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pivotTables/pivotTable1.xml" ContentType="application/vnd.openxmlformats-officedocument.spreadsheetml.pivot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comments7.xml" ContentType="application/vnd.openxmlformats-officedocument.spreadsheetml.comments+xml"/>
  <Override PartName="/xl/pivotTables/pivotTable2.xml" ContentType="application/vnd.openxmlformats-officedocument.spreadsheetml.pivotTable+xml"/>
  <Override PartName="/xl/tables/table10.xml" ContentType="application/vnd.openxmlformats-officedocument.spreadsheetml.table+xml"/>
  <Override PartName="/xl/pivotTables/pivotTable3.xml" ContentType="application/vnd.openxmlformats-officedocument.spreadsheetml.pivot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0" yWindow="-20" windowWidth="50060" windowHeight="28340" tabRatio="940" activeTab="16"/>
  </bookViews>
  <sheets>
    <sheet name="Worlds" sheetId="11" r:id="rId1"/>
    <sheet name="Quests" sheetId="2" r:id="rId2"/>
    <sheet name="Missions" sheetId="4" r:id="rId3"/>
    <sheet name="OLD Mission Enemy Waves" sheetId="8" r:id="rId4"/>
    <sheet name="Mission Enemy Waves" sheetId="23" r:id="rId5"/>
    <sheet name="Mission Enemy Waves -- Boss" sheetId="21" r:id="rId6"/>
    <sheet name="Auto Wave Affinities" sheetId="18" r:id="rId7"/>
    <sheet name="Enemy Waves" sheetId="9" r:id="rId8"/>
    <sheet name="Enemy Waves -- Boss" sheetId="16" r:id="rId9"/>
    <sheet name="Enemies" sheetId="12" r:id="rId10"/>
    <sheet name="Enemy Waves (0904)" sheetId="13" state="hidden" r:id="rId11"/>
    <sheet name="Enemies (0831)" sheetId="6" state="hidden" r:id="rId12"/>
    <sheet name="Enemy Groups" sheetId="15" r:id="rId13"/>
    <sheet name="OLD Enemy Groups" sheetId="24" state="hidden" r:id="rId14"/>
    <sheet name="Enemy Formations" sheetId="7" r:id="rId15"/>
    <sheet name="Loot Tables" sheetId="10" r:id="rId16"/>
    <sheet name="_REF Hero Spec (COPY)" sheetId="17" r:id="rId17"/>
    <sheet name="POLICY Family" sheetId="19" r:id="rId18"/>
  </sheets>
  <definedNames>
    <definedName name="_xlnm._FilterDatabase" localSheetId="9" hidden="1">Enemies!$A$3:$X$42</definedName>
    <definedName name="_xlnm._FilterDatabase" localSheetId="11" hidden="1">'Enemies (0831)'!$A$1:$M$39</definedName>
    <definedName name="_xlnm._FilterDatabase" localSheetId="14" hidden="1">'Enemy Formations'!$A$158:$A$178</definedName>
    <definedName name="_xlnm._FilterDatabase" localSheetId="7" hidden="1">'Enemy Waves'!$AB$1:$AB$659</definedName>
    <definedName name="_xlnm._FilterDatabase" localSheetId="4" hidden="1">'Mission Enemy Waves'!$A$1:$AG$336</definedName>
    <definedName name="_xlnm._FilterDatabase" localSheetId="5" hidden="1">'Mission Enemy Waves -- Boss'!$A$1:$V$112</definedName>
    <definedName name="_xlnm._FilterDatabase" localSheetId="3" hidden="1">'OLD Mission Enemy Waves'!$A$1:$AM$446</definedName>
    <definedName name="LootItemTypes">'Loot Tables'!$K$2:$K$5</definedName>
    <definedName name="Rarity" localSheetId="10">eRarity[#All]</definedName>
    <definedName name="Rarity" localSheetId="4">eRarity[#All]</definedName>
    <definedName name="Rarity" localSheetId="5">eRarity[#All]</definedName>
    <definedName name="Rarity" localSheetId="13">eRarity[#All]</definedName>
    <definedName name="Rarity">eRarity[#All]</definedName>
  </definedNames>
  <calcPr calcId="140001" concurrentCalc="0"/>
  <pivotCaches>
    <pivotCache cacheId="45" r:id="rId19"/>
    <pivotCache cacheId="46" r:id="rId20"/>
  </pivotCaches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2" i="15" l="1"/>
  <c r="M3" i="15"/>
  <c r="M4" i="15"/>
  <c r="M5" i="15"/>
  <c r="M6" i="15"/>
  <c r="M7" i="15"/>
  <c r="M8" i="15"/>
  <c r="M9" i="15"/>
  <c r="M10" i="15"/>
  <c r="M11" i="15"/>
  <c r="M12" i="15"/>
  <c r="M13" i="15"/>
  <c r="M14" i="15"/>
  <c r="M15" i="15"/>
  <c r="M16" i="15"/>
  <c r="M17" i="15"/>
  <c r="M18" i="15"/>
  <c r="M19" i="15"/>
  <c r="M20" i="15"/>
  <c r="M21" i="15"/>
  <c r="M22" i="15"/>
  <c r="M23" i="15"/>
  <c r="M24" i="15"/>
  <c r="M25" i="15"/>
  <c r="M26" i="15"/>
  <c r="M27" i="15"/>
  <c r="M28" i="15"/>
  <c r="M29" i="15"/>
  <c r="M30" i="15"/>
  <c r="M31" i="15"/>
  <c r="M32" i="15"/>
  <c r="M33" i="15"/>
  <c r="M34" i="15"/>
  <c r="M35" i="15"/>
  <c r="M36" i="15"/>
  <c r="M37" i="15"/>
  <c r="M38" i="15"/>
  <c r="M39" i="15"/>
  <c r="M40" i="15"/>
  <c r="M41" i="15"/>
  <c r="M42" i="15"/>
  <c r="M43" i="15"/>
  <c r="M44" i="15"/>
  <c r="M45" i="15"/>
  <c r="M46" i="15"/>
  <c r="O104" i="7"/>
  <c r="O103" i="7"/>
  <c r="O102" i="7"/>
  <c r="X204" i="12"/>
  <c r="X203" i="12"/>
  <c r="X202" i="12"/>
  <c r="X201" i="12"/>
  <c r="X200" i="12"/>
  <c r="X199" i="12"/>
  <c r="X198" i="12"/>
  <c r="X197" i="12"/>
  <c r="X196" i="12"/>
  <c r="X195" i="12"/>
  <c r="X194" i="12"/>
  <c r="X193" i="12"/>
  <c r="X192" i="12"/>
  <c r="X191" i="12"/>
  <c r="X190" i="12"/>
  <c r="X189" i="12"/>
  <c r="X188" i="12"/>
  <c r="X187" i="12"/>
  <c r="X186" i="12"/>
  <c r="X185" i="12"/>
  <c r="X184" i="12"/>
  <c r="X183" i="12"/>
  <c r="X182" i="12"/>
  <c r="X181" i="12"/>
  <c r="X180" i="12"/>
  <c r="X179" i="12"/>
  <c r="X178" i="12"/>
  <c r="X177" i="12"/>
  <c r="X176" i="12"/>
  <c r="X175" i="12"/>
  <c r="X174" i="12"/>
  <c r="X173" i="12"/>
  <c r="X172" i="12"/>
  <c r="X171" i="12"/>
  <c r="X170" i="12"/>
  <c r="X169" i="12"/>
  <c r="X168" i="12"/>
  <c r="X167" i="12"/>
  <c r="X166" i="12"/>
  <c r="X165" i="12"/>
  <c r="X164" i="12"/>
  <c r="X163" i="12"/>
  <c r="X162" i="12"/>
  <c r="X161" i="12"/>
  <c r="X160" i="12"/>
  <c r="X159" i="12"/>
  <c r="X158" i="12"/>
  <c r="X157" i="12"/>
  <c r="X156" i="12"/>
  <c r="X155" i="12"/>
  <c r="X154" i="12"/>
  <c r="X153" i="12"/>
  <c r="X152" i="12"/>
  <c r="X151" i="12"/>
  <c r="X150" i="12"/>
  <c r="X149" i="12"/>
  <c r="X148" i="12"/>
  <c r="X147" i="12"/>
  <c r="X146" i="12"/>
  <c r="X145" i="12"/>
  <c r="X144" i="12"/>
  <c r="X143" i="12"/>
  <c r="X142" i="12"/>
  <c r="X141" i="12"/>
  <c r="X140" i="12"/>
  <c r="X139" i="12"/>
  <c r="X138" i="12"/>
  <c r="X137" i="12"/>
  <c r="X136" i="12"/>
  <c r="X135" i="12"/>
  <c r="X134" i="12"/>
  <c r="X133" i="12"/>
  <c r="X132" i="12"/>
  <c r="X131" i="12"/>
  <c r="X130" i="12"/>
  <c r="X129" i="12"/>
  <c r="X128" i="12"/>
  <c r="X127" i="12"/>
  <c r="X126" i="12"/>
  <c r="X125" i="12"/>
  <c r="X124" i="12"/>
  <c r="X123" i="12"/>
  <c r="X122" i="12"/>
  <c r="X121" i="12"/>
  <c r="X120" i="12"/>
  <c r="X119" i="12"/>
  <c r="X118" i="12"/>
  <c r="X117" i="12"/>
  <c r="X116" i="12"/>
  <c r="X115" i="12"/>
  <c r="X114" i="12"/>
  <c r="X113" i="12"/>
  <c r="X112" i="12"/>
  <c r="X111" i="12"/>
  <c r="X110" i="12"/>
  <c r="X109" i="12"/>
  <c r="X108" i="12"/>
  <c r="X107" i="12"/>
  <c r="X106" i="12"/>
  <c r="X105" i="12"/>
  <c r="X104" i="12"/>
  <c r="X103" i="12"/>
  <c r="X102" i="12"/>
  <c r="X101" i="12"/>
  <c r="X100" i="12"/>
  <c r="X99" i="12"/>
  <c r="X98" i="12"/>
  <c r="X97" i="12"/>
  <c r="X96" i="12"/>
  <c r="X95" i="12"/>
  <c r="X94" i="12"/>
  <c r="X93" i="12"/>
  <c r="X92" i="12"/>
  <c r="X91" i="12"/>
  <c r="X90" i="12"/>
  <c r="X89" i="12"/>
  <c r="X88" i="12"/>
  <c r="X87" i="12"/>
  <c r="X86" i="12"/>
  <c r="X85" i="12"/>
  <c r="X84" i="12"/>
  <c r="X83" i="12"/>
  <c r="X82" i="12"/>
  <c r="X81" i="12"/>
  <c r="X80" i="12"/>
  <c r="X79" i="12"/>
  <c r="X78" i="12"/>
  <c r="X77" i="12"/>
  <c r="X76" i="12"/>
  <c r="X75" i="12"/>
  <c r="X74" i="12"/>
  <c r="X73" i="12"/>
  <c r="X72" i="12"/>
  <c r="X71" i="12"/>
  <c r="X70" i="12"/>
  <c r="X69" i="12"/>
  <c r="X68" i="12"/>
  <c r="X67" i="12"/>
  <c r="X66" i="12"/>
  <c r="X65" i="12"/>
  <c r="X64" i="12"/>
  <c r="X63" i="12"/>
  <c r="X62" i="12"/>
  <c r="X61" i="12"/>
  <c r="X60" i="12"/>
  <c r="X59" i="12"/>
  <c r="X58" i="12"/>
  <c r="X57" i="12"/>
  <c r="X56" i="12"/>
  <c r="X55" i="12"/>
  <c r="X54" i="12"/>
  <c r="X53" i="12"/>
  <c r="X52" i="12"/>
  <c r="X51" i="12"/>
  <c r="X50" i="12"/>
  <c r="X49" i="12"/>
  <c r="X48" i="12"/>
  <c r="X47" i="12"/>
  <c r="X46" i="12"/>
  <c r="X45" i="12"/>
  <c r="X44" i="12"/>
  <c r="X43" i="12"/>
  <c r="X42" i="12"/>
  <c r="X41" i="12"/>
  <c r="X40" i="12"/>
  <c r="X39" i="12"/>
  <c r="X38" i="12"/>
  <c r="X37" i="12"/>
  <c r="X36" i="12"/>
  <c r="X35" i="12"/>
  <c r="X34" i="12"/>
  <c r="X33" i="12"/>
  <c r="X32" i="12"/>
  <c r="X31" i="12"/>
  <c r="X30" i="12"/>
  <c r="X29" i="12"/>
  <c r="X28" i="12"/>
  <c r="X27" i="12"/>
  <c r="X26" i="12"/>
  <c r="X25" i="12"/>
  <c r="X24" i="12"/>
  <c r="X23" i="12"/>
  <c r="X22" i="12"/>
  <c r="X21" i="12"/>
  <c r="X20" i="12"/>
  <c r="X19" i="12"/>
  <c r="X18" i="12"/>
  <c r="X17" i="12"/>
  <c r="X16" i="12"/>
  <c r="X15" i="12"/>
  <c r="X14" i="12"/>
  <c r="X13" i="12"/>
  <c r="X12" i="12"/>
  <c r="X11" i="12"/>
  <c r="X10" i="12"/>
  <c r="X9" i="12"/>
  <c r="X8" i="12"/>
  <c r="X7" i="12"/>
  <c r="X6" i="12"/>
  <c r="X5" i="12"/>
  <c r="X4" i="12"/>
  <c r="X3" i="12"/>
  <c r="G335" i="23"/>
  <c r="G334" i="23"/>
  <c r="G333" i="23"/>
  <c r="G332" i="23"/>
  <c r="G331" i="23"/>
  <c r="G330" i="23"/>
  <c r="G329" i="23"/>
  <c r="G328" i="23"/>
  <c r="G327" i="23"/>
  <c r="G326" i="23"/>
  <c r="G325" i="23"/>
  <c r="G324" i="23"/>
  <c r="G323" i="23"/>
  <c r="G322" i="23"/>
  <c r="G321" i="23"/>
  <c r="G320" i="23"/>
  <c r="G319" i="23"/>
  <c r="G318" i="23"/>
  <c r="G317" i="23"/>
  <c r="G316" i="23"/>
  <c r="G315" i="23"/>
  <c r="G314" i="23"/>
  <c r="G313" i="23"/>
  <c r="G312" i="23"/>
  <c r="G311" i="23"/>
  <c r="G310" i="23"/>
  <c r="G309" i="23"/>
  <c r="G308" i="23"/>
  <c r="G307" i="23"/>
  <c r="G306" i="23"/>
  <c r="G305" i="23"/>
  <c r="G304" i="23"/>
  <c r="G303" i="23"/>
  <c r="G302" i="23"/>
  <c r="G301" i="23"/>
  <c r="G300" i="23"/>
  <c r="G299" i="23"/>
  <c r="G298" i="23"/>
  <c r="G297" i="23"/>
  <c r="G296" i="23"/>
  <c r="G295" i="23"/>
  <c r="G294" i="23"/>
  <c r="G293" i="23"/>
  <c r="G292" i="23"/>
  <c r="G291" i="23"/>
  <c r="G290" i="23"/>
  <c r="G289" i="23"/>
  <c r="G288" i="23"/>
  <c r="G287" i="23"/>
  <c r="G286" i="23"/>
  <c r="G285" i="23"/>
  <c r="G284" i="23"/>
  <c r="G283" i="23"/>
  <c r="G282" i="23"/>
  <c r="G281" i="23"/>
  <c r="G280" i="23"/>
  <c r="G279" i="23"/>
  <c r="G278" i="23"/>
  <c r="G277" i="23"/>
  <c r="G276" i="23"/>
  <c r="G275" i="23"/>
  <c r="G274" i="23"/>
  <c r="G273" i="23"/>
  <c r="G272" i="23"/>
  <c r="G271" i="23"/>
  <c r="G270" i="23"/>
  <c r="G269" i="23"/>
  <c r="G268" i="23"/>
  <c r="G267" i="23"/>
  <c r="G266" i="23"/>
  <c r="G265" i="23"/>
  <c r="G264" i="23"/>
  <c r="G263" i="23"/>
  <c r="G262" i="23"/>
  <c r="G261" i="23"/>
  <c r="G260" i="23"/>
  <c r="G259" i="23"/>
  <c r="G258" i="23"/>
  <c r="G257" i="23"/>
  <c r="G256" i="23"/>
  <c r="G255" i="23"/>
  <c r="G254" i="23"/>
  <c r="G253" i="23"/>
  <c r="G252" i="23"/>
  <c r="G251" i="23"/>
  <c r="G250" i="23"/>
  <c r="G249" i="23"/>
  <c r="G248" i="23"/>
  <c r="G247" i="23"/>
  <c r="G246" i="23"/>
  <c r="G245" i="23"/>
  <c r="G244" i="23"/>
  <c r="G243" i="23"/>
  <c r="G242" i="23"/>
  <c r="G241" i="23"/>
  <c r="G240" i="23"/>
  <c r="G239" i="23"/>
  <c r="G238" i="23"/>
  <c r="G237" i="23"/>
  <c r="G236" i="23"/>
  <c r="G235" i="23"/>
  <c r="G234" i="23"/>
  <c r="G233" i="23"/>
  <c r="G232" i="23"/>
  <c r="G231" i="23"/>
  <c r="G230" i="23"/>
  <c r="G229" i="23"/>
  <c r="G228" i="23"/>
  <c r="G227" i="23"/>
  <c r="G226" i="23"/>
  <c r="G225" i="23"/>
  <c r="G224" i="23"/>
  <c r="G223" i="23"/>
  <c r="G222" i="23"/>
  <c r="G221" i="23"/>
  <c r="G220" i="23"/>
  <c r="G219" i="23"/>
  <c r="G218" i="23"/>
  <c r="G217" i="23"/>
  <c r="G216" i="23"/>
  <c r="G215" i="23"/>
  <c r="G214" i="23"/>
  <c r="G213" i="23"/>
  <c r="G212" i="23"/>
  <c r="G211" i="23"/>
  <c r="G210" i="23"/>
  <c r="G209" i="23"/>
  <c r="G208" i="23"/>
  <c r="G207" i="23"/>
  <c r="G206" i="23"/>
  <c r="G205" i="23"/>
  <c r="G204" i="23"/>
  <c r="G203" i="23"/>
  <c r="G202" i="23"/>
  <c r="G201" i="23"/>
  <c r="G200" i="23"/>
  <c r="G199" i="23"/>
  <c r="G198" i="23"/>
  <c r="G197" i="23"/>
  <c r="G196" i="23"/>
  <c r="G195" i="23"/>
  <c r="G194" i="23"/>
  <c r="G193" i="23"/>
  <c r="G192" i="23"/>
  <c r="G191" i="23"/>
  <c r="G190" i="23"/>
  <c r="G189" i="23"/>
  <c r="G188" i="23"/>
  <c r="G187" i="23"/>
  <c r="G186" i="23"/>
  <c r="G185" i="23"/>
  <c r="G184" i="23"/>
  <c r="G183" i="23"/>
  <c r="G182" i="23"/>
  <c r="G181" i="23"/>
  <c r="G180" i="23"/>
  <c r="G179" i="23"/>
  <c r="G178" i="23"/>
  <c r="G177" i="23"/>
  <c r="G176" i="23"/>
  <c r="G175" i="23"/>
  <c r="G174" i="23"/>
  <c r="G173" i="23"/>
  <c r="G172" i="23"/>
  <c r="G171" i="23"/>
  <c r="G170" i="23"/>
  <c r="G169" i="23"/>
  <c r="G168" i="23"/>
  <c r="G167" i="23"/>
  <c r="G166" i="23"/>
  <c r="G165" i="23"/>
  <c r="G164" i="23"/>
  <c r="G163" i="23"/>
  <c r="G162" i="23"/>
  <c r="G161" i="23"/>
  <c r="G160" i="23"/>
  <c r="G159" i="23"/>
  <c r="G158" i="23"/>
  <c r="G157" i="23"/>
  <c r="G156" i="23"/>
  <c r="G155" i="23"/>
  <c r="G154" i="23"/>
  <c r="G153" i="23"/>
  <c r="G152" i="23"/>
  <c r="G151" i="23"/>
  <c r="G150" i="23"/>
  <c r="G149" i="23"/>
  <c r="G148" i="23"/>
  <c r="G147" i="23"/>
  <c r="G146" i="23"/>
  <c r="G145" i="23"/>
  <c r="G144" i="23"/>
  <c r="G143" i="23"/>
  <c r="G142" i="23"/>
  <c r="G141" i="23"/>
  <c r="G140" i="23"/>
  <c r="G139" i="23"/>
  <c r="G138" i="23"/>
  <c r="G137" i="23"/>
  <c r="G136" i="23"/>
  <c r="G135" i="23"/>
  <c r="G134" i="23"/>
  <c r="G133" i="23"/>
  <c r="G132" i="23"/>
  <c r="G131" i="23"/>
  <c r="G130" i="23"/>
  <c r="G129" i="23"/>
  <c r="G128" i="23"/>
  <c r="G127" i="23"/>
  <c r="G126" i="23"/>
  <c r="G125" i="23"/>
  <c r="G124" i="23"/>
  <c r="G123" i="23"/>
  <c r="G122" i="23"/>
  <c r="G121" i="23"/>
  <c r="G120" i="23"/>
  <c r="G119" i="23"/>
  <c r="G118" i="23"/>
  <c r="G117" i="23"/>
  <c r="G116" i="23"/>
  <c r="G115" i="23"/>
  <c r="G114" i="23"/>
  <c r="G113" i="23"/>
  <c r="G112" i="23"/>
  <c r="G111" i="23"/>
  <c r="G110" i="23"/>
  <c r="G109" i="23"/>
  <c r="G108" i="23"/>
  <c r="G107" i="23"/>
  <c r="G106" i="23"/>
  <c r="G105" i="23"/>
  <c r="G104" i="23"/>
  <c r="G103" i="23"/>
  <c r="G102" i="23"/>
  <c r="G101" i="23"/>
  <c r="G100" i="23"/>
  <c r="G99" i="23"/>
  <c r="G98" i="23"/>
  <c r="G97" i="23"/>
  <c r="G96" i="23"/>
  <c r="G95" i="23"/>
  <c r="G94" i="23"/>
  <c r="G93" i="23"/>
  <c r="G92" i="23"/>
  <c r="G91" i="23"/>
  <c r="G90" i="23"/>
  <c r="G89" i="23"/>
  <c r="G88" i="23"/>
  <c r="G87" i="23"/>
  <c r="G86" i="23"/>
  <c r="G85" i="23"/>
  <c r="G84" i="23"/>
  <c r="G83" i="23"/>
  <c r="G82" i="23"/>
  <c r="G81" i="23"/>
  <c r="G80" i="23"/>
  <c r="G79" i="23"/>
  <c r="G78" i="23"/>
  <c r="G77" i="23"/>
  <c r="G76" i="23"/>
  <c r="G75" i="23"/>
  <c r="G74" i="23"/>
  <c r="G73" i="23"/>
  <c r="G72" i="23"/>
  <c r="G71" i="23"/>
  <c r="G70" i="23"/>
  <c r="G69" i="23"/>
  <c r="G68" i="23"/>
  <c r="G67" i="23"/>
  <c r="G66" i="23"/>
  <c r="G65" i="23"/>
  <c r="G64" i="23"/>
  <c r="G63" i="23"/>
  <c r="G62" i="23"/>
  <c r="G61" i="23"/>
  <c r="G60" i="23"/>
  <c r="G59" i="23"/>
  <c r="G58" i="23"/>
  <c r="G57" i="23"/>
  <c r="G56" i="23"/>
  <c r="G55" i="23"/>
  <c r="G54" i="23"/>
  <c r="G53" i="23"/>
  <c r="G52" i="23"/>
  <c r="G51" i="23"/>
  <c r="G50" i="23"/>
  <c r="G49" i="23"/>
  <c r="G48" i="23"/>
  <c r="G47" i="23"/>
  <c r="G46" i="23"/>
  <c r="G45" i="23"/>
  <c r="G44" i="23"/>
  <c r="G43" i="23"/>
  <c r="G42" i="23"/>
  <c r="G41" i="23"/>
  <c r="G40" i="23"/>
  <c r="G39" i="23"/>
  <c r="G38" i="23"/>
  <c r="G37" i="23"/>
  <c r="G36" i="23"/>
  <c r="G35" i="23"/>
  <c r="G34" i="23"/>
  <c r="G33" i="23"/>
  <c r="G32" i="23"/>
  <c r="G31" i="23"/>
  <c r="G30" i="23"/>
  <c r="G29" i="23"/>
  <c r="G28" i="23"/>
  <c r="G27" i="23"/>
  <c r="G26" i="23"/>
  <c r="G25" i="23"/>
  <c r="G24" i="23"/>
  <c r="G23" i="23"/>
  <c r="G22" i="23"/>
  <c r="G21" i="23"/>
  <c r="G20" i="23"/>
  <c r="G19" i="23"/>
  <c r="G18" i="23"/>
  <c r="G17" i="23"/>
  <c r="G16" i="23"/>
  <c r="G15" i="23"/>
  <c r="G14" i="23"/>
  <c r="G13" i="23"/>
  <c r="G12" i="23"/>
  <c r="G11" i="23"/>
  <c r="G10" i="23"/>
  <c r="G9" i="23"/>
  <c r="G8" i="23"/>
  <c r="G7" i="23"/>
  <c r="G6" i="23"/>
  <c r="G5" i="23"/>
  <c r="K46" i="24"/>
  <c r="J46" i="24"/>
  <c r="G46" i="24"/>
  <c r="K45" i="24"/>
  <c r="J45" i="24"/>
  <c r="G45" i="24"/>
  <c r="K44" i="24"/>
  <c r="J44" i="24"/>
  <c r="G44" i="24"/>
  <c r="K43" i="24"/>
  <c r="J43" i="24"/>
  <c r="G43" i="24"/>
  <c r="K42" i="24"/>
  <c r="J42" i="24"/>
  <c r="G42" i="24"/>
  <c r="K41" i="24"/>
  <c r="J41" i="24"/>
  <c r="G41" i="24"/>
  <c r="K40" i="24"/>
  <c r="J40" i="24"/>
  <c r="G40" i="24"/>
  <c r="K39" i="24"/>
  <c r="J39" i="24"/>
  <c r="G39" i="24"/>
  <c r="K38" i="24"/>
  <c r="J38" i="24"/>
  <c r="G38" i="24"/>
  <c r="K37" i="24"/>
  <c r="J37" i="24"/>
  <c r="G37" i="24"/>
  <c r="K36" i="24"/>
  <c r="J36" i="24"/>
  <c r="G36" i="24"/>
  <c r="K35" i="24"/>
  <c r="J35" i="24"/>
  <c r="G35" i="24"/>
  <c r="K34" i="24"/>
  <c r="J34" i="24"/>
  <c r="G34" i="24"/>
  <c r="K33" i="24"/>
  <c r="J33" i="24"/>
  <c r="G33" i="24"/>
  <c r="K32" i="24"/>
  <c r="J32" i="24"/>
  <c r="G32" i="24"/>
  <c r="K31" i="24"/>
  <c r="J31" i="24"/>
  <c r="G31" i="24"/>
  <c r="K30" i="24"/>
  <c r="J30" i="24"/>
  <c r="G30" i="24"/>
  <c r="K29" i="24"/>
  <c r="J29" i="24"/>
  <c r="G29" i="24"/>
  <c r="K28" i="24"/>
  <c r="J28" i="24"/>
  <c r="G28" i="24"/>
  <c r="K27" i="24"/>
  <c r="J27" i="24"/>
  <c r="G27" i="24"/>
  <c r="K26" i="24"/>
  <c r="J26" i="24"/>
  <c r="G26" i="24"/>
  <c r="K25" i="24"/>
  <c r="J25" i="24"/>
  <c r="G25" i="24"/>
  <c r="K24" i="24"/>
  <c r="J24" i="24"/>
  <c r="G24" i="24"/>
  <c r="K23" i="24"/>
  <c r="J23" i="24"/>
  <c r="G23" i="24"/>
  <c r="K22" i="24"/>
  <c r="J22" i="24"/>
  <c r="G22" i="24"/>
  <c r="K21" i="24"/>
  <c r="J21" i="24"/>
  <c r="G21" i="24"/>
  <c r="K20" i="24"/>
  <c r="J20" i="24"/>
  <c r="G20" i="24"/>
  <c r="K19" i="24"/>
  <c r="J19" i="24"/>
  <c r="G19" i="24"/>
  <c r="K18" i="24"/>
  <c r="J18" i="24"/>
  <c r="G18" i="24"/>
  <c r="K17" i="24"/>
  <c r="J17" i="24"/>
  <c r="G17" i="24"/>
  <c r="G16" i="24"/>
  <c r="G15" i="24"/>
  <c r="G14" i="24"/>
  <c r="G13" i="24"/>
  <c r="G12" i="24"/>
  <c r="G11" i="24"/>
  <c r="U10" i="24"/>
  <c r="G10" i="24"/>
  <c r="U9" i="24"/>
  <c r="G9" i="24"/>
  <c r="U8" i="24"/>
  <c r="G8" i="24"/>
  <c r="U7" i="24"/>
  <c r="G7" i="24"/>
  <c r="U6" i="24"/>
  <c r="G6" i="24"/>
  <c r="G5" i="24"/>
  <c r="G4" i="24"/>
  <c r="G3" i="24"/>
  <c r="G2" i="24"/>
  <c r="W12" i="19"/>
  <c r="V12" i="19"/>
  <c r="U12" i="19"/>
  <c r="T12" i="19"/>
  <c r="S12" i="19"/>
  <c r="W11" i="19"/>
  <c r="V11" i="19"/>
  <c r="U11" i="19"/>
  <c r="T11" i="19"/>
  <c r="S11" i="19"/>
  <c r="W10" i="19"/>
  <c r="V10" i="19"/>
  <c r="U10" i="19"/>
  <c r="T10" i="19"/>
  <c r="S10" i="19"/>
  <c r="W9" i="19"/>
  <c r="V9" i="19"/>
  <c r="U9" i="19"/>
  <c r="T9" i="19"/>
  <c r="S9" i="19"/>
  <c r="W8" i="19"/>
  <c r="V8" i="19"/>
  <c r="U8" i="19"/>
  <c r="T8" i="19"/>
  <c r="S8" i="19"/>
  <c r="W7" i="19"/>
  <c r="V7" i="19"/>
  <c r="U7" i="19"/>
  <c r="T7" i="19"/>
  <c r="S7" i="19"/>
  <c r="W6" i="19"/>
  <c r="V6" i="19"/>
  <c r="U6" i="19"/>
  <c r="T6" i="19"/>
  <c r="S6" i="19"/>
  <c r="W5" i="19"/>
  <c r="V5" i="19"/>
  <c r="U5" i="19"/>
  <c r="T5" i="19"/>
  <c r="S5" i="19"/>
  <c r="W4" i="19"/>
  <c r="V4" i="19"/>
  <c r="U4" i="19"/>
  <c r="T4" i="19"/>
  <c r="S4" i="19"/>
  <c r="R12" i="19"/>
  <c r="R11" i="19"/>
  <c r="R10" i="19"/>
  <c r="R9" i="19"/>
  <c r="R8" i="19"/>
  <c r="R7" i="19"/>
  <c r="R6" i="19"/>
  <c r="R5" i="19"/>
  <c r="R4" i="19"/>
  <c r="P16" i="19"/>
  <c r="O16" i="19"/>
  <c r="N16" i="19"/>
  <c r="M16" i="19"/>
  <c r="L16" i="19"/>
  <c r="P15" i="19"/>
  <c r="O15" i="19"/>
  <c r="N15" i="19"/>
  <c r="M15" i="19"/>
  <c r="L15" i="19"/>
  <c r="P14" i="19"/>
  <c r="O14" i="19"/>
  <c r="N14" i="19"/>
  <c r="M14" i="19"/>
  <c r="L14" i="19"/>
  <c r="K16" i="19"/>
  <c r="K15" i="19"/>
  <c r="K14" i="19"/>
  <c r="V6" i="23"/>
  <c r="W6" i="23"/>
  <c r="X6" i="23"/>
  <c r="U6" i="23"/>
  <c r="V7" i="23"/>
  <c r="W7" i="23"/>
  <c r="X7" i="23"/>
  <c r="U7" i="23"/>
  <c r="V8" i="23"/>
  <c r="W8" i="23"/>
  <c r="X8" i="23"/>
  <c r="U8" i="23"/>
  <c r="V9" i="23"/>
  <c r="W9" i="23"/>
  <c r="X9" i="23"/>
  <c r="U9" i="23"/>
  <c r="V10" i="23"/>
  <c r="W10" i="23"/>
  <c r="X10" i="23"/>
  <c r="U10" i="23"/>
  <c r="V11" i="23"/>
  <c r="W11" i="23"/>
  <c r="X11" i="23"/>
  <c r="U11" i="23"/>
  <c r="V12" i="23"/>
  <c r="W12" i="23"/>
  <c r="X12" i="23"/>
  <c r="U12" i="23"/>
  <c r="V13" i="23"/>
  <c r="W13" i="23"/>
  <c r="X13" i="23"/>
  <c r="U13" i="23"/>
  <c r="V14" i="23"/>
  <c r="W14" i="23"/>
  <c r="X14" i="23"/>
  <c r="U14" i="23"/>
  <c r="V15" i="23"/>
  <c r="W15" i="23"/>
  <c r="X15" i="23"/>
  <c r="U15" i="23"/>
  <c r="V16" i="23"/>
  <c r="W16" i="23"/>
  <c r="X16" i="23"/>
  <c r="U16" i="23"/>
  <c r="V17" i="23"/>
  <c r="W17" i="23"/>
  <c r="X17" i="23"/>
  <c r="U17" i="23"/>
  <c r="V18" i="23"/>
  <c r="W18" i="23"/>
  <c r="X18" i="23"/>
  <c r="U18" i="23"/>
  <c r="V19" i="23"/>
  <c r="W19" i="23"/>
  <c r="X19" i="23"/>
  <c r="U19" i="23"/>
  <c r="V20" i="23"/>
  <c r="W20" i="23"/>
  <c r="X20" i="23"/>
  <c r="U20" i="23"/>
  <c r="V21" i="23"/>
  <c r="W21" i="23"/>
  <c r="X21" i="23"/>
  <c r="U21" i="23"/>
  <c r="V22" i="23"/>
  <c r="W22" i="23"/>
  <c r="X22" i="23"/>
  <c r="U22" i="23"/>
  <c r="V23" i="23"/>
  <c r="W23" i="23"/>
  <c r="X23" i="23"/>
  <c r="U23" i="23"/>
  <c r="V24" i="23"/>
  <c r="W24" i="23"/>
  <c r="X24" i="23"/>
  <c r="U24" i="23"/>
  <c r="V25" i="23"/>
  <c r="W25" i="23"/>
  <c r="X25" i="23"/>
  <c r="U25" i="23"/>
  <c r="V26" i="23"/>
  <c r="W26" i="23"/>
  <c r="X26" i="23"/>
  <c r="U26" i="23"/>
  <c r="V27" i="23"/>
  <c r="W27" i="23"/>
  <c r="X27" i="23"/>
  <c r="U27" i="23"/>
  <c r="V28" i="23"/>
  <c r="W28" i="23"/>
  <c r="X28" i="23"/>
  <c r="U28" i="23"/>
  <c r="V29" i="23"/>
  <c r="W29" i="23"/>
  <c r="X29" i="23"/>
  <c r="U29" i="23"/>
  <c r="V30" i="23"/>
  <c r="W30" i="23"/>
  <c r="X30" i="23"/>
  <c r="U30" i="23"/>
  <c r="V31" i="23"/>
  <c r="W31" i="23"/>
  <c r="X31" i="23"/>
  <c r="U31" i="23"/>
  <c r="V32" i="23"/>
  <c r="W32" i="23"/>
  <c r="X32" i="23"/>
  <c r="U32" i="23"/>
  <c r="V33" i="23"/>
  <c r="W33" i="23"/>
  <c r="X33" i="23"/>
  <c r="U33" i="23"/>
  <c r="V34" i="23"/>
  <c r="W34" i="23"/>
  <c r="X34" i="23"/>
  <c r="U34" i="23"/>
  <c r="V35" i="23"/>
  <c r="W35" i="23"/>
  <c r="X35" i="23"/>
  <c r="U35" i="23"/>
  <c r="V36" i="23"/>
  <c r="W36" i="23"/>
  <c r="X36" i="23"/>
  <c r="U36" i="23"/>
  <c r="V37" i="23"/>
  <c r="W37" i="23"/>
  <c r="X37" i="23"/>
  <c r="U37" i="23"/>
  <c r="V38" i="23"/>
  <c r="W38" i="23"/>
  <c r="X38" i="23"/>
  <c r="U38" i="23"/>
  <c r="V39" i="23"/>
  <c r="W39" i="23"/>
  <c r="X39" i="23"/>
  <c r="U39" i="23"/>
  <c r="V40" i="23"/>
  <c r="W40" i="23"/>
  <c r="X40" i="23"/>
  <c r="U40" i="23"/>
  <c r="V41" i="23"/>
  <c r="W41" i="23"/>
  <c r="X41" i="23"/>
  <c r="U41" i="23"/>
  <c r="V42" i="23"/>
  <c r="W42" i="23"/>
  <c r="X42" i="23"/>
  <c r="U42" i="23"/>
  <c r="V43" i="23"/>
  <c r="W43" i="23"/>
  <c r="X43" i="23"/>
  <c r="U43" i="23"/>
  <c r="V44" i="23"/>
  <c r="W44" i="23"/>
  <c r="X44" i="23"/>
  <c r="U44" i="23"/>
  <c r="V45" i="23"/>
  <c r="W45" i="23"/>
  <c r="X45" i="23"/>
  <c r="U45" i="23"/>
  <c r="V46" i="23"/>
  <c r="W46" i="23"/>
  <c r="X46" i="23"/>
  <c r="U46" i="23"/>
  <c r="V47" i="23"/>
  <c r="W47" i="23"/>
  <c r="X47" i="23"/>
  <c r="U47" i="23"/>
  <c r="V48" i="23"/>
  <c r="W48" i="23"/>
  <c r="X48" i="23"/>
  <c r="U48" i="23"/>
  <c r="V49" i="23"/>
  <c r="W49" i="23"/>
  <c r="X49" i="23"/>
  <c r="U49" i="23"/>
  <c r="V50" i="23"/>
  <c r="W50" i="23"/>
  <c r="X50" i="23"/>
  <c r="U50" i="23"/>
  <c r="V51" i="23"/>
  <c r="W51" i="23"/>
  <c r="X51" i="23"/>
  <c r="U51" i="23"/>
  <c r="V52" i="23"/>
  <c r="W52" i="23"/>
  <c r="X52" i="23"/>
  <c r="U52" i="23"/>
  <c r="V53" i="23"/>
  <c r="W53" i="23"/>
  <c r="X53" i="23"/>
  <c r="U53" i="23"/>
  <c r="V54" i="23"/>
  <c r="W54" i="23"/>
  <c r="X54" i="23"/>
  <c r="U54" i="23"/>
  <c r="V55" i="23"/>
  <c r="W55" i="23"/>
  <c r="X55" i="23"/>
  <c r="U55" i="23"/>
  <c r="V56" i="23"/>
  <c r="W56" i="23"/>
  <c r="X56" i="23"/>
  <c r="U56" i="23"/>
  <c r="V57" i="23"/>
  <c r="W57" i="23"/>
  <c r="X57" i="23"/>
  <c r="U57" i="23"/>
  <c r="V58" i="23"/>
  <c r="W58" i="23"/>
  <c r="X58" i="23"/>
  <c r="U58" i="23"/>
  <c r="V59" i="23"/>
  <c r="W59" i="23"/>
  <c r="X59" i="23"/>
  <c r="U59" i="23"/>
  <c r="V60" i="23"/>
  <c r="W60" i="23"/>
  <c r="X60" i="23"/>
  <c r="U60" i="23"/>
  <c r="V61" i="23"/>
  <c r="W61" i="23"/>
  <c r="X61" i="23"/>
  <c r="U61" i="23"/>
  <c r="V62" i="23"/>
  <c r="W62" i="23"/>
  <c r="X62" i="23"/>
  <c r="U62" i="23"/>
  <c r="V63" i="23"/>
  <c r="W63" i="23"/>
  <c r="X63" i="23"/>
  <c r="U63" i="23"/>
  <c r="V64" i="23"/>
  <c r="W64" i="23"/>
  <c r="X64" i="23"/>
  <c r="U64" i="23"/>
  <c r="V65" i="23"/>
  <c r="W65" i="23"/>
  <c r="X65" i="23"/>
  <c r="U65" i="23"/>
  <c r="V66" i="23"/>
  <c r="W66" i="23"/>
  <c r="X66" i="23"/>
  <c r="U66" i="23"/>
  <c r="V67" i="23"/>
  <c r="W67" i="23"/>
  <c r="X67" i="23"/>
  <c r="U67" i="23"/>
  <c r="V68" i="23"/>
  <c r="W68" i="23"/>
  <c r="X68" i="23"/>
  <c r="U68" i="23"/>
  <c r="V69" i="23"/>
  <c r="W69" i="23"/>
  <c r="X69" i="23"/>
  <c r="U69" i="23"/>
  <c r="V70" i="23"/>
  <c r="W70" i="23"/>
  <c r="X70" i="23"/>
  <c r="U70" i="23"/>
  <c r="V71" i="23"/>
  <c r="W71" i="23"/>
  <c r="X71" i="23"/>
  <c r="U71" i="23"/>
  <c r="V72" i="23"/>
  <c r="W72" i="23"/>
  <c r="X72" i="23"/>
  <c r="U72" i="23"/>
  <c r="V73" i="23"/>
  <c r="W73" i="23"/>
  <c r="X73" i="23"/>
  <c r="U73" i="23"/>
  <c r="V74" i="23"/>
  <c r="W74" i="23"/>
  <c r="X74" i="23"/>
  <c r="U74" i="23"/>
  <c r="V75" i="23"/>
  <c r="W75" i="23"/>
  <c r="X75" i="23"/>
  <c r="U75" i="23"/>
  <c r="V76" i="23"/>
  <c r="W76" i="23"/>
  <c r="X76" i="23"/>
  <c r="U76" i="23"/>
  <c r="V77" i="23"/>
  <c r="W77" i="23"/>
  <c r="X77" i="23"/>
  <c r="U77" i="23"/>
  <c r="V78" i="23"/>
  <c r="W78" i="23"/>
  <c r="X78" i="23"/>
  <c r="U78" i="23"/>
  <c r="V79" i="23"/>
  <c r="W79" i="23"/>
  <c r="X79" i="23"/>
  <c r="U79" i="23"/>
  <c r="V80" i="23"/>
  <c r="W80" i="23"/>
  <c r="X80" i="23"/>
  <c r="U80" i="23"/>
  <c r="V81" i="23"/>
  <c r="W81" i="23"/>
  <c r="X81" i="23"/>
  <c r="U81" i="23"/>
  <c r="V82" i="23"/>
  <c r="W82" i="23"/>
  <c r="X82" i="23"/>
  <c r="U82" i="23"/>
  <c r="V83" i="23"/>
  <c r="W83" i="23"/>
  <c r="X83" i="23"/>
  <c r="U83" i="23"/>
  <c r="V84" i="23"/>
  <c r="W84" i="23"/>
  <c r="X84" i="23"/>
  <c r="U84" i="23"/>
  <c r="V85" i="23"/>
  <c r="W85" i="23"/>
  <c r="X85" i="23"/>
  <c r="U85" i="23"/>
  <c r="V86" i="23"/>
  <c r="W86" i="23"/>
  <c r="X86" i="23"/>
  <c r="U86" i="23"/>
  <c r="V87" i="23"/>
  <c r="W87" i="23"/>
  <c r="X87" i="23"/>
  <c r="U87" i="23"/>
  <c r="V88" i="23"/>
  <c r="W88" i="23"/>
  <c r="X88" i="23"/>
  <c r="U88" i="23"/>
  <c r="V89" i="23"/>
  <c r="W89" i="23"/>
  <c r="X89" i="23"/>
  <c r="U89" i="23"/>
  <c r="V90" i="23"/>
  <c r="W90" i="23"/>
  <c r="X90" i="23"/>
  <c r="U90" i="23"/>
  <c r="V91" i="23"/>
  <c r="W91" i="23"/>
  <c r="X91" i="23"/>
  <c r="U91" i="23"/>
  <c r="V92" i="23"/>
  <c r="W92" i="23"/>
  <c r="X92" i="23"/>
  <c r="U92" i="23"/>
  <c r="V93" i="23"/>
  <c r="W93" i="23"/>
  <c r="X93" i="23"/>
  <c r="U93" i="23"/>
  <c r="V94" i="23"/>
  <c r="W94" i="23"/>
  <c r="X94" i="23"/>
  <c r="U94" i="23"/>
  <c r="V95" i="23"/>
  <c r="W95" i="23"/>
  <c r="X95" i="23"/>
  <c r="U95" i="23"/>
  <c r="V96" i="23"/>
  <c r="W96" i="23"/>
  <c r="X96" i="23"/>
  <c r="U96" i="23"/>
  <c r="V97" i="23"/>
  <c r="W97" i="23"/>
  <c r="X97" i="23"/>
  <c r="U97" i="23"/>
  <c r="V98" i="23"/>
  <c r="W98" i="23"/>
  <c r="X98" i="23"/>
  <c r="U98" i="23"/>
  <c r="V99" i="23"/>
  <c r="W99" i="23"/>
  <c r="X99" i="23"/>
  <c r="U99" i="23"/>
  <c r="V100" i="23"/>
  <c r="W100" i="23"/>
  <c r="X100" i="23"/>
  <c r="U100" i="23"/>
  <c r="V101" i="23"/>
  <c r="W101" i="23"/>
  <c r="X101" i="23"/>
  <c r="U101" i="23"/>
  <c r="V102" i="23"/>
  <c r="W102" i="23"/>
  <c r="X102" i="23"/>
  <c r="U102" i="23"/>
  <c r="V103" i="23"/>
  <c r="W103" i="23"/>
  <c r="X103" i="23"/>
  <c r="U103" i="23"/>
  <c r="V104" i="23"/>
  <c r="W104" i="23"/>
  <c r="X104" i="23"/>
  <c r="U104" i="23"/>
  <c r="V105" i="23"/>
  <c r="W105" i="23"/>
  <c r="X105" i="23"/>
  <c r="U105" i="23"/>
  <c r="V106" i="23"/>
  <c r="W106" i="23"/>
  <c r="X106" i="23"/>
  <c r="U106" i="23"/>
  <c r="V107" i="23"/>
  <c r="W107" i="23"/>
  <c r="X107" i="23"/>
  <c r="U107" i="23"/>
  <c r="V108" i="23"/>
  <c r="W108" i="23"/>
  <c r="X108" i="23"/>
  <c r="U108" i="23"/>
  <c r="V109" i="23"/>
  <c r="W109" i="23"/>
  <c r="X109" i="23"/>
  <c r="U109" i="23"/>
  <c r="V110" i="23"/>
  <c r="W110" i="23"/>
  <c r="X110" i="23"/>
  <c r="U110" i="23"/>
  <c r="V111" i="23"/>
  <c r="W111" i="23"/>
  <c r="X111" i="23"/>
  <c r="U111" i="23"/>
  <c r="V112" i="23"/>
  <c r="W112" i="23"/>
  <c r="X112" i="23"/>
  <c r="U112" i="23"/>
  <c r="V113" i="23"/>
  <c r="W113" i="23"/>
  <c r="X113" i="23"/>
  <c r="U113" i="23"/>
  <c r="V114" i="23"/>
  <c r="W114" i="23"/>
  <c r="X114" i="23"/>
  <c r="U114" i="23"/>
  <c r="V115" i="23"/>
  <c r="W115" i="23"/>
  <c r="X115" i="23"/>
  <c r="U115" i="23"/>
  <c r="V116" i="23"/>
  <c r="W116" i="23"/>
  <c r="X116" i="23"/>
  <c r="U116" i="23"/>
  <c r="V117" i="23"/>
  <c r="W117" i="23"/>
  <c r="X117" i="23"/>
  <c r="U117" i="23"/>
  <c r="V118" i="23"/>
  <c r="W118" i="23"/>
  <c r="X118" i="23"/>
  <c r="U118" i="23"/>
  <c r="V119" i="23"/>
  <c r="W119" i="23"/>
  <c r="X119" i="23"/>
  <c r="U119" i="23"/>
  <c r="V120" i="23"/>
  <c r="W120" i="23"/>
  <c r="X120" i="23"/>
  <c r="U120" i="23"/>
  <c r="V121" i="23"/>
  <c r="W121" i="23"/>
  <c r="X121" i="23"/>
  <c r="U121" i="23"/>
  <c r="V122" i="23"/>
  <c r="W122" i="23"/>
  <c r="X122" i="23"/>
  <c r="U122" i="23"/>
  <c r="V123" i="23"/>
  <c r="W123" i="23"/>
  <c r="X123" i="23"/>
  <c r="U123" i="23"/>
  <c r="V124" i="23"/>
  <c r="W124" i="23"/>
  <c r="X124" i="23"/>
  <c r="U124" i="23"/>
  <c r="V125" i="23"/>
  <c r="W125" i="23"/>
  <c r="X125" i="23"/>
  <c r="U125" i="23"/>
  <c r="V126" i="23"/>
  <c r="W126" i="23"/>
  <c r="X126" i="23"/>
  <c r="U126" i="23"/>
  <c r="V127" i="23"/>
  <c r="W127" i="23"/>
  <c r="X127" i="23"/>
  <c r="U127" i="23"/>
  <c r="V128" i="23"/>
  <c r="W128" i="23"/>
  <c r="X128" i="23"/>
  <c r="U128" i="23"/>
  <c r="V129" i="23"/>
  <c r="W129" i="23"/>
  <c r="X129" i="23"/>
  <c r="U129" i="23"/>
  <c r="V130" i="23"/>
  <c r="W130" i="23"/>
  <c r="X130" i="23"/>
  <c r="U130" i="23"/>
  <c r="V131" i="23"/>
  <c r="W131" i="23"/>
  <c r="X131" i="23"/>
  <c r="U131" i="23"/>
  <c r="V132" i="23"/>
  <c r="W132" i="23"/>
  <c r="X132" i="23"/>
  <c r="U132" i="23"/>
  <c r="V133" i="23"/>
  <c r="W133" i="23"/>
  <c r="X133" i="23"/>
  <c r="U133" i="23"/>
  <c r="V134" i="23"/>
  <c r="W134" i="23"/>
  <c r="X134" i="23"/>
  <c r="U134" i="23"/>
  <c r="V135" i="23"/>
  <c r="W135" i="23"/>
  <c r="X135" i="23"/>
  <c r="U135" i="23"/>
  <c r="V136" i="23"/>
  <c r="W136" i="23"/>
  <c r="X136" i="23"/>
  <c r="U136" i="23"/>
  <c r="V137" i="23"/>
  <c r="W137" i="23"/>
  <c r="X137" i="23"/>
  <c r="U137" i="23"/>
  <c r="V138" i="23"/>
  <c r="W138" i="23"/>
  <c r="X138" i="23"/>
  <c r="U138" i="23"/>
  <c r="V139" i="23"/>
  <c r="W139" i="23"/>
  <c r="X139" i="23"/>
  <c r="U139" i="23"/>
  <c r="V140" i="23"/>
  <c r="W140" i="23"/>
  <c r="X140" i="23"/>
  <c r="U140" i="23"/>
  <c r="V141" i="23"/>
  <c r="W141" i="23"/>
  <c r="X141" i="23"/>
  <c r="U141" i="23"/>
  <c r="V142" i="23"/>
  <c r="W142" i="23"/>
  <c r="X142" i="23"/>
  <c r="U142" i="23"/>
  <c r="V143" i="23"/>
  <c r="W143" i="23"/>
  <c r="X143" i="23"/>
  <c r="U143" i="23"/>
  <c r="V144" i="23"/>
  <c r="W144" i="23"/>
  <c r="X144" i="23"/>
  <c r="U144" i="23"/>
  <c r="V145" i="23"/>
  <c r="W145" i="23"/>
  <c r="X145" i="23"/>
  <c r="U145" i="23"/>
  <c r="V146" i="23"/>
  <c r="W146" i="23"/>
  <c r="X146" i="23"/>
  <c r="U146" i="23"/>
  <c r="V147" i="23"/>
  <c r="W147" i="23"/>
  <c r="X147" i="23"/>
  <c r="U147" i="23"/>
  <c r="V148" i="23"/>
  <c r="W148" i="23"/>
  <c r="X148" i="23"/>
  <c r="U148" i="23"/>
  <c r="V149" i="23"/>
  <c r="W149" i="23"/>
  <c r="X149" i="23"/>
  <c r="U149" i="23"/>
  <c r="V150" i="23"/>
  <c r="W150" i="23"/>
  <c r="X150" i="23"/>
  <c r="U150" i="23"/>
  <c r="V151" i="23"/>
  <c r="W151" i="23"/>
  <c r="X151" i="23"/>
  <c r="U151" i="23"/>
  <c r="V152" i="23"/>
  <c r="W152" i="23"/>
  <c r="X152" i="23"/>
  <c r="U152" i="23"/>
  <c r="V153" i="23"/>
  <c r="W153" i="23"/>
  <c r="X153" i="23"/>
  <c r="U153" i="23"/>
  <c r="V154" i="23"/>
  <c r="W154" i="23"/>
  <c r="X154" i="23"/>
  <c r="U154" i="23"/>
  <c r="V155" i="23"/>
  <c r="W155" i="23"/>
  <c r="X155" i="23"/>
  <c r="U155" i="23"/>
  <c r="V156" i="23"/>
  <c r="W156" i="23"/>
  <c r="X156" i="23"/>
  <c r="U156" i="23"/>
  <c r="V157" i="23"/>
  <c r="W157" i="23"/>
  <c r="X157" i="23"/>
  <c r="U157" i="23"/>
  <c r="V158" i="23"/>
  <c r="W158" i="23"/>
  <c r="X158" i="23"/>
  <c r="U158" i="23"/>
  <c r="V159" i="23"/>
  <c r="W159" i="23"/>
  <c r="X159" i="23"/>
  <c r="U159" i="23"/>
  <c r="V160" i="23"/>
  <c r="W160" i="23"/>
  <c r="X160" i="23"/>
  <c r="U160" i="23"/>
  <c r="V161" i="23"/>
  <c r="W161" i="23"/>
  <c r="X161" i="23"/>
  <c r="U161" i="23"/>
  <c r="V162" i="23"/>
  <c r="W162" i="23"/>
  <c r="X162" i="23"/>
  <c r="U162" i="23"/>
  <c r="V163" i="23"/>
  <c r="W163" i="23"/>
  <c r="X163" i="23"/>
  <c r="U163" i="23"/>
  <c r="V164" i="23"/>
  <c r="W164" i="23"/>
  <c r="X164" i="23"/>
  <c r="U164" i="23"/>
  <c r="V165" i="23"/>
  <c r="W165" i="23"/>
  <c r="X165" i="23"/>
  <c r="U165" i="23"/>
  <c r="V166" i="23"/>
  <c r="W166" i="23"/>
  <c r="X166" i="23"/>
  <c r="U166" i="23"/>
  <c r="V167" i="23"/>
  <c r="W167" i="23"/>
  <c r="X167" i="23"/>
  <c r="U167" i="23"/>
  <c r="V168" i="23"/>
  <c r="W168" i="23"/>
  <c r="X168" i="23"/>
  <c r="U168" i="23"/>
  <c r="V169" i="23"/>
  <c r="W169" i="23"/>
  <c r="X169" i="23"/>
  <c r="U169" i="23"/>
  <c r="V170" i="23"/>
  <c r="W170" i="23"/>
  <c r="X170" i="23"/>
  <c r="U170" i="23"/>
  <c r="V171" i="23"/>
  <c r="W171" i="23"/>
  <c r="X171" i="23"/>
  <c r="U171" i="23"/>
  <c r="V172" i="23"/>
  <c r="W172" i="23"/>
  <c r="X172" i="23"/>
  <c r="U172" i="23"/>
  <c r="V173" i="23"/>
  <c r="W173" i="23"/>
  <c r="X173" i="23"/>
  <c r="U173" i="23"/>
  <c r="V174" i="23"/>
  <c r="W174" i="23"/>
  <c r="X174" i="23"/>
  <c r="U174" i="23"/>
  <c r="V175" i="23"/>
  <c r="W175" i="23"/>
  <c r="X175" i="23"/>
  <c r="U175" i="23"/>
  <c r="V176" i="23"/>
  <c r="W176" i="23"/>
  <c r="X176" i="23"/>
  <c r="U176" i="23"/>
  <c r="V177" i="23"/>
  <c r="W177" i="23"/>
  <c r="X177" i="23"/>
  <c r="U177" i="23"/>
  <c r="V178" i="23"/>
  <c r="W178" i="23"/>
  <c r="X178" i="23"/>
  <c r="U178" i="23"/>
  <c r="V179" i="23"/>
  <c r="W179" i="23"/>
  <c r="X179" i="23"/>
  <c r="U179" i="23"/>
  <c r="V180" i="23"/>
  <c r="W180" i="23"/>
  <c r="X180" i="23"/>
  <c r="U180" i="23"/>
  <c r="V181" i="23"/>
  <c r="W181" i="23"/>
  <c r="X181" i="23"/>
  <c r="U181" i="23"/>
  <c r="V182" i="23"/>
  <c r="W182" i="23"/>
  <c r="X182" i="23"/>
  <c r="U182" i="23"/>
  <c r="V183" i="23"/>
  <c r="W183" i="23"/>
  <c r="X183" i="23"/>
  <c r="U183" i="23"/>
  <c r="V184" i="23"/>
  <c r="W184" i="23"/>
  <c r="X184" i="23"/>
  <c r="U184" i="23"/>
  <c r="V185" i="23"/>
  <c r="W185" i="23"/>
  <c r="X185" i="23"/>
  <c r="U185" i="23"/>
  <c r="V186" i="23"/>
  <c r="W186" i="23"/>
  <c r="X186" i="23"/>
  <c r="U186" i="23"/>
  <c r="V187" i="23"/>
  <c r="W187" i="23"/>
  <c r="X187" i="23"/>
  <c r="U187" i="23"/>
  <c r="V188" i="23"/>
  <c r="W188" i="23"/>
  <c r="X188" i="23"/>
  <c r="U188" i="23"/>
  <c r="V189" i="23"/>
  <c r="W189" i="23"/>
  <c r="X189" i="23"/>
  <c r="U189" i="23"/>
  <c r="V190" i="23"/>
  <c r="W190" i="23"/>
  <c r="X190" i="23"/>
  <c r="U190" i="23"/>
  <c r="V191" i="23"/>
  <c r="W191" i="23"/>
  <c r="X191" i="23"/>
  <c r="U191" i="23"/>
  <c r="V192" i="23"/>
  <c r="W192" i="23"/>
  <c r="X192" i="23"/>
  <c r="U192" i="23"/>
  <c r="V193" i="23"/>
  <c r="W193" i="23"/>
  <c r="X193" i="23"/>
  <c r="U193" i="23"/>
  <c r="V194" i="23"/>
  <c r="W194" i="23"/>
  <c r="X194" i="23"/>
  <c r="U194" i="23"/>
  <c r="V195" i="23"/>
  <c r="W195" i="23"/>
  <c r="X195" i="23"/>
  <c r="U195" i="23"/>
  <c r="V196" i="23"/>
  <c r="W196" i="23"/>
  <c r="X196" i="23"/>
  <c r="U196" i="23"/>
  <c r="V197" i="23"/>
  <c r="W197" i="23"/>
  <c r="X197" i="23"/>
  <c r="U197" i="23"/>
  <c r="V198" i="23"/>
  <c r="W198" i="23"/>
  <c r="X198" i="23"/>
  <c r="U198" i="23"/>
  <c r="V199" i="23"/>
  <c r="W199" i="23"/>
  <c r="X199" i="23"/>
  <c r="U199" i="23"/>
  <c r="V200" i="23"/>
  <c r="W200" i="23"/>
  <c r="X200" i="23"/>
  <c r="U200" i="23"/>
  <c r="V201" i="23"/>
  <c r="W201" i="23"/>
  <c r="X201" i="23"/>
  <c r="U201" i="23"/>
  <c r="V202" i="23"/>
  <c r="W202" i="23"/>
  <c r="X202" i="23"/>
  <c r="U202" i="23"/>
  <c r="V203" i="23"/>
  <c r="W203" i="23"/>
  <c r="X203" i="23"/>
  <c r="U203" i="23"/>
  <c r="V204" i="23"/>
  <c r="W204" i="23"/>
  <c r="X204" i="23"/>
  <c r="U204" i="23"/>
  <c r="V205" i="23"/>
  <c r="W205" i="23"/>
  <c r="X205" i="23"/>
  <c r="U205" i="23"/>
  <c r="V206" i="23"/>
  <c r="W206" i="23"/>
  <c r="X206" i="23"/>
  <c r="U206" i="23"/>
  <c r="V207" i="23"/>
  <c r="W207" i="23"/>
  <c r="X207" i="23"/>
  <c r="U207" i="23"/>
  <c r="V208" i="23"/>
  <c r="W208" i="23"/>
  <c r="X208" i="23"/>
  <c r="U208" i="23"/>
  <c r="V209" i="23"/>
  <c r="W209" i="23"/>
  <c r="X209" i="23"/>
  <c r="U209" i="23"/>
  <c r="V210" i="23"/>
  <c r="W210" i="23"/>
  <c r="X210" i="23"/>
  <c r="U210" i="23"/>
  <c r="V211" i="23"/>
  <c r="W211" i="23"/>
  <c r="X211" i="23"/>
  <c r="U211" i="23"/>
  <c r="V212" i="23"/>
  <c r="W212" i="23"/>
  <c r="X212" i="23"/>
  <c r="U212" i="23"/>
  <c r="V213" i="23"/>
  <c r="W213" i="23"/>
  <c r="X213" i="23"/>
  <c r="U213" i="23"/>
  <c r="V214" i="23"/>
  <c r="W214" i="23"/>
  <c r="X214" i="23"/>
  <c r="U214" i="23"/>
  <c r="V215" i="23"/>
  <c r="W215" i="23"/>
  <c r="X215" i="23"/>
  <c r="U215" i="23"/>
  <c r="V216" i="23"/>
  <c r="W216" i="23"/>
  <c r="X216" i="23"/>
  <c r="U216" i="23"/>
  <c r="V217" i="23"/>
  <c r="W217" i="23"/>
  <c r="X217" i="23"/>
  <c r="U217" i="23"/>
  <c r="V218" i="23"/>
  <c r="W218" i="23"/>
  <c r="X218" i="23"/>
  <c r="U218" i="23"/>
  <c r="V219" i="23"/>
  <c r="W219" i="23"/>
  <c r="X219" i="23"/>
  <c r="U219" i="23"/>
  <c r="V220" i="23"/>
  <c r="W220" i="23"/>
  <c r="X220" i="23"/>
  <c r="U220" i="23"/>
  <c r="V221" i="23"/>
  <c r="W221" i="23"/>
  <c r="X221" i="23"/>
  <c r="U221" i="23"/>
  <c r="V222" i="23"/>
  <c r="W222" i="23"/>
  <c r="X222" i="23"/>
  <c r="U222" i="23"/>
  <c r="V223" i="23"/>
  <c r="W223" i="23"/>
  <c r="X223" i="23"/>
  <c r="U223" i="23"/>
  <c r="V224" i="23"/>
  <c r="W224" i="23"/>
  <c r="X224" i="23"/>
  <c r="U224" i="23"/>
  <c r="V225" i="23"/>
  <c r="W225" i="23"/>
  <c r="X225" i="23"/>
  <c r="U225" i="23"/>
  <c r="V226" i="23"/>
  <c r="W226" i="23"/>
  <c r="X226" i="23"/>
  <c r="U226" i="23"/>
  <c r="V227" i="23"/>
  <c r="W227" i="23"/>
  <c r="X227" i="23"/>
  <c r="U227" i="23"/>
  <c r="V228" i="23"/>
  <c r="W228" i="23"/>
  <c r="X228" i="23"/>
  <c r="U228" i="23"/>
  <c r="V229" i="23"/>
  <c r="W229" i="23"/>
  <c r="X229" i="23"/>
  <c r="U229" i="23"/>
  <c r="V230" i="23"/>
  <c r="W230" i="23"/>
  <c r="X230" i="23"/>
  <c r="U230" i="23"/>
  <c r="V231" i="23"/>
  <c r="W231" i="23"/>
  <c r="X231" i="23"/>
  <c r="U231" i="23"/>
  <c r="V232" i="23"/>
  <c r="W232" i="23"/>
  <c r="X232" i="23"/>
  <c r="U232" i="23"/>
  <c r="V233" i="23"/>
  <c r="W233" i="23"/>
  <c r="X233" i="23"/>
  <c r="U233" i="23"/>
  <c r="V234" i="23"/>
  <c r="W234" i="23"/>
  <c r="X234" i="23"/>
  <c r="U234" i="23"/>
  <c r="V235" i="23"/>
  <c r="W235" i="23"/>
  <c r="X235" i="23"/>
  <c r="U235" i="23"/>
  <c r="V236" i="23"/>
  <c r="W236" i="23"/>
  <c r="X236" i="23"/>
  <c r="U236" i="23"/>
  <c r="V237" i="23"/>
  <c r="W237" i="23"/>
  <c r="X237" i="23"/>
  <c r="U237" i="23"/>
  <c r="V238" i="23"/>
  <c r="W238" i="23"/>
  <c r="X238" i="23"/>
  <c r="U238" i="23"/>
  <c r="V239" i="23"/>
  <c r="W239" i="23"/>
  <c r="X239" i="23"/>
  <c r="U239" i="23"/>
  <c r="V240" i="23"/>
  <c r="W240" i="23"/>
  <c r="X240" i="23"/>
  <c r="U240" i="23"/>
  <c r="V241" i="23"/>
  <c r="W241" i="23"/>
  <c r="X241" i="23"/>
  <c r="U241" i="23"/>
  <c r="V242" i="23"/>
  <c r="W242" i="23"/>
  <c r="X242" i="23"/>
  <c r="U242" i="23"/>
  <c r="V243" i="23"/>
  <c r="W243" i="23"/>
  <c r="X243" i="23"/>
  <c r="U243" i="23"/>
  <c r="V244" i="23"/>
  <c r="W244" i="23"/>
  <c r="X244" i="23"/>
  <c r="U244" i="23"/>
  <c r="V245" i="23"/>
  <c r="W245" i="23"/>
  <c r="X245" i="23"/>
  <c r="U245" i="23"/>
  <c r="V246" i="23"/>
  <c r="W246" i="23"/>
  <c r="X246" i="23"/>
  <c r="U246" i="23"/>
  <c r="V247" i="23"/>
  <c r="W247" i="23"/>
  <c r="X247" i="23"/>
  <c r="U247" i="23"/>
  <c r="V248" i="23"/>
  <c r="W248" i="23"/>
  <c r="X248" i="23"/>
  <c r="U248" i="23"/>
  <c r="V249" i="23"/>
  <c r="W249" i="23"/>
  <c r="X249" i="23"/>
  <c r="U249" i="23"/>
  <c r="V250" i="23"/>
  <c r="W250" i="23"/>
  <c r="X250" i="23"/>
  <c r="U250" i="23"/>
  <c r="V251" i="23"/>
  <c r="W251" i="23"/>
  <c r="X251" i="23"/>
  <c r="U251" i="23"/>
  <c r="V252" i="23"/>
  <c r="W252" i="23"/>
  <c r="X252" i="23"/>
  <c r="U252" i="23"/>
  <c r="V253" i="23"/>
  <c r="W253" i="23"/>
  <c r="X253" i="23"/>
  <c r="U253" i="23"/>
  <c r="V254" i="23"/>
  <c r="W254" i="23"/>
  <c r="X254" i="23"/>
  <c r="U254" i="23"/>
  <c r="V255" i="23"/>
  <c r="W255" i="23"/>
  <c r="X255" i="23"/>
  <c r="U255" i="23"/>
  <c r="V256" i="23"/>
  <c r="W256" i="23"/>
  <c r="X256" i="23"/>
  <c r="U256" i="23"/>
  <c r="V257" i="23"/>
  <c r="W257" i="23"/>
  <c r="X257" i="23"/>
  <c r="U257" i="23"/>
  <c r="V258" i="23"/>
  <c r="W258" i="23"/>
  <c r="X258" i="23"/>
  <c r="U258" i="23"/>
  <c r="V259" i="23"/>
  <c r="W259" i="23"/>
  <c r="X259" i="23"/>
  <c r="U259" i="23"/>
  <c r="V260" i="23"/>
  <c r="W260" i="23"/>
  <c r="X260" i="23"/>
  <c r="U260" i="23"/>
  <c r="V261" i="23"/>
  <c r="W261" i="23"/>
  <c r="X261" i="23"/>
  <c r="U261" i="23"/>
  <c r="V262" i="23"/>
  <c r="W262" i="23"/>
  <c r="X262" i="23"/>
  <c r="U262" i="23"/>
  <c r="V263" i="23"/>
  <c r="W263" i="23"/>
  <c r="X263" i="23"/>
  <c r="U263" i="23"/>
  <c r="V264" i="23"/>
  <c r="W264" i="23"/>
  <c r="X264" i="23"/>
  <c r="U264" i="23"/>
  <c r="V265" i="23"/>
  <c r="W265" i="23"/>
  <c r="X265" i="23"/>
  <c r="U265" i="23"/>
  <c r="V266" i="23"/>
  <c r="W266" i="23"/>
  <c r="X266" i="23"/>
  <c r="U266" i="23"/>
  <c r="V267" i="23"/>
  <c r="W267" i="23"/>
  <c r="X267" i="23"/>
  <c r="U267" i="23"/>
  <c r="V268" i="23"/>
  <c r="W268" i="23"/>
  <c r="X268" i="23"/>
  <c r="U268" i="23"/>
  <c r="V269" i="23"/>
  <c r="W269" i="23"/>
  <c r="X269" i="23"/>
  <c r="U269" i="23"/>
  <c r="V270" i="23"/>
  <c r="W270" i="23"/>
  <c r="X270" i="23"/>
  <c r="U270" i="23"/>
  <c r="V271" i="23"/>
  <c r="W271" i="23"/>
  <c r="X271" i="23"/>
  <c r="U271" i="23"/>
  <c r="V272" i="23"/>
  <c r="W272" i="23"/>
  <c r="X272" i="23"/>
  <c r="U272" i="23"/>
  <c r="V273" i="23"/>
  <c r="W273" i="23"/>
  <c r="X273" i="23"/>
  <c r="U273" i="23"/>
  <c r="V274" i="23"/>
  <c r="W274" i="23"/>
  <c r="X274" i="23"/>
  <c r="U274" i="23"/>
  <c r="V275" i="23"/>
  <c r="W275" i="23"/>
  <c r="X275" i="23"/>
  <c r="U275" i="23"/>
  <c r="V276" i="23"/>
  <c r="W276" i="23"/>
  <c r="X276" i="23"/>
  <c r="U276" i="23"/>
  <c r="V277" i="23"/>
  <c r="W277" i="23"/>
  <c r="X277" i="23"/>
  <c r="U277" i="23"/>
  <c r="V278" i="23"/>
  <c r="W278" i="23"/>
  <c r="X278" i="23"/>
  <c r="U278" i="23"/>
  <c r="V279" i="23"/>
  <c r="W279" i="23"/>
  <c r="X279" i="23"/>
  <c r="U279" i="23"/>
  <c r="V280" i="23"/>
  <c r="W280" i="23"/>
  <c r="X280" i="23"/>
  <c r="U280" i="23"/>
  <c r="V281" i="23"/>
  <c r="W281" i="23"/>
  <c r="X281" i="23"/>
  <c r="U281" i="23"/>
  <c r="V282" i="23"/>
  <c r="W282" i="23"/>
  <c r="X282" i="23"/>
  <c r="U282" i="23"/>
  <c r="V283" i="23"/>
  <c r="W283" i="23"/>
  <c r="X283" i="23"/>
  <c r="U283" i="23"/>
  <c r="V284" i="23"/>
  <c r="W284" i="23"/>
  <c r="X284" i="23"/>
  <c r="U284" i="23"/>
  <c r="V285" i="23"/>
  <c r="W285" i="23"/>
  <c r="X285" i="23"/>
  <c r="U285" i="23"/>
  <c r="V286" i="23"/>
  <c r="W286" i="23"/>
  <c r="X286" i="23"/>
  <c r="U286" i="23"/>
  <c r="V287" i="23"/>
  <c r="W287" i="23"/>
  <c r="X287" i="23"/>
  <c r="U287" i="23"/>
  <c r="V288" i="23"/>
  <c r="W288" i="23"/>
  <c r="X288" i="23"/>
  <c r="U288" i="23"/>
  <c r="V289" i="23"/>
  <c r="W289" i="23"/>
  <c r="X289" i="23"/>
  <c r="U289" i="23"/>
  <c r="V290" i="23"/>
  <c r="W290" i="23"/>
  <c r="X290" i="23"/>
  <c r="U290" i="23"/>
  <c r="V291" i="23"/>
  <c r="W291" i="23"/>
  <c r="X291" i="23"/>
  <c r="U291" i="23"/>
  <c r="V292" i="23"/>
  <c r="W292" i="23"/>
  <c r="X292" i="23"/>
  <c r="U292" i="23"/>
  <c r="V293" i="23"/>
  <c r="W293" i="23"/>
  <c r="X293" i="23"/>
  <c r="U293" i="23"/>
  <c r="V294" i="23"/>
  <c r="W294" i="23"/>
  <c r="X294" i="23"/>
  <c r="U294" i="23"/>
  <c r="V295" i="23"/>
  <c r="W295" i="23"/>
  <c r="X295" i="23"/>
  <c r="U295" i="23"/>
  <c r="V296" i="23"/>
  <c r="W296" i="23"/>
  <c r="X296" i="23"/>
  <c r="U296" i="23"/>
  <c r="V297" i="23"/>
  <c r="W297" i="23"/>
  <c r="X297" i="23"/>
  <c r="U297" i="23"/>
  <c r="V298" i="23"/>
  <c r="W298" i="23"/>
  <c r="X298" i="23"/>
  <c r="U298" i="23"/>
  <c r="V299" i="23"/>
  <c r="W299" i="23"/>
  <c r="X299" i="23"/>
  <c r="U299" i="23"/>
  <c r="V300" i="23"/>
  <c r="W300" i="23"/>
  <c r="X300" i="23"/>
  <c r="U300" i="23"/>
  <c r="V301" i="23"/>
  <c r="W301" i="23"/>
  <c r="X301" i="23"/>
  <c r="U301" i="23"/>
  <c r="V302" i="23"/>
  <c r="W302" i="23"/>
  <c r="X302" i="23"/>
  <c r="U302" i="23"/>
  <c r="V303" i="23"/>
  <c r="W303" i="23"/>
  <c r="X303" i="23"/>
  <c r="U303" i="23"/>
  <c r="V304" i="23"/>
  <c r="W304" i="23"/>
  <c r="X304" i="23"/>
  <c r="U304" i="23"/>
  <c r="V305" i="23"/>
  <c r="W305" i="23"/>
  <c r="X305" i="23"/>
  <c r="U305" i="23"/>
  <c r="V306" i="23"/>
  <c r="W306" i="23"/>
  <c r="X306" i="23"/>
  <c r="U306" i="23"/>
  <c r="V307" i="23"/>
  <c r="W307" i="23"/>
  <c r="X307" i="23"/>
  <c r="U307" i="23"/>
  <c r="V308" i="23"/>
  <c r="W308" i="23"/>
  <c r="X308" i="23"/>
  <c r="U308" i="23"/>
  <c r="V309" i="23"/>
  <c r="W309" i="23"/>
  <c r="X309" i="23"/>
  <c r="U309" i="23"/>
  <c r="V310" i="23"/>
  <c r="W310" i="23"/>
  <c r="X310" i="23"/>
  <c r="U310" i="23"/>
  <c r="V311" i="23"/>
  <c r="W311" i="23"/>
  <c r="X311" i="23"/>
  <c r="U311" i="23"/>
  <c r="V312" i="23"/>
  <c r="W312" i="23"/>
  <c r="X312" i="23"/>
  <c r="U312" i="23"/>
  <c r="V313" i="23"/>
  <c r="W313" i="23"/>
  <c r="X313" i="23"/>
  <c r="U313" i="23"/>
  <c r="V314" i="23"/>
  <c r="W314" i="23"/>
  <c r="X314" i="23"/>
  <c r="U314" i="23"/>
  <c r="V315" i="23"/>
  <c r="W315" i="23"/>
  <c r="X315" i="23"/>
  <c r="U315" i="23"/>
  <c r="V316" i="23"/>
  <c r="W316" i="23"/>
  <c r="X316" i="23"/>
  <c r="U316" i="23"/>
  <c r="V317" i="23"/>
  <c r="W317" i="23"/>
  <c r="X317" i="23"/>
  <c r="U317" i="23"/>
  <c r="V318" i="23"/>
  <c r="W318" i="23"/>
  <c r="X318" i="23"/>
  <c r="U318" i="23"/>
  <c r="V319" i="23"/>
  <c r="W319" i="23"/>
  <c r="X319" i="23"/>
  <c r="U319" i="23"/>
  <c r="V320" i="23"/>
  <c r="W320" i="23"/>
  <c r="X320" i="23"/>
  <c r="U320" i="23"/>
  <c r="V321" i="23"/>
  <c r="W321" i="23"/>
  <c r="X321" i="23"/>
  <c r="U321" i="23"/>
  <c r="V322" i="23"/>
  <c r="W322" i="23"/>
  <c r="X322" i="23"/>
  <c r="U322" i="23"/>
  <c r="V323" i="23"/>
  <c r="W323" i="23"/>
  <c r="X323" i="23"/>
  <c r="U323" i="23"/>
  <c r="V324" i="23"/>
  <c r="W324" i="23"/>
  <c r="X324" i="23"/>
  <c r="U324" i="23"/>
  <c r="V325" i="23"/>
  <c r="W325" i="23"/>
  <c r="X325" i="23"/>
  <c r="U325" i="23"/>
  <c r="V326" i="23"/>
  <c r="W326" i="23"/>
  <c r="X326" i="23"/>
  <c r="U326" i="23"/>
  <c r="V327" i="23"/>
  <c r="W327" i="23"/>
  <c r="X327" i="23"/>
  <c r="U327" i="23"/>
  <c r="V328" i="23"/>
  <c r="W328" i="23"/>
  <c r="X328" i="23"/>
  <c r="U328" i="23"/>
  <c r="V329" i="23"/>
  <c r="W329" i="23"/>
  <c r="X329" i="23"/>
  <c r="U329" i="23"/>
  <c r="V330" i="23"/>
  <c r="W330" i="23"/>
  <c r="X330" i="23"/>
  <c r="U330" i="23"/>
  <c r="V331" i="23"/>
  <c r="W331" i="23"/>
  <c r="X331" i="23"/>
  <c r="U331" i="23"/>
  <c r="V332" i="23"/>
  <c r="W332" i="23"/>
  <c r="X332" i="23"/>
  <c r="U332" i="23"/>
  <c r="V333" i="23"/>
  <c r="W333" i="23"/>
  <c r="X333" i="23"/>
  <c r="U333" i="23"/>
  <c r="V334" i="23"/>
  <c r="W334" i="23"/>
  <c r="X334" i="23"/>
  <c r="U334" i="23"/>
  <c r="V335" i="23"/>
  <c r="W335" i="23"/>
  <c r="X335" i="23"/>
  <c r="U335" i="23"/>
  <c r="V5" i="23"/>
  <c r="W5" i="23"/>
  <c r="X5" i="23"/>
  <c r="U5" i="23"/>
  <c r="K3" i="21"/>
  <c r="I3" i="21"/>
  <c r="K4" i="21"/>
  <c r="I4" i="21"/>
  <c r="K5" i="21"/>
  <c r="I5" i="21"/>
  <c r="K6" i="21"/>
  <c r="I6" i="21"/>
  <c r="K7" i="21"/>
  <c r="I7" i="21"/>
  <c r="K8" i="21"/>
  <c r="I8" i="21"/>
  <c r="K9" i="21"/>
  <c r="I9" i="21"/>
  <c r="K10" i="21"/>
  <c r="I10" i="21"/>
  <c r="K11" i="21"/>
  <c r="I11" i="21"/>
  <c r="K12" i="21"/>
  <c r="I12" i="21"/>
  <c r="K13" i="21"/>
  <c r="I13" i="21"/>
  <c r="K14" i="21"/>
  <c r="I14" i="21"/>
  <c r="K15" i="21"/>
  <c r="I15" i="21"/>
  <c r="K16" i="21"/>
  <c r="I16" i="21"/>
  <c r="K17" i="21"/>
  <c r="I17" i="21"/>
  <c r="K18" i="21"/>
  <c r="I18" i="21"/>
  <c r="K19" i="21"/>
  <c r="I19" i="21"/>
  <c r="K20" i="21"/>
  <c r="I20" i="21"/>
  <c r="K21" i="21"/>
  <c r="I21" i="21"/>
  <c r="K22" i="21"/>
  <c r="I22" i="21"/>
  <c r="K23" i="21"/>
  <c r="I23" i="21"/>
  <c r="K24" i="21"/>
  <c r="I24" i="21"/>
  <c r="K25" i="21"/>
  <c r="I25" i="21"/>
  <c r="K26" i="21"/>
  <c r="I26" i="21"/>
  <c r="K27" i="21"/>
  <c r="I27" i="21"/>
  <c r="K28" i="21"/>
  <c r="I28" i="21"/>
  <c r="K29" i="21"/>
  <c r="I29" i="21"/>
  <c r="K30" i="21"/>
  <c r="I30" i="21"/>
  <c r="K31" i="21"/>
  <c r="I31" i="21"/>
  <c r="K32" i="21"/>
  <c r="I32" i="21"/>
  <c r="K33" i="21"/>
  <c r="I33" i="21"/>
  <c r="K34" i="21"/>
  <c r="I34" i="21"/>
  <c r="K35" i="21"/>
  <c r="I35" i="21"/>
  <c r="K36" i="21"/>
  <c r="I36" i="21"/>
  <c r="K37" i="21"/>
  <c r="I37" i="21"/>
  <c r="K38" i="21"/>
  <c r="I38" i="21"/>
  <c r="K39" i="21"/>
  <c r="I39" i="21"/>
  <c r="K40" i="21"/>
  <c r="I40" i="21"/>
  <c r="K41" i="21"/>
  <c r="I41" i="21"/>
  <c r="K42" i="21"/>
  <c r="I42" i="21"/>
  <c r="K43" i="21"/>
  <c r="I43" i="21"/>
  <c r="K44" i="21"/>
  <c r="I44" i="21"/>
  <c r="K45" i="21"/>
  <c r="I45" i="21"/>
  <c r="K46" i="21"/>
  <c r="I46" i="21"/>
  <c r="K47" i="21"/>
  <c r="I47" i="21"/>
  <c r="K48" i="21"/>
  <c r="I48" i="21"/>
  <c r="K49" i="21"/>
  <c r="I49" i="21"/>
  <c r="K50" i="21"/>
  <c r="I50" i="21"/>
  <c r="K51" i="21"/>
  <c r="I51" i="21"/>
  <c r="K52" i="21"/>
  <c r="I52" i="21"/>
  <c r="K53" i="21"/>
  <c r="I53" i="21"/>
  <c r="K54" i="21"/>
  <c r="I54" i="21"/>
  <c r="K55" i="21"/>
  <c r="I55" i="21"/>
  <c r="K56" i="21"/>
  <c r="I56" i="21"/>
  <c r="K57" i="21"/>
  <c r="I57" i="21"/>
  <c r="K58" i="21"/>
  <c r="I58" i="21"/>
  <c r="K59" i="21"/>
  <c r="I59" i="21"/>
  <c r="K60" i="21"/>
  <c r="I60" i="21"/>
  <c r="K61" i="21"/>
  <c r="I61" i="21"/>
  <c r="K62" i="21"/>
  <c r="I62" i="21"/>
  <c r="K63" i="21"/>
  <c r="I63" i="21"/>
  <c r="K64" i="21"/>
  <c r="I64" i="21"/>
  <c r="K65" i="21"/>
  <c r="I65" i="21"/>
  <c r="K66" i="21"/>
  <c r="I66" i="21"/>
  <c r="K67" i="21"/>
  <c r="I67" i="21"/>
  <c r="K68" i="21"/>
  <c r="I68" i="21"/>
  <c r="K69" i="21"/>
  <c r="I69" i="21"/>
  <c r="K70" i="21"/>
  <c r="I70" i="21"/>
  <c r="K71" i="21"/>
  <c r="I71" i="21"/>
  <c r="K72" i="21"/>
  <c r="I72" i="21"/>
  <c r="K73" i="21"/>
  <c r="I73" i="21"/>
  <c r="K74" i="21"/>
  <c r="I74" i="21"/>
  <c r="K75" i="21"/>
  <c r="I75" i="21"/>
  <c r="K76" i="21"/>
  <c r="I76" i="21"/>
  <c r="K77" i="21"/>
  <c r="I77" i="21"/>
  <c r="K78" i="21"/>
  <c r="I78" i="21"/>
  <c r="K79" i="21"/>
  <c r="I79" i="21"/>
  <c r="K80" i="21"/>
  <c r="I80" i="21"/>
  <c r="K81" i="21"/>
  <c r="I81" i="21"/>
  <c r="K82" i="21"/>
  <c r="I82" i="21"/>
  <c r="K83" i="21"/>
  <c r="I83" i="21"/>
  <c r="K84" i="21"/>
  <c r="I84" i="21"/>
  <c r="K85" i="21"/>
  <c r="I85" i="21"/>
  <c r="K86" i="21"/>
  <c r="I86" i="21"/>
  <c r="K87" i="21"/>
  <c r="I87" i="21"/>
  <c r="K88" i="21"/>
  <c r="I88" i="21"/>
  <c r="K89" i="21"/>
  <c r="I89" i="21"/>
  <c r="K90" i="21"/>
  <c r="I90" i="21"/>
  <c r="K91" i="21"/>
  <c r="I91" i="21"/>
  <c r="K92" i="21"/>
  <c r="I92" i="21"/>
  <c r="K93" i="21"/>
  <c r="I93" i="21"/>
  <c r="K94" i="21"/>
  <c r="I94" i="21"/>
  <c r="K95" i="21"/>
  <c r="I95" i="21"/>
  <c r="K96" i="21"/>
  <c r="I96" i="21"/>
  <c r="K97" i="21"/>
  <c r="I97" i="21"/>
  <c r="K98" i="21"/>
  <c r="I98" i="21"/>
  <c r="K99" i="21"/>
  <c r="I99" i="21"/>
  <c r="K100" i="21"/>
  <c r="I100" i="21"/>
  <c r="K101" i="21"/>
  <c r="I101" i="21"/>
  <c r="K102" i="21"/>
  <c r="I102" i="21"/>
  <c r="K103" i="21"/>
  <c r="I103" i="21"/>
  <c r="K104" i="21"/>
  <c r="I104" i="21"/>
  <c r="K105" i="21"/>
  <c r="I105" i="21"/>
  <c r="K106" i="21"/>
  <c r="I106" i="21"/>
  <c r="K107" i="21"/>
  <c r="I107" i="21"/>
  <c r="K108" i="21"/>
  <c r="I108" i="21"/>
  <c r="K109" i="21"/>
  <c r="I109" i="21"/>
  <c r="K110" i="21"/>
  <c r="I110" i="21"/>
  <c r="K111" i="21"/>
  <c r="I111" i="21"/>
  <c r="K2" i="21"/>
  <c r="I2" i="21"/>
  <c r="K6" i="23"/>
  <c r="I6" i="23"/>
  <c r="K7" i="23"/>
  <c r="I7" i="23"/>
  <c r="K8" i="23"/>
  <c r="I8" i="23"/>
  <c r="K9" i="23"/>
  <c r="I9" i="23"/>
  <c r="K10" i="23"/>
  <c r="I10" i="23"/>
  <c r="K11" i="23"/>
  <c r="I11" i="23"/>
  <c r="K12" i="23"/>
  <c r="I12" i="23"/>
  <c r="K13" i="23"/>
  <c r="I13" i="23"/>
  <c r="K14" i="23"/>
  <c r="I14" i="23"/>
  <c r="K15" i="23"/>
  <c r="I15" i="23"/>
  <c r="K16" i="23"/>
  <c r="I16" i="23"/>
  <c r="K17" i="23"/>
  <c r="I17" i="23"/>
  <c r="K18" i="23"/>
  <c r="I18" i="23"/>
  <c r="K19" i="23"/>
  <c r="I19" i="23"/>
  <c r="K20" i="23"/>
  <c r="I20" i="23"/>
  <c r="K21" i="23"/>
  <c r="I21" i="23"/>
  <c r="K22" i="23"/>
  <c r="I22" i="23"/>
  <c r="K23" i="23"/>
  <c r="I23" i="23"/>
  <c r="K24" i="23"/>
  <c r="I24" i="23"/>
  <c r="K25" i="23"/>
  <c r="I25" i="23"/>
  <c r="K26" i="23"/>
  <c r="I26" i="23"/>
  <c r="K27" i="23"/>
  <c r="I27" i="23"/>
  <c r="K28" i="23"/>
  <c r="I28" i="23"/>
  <c r="K29" i="23"/>
  <c r="I29" i="23"/>
  <c r="K30" i="23"/>
  <c r="I30" i="23"/>
  <c r="K31" i="23"/>
  <c r="I31" i="23"/>
  <c r="K32" i="23"/>
  <c r="I32" i="23"/>
  <c r="K33" i="23"/>
  <c r="I33" i="23"/>
  <c r="K34" i="23"/>
  <c r="I34" i="23"/>
  <c r="K35" i="23"/>
  <c r="I35" i="23"/>
  <c r="K36" i="23"/>
  <c r="I36" i="23"/>
  <c r="K37" i="23"/>
  <c r="I37" i="23"/>
  <c r="K38" i="23"/>
  <c r="I38" i="23"/>
  <c r="K39" i="23"/>
  <c r="I39" i="23"/>
  <c r="K40" i="23"/>
  <c r="I40" i="23"/>
  <c r="K41" i="23"/>
  <c r="I41" i="23"/>
  <c r="K42" i="23"/>
  <c r="I42" i="23"/>
  <c r="K43" i="23"/>
  <c r="I43" i="23"/>
  <c r="K44" i="23"/>
  <c r="I44" i="23"/>
  <c r="K45" i="23"/>
  <c r="I45" i="23"/>
  <c r="K46" i="23"/>
  <c r="I46" i="23"/>
  <c r="K47" i="23"/>
  <c r="I47" i="23"/>
  <c r="K48" i="23"/>
  <c r="I48" i="23"/>
  <c r="K49" i="23"/>
  <c r="I49" i="23"/>
  <c r="K50" i="23"/>
  <c r="I50" i="23"/>
  <c r="K51" i="23"/>
  <c r="I51" i="23"/>
  <c r="K52" i="23"/>
  <c r="I52" i="23"/>
  <c r="K53" i="23"/>
  <c r="I53" i="23"/>
  <c r="K54" i="23"/>
  <c r="I54" i="23"/>
  <c r="K55" i="23"/>
  <c r="I55" i="23"/>
  <c r="K56" i="23"/>
  <c r="I56" i="23"/>
  <c r="K57" i="23"/>
  <c r="I57" i="23"/>
  <c r="K58" i="23"/>
  <c r="I58" i="23"/>
  <c r="K59" i="23"/>
  <c r="I59" i="23"/>
  <c r="K60" i="23"/>
  <c r="I60" i="23"/>
  <c r="K61" i="23"/>
  <c r="I61" i="23"/>
  <c r="K62" i="23"/>
  <c r="I62" i="23"/>
  <c r="K63" i="23"/>
  <c r="I63" i="23"/>
  <c r="K64" i="23"/>
  <c r="I64" i="23"/>
  <c r="K65" i="23"/>
  <c r="I65" i="23"/>
  <c r="K66" i="23"/>
  <c r="I66" i="23"/>
  <c r="K67" i="23"/>
  <c r="I67" i="23"/>
  <c r="K68" i="23"/>
  <c r="I68" i="23"/>
  <c r="K69" i="23"/>
  <c r="I69" i="23"/>
  <c r="K70" i="23"/>
  <c r="I70" i="23"/>
  <c r="K71" i="23"/>
  <c r="I71" i="23"/>
  <c r="K72" i="23"/>
  <c r="I72" i="23"/>
  <c r="K73" i="23"/>
  <c r="I73" i="23"/>
  <c r="K74" i="23"/>
  <c r="I74" i="23"/>
  <c r="K75" i="23"/>
  <c r="I75" i="23"/>
  <c r="K76" i="23"/>
  <c r="I76" i="23"/>
  <c r="K77" i="23"/>
  <c r="I77" i="23"/>
  <c r="K78" i="23"/>
  <c r="I78" i="23"/>
  <c r="K79" i="23"/>
  <c r="I79" i="23"/>
  <c r="K80" i="23"/>
  <c r="I80" i="23"/>
  <c r="K81" i="23"/>
  <c r="I81" i="23"/>
  <c r="K82" i="23"/>
  <c r="I82" i="23"/>
  <c r="K83" i="23"/>
  <c r="I83" i="23"/>
  <c r="K84" i="23"/>
  <c r="I84" i="23"/>
  <c r="K85" i="23"/>
  <c r="I85" i="23"/>
  <c r="K86" i="23"/>
  <c r="I86" i="23"/>
  <c r="K87" i="23"/>
  <c r="I87" i="23"/>
  <c r="K88" i="23"/>
  <c r="I88" i="23"/>
  <c r="K89" i="23"/>
  <c r="I89" i="23"/>
  <c r="K90" i="23"/>
  <c r="I90" i="23"/>
  <c r="K91" i="23"/>
  <c r="I91" i="23"/>
  <c r="K92" i="23"/>
  <c r="I92" i="23"/>
  <c r="K93" i="23"/>
  <c r="I93" i="23"/>
  <c r="K94" i="23"/>
  <c r="I94" i="23"/>
  <c r="K95" i="23"/>
  <c r="I95" i="23"/>
  <c r="K96" i="23"/>
  <c r="I96" i="23"/>
  <c r="K97" i="23"/>
  <c r="I97" i="23"/>
  <c r="K98" i="23"/>
  <c r="I98" i="23"/>
  <c r="K99" i="23"/>
  <c r="I99" i="23"/>
  <c r="K100" i="23"/>
  <c r="I100" i="23"/>
  <c r="K101" i="23"/>
  <c r="I101" i="23"/>
  <c r="K102" i="23"/>
  <c r="I102" i="23"/>
  <c r="K103" i="23"/>
  <c r="I103" i="23"/>
  <c r="K104" i="23"/>
  <c r="I104" i="23"/>
  <c r="K105" i="23"/>
  <c r="I105" i="23"/>
  <c r="K106" i="23"/>
  <c r="I106" i="23"/>
  <c r="K107" i="23"/>
  <c r="I107" i="23"/>
  <c r="K108" i="23"/>
  <c r="I108" i="23"/>
  <c r="K109" i="23"/>
  <c r="I109" i="23"/>
  <c r="K110" i="23"/>
  <c r="I110" i="23"/>
  <c r="K111" i="23"/>
  <c r="I111" i="23"/>
  <c r="K112" i="23"/>
  <c r="I112" i="23"/>
  <c r="K113" i="23"/>
  <c r="I113" i="23"/>
  <c r="K114" i="23"/>
  <c r="I114" i="23"/>
  <c r="K115" i="23"/>
  <c r="I115" i="23"/>
  <c r="K116" i="23"/>
  <c r="I116" i="23"/>
  <c r="K117" i="23"/>
  <c r="I117" i="23"/>
  <c r="K118" i="23"/>
  <c r="I118" i="23"/>
  <c r="K119" i="23"/>
  <c r="I119" i="23"/>
  <c r="K120" i="23"/>
  <c r="I120" i="23"/>
  <c r="K121" i="23"/>
  <c r="I121" i="23"/>
  <c r="K122" i="23"/>
  <c r="I122" i="23"/>
  <c r="K123" i="23"/>
  <c r="I123" i="23"/>
  <c r="K124" i="23"/>
  <c r="I124" i="23"/>
  <c r="K125" i="23"/>
  <c r="I125" i="23"/>
  <c r="K126" i="23"/>
  <c r="I126" i="23"/>
  <c r="K127" i="23"/>
  <c r="I127" i="23"/>
  <c r="K128" i="23"/>
  <c r="I128" i="23"/>
  <c r="K129" i="23"/>
  <c r="I129" i="23"/>
  <c r="K130" i="23"/>
  <c r="I130" i="23"/>
  <c r="K131" i="23"/>
  <c r="I131" i="23"/>
  <c r="K132" i="23"/>
  <c r="I132" i="23"/>
  <c r="K133" i="23"/>
  <c r="I133" i="23"/>
  <c r="K134" i="23"/>
  <c r="I134" i="23"/>
  <c r="K135" i="23"/>
  <c r="I135" i="23"/>
  <c r="K136" i="23"/>
  <c r="I136" i="23"/>
  <c r="K137" i="23"/>
  <c r="I137" i="23"/>
  <c r="K138" i="23"/>
  <c r="I138" i="23"/>
  <c r="K139" i="23"/>
  <c r="I139" i="23"/>
  <c r="K140" i="23"/>
  <c r="I140" i="23"/>
  <c r="K141" i="23"/>
  <c r="I141" i="23"/>
  <c r="K142" i="23"/>
  <c r="I142" i="23"/>
  <c r="K143" i="23"/>
  <c r="I143" i="23"/>
  <c r="K144" i="23"/>
  <c r="I144" i="23"/>
  <c r="K145" i="23"/>
  <c r="I145" i="23"/>
  <c r="K146" i="23"/>
  <c r="I146" i="23"/>
  <c r="K147" i="23"/>
  <c r="I147" i="23"/>
  <c r="K148" i="23"/>
  <c r="I148" i="23"/>
  <c r="K149" i="23"/>
  <c r="I149" i="23"/>
  <c r="K150" i="23"/>
  <c r="I150" i="23"/>
  <c r="K151" i="23"/>
  <c r="I151" i="23"/>
  <c r="K152" i="23"/>
  <c r="I152" i="23"/>
  <c r="K153" i="23"/>
  <c r="I153" i="23"/>
  <c r="K154" i="23"/>
  <c r="I154" i="23"/>
  <c r="K155" i="23"/>
  <c r="I155" i="23"/>
  <c r="K156" i="23"/>
  <c r="I156" i="23"/>
  <c r="K157" i="23"/>
  <c r="I157" i="23"/>
  <c r="K158" i="23"/>
  <c r="I158" i="23"/>
  <c r="K159" i="23"/>
  <c r="I159" i="23"/>
  <c r="K160" i="23"/>
  <c r="I160" i="23"/>
  <c r="K161" i="23"/>
  <c r="I161" i="23"/>
  <c r="K162" i="23"/>
  <c r="I162" i="23"/>
  <c r="K163" i="23"/>
  <c r="I163" i="23"/>
  <c r="K164" i="23"/>
  <c r="I164" i="23"/>
  <c r="K165" i="23"/>
  <c r="I165" i="23"/>
  <c r="K166" i="23"/>
  <c r="I166" i="23"/>
  <c r="K167" i="23"/>
  <c r="I167" i="23"/>
  <c r="K168" i="23"/>
  <c r="I168" i="23"/>
  <c r="K169" i="23"/>
  <c r="I169" i="23"/>
  <c r="K170" i="23"/>
  <c r="I170" i="23"/>
  <c r="K171" i="23"/>
  <c r="I171" i="23"/>
  <c r="K172" i="23"/>
  <c r="I172" i="23"/>
  <c r="K173" i="23"/>
  <c r="I173" i="23"/>
  <c r="K174" i="23"/>
  <c r="I174" i="23"/>
  <c r="K175" i="23"/>
  <c r="I175" i="23"/>
  <c r="K176" i="23"/>
  <c r="I176" i="23"/>
  <c r="K177" i="23"/>
  <c r="I177" i="23"/>
  <c r="K178" i="23"/>
  <c r="I178" i="23"/>
  <c r="K179" i="23"/>
  <c r="I179" i="23"/>
  <c r="K180" i="23"/>
  <c r="I180" i="23"/>
  <c r="K181" i="23"/>
  <c r="I181" i="23"/>
  <c r="K182" i="23"/>
  <c r="I182" i="23"/>
  <c r="K183" i="23"/>
  <c r="I183" i="23"/>
  <c r="K184" i="23"/>
  <c r="I184" i="23"/>
  <c r="K185" i="23"/>
  <c r="I185" i="23"/>
  <c r="K186" i="23"/>
  <c r="I186" i="23"/>
  <c r="K187" i="23"/>
  <c r="I187" i="23"/>
  <c r="K188" i="23"/>
  <c r="I188" i="23"/>
  <c r="K189" i="23"/>
  <c r="I189" i="23"/>
  <c r="K190" i="23"/>
  <c r="I190" i="23"/>
  <c r="K191" i="23"/>
  <c r="I191" i="23"/>
  <c r="K192" i="23"/>
  <c r="I192" i="23"/>
  <c r="K193" i="23"/>
  <c r="I193" i="23"/>
  <c r="K194" i="23"/>
  <c r="I194" i="23"/>
  <c r="K195" i="23"/>
  <c r="I195" i="23"/>
  <c r="K196" i="23"/>
  <c r="I196" i="23"/>
  <c r="K197" i="23"/>
  <c r="I197" i="23"/>
  <c r="K198" i="23"/>
  <c r="I198" i="23"/>
  <c r="K199" i="23"/>
  <c r="I199" i="23"/>
  <c r="K200" i="23"/>
  <c r="I200" i="23"/>
  <c r="K201" i="23"/>
  <c r="I201" i="23"/>
  <c r="K202" i="23"/>
  <c r="I202" i="23"/>
  <c r="K203" i="23"/>
  <c r="I203" i="23"/>
  <c r="K204" i="23"/>
  <c r="I204" i="23"/>
  <c r="K205" i="23"/>
  <c r="I205" i="23"/>
  <c r="K206" i="23"/>
  <c r="I206" i="23"/>
  <c r="K207" i="23"/>
  <c r="I207" i="23"/>
  <c r="K208" i="23"/>
  <c r="I208" i="23"/>
  <c r="K209" i="23"/>
  <c r="I209" i="23"/>
  <c r="K210" i="23"/>
  <c r="I210" i="23"/>
  <c r="K211" i="23"/>
  <c r="I211" i="23"/>
  <c r="K212" i="23"/>
  <c r="I212" i="23"/>
  <c r="K213" i="23"/>
  <c r="I213" i="23"/>
  <c r="K214" i="23"/>
  <c r="I214" i="23"/>
  <c r="K215" i="23"/>
  <c r="I215" i="23"/>
  <c r="K216" i="23"/>
  <c r="I216" i="23"/>
  <c r="K217" i="23"/>
  <c r="I217" i="23"/>
  <c r="K218" i="23"/>
  <c r="I218" i="23"/>
  <c r="K219" i="23"/>
  <c r="I219" i="23"/>
  <c r="K220" i="23"/>
  <c r="I220" i="23"/>
  <c r="K221" i="23"/>
  <c r="I221" i="23"/>
  <c r="K222" i="23"/>
  <c r="I222" i="23"/>
  <c r="K223" i="23"/>
  <c r="I223" i="23"/>
  <c r="K224" i="23"/>
  <c r="I224" i="23"/>
  <c r="K225" i="23"/>
  <c r="I225" i="23"/>
  <c r="K226" i="23"/>
  <c r="I226" i="23"/>
  <c r="K227" i="23"/>
  <c r="I227" i="23"/>
  <c r="K228" i="23"/>
  <c r="I228" i="23"/>
  <c r="K229" i="23"/>
  <c r="I229" i="23"/>
  <c r="K230" i="23"/>
  <c r="I230" i="23"/>
  <c r="K231" i="23"/>
  <c r="I231" i="23"/>
  <c r="K232" i="23"/>
  <c r="I232" i="23"/>
  <c r="K233" i="23"/>
  <c r="I233" i="23"/>
  <c r="K234" i="23"/>
  <c r="I234" i="23"/>
  <c r="K235" i="23"/>
  <c r="I235" i="23"/>
  <c r="K236" i="23"/>
  <c r="I236" i="23"/>
  <c r="K237" i="23"/>
  <c r="I237" i="23"/>
  <c r="K238" i="23"/>
  <c r="I238" i="23"/>
  <c r="K239" i="23"/>
  <c r="I239" i="23"/>
  <c r="K240" i="23"/>
  <c r="I240" i="23"/>
  <c r="K241" i="23"/>
  <c r="I241" i="23"/>
  <c r="K242" i="23"/>
  <c r="I242" i="23"/>
  <c r="K243" i="23"/>
  <c r="I243" i="23"/>
  <c r="K244" i="23"/>
  <c r="I244" i="23"/>
  <c r="K245" i="23"/>
  <c r="I245" i="23"/>
  <c r="K246" i="23"/>
  <c r="I246" i="23"/>
  <c r="K247" i="23"/>
  <c r="I247" i="23"/>
  <c r="K248" i="23"/>
  <c r="I248" i="23"/>
  <c r="K249" i="23"/>
  <c r="I249" i="23"/>
  <c r="K250" i="23"/>
  <c r="I250" i="23"/>
  <c r="K251" i="23"/>
  <c r="I251" i="23"/>
  <c r="K252" i="23"/>
  <c r="I252" i="23"/>
  <c r="K253" i="23"/>
  <c r="I253" i="23"/>
  <c r="K254" i="23"/>
  <c r="I254" i="23"/>
  <c r="K255" i="23"/>
  <c r="I255" i="23"/>
  <c r="K256" i="23"/>
  <c r="I256" i="23"/>
  <c r="K257" i="23"/>
  <c r="I257" i="23"/>
  <c r="K258" i="23"/>
  <c r="I258" i="23"/>
  <c r="K259" i="23"/>
  <c r="I259" i="23"/>
  <c r="K260" i="23"/>
  <c r="I260" i="23"/>
  <c r="K261" i="23"/>
  <c r="I261" i="23"/>
  <c r="K262" i="23"/>
  <c r="I262" i="23"/>
  <c r="K263" i="23"/>
  <c r="I263" i="23"/>
  <c r="K264" i="23"/>
  <c r="I264" i="23"/>
  <c r="K265" i="23"/>
  <c r="I265" i="23"/>
  <c r="K266" i="23"/>
  <c r="I266" i="23"/>
  <c r="K267" i="23"/>
  <c r="I267" i="23"/>
  <c r="K268" i="23"/>
  <c r="I268" i="23"/>
  <c r="K269" i="23"/>
  <c r="I269" i="23"/>
  <c r="K270" i="23"/>
  <c r="I270" i="23"/>
  <c r="K271" i="23"/>
  <c r="I271" i="23"/>
  <c r="K272" i="23"/>
  <c r="I272" i="23"/>
  <c r="K273" i="23"/>
  <c r="I273" i="23"/>
  <c r="K274" i="23"/>
  <c r="I274" i="23"/>
  <c r="K275" i="23"/>
  <c r="I275" i="23"/>
  <c r="K276" i="23"/>
  <c r="I276" i="23"/>
  <c r="K277" i="23"/>
  <c r="I277" i="23"/>
  <c r="K278" i="23"/>
  <c r="I278" i="23"/>
  <c r="K279" i="23"/>
  <c r="I279" i="23"/>
  <c r="K280" i="23"/>
  <c r="I280" i="23"/>
  <c r="K281" i="23"/>
  <c r="I281" i="23"/>
  <c r="K282" i="23"/>
  <c r="I282" i="23"/>
  <c r="K283" i="23"/>
  <c r="I283" i="23"/>
  <c r="K284" i="23"/>
  <c r="I284" i="23"/>
  <c r="K285" i="23"/>
  <c r="I285" i="23"/>
  <c r="K286" i="23"/>
  <c r="I286" i="23"/>
  <c r="K287" i="23"/>
  <c r="I287" i="23"/>
  <c r="K288" i="23"/>
  <c r="I288" i="23"/>
  <c r="K289" i="23"/>
  <c r="I289" i="23"/>
  <c r="K290" i="23"/>
  <c r="I290" i="23"/>
  <c r="K291" i="23"/>
  <c r="I291" i="23"/>
  <c r="K292" i="23"/>
  <c r="I292" i="23"/>
  <c r="K293" i="23"/>
  <c r="I293" i="23"/>
  <c r="K294" i="23"/>
  <c r="I294" i="23"/>
  <c r="K295" i="23"/>
  <c r="I295" i="23"/>
  <c r="K296" i="23"/>
  <c r="I296" i="23"/>
  <c r="K297" i="23"/>
  <c r="I297" i="23"/>
  <c r="K298" i="23"/>
  <c r="I298" i="23"/>
  <c r="K299" i="23"/>
  <c r="I299" i="23"/>
  <c r="K300" i="23"/>
  <c r="I300" i="23"/>
  <c r="K301" i="23"/>
  <c r="I301" i="23"/>
  <c r="K302" i="23"/>
  <c r="I302" i="23"/>
  <c r="K303" i="23"/>
  <c r="I303" i="23"/>
  <c r="K304" i="23"/>
  <c r="I304" i="23"/>
  <c r="K305" i="23"/>
  <c r="I305" i="23"/>
  <c r="K306" i="23"/>
  <c r="I306" i="23"/>
  <c r="K307" i="23"/>
  <c r="I307" i="23"/>
  <c r="K308" i="23"/>
  <c r="I308" i="23"/>
  <c r="K309" i="23"/>
  <c r="I309" i="23"/>
  <c r="K310" i="23"/>
  <c r="I310" i="23"/>
  <c r="K311" i="23"/>
  <c r="I311" i="23"/>
  <c r="K312" i="23"/>
  <c r="I312" i="23"/>
  <c r="K313" i="23"/>
  <c r="I313" i="23"/>
  <c r="K314" i="23"/>
  <c r="I314" i="23"/>
  <c r="K315" i="23"/>
  <c r="I315" i="23"/>
  <c r="K316" i="23"/>
  <c r="I316" i="23"/>
  <c r="K317" i="23"/>
  <c r="I317" i="23"/>
  <c r="K318" i="23"/>
  <c r="I318" i="23"/>
  <c r="K319" i="23"/>
  <c r="I319" i="23"/>
  <c r="K320" i="23"/>
  <c r="I320" i="23"/>
  <c r="K321" i="23"/>
  <c r="I321" i="23"/>
  <c r="K322" i="23"/>
  <c r="I322" i="23"/>
  <c r="K323" i="23"/>
  <c r="I323" i="23"/>
  <c r="K324" i="23"/>
  <c r="I324" i="23"/>
  <c r="K325" i="23"/>
  <c r="I325" i="23"/>
  <c r="K326" i="23"/>
  <c r="I326" i="23"/>
  <c r="K327" i="23"/>
  <c r="I327" i="23"/>
  <c r="K328" i="23"/>
  <c r="I328" i="23"/>
  <c r="K329" i="23"/>
  <c r="I329" i="23"/>
  <c r="K330" i="23"/>
  <c r="I330" i="23"/>
  <c r="K331" i="23"/>
  <c r="I331" i="23"/>
  <c r="K332" i="23"/>
  <c r="I332" i="23"/>
  <c r="K333" i="23"/>
  <c r="I333" i="23"/>
  <c r="K334" i="23"/>
  <c r="I334" i="23"/>
  <c r="K335" i="23"/>
  <c r="I335" i="23"/>
  <c r="K5" i="23"/>
  <c r="I5" i="23"/>
  <c r="T4" i="23"/>
  <c r="P4" i="23"/>
  <c r="K4" i="23"/>
  <c r="L4" i="23"/>
  <c r="AB4" i="9"/>
  <c r="T3" i="23"/>
  <c r="P3" i="23"/>
  <c r="K3" i="23"/>
  <c r="L3" i="23"/>
  <c r="AB3" i="9"/>
  <c r="T2" i="23"/>
  <c r="P2" i="23"/>
  <c r="K2" i="23"/>
  <c r="L2" i="23"/>
  <c r="AC335" i="23"/>
  <c r="L335" i="23"/>
  <c r="K5" i="8"/>
  <c r="L5" i="8"/>
  <c r="D5" i="8"/>
  <c r="K6" i="8"/>
  <c r="L6" i="8"/>
  <c r="D6" i="8"/>
  <c r="D7" i="8"/>
  <c r="L8" i="8"/>
  <c r="D8" i="8"/>
  <c r="L9" i="8"/>
  <c r="D9" i="8"/>
  <c r="D10" i="8"/>
  <c r="K11" i="8"/>
  <c r="L11" i="8"/>
  <c r="D11" i="8"/>
  <c r="K12" i="8"/>
  <c r="L12" i="8"/>
  <c r="D12" i="8"/>
  <c r="K13" i="8"/>
  <c r="L13" i="8"/>
  <c r="D13" i="8"/>
  <c r="D14" i="8"/>
  <c r="K15" i="8"/>
  <c r="L15" i="8"/>
  <c r="D15" i="8"/>
  <c r="K16" i="8"/>
  <c r="L16" i="8"/>
  <c r="D16" i="8"/>
  <c r="D17" i="8"/>
  <c r="K18" i="8"/>
  <c r="L18" i="8"/>
  <c r="D18" i="8"/>
  <c r="K19" i="8"/>
  <c r="L19" i="8"/>
  <c r="D19" i="8"/>
  <c r="D20" i="8"/>
  <c r="K21" i="8"/>
  <c r="L21" i="8"/>
  <c r="D21" i="8"/>
  <c r="K22" i="8"/>
  <c r="L22" i="8"/>
  <c r="D22" i="8"/>
  <c r="K23" i="8"/>
  <c r="L23" i="8"/>
  <c r="D23" i="8"/>
  <c r="D24" i="8"/>
  <c r="K25" i="8"/>
  <c r="L25" i="8"/>
  <c r="D25" i="8"/>
  <c r="K26" i="8"/>
  <c r="L26" i="8"/>
  <c r="D26" i="8"/>
  <c r="K27" i="8"/>
  <c r="L27" i="8"/>
  <c r="D27" i="8"/>
  <c r="D28" i="8"/>
  <c r="K29" i="8"/>
  <c r="L29" i="8"/>
  <c r="D29" i="8"/>
  <c r="K30" i="8"/>
  <c r="L30" i="8"/>
  <c r="D30" i="8"/>
  <c r="D31" i="8"/>
  <c r="K32" i="8"/>
  <c r="L32" i="8"/>
  <c r="D32" i="8"/>
  <c r="K33" i="8"/>
  <c r="L33" i="8"/>
  <c r="D33" i="8"/>
  <c r="K34" i="8"/>
  <c r="L34" i="8"/>
  <c r="D34" i="8"/>
  <c r="K35" i="8"/>
  <c r="L35" i="8"/>
  <c r="D35" i="8"/>
  <c r="D36" i="8"/>
  <c r="K37" i="8"/>
  <c r="L37" i="8"/>
  <c r="D37" i="8"/>
  <c r="K38" i="8"/>
  <c r="L38" i="8"/>
  <c r="D38" i="8"/>
  <c r="D39" i="8"/>
  <c r="K40" i="8"/>
  <c r="L40" i="8"/>
  <c r="D40" i="8"/>
  <c r="D41" i="8"/>
  <c r="K42" i="8"/>
  <c r="L42" i="8"/>
  <c r="D42" i="8"/>
  <c r="K43" i="8"/>
  <c r="L43" i="8"/>
  <c r="D43" i="8"/>
  <c r="K44" i="8"/>
  <c r="L44" i="8"/>
  <c r="D44" i="8"/>
  <c r="K45" i="8"/>
  <c r="L45" i="8"/>
  <c r="D45" i="8"/>
  <c r="D46" i="8"/>
  <c r="K47" i="8"/>
  <c r="L47" i="8"/>
  <c r="D47" i="8"/>
  <c r="K48" i="8"/>
  <c r="L48" i="8"/>
  <c r="D48" i="8"/>
  <c r="K49" i="8"/>
  <c r="L49" i="8"/>
  <c r="D49" i="8"/>
  <c r="D50" i="8"/>
  <c r="K51" i="8"/>
  <c r="L51" i="8"/>
  <c r="D51" i="8"/>
  <c r="K52" i="8"/>
  <c r="L52" i="8"/>
  <c r="D52" i="8"/>
  <c r="D53" i="8"/>
  <c r="K54" i="8"/>
  <c r="L54" i="8"/>
  <c r="D54" i="8"/>
  <c r="K55" i="8"/>
  <c r="L55" i="8"/>
  <c r="D55" i="8"/>
  <c r="K56" i="8"/>
  <c r="L56" i="8"/>
  <c r="D56" i="8"/>
  <c r="K57" i="8"/>
  <c r="L57" i="8"/>
  <c r="D57" i="8"/>
  <c r="D58" i="8"/>
  <c r="K59" i="8"/>
  <c r="L59" i="8"/>
  <c r="D59" i="8"/>
  <c r="K60" i="8"/>
  <c r="L60" i="8"/>
  <c r="D60" i="8"/>
  <c r="D61" i="8"/>
  <c r="K62" i="8"/>
  <c r="L62" i="8"/>
  <c r="D62" i="8"/>
  <c r="K63" i="8"/>
  <c r="L63" i="8"/>
  <c r="D63" i="8"/>
  <c r="K64" i="8"/>
  <c r="L64" i="8"/>
  <c r="D64" i="8"/>
  <c r="D65" i="8"/>
  <c r="K66" i="8"/>
  <c r="L66" i="8"/>
  <c r="D66" i="8"/>
  <c r="K67" i="8"/>
  <c r="L67" i="8"/>
  <c r="D67" i="8"/>
  <c r="K68" i="8"/>
  <c r="L68" i="8"/>
  <c r="D68" i="8"/>
  <c r="K69" i="8"/>
  <c r="L69" i="8"/>
  <c r="D69" i="8"/>
  <c r="D70" i="8"/>
  <c r="K71" i="8"/>
  <c r="L71" i="8"/>
  <c r="D71" i="8"/>
  <c r="K72" i="8"/>
  <c r="L72" i="8"/>
  <c r="D72" i="8"/>
  <c r="D73" i="8"/>
  <c r="K74" i="8"/>
  <c r="L74" i="8"/>
  <c r="D74" i="8"/>
  <c r="K75" i="8"/>
  <c r="L75" i="8"/>
  <c r="D75" i="8"/>
  <c r="K76" i="8"/>
  <c r="L76" i="8"/>
  <c r="D76" i="8"/>
  <c r="K77" i="8"/>
  <c r="L77" i="8"/>
  <c r="D77" i="8"/>
  <c r="D78" i="8"/>
  <c r="K79" i="8"/>
  <c r="L79" i="8"/>
  <c r="D79" i="8"/>
  <c r="K80" i="8"/>
  <c r="L80" i="8"/>
  <c r="D80" i="8"/>
  <c r="D81" i="8"/>
  <c r="K82" i="8"/>
  <c r="L82" i="8"/>
  <c r="D82" i="8"/>
  <c r="K83" i="8"/>
  <c r="L83" i="8"/>
  <c r="D83" i="8"/>
  <c r="K84" i="8"/>
  <c r="L84" i="8"/>
  <c r="D84" i="8"/>
  <c r="K85" i="8"/>
  <c r="L85" i="8"/>
  <c r="D85" i="8"/>
  <c r="D86" i="8"/>
  <c r="K87" i="8"/>
  <c r="L87" i="8"/>
  <c r="D87" i="8"/>
  <c r="K88" i="8"/>
  <c r="L88" i="8"/>
  <c r="D88" i="8"/>
  <c r="D89" i="8"/>
  <c r="K90" i="8"/>
  <c r="L90" i="8"/>
  <c r="D90" i="8"/>
  <c r="K91" i="8"/>
  <c r="L91" i="8"/>
  <c r="D91" i="8"/>
  <c r="K92" i="8"/>
  <c r="L92" i="8"/>
  <c r="D92" i="8"/>
  <c r="D93" i="8"/>
  <c r="K94" i="8"/>
  <c r="L94" i="8"/>
  <c r="D94" i="8"/>
  <c r="K95" i="8"/>
  <c r="L95" i="8"/>
  <c r="D95" i="8"/>
  <c r="K96" i="8"/>
  <c r="L96" i="8"/>
  <c r="D96" i="8"/>
  <c r="D97" i="8"/>
  <c r="K98" i="8"/>
  <c r="L98" i="8"/>
  <c r="D98" i="8"/>
  <c r="K99" i="8"/>
  <c r="L99" i="8"/>
  <c r="D99" i="8"/>
  <c r="K100" i="8"/>
  <c r="L100" i="8"/>
  <c r="D100" i="8"/>
  <c r="K101" i="8"/>
  <c r="L101" i="8"/>
  <c r="D101" i="8"/>
  <c r="D102" i="8"/>
  <c r="K103" i="8"/>
  <c r="L103" i="8"/>
  <c r="D103" i="8"/>
  <c r="K104" i="8"/>
  <c r="L104" i="8"/>
  <c r="D104" i="8"/>
  <c r="D105" i="8"/>
  <c r="K106" i="8"/>
  <c r="L106" i="8"/>
  <c r="D106" i="8"/>
  <c r="K107" i="8"/>
  <c r="L107" i="8"/>
  <c r="D107" i="8"/>
  <c r="K108" i="8"/>
  <c r="L108" i="8"/>
  <c r="D108" i="8"/>
  <c r="D109" i="8"/>
  <c r="K110" i="8"/>
  <c r="L110" i="8"/>
  <c r="D110" i="8"/>
  <c r="K111" i="8"/>
  <c r="L111" i="8"/>
  <c r="D111" i="8"/>
  <c r="K112" i="8"/>
  <c r="L112" i="8"/>
  <c r="D112" i="8"/>
  <c r="K113" i="8"/>
  <c r="L113" i="8"/>
  <c r="D113" i="8"/>
  <c r="D114" i="8"/>
  <c r="K115" i="8"/>
  <c r="L115" i="8"/>
  <c r="D115" i="8"/>
  <c r="K116" i="8"/>
  <c r="L116" i="8"/>
  <c r="D116" i="8"/>
  <c r="D117" i="8"/>
  <c r="K118" i="8"/>
  <c r="L118" i="8"/>
  <c r="D118" i="8"/>
  <c r="K119" i="8"/>
  <c r="L119" i="8"/>
  <c r="D119" i="8"/>
  <c r="K120" i="8"/>
  <c r="L120" i="8"/>
  <c r="D120" i="8"/>
  <c r="D121" i="8"/>
  <c r="K122" i="8"/>
  <c r="L122" i="8"/>
  <c r="D122" i="8"/>
  <c r="K123" i="8"/>
  <c r="L123" i="8"/>
  <c r="D123" i="8"/>
  <c r="K124" i="8"/>
  <c r="L124" i="8"/>
  <c r="D124" i="8"/>
  <c r="K125" i="8"/>
  <c r="L125" i="8"/>
  <c r="D125" i="8"/>
  <c r="D126" i="8"/>
  <c r="K127" i="8"/>
  <c r="L127" i="8"/>
  <c r="D127" i="8"/>
  <c r="K128" i="8"/>
  <c r="L128" i="8"/>
  <c r="D128" i="8"/>
  <c r="D129" i="8"/>
  <c r="K130" i="8"/>
  <c r="L130" i="8"/>
  <c r="D130" i="8"/>
  <c r="K131" i="8"/>
  <c r="L131" i="8"/>
  <c r="D131" i="8"/>
  <c r="K132" i="8"/>
  <c r="L132" i="8"/>
  <c r="D132" i="8"/>
  <c r="D133" i="8"/>
  <c r="K134" i="8"/>
  <c r="L134" i="8"/>
  <c r="D134" i="8"/>
  <c r="K135" i="8"/>
  <c r="L135" i="8"/>
  <c r="D135" i="8"/>
  <c r="K136" i="8"/>
  <c r="L136" i="8"/>
  <c r="D136" i="8"/>
  <c r="K137" i="8"/>
  <c r="L137" i="8"/>
  <c r="D137" i="8"/>
  <c r="D138" i="8"/>
  <c r="K139" i="8"/>
  <c r="L139" i="8"/>
  <c r="D139" i="8"/>
  <c r="K140" i="8"/>
  <c r="L140" i="8"/>
  <c r="D140" i="8"/>
  <c r="D141" i="8"/>
  <c r="K142" i="8"/>
  <c r="L142" i="8"/>
  <c r="D142" i="8"/>
  <c r="K143" i="8"/>
  <c r="L143" i="8"/>
  <c r="D143" i="8"/>
  <c r="K144" i="8"/>
  <c r="L144" i="8"/>
  <c r="D144" i="8"/>
  <c r="D145" i="8"/>
  <c r="K146" i="8"/>
  <c r="L146" i="8"/>
  <c r="D146" i="8"/>
  <c r="K147" i="8"/>
  <c r="L147" i="8"/>
  <c r="D147" i="8"/>
  <c r="K148" i="8"/>
  <c r="L148" i="8"/>
  <c r="D148" i="8"/>
  <c r="K149" i="8"/>
  <c r="L149" i="8"/>
  <c r="D149" i="8"/>
  <c r="D150" i="8"/>
  <c r="K151" i="8"/>
  <c r="L151" i="8"/>
  <c r="D151" i="8"/>
  <c r="K152" i="8"/>
  <c r="L152" i="8"/>
  <c r="D152" i="8"/>
  <c r="D153" i="8"/>
  <c r="K154" i="8"/>
  <c r="L154" i="8"/>
  <c r="D154" i="8"/>
  <c r="K155" i="8"/>
  <c r="L155" i="8"/>
  <c r="D155" i="8"/>
  <c r="K156" i="8"/>
  <c r="L156" i="8"/>
  <c r="D156" i="8"/>
  <c r="D157" i="8"/>
  <c r="K158" i="8"/>
  <c r="L158" i="8"/>
  <c r="D158" i="8"/>
  <c r="K159" i="8"/>
  <c r="L159" i="8"/>
  <c r="D159" i="8"/>
  <c r="K160" i="8"/>
  <c r="L160" i="8"/>
  <c r="D160" i="8"/>
  <c r="K161" i="8"/>
  <c r="L161" i="8"/>
  <c r="D161" i="8"/>
  <c r="D162" i="8"/>
  <c r="K163" i="8"/>
  <c r="L163" i="8"/>
  <c r="D163" i="8"/>
  <c r="K164" i="8"/>
  <c r="L164" i="8"/>
  <c r="D164" i="8"/>
  <c r="D165" i="8"/>
  <c r="K166" i="8"/>
  <c r="L166" i="8"/>
  <c r="D166" i="8"/>
  <c r="K167" i="8"/>
  <c r="L167" i="8"/>
  <c r="D167" i="8"/>
  <c r="K168" i="8"/>
  <c r="L168" i="8"/>
  <c r="D168" i="8"/>
  <c r="D169" i="8"/>
  <c r="K170" i="8"/>
  <c r="L170" i="8"/>
  <c r="D170" i="8"/>
  <c r="K171" i="8"/>
  <c r="L171" i="8"/>
  <c r="D171" i="8"/>
  <c r="K172" i="8"/>
  <c r="L172" i="8"/>
  <c r="D172" i="8"/>
  <c r="K173" i="8"/>
  <c r="L173" i="8"/>
  <c r="D173" i="8"/>
  <c r="D174" i="8"/>
  <c r="K175" i="8"/>
  <c r="L175" i="8"/>
  <c r="D175" i="8"/>
  <c r="K176" i="8"/>
  <c r="L176" i="8"/>
  <c r="D176" i="8"/>
  <c r="D177" i="8"/>
  <c r="K178" i="8"/>
  <c r="L178" i="8"/>
  <c r="D178" i="8"/>
  <c r="K179" i="8"/>
  <c r="L179" i="8"/>
  <c r="D179" i="8"/>
  <c r="K180" i="8"/>
  <c r="L180" i="8"/>
  <c r="D180" i="8"/>
  <c r="D181" i="8"/>
  <c r="K182" i="8"/>
  <c r="L182" i="8"/>
  <c r="D182" i="8"/>
  <c r="K183" i="8"/>
  <c r="L183" i="8"/>
  <c r="D183" i="8"/>
  <c r="K184" i="8"/>
  <c r="L184" i="8"/>
  <c r="D184" i="8"/>
  <c r="K185" i="8"/>
  <c r="L185" i="8"/>
  <c r="D185" i="8"/>
  <c r="D186" i="8"/>
  <c r="K187" i="8"/>
  <c r="L187" i="8"/>
  <c r="D187" i="8"/>
  <c r="K188" i="8"/>
  <c r="L188" i="8"/>
  <c r="D188" i="8"/>
  <c r="D189" i="8"/>
  <c r="K190" i="8"/>
  <c r="L190" i="8"/>
  <c r="D190" i="8"/>
  <c r="K191" i="8"/>
  <c r="L191" i="8"/>
  <c r="D191" i="8"/>
  <c r="K192" i="8"/>
  <c r="L192" i="8"/>
  <c r="D192" i="8"/>
  <c r="D193" i="8"/>
  <c r="K194" i="8"/>
  <c r="L194" i="8"/>
  <c r="D194" i="8"/>
  <c r="K195" i="8"/>
  <c r="L195" i="8"/>
  <c r="D195" i="8"/>
  <c r="K196" i="8"/>
  <c r="L196" i="8"/>
  <c r="D196" i="8"/>
  <c r="K197" i="8"/>
  <c r="L197" i="8"/>
  <c r="D197" i="8"/>
  <c r="D198" i="8"/>
  <c r="K199" i="8"/>
  <c r="L199" i="8"/>
  <c r="D199" i="8"/>
  <c r="K200" i="8"/>
  <c r="L200" i="8"/>
  <c r="D200" i="8"/>
  <c r="K201" i="8"/>
  <c r="L201" i="8"/>
  <c r="D201" i="8"/>
  <c r="D202" i="8"/>
  <c r="K203" i="8"/>
  <c r="L203" i="8"/>
  <c r="D203" i="8"/>
  <c r="K204" i="8"/>
  <c r="L204" i="8"/>
  <c r="D204" i="8"/>
  <c r="D205" i="8"/>
  <c r="K206" i="8"/>
  <c r="L206" i="8"/>
  <c r="D206" i="8"/>
  <c r="K207" i="8"/>
  <c r="L207" i="8"/>
  <c r="D207" i="8"/>
  <c r="K208" i="8"/>
  <c r="L208" i="8"/>
  <c r="D208" i="8"/>
  <c r="D209" i="8"/>
  <c r="K210" i="8"/>
  <c r="L210" i="8"/>
  <c r="D210" i="8"/>
  <c r="K211" i="8"/>
  <c r="L211" i="8"/>
  <c r="D211" i="8"/>
  <c r="K212" i="8"/>
  <c r="L212" i="8"/>
  <c r="D212" i="8"/>
  <c r="K213" i="8"/>
  <c r="L213" i="8"/>
  <c r="D213" i="8"/>
  <c r="D214" i="8"/>
  <c r="K215" i="8"/>
  <c r="L215" i="8"/>
  <c r="D215" i="8"/>
  <c r="K216" i="8"/>
  <c r="L216" i="8"/>
  <c r="D216" i="8"/>
  <c r="D217" i="8"/>
  <c r="K218" i="8"/>
  <c r="L218" i="8"/>
  <c r="D218" i="8"/>
  <c r="K219" i="8"/>
  <c r="L219" i="8"/>
  <c r="D219" i="8"/>
  <c r="D220" i="8"/>
  <c r="K221" i="8"/>
  <c r="L221" i="8"/>
  <c r="D221" i="8"/>
  <c r="K222" i="8"/>
  <c r="L222" i="8"/>
  <c r="D222" i="8"/>
  <c r="K223" i="8"/>
  <c r="L223" i="8"/>
  <c r="D223" i="8"/>
  <c r="K224" i="8"/>
  <c r="L224" i="8"/>
  <c r="D224" i="8"/>
  <c r="D225" i="8"/>
  <c r="K226" i="8"/>
  <c r="L226" i="8"/>
  <c r="D226" i="8"/>
  <c r="K227" i="8"/>
  <c r="L227" i="8"/>
  <c r="D227" i="8"/>
  <c r="K228" i="8"/>
  <c r="L228" i="8"/>
  <c r="D228" i="8"/>
  <c r="K229" i="8"/>
  <c r="L229" i="8"/>
  <c r="D229" i="8"/>
  <c r="D230" i="8"/>
  <c r="K231" i="8"/>
  <c r="L231" i="8"/>
  <c r="D231" i="8"/>
  <c r="K232" i="8"/>
  <c r="L232" i="8"/>
  <c r="D232" i="8"/>
  <c r="K233" i="8"/>
  <c r="L233" i="8"/>
  <c r="D233" i="8"/>
  <c r="D234" i="8"/>
  <c r="K235" i="8"/>
  <c r="L235" i="8"/>
  <c r="D235" i="8"/>
  <c r="K236" i="8"/>
  <c r="L236" i="8"/>
  <c r="D236" i="8"/>
  <c r="D237" i="8"/>
  <c r="K238" i="8"/>
  <c r="L238" i="8"/>
  <c r="D238" i="8"/>
  <c r="K239" i="8"/>
  <c r="L239" i="8"/>
  <c r="D239" i="8"/>
  <c r="K240" i="8"/>
  <c r="L240" i="8"/>
  <c r="D240" i="8"/>
  <c r="D241" i="8"/>
  <c r="K242" i="8"/>
  <c r="L242" i="8"/>
  <c r="D242" i="8"/>
  <c r="K243" i="8"/>
  <c r="L243" i="8"/>
  <c r="D243" i="8"/>
  <c r="K244" i="8"/>
  <c r="L244" i="8"/>
  <c r="D244" i="8"/>
  <c r="K245" i="8"/>
  <c r="L245" i="8"/>
  <c r="D245" i="8"/>
  <c r="D246" i="8"/>
  <c r="K247" i="8"/>
  <c r="L247" i="8"/>
  <c r="D247" i="8"/>
  <c r="K248" i="8"/>
  <c r="L248" i="8"/>
  <c r="D248" i="8"/>
  <c r="D249" i="8"/>
  <c r="K250" i="8"/>
  <c r="L250" i="8"/>
  <c r="D250" i="8"/>
  <c r="K251" i="8"/>
  <c r="L251" i="8"/>
  <c r="D251" i="8"/>
  <c r="K252" i="8"/>
  <c r="L252" i="8"/>
  <c r="D252" i="8"/>
  <c r="K253" i="8"/>
  <c r="L253" i="8"/>
  <c r="D253" i="8"/>
  <c r="D254" i="8"/>
  <c r="K255" i="8"/>
  <c r="L255" i="8"/>
  <c r="D255" i="8"/>
  <c r="K256" i="8"/>
  <c r="L256" i="8"/>
  <c r="D256" i="8"/>
  <c r="D257" i="8"/>
  <c r="K258" i="8"/>
  <c r="L258" i="8"/>
  <c r="D258" i="8"/>
  <c r="K259" i="8"/>
  <c r="L259" i="8"/>
  <c r="D259" i="8"/>
  <c r="K260" i="8"/>
  <c r="L260" i="8"/>
  <c r="D260" i="8"/>
  <c r="K261" i="8"/>
  <c r="L261" i="8"/>
  <c r="D261" i="8"/>
  <c r="D262" i="8"/>
  <c r="K263" i="8"/>
  <c r="L263" i="8"/>
  <c r="D263" i="8"/>
  <c r="K264" i="8"/>
  <c r="L264" i="8"/>
  <c r="D264" i="8"/>
  <c r="D265" i="8"/>
  <c r="K266" i="8"/>
  <c r="L266" i="8"/>
  <c r="D266" i="8"/>
  <c r="K267" i="8"/>
  <c r="L267" i="8"/>
  <c r="D267" i="8"/>
  <c r="K268" i="8"/>
  <c r="L268" i="8"/>
  <c r="D268" i="8"/>
  <c r="D269" i="8"/>
  <c r="K270" i="8"/>
  <c r="L270" i="8"/>
  <c r="D270" i="8"/>
  <c r="K271" i="8"/>
  <c r="L271" i="8"/>
  <c r="D271" i="8"/>
  <c r="K272" i="8"/>
  <c r="L272" i="8"/>
  <c r="D272" i="8"/>
  <c r="D273" i="8"/>
  <c r="K274" i="8"/>
  <c r="L274" i="8"/>
  <c r="D274" i="8"/>
  <c r="K275" i="8"/>
  <c r="L275" i="8"/>
  <c r="D275" i="8"/>
  <c r="K276" i="8"/>
  <c r="L276" i="8"/>
  <c r="D276" i="8"/>
  <c r="K277" i="8"/>
  <c r="L277" i="8"/>
  <c r="D277" i="8"/>
  <c r="D278" i="8"/>
  <c r="K279" i="8"/>
  <c r="L279" i="8"/>
  <c r="D279" i="8"/>
  <c r="K280" i="8"/>
  <c r="L280" i="8"/>
  <c r="D280" i="8"/>
  <c r="K281" i="8"/>
  <c r="L281" i="8"/>
  <c r="D281" i="8"/>
  <c r="D282" i="8"/>
  <c r="K283" i="8"/>
  <c r="L283" i="8"/>
  <c r="D283" i="8"/>
  <c r="K284" i="8"/>
  <c r="L284" i="8"/>
  <c r="D284" i="8"/>
  <c r="K285" i="8"/>
  <c r="L285" i="8"/>
  <c r="D285" i="8"/>
  <c r="D286" i="8"/>
  <c r="K287" i="8"/>
  <c r="L287" i="8"/>
  <c r="D287" i="8"/>
  <c r="K288" i="8"/>
  <c r="L288" i="8"/>
  <c r="D288" i="8"/>
  <c r="D289" i="8"/>
  <c r="K290" i="8"/>
  <c r="L290" i="8"/>
  <c r="D290" i="8"/>
  <c r="K291" i="8"/>
  <c r="L291" i="8"/>
  <c r="D291" i="8"/>
  <c r="K292" i="8"/>
  <c r="L292" i="8"/>
  <c r="D292" i="8"/>
  <c r="K293" i="8"/>
  <c r="L293" i="8"/>
  <c r="D293" i="8"/>
  <c r="D294" i="8"/>
  <c r="K295" i="8"/>
  <c r="L295" i="8"/>
  <c r="D295" i="8"/>
  <c r="K296" i="8"/>
  <c r="L296" i="8"/>
  <c r="D296" i="8"/>
  <c r="K297" i="8"/>
  <c r="L297" i="8"/>
  <c r="D297" i="8"/>
  <c r="D298" i="8"/>
  <c r="K299" i="8"/>
  <c r="L299" i="8"/>
  <c r="D299" i="8"/>
  <c r="K300" i="8"/>
  <c r="L300" i="8"/>
  <c r="D300" i="8"/>
  <c r="K301" i="8"/>
  <c r="L301" i="8"/>
  <c r="D301" i="8"/>
  <c r="K302" i="8"/>
  <c r="L302" i="8"/>
  <c r="D302" i="8"/>
  <c r="D303" i="8"/>
  <c r="K304" i="8"/>
  <c r="L304" i="8"/>
  <c r="D304" i="8"/>
  <c r="K305" i="8"/>
  <c r="L305" i="8"/>
  <c r="D305" i="8"/>
  <c r="D306" i="8"/>
  <c r="K307" i="8"/>
  <c r="L307" i="8"/>
  <c r="D307" i="8"/>
  <c r="K308" i="8"/>
  <c r="L308" i="8"/>
  <c r="D308" i="8"/>
  <c r="K309" i="8"/>
  <c r="L309" i="8"/>
  <c r="D309" i="8"/>
  <c r="K310" i="8"/>
  <c r="L310" i="8"/>
  <c r="D310" i="8"/>
  <c r="D311" i="8"/>
  <c r="K312" i="8"/>
  <c r="L312" i="8"/>
  <c r="D312" i="8"/>
  <c r="K313" i="8"/>
  <c r="L313" i="8"/>
  <c r="D313" i="8"/>
  <c r="K314" i="8"/>
  <c r="L314" i="8"/>
  <c r="D314" i="8"/>
  <c r="K315" i="8"/>
  <c r="L315" i="8"/>
  <c r="D315" i="8"/>
  <c r="D316" i="8"/>
  <c r="K317" i="8"/>
  <c r="L317" i="8"/>
  <c r="D317" i="8"/>
  <c r="K318" i="8"/>
  <c r="L318" i="8"/>
  <c r="D318" i="8"/>
  <c r="K319" i="8"/>
  <c r="L319" i="8"/>
  <c r="D319" i="8"/>
  <c r="D320" i="8"/>
  <c r="K321" i="8"/>
  <c r="L321" i="8"/>
  <c r="D321" i="8"/>
  <c r="K322" i="8"/>
  <c r="L322" i="8"/>
  <c r="D322" i="8"/>
  <c r="D323" i="8"/>
  <c r="K324" i="8"/>
  <c r="L324" i="8"/>
  <c r="D324" i="8"/>
  <c r="K325" i="8"/>
  <c r="L325" i="8"/>
  <c r="D325" i="8"/>
  <c r="K326" i="8"/>
  <c r="L326" i="8"/>
  <c r="D326" i="8"/>
  <c r="K327" i="8"/>
  <c r="L327" i="8"/>
  <c r="D327" i="8"/>
  <c r="D328" i="8"/>
  <c r="K329" i="8"/>
  <c r="L329" i="8"/>
  <c r="D329" i="8"/>
  <c r="K330" i="8"/>
  <c r="L330" i="8"/>
  <c r="D330" i="8"/>
  <c r="K331" i="8"/>
  <c r="L331" i="8"/>
  <c r="D331" i="8"/>
  <c r="D332" i="8"/>
  <c r="K333" i="8"/>
  <c r="L333" i="8"/>
  <c r="D333" i="8"/>
  <c r="K334" i="8"/>
  <c r="L334" i="8"/>
  <c r="D334" i="8"/>
  <c r="K335" i="8"/>
  <c r="L335" i="8"/>
  <c r="D335" i="8"/>
  <c r="D336" i="8"/>
  <c r="K337" i="8"/>
  <c r="L337" i="8"/>
  <c r="D337" i="8"/>
  <c r="K338" i="8"/>
  <c r="L338" i="8"/>
  <c r="D338" i="8"/>
  <c r="K339" i="8"/>
  <c r="L339" i="8"/>
  <c r="D339" i="8"/>
  <c r="K340" i="8"/>
  <c r="L340" i="8"/>
  <c r="D340" i="8"/>
  <c r="D341" i="8"/>
  <c r="K342" i="8"/>
  <c r="L342" i="8"/>
  <c r="D342" i="8"/>
  <c r="K343" i="8"/>
  <c r="L343" i="8"/>
  <c r="D343" i="8"/>
  <c r="K344" i="8"/>
  <c r="L344" i="8"/>
  <c r="D344" i="8"/>
  <c r="K345" i="8"/>
  <c r="L345" i="8"/>
  <c r="D345" i="8"/>
  <c r="D346" i="8"/>
  <c r="K347" i="8"/>
  <c r="L347" i="8"/>
  <c r="D347" i="8"/>
  <c r="K348" i="8"/>
  <c r="L348" i="8"/>
  <c r="D348" i="8"/>
  <c r="D349" i="8"/>
  <c r="K350" i="8"/>
  <c r="L350" i="8"/>
  <c r="D350" i="8"/>
  <c r="K351" i="8"/>
  <c r="L351" i="8"/>
  <c r="D351" i="8"/>
  <c r="K352" i="8"/>
  <c r="L352" i="8"/>
  <c r="D352" i="8"/>
  <c r="D353" i="8"/>
  <c r="K354" i="8"/>
  <c r="L354" i="8"/>
  <c r="D354" i="8"/>
  <c r="K355" i="8"/>
  <c r="L355" i="8"/>
  <c r="D355" i="8"/>
  <c r="K356" i="8"/>
  <c r="L356" i="8"/>
  <c r="D356" i="8"/>
  <c r="K357" i="8"/>
  <c r="L357" i="8"/>
  <c r="D357" i="8"/>
  <c r="D358" i="8"/>
  <c r="K359" i="8"/>
  <c r="L359" i="8"/>
  <c r="D359" i="8"/>
  <c r="K360" i="8"/>
  <c r="L360" i="8"/>
  <c r="D360" i="8"/>
  <c r="K361" i="8"/>
  <c r="L361" i="8"/>
  <c r="D361" i="8"/>
  <c r="K362" i="8"/>
  <c r="L362" i="8"/>
  <c r="D362" i="8"/>
  <c r="D363" i="8"/>
  <c r="K364" i="8"/>
  <c r="L364" i="8"/>
  <c r="D364" i="8"/>
  <c r="K365" i="8"/>
  <c r="L365" i="8"/>
  <c r="D365" i="8"/>
  <c r="K366" i="8"/>
  <c r="L366" i="8"/>
  <c r="D366" i="8"/>
  <c r="D367" i="8"/>
  <c r="K368" i="8"/>
  <c r="L368" i="8"/>
  <c r="D368" i="8"/>
  <c r="K369" i="8"/>
  <c r="L369" i="8"/>
  <c r="D369" i="8"/>
  <c r="D370" i="8"/>
  <c r="K371" i="8"/>
  <c r="L371" i="8"/>
  <c r="D371" i="8"/>
  <c r="K372" i="8"/>
  <c r="L372" i="8"/>
  <c r="D372" i="8"/>
  <c r="D373" i="8"/>
  <c r="K374" i="8"/>
  <c r="L374" i="8"/>
  <c r="D374" i="8"/>
  <c r="K375" i="8"/>
  <c r="L375" i="8"/>
  <c r="D375" i="8"/>
  <c r="K376" i="8"/>
  <c r="L376" i="8"/>
  <c r="D376" i="8"/>
  <c r="K377" i="8"/>
  <c r="L377" i="8"/>
  <c r="D377" i="8"/>
  <c r="D378" i="8"/>
  <c r="K379" i="8"/>
  <c r="L379" i="8"/>
  <c r="D379" i="8"/>
  <c r="K380" i="8"/>
  <c r="L380" i="8"/>
  <c r="D380" i="8"/>
  <c r="K381" i="8"/>
  <c r="L381" i="8"/>
  <c r="D381" i="8"/>
  <c r="D382" i="8"/>
  <c r="K383" i="8"/>
  <c r="L383" i="8"/>
  <c r="D383" i="8"/>
  <c r="K384" i="8"/>
  <c r="L384" i="8"/>
  <c r="D384" i="8"/>
  <c r="K385" i="8"/>
  <c r="L385" i="8"/>
  <c r="D385" i="8"/>
  <c r="D386" i="8"/>
  <c r="K387" i="8"/>
  <c r="L387" i="8"/>
  <c r="D387" i="8"/>
  <c r="K388" i="8"/>
  <c r="L388" i="8"/>
  <c r="D388" i="8"/>
  <c r="D389" i="8"/>
  <c r="K390" i="8"/>
  <c r="L390" i="8"/>
  <c r="D390" i="8"/>
  <c r="K391" i="8"/>
  <c r="L391" i="8"/>
  <c r="D391" i="8"/>
  <c r="K392" i="8"/>
  <c r="L392" i="8"/>
  <c r="D392" i="8"/>
  <c r="K393" i="8"/>
  <c r="L393" i="8"/>
  <c r="D393" i="8"/>
  <c r="D394" i="8"/>
  <c r="K395" i="8"/>
  <c r="L395" i="8"/>
  <c r="D395" i="8"/>
  <c r="K396" i="8"/>
  <c r="L396" i="8"/>
  <c r="D396" i="8"/>
  <c r="D397" i="8"/>
  <c r="K398" i="8"/>
  <c r="L398" i="8"/>
  <c r="D398" i="8"/>
  <c r="K399" i="8"/>
  <c r="L399" i="8"/>
  <c r="D399" i="8"/>
  <c r="D400" i="8"/>
  <c r="K401" i="8"/>
  <c r="L401" i="8"/>
  <c r="D401" i="8"/>
  <c r="K402" i="8"/>
  <c r="L402" i="8"/>
  <c r="D402" i="8"/>
  <c r="K403" i="8"/>
  <c r="L403" i="8"/>
  <c r="D403" i="8"/>
  <c r="D404" i="8"/>
  <c r="K405" i="8"/>
  <c r="L405" i="8"/>
  <c r="D405" i="8"/>
  <c r="K406" i="8"/>
  <c r="L406" i="8"/>
  <c r="D406" i="8"/>
  <c r="K407" i="8"/>
  <c r="L407" i="8"/>
  <c r="D407" i="8"/>
  <c r="K408" i="8"/>
  <c r="L408" i="8"/>
  <c r="D408" i="8"/>
  <c r="D409" i="8"/>
  <c r="K410" i="8"/>
  <c r="L410" i="8"/>
  <c r="D410" i="8"/>
  <c r="K411" i="8"/>
  <c r="L411" i="8"/>
  <c r="D411" i="8"/>
  <c r="D412" i="8"/>
  <c r="K413" i="8"/>
  <c r="L413" i="8"/>
  <c r="D413" i="8"/>
  <c r="K414" i="8"/>
  <c r="L414" i="8"/>
  <c r="D414" i="8"/>
  <c r="D415" i="8"/>
  <c r="K416" i="8"/>
  <c r="L416" i="8"/>
  <c r="D416" i="8"/>
  <c r="K417" i="8"/>
  <c r="L417" i="8"/>
  <c r="D417" i="8"/>
  <c r="K418" i="8"/>
  <c r="L418" i="8"/>
  <c r="D418" i="8"/>
  <c r="K419" i="8"/>
  <c r="L419" i="8"/>
  <c r="D419" i="8"/>
  <c r="D420" i="8"/>
  <c r="K421" i="8"/>
  <c r="L421" i="8"/>
  <c r="D421" i="8"/>
  <c r="K422" i="8"/>
  <c r="L422" i="8"/>
  <c r="D422" i="8"/>
  <c r="K423" i="8"/>
  <c r="L423" i="8"/>
  <c r="D423" i="8"/>
  <c r="K424" i="8"/>
  <c r="L424" i="8"/>
  <c r="D424" i="8"/>
  <c r="D425" i="8"/>
  <c r="K426" i="8"/>
  <c r="L426" i="8"/>
  <c r="D426" i="8"/>
  <c r="K427" i="8"/>
  <c r="L427" i="8"/>
  <c r="D427" i="8"/>
  <c r="K428" i="8"/>
  <c r="L428" i="8"/>
  <c r="D428" i="8"/>
  <c r="K429" i="8"/>
  <c r="L429" i="8"/>
  <c r="D429" i="8"/>
  <c r="D430" i="8"/>
  <c r="K431" i="8"/>
  <c r="L431" i="8"/>
  <c r="D431" i="8"/>
  <c r="K432" i="8"/>
  <c r="L432" i="8"/>
  <c r="D432" i="8"/>
  <c r="K433" i="8"/>
  <c r="L433" i="8"/>
  <c r="D433" i="8"/>
  <c r="K434" i="8"/>
  <c r="L434" i="8"/>
  <c r="D434" i="8"/>
  <c r="D435" i="8"/>
  <c r="K436" i="8"/>
  <c r="L436" i="8"/>
  <c r="D436" i="8"/>
  <c r="K437" i="8"/>
  <c r="L437" i="8"/>
  <c r="D437" i="8"/>
  <c r="K438" i="8"/>
  <c r="L438" i="8"/>
  <c r="D438" i="8"/>
  <c r="K439" i="8"/>
  <c r="L439" i="8"/>
  <c r="D439" i="8"/>
  <c r="D440" i="8"/>
  <c r="K441" i="8"/>
  <c r="L441" i="8"/>
  <c r="D441" i="8"/>
  <c r="K442" i="8"/>
  <c r="L442" i="8"/>
  <c r="D442" i="8"/>
  <c r="K443" i="8"/>
  <c r="L443" i="8"/>
  <c r="D443" i="8"/>
  <c r="K444" i="8"/>
  <c r="L444" i="8"/>
  <c r="D444" i="8"/>
  <c r="D445" i="8"/>
  <c r="G337" i="9"/>
  <c r="H337" i="9"/>
  <c r="I337" i="9"/>
  <c r="E337" i="9"/>
  <c r="AM14" i="9"/>
  <c r="AN14" i="9"/>
  <c r="AO14" i="9"/>
  <c r="AP14" i="9"/>
  <c r="AG14" i="9"/>
  <c r="AM15" i="9"/>
  <c r="AN15" i="9"/>
  <c r="AO15" i="9"/>
  <c r="AP15" i="9"/>
  <c r="AG15" i="9"/>
  <c r="AM16" i="9"/>
  <c r="AN16" i="9"/>
  <c r="AO16" i="9"/>
  <c r="AP16" i="9"/>
  <c r="AG16" i="9"/>
  <c r="AM17" i="9"/>
  <c r="AN17" i="9"/>
  <c r="AO17" i="9"/>
  <c r="AP17" i="9"/>
  <c r="AG17" i="9"/>
  <c r="AM18" i="9"/>
  <c r="AN18" i="9"/>
  <c r="AO18" i="9"/>
  <c r="AP18" i="9"/>
  <c r="AG18" i="9"/>
  <c r="AM19" i="9"/>
  <c r="AN19" i="9"/>
  <c r="AO19" i="9"/>
  <c r="AP19" i="9"/>
  <c r="AG19" i="9"/>
  <c r="AM20" i="9"/>
  <c r="AN20" i="9"/>
  <c r="AO20" i="9"/>
  <c r="AP20" i="9"/>
  <c r="AG20" i="9"/>
  <c r="AM21" i="9"/>
  <c r="AN21" i="9"/>
  <c r="AO21" i="9"/>
  <c r="AP21" i="9"/>
  <c r="AG21" i="9"/>
  <c r="AM22" i="9"/>
  <c r="AN22" i="9"/>
  <c r="AO22" i="9"/>
  <c r="AP22" i="9"/>
  <c r="AG22" i="9"/>
  <c r="AM23" i="9"/>
  <c r="AN23" i="9"/>
  <c r="AO23" i="9"/>
  <c r="AP23" i="9"/>
  <c r="AG23" i="9"/>
  <c r="AM24" i="9"/>
  <c r="AN24" i="9"/>
  <c r="AO24" i="9"/>
  <c r="AP24" i="9"/>
  <c r="AG24" i="9"/>
  <c r="AM25" i="9"/>
  <c r="AN25" i="9"/>
  <c r="AO25" i="9"/>
  <c r="AP25" i="9"/>
  <c r="AG25" i="9"/>
  <c r="AM26" i="9"/>
  <c r="AN26" i="9"/>
  <c r="AO26" i="9"/>
  <c r="AP26" i="9"/>
  <c r="AG26" i="9"/>
  <c r="AM27" i="9"/>
  <c r="AN27" i="9"/>
  <c r="AO27" i="9"/>
  <c r="AP27" i="9"/>
  <c r="AG27" i="9"/>
  <c r="AM28" i="9"/>
  <c r="AN28" i="9"/>
  <c r="AO28" i="9"/>
  <c r="AP28" i="9"/>
  <c r="AG28" i="9"/>
  <c r="AM29" i="9"/>
  <c r="AN29" i="9"/>
  <c r="AO29" i="9"/>
  <c r="AP29" i="9"/>
  <c r="AG29" i="9"/>
  <c r="AM30" i="9"/>
  <c r="AN30" i="9"/>
  <c r="AO30" i="9"/>
  <c r="AP30" i="9"/>
  <c r="AG30" i="9"/>
  <c r="AM31" i="9"/>
  <c r="AN31" i="9"/>
  <c r="AO31" i="9"/>
  <c r="AP31" i="9"/>
  <c r="AG31" i="9"/>
  <c r="AM32" i="9"/>
  <c r="AN32" i="9"/>
  <c r="AO32" i="9"/>
  <c r="AP32" i="9"/>
  <c r="AG32" i="9"/>
  <c r="AM33" i="9"/>
  <c r="AN33" i="9"/>
  <c r="AO33" i="9"/>
  <c r="AP33" i="9"/>
  <c r="AG33" i="9"/>
  <c r="AM34" i="9"/>
  <c r="AN34" i="9"/>
  <c r="AO34" i="9"/>
  <c r="AP34" i="9"/>
  <c r="AG34" i="9"/>
  <c r="AM35" i="9"/>
  <c r="AN35" i="9"/>
  <c r="AO35" i="9"/>
  <c r="AP35" i="9"/>
  <c r="AG35" i="9"/>
  <c r="AM36" i="9"/>
  <c r="AN36" i="9"/>
  <c r="AO36" i="9"/>
  <c r="AP36" i="9"/>
  <c r="AG36" i="9"/>
  <c r="AM37" i="9"/>
  <c r="AN37" i="9"/>
  <c r="AO37" i="9"/>
  <c r="AP37" i="9"/>
  <c r="AG37" i="9"/>
  <c r="AM38" i="9"/>
  <c r="AN38" i="9"/>
  <c r="AO38" i="9"/>
  <c r="AP38" i="9"/>
  <c r="AG38" i="9"/>
  <c r="AM39" i="9"/>
  <c r="AN39" i="9"/>
  <c r="AO39" i="9"/>
  <c r="AP39" i="9"/>
  <c r="AG39" i="9"/>
  <c r="AM40" i="9"/>
  <c r="AN40" i="9"/>
  <c r="AO40" i="9"/>
  <c r="AP40" i="9"/>
  <c r="AG40" i="9"/>
  <c r="AM41" i="9"/>
  <c r="AN41" i="9"/>
  <c r="AO41" i="9"/>
  <c r="AP41" i="9"/>
  <c r="AG41" i="9"/>
  <c r="AM42" i="9"/>
  <c r="AN42" i="9"/>
  <c r="AO42" i="9"/>
  <c r="AP42" i="9"/>
  <c r="AG42" i="9"/>
  <c r="AM43" i="9"/>
  <c r="AN43" i="9"/>
  <c r="AO43" i="9"/>
  <c r="AP43" i="9"/>
  <c r="AG43" i="9"/>
  <c r="AM44" i="9"/>
  <c r="AN44" i="9"/>
  <c r="AO44" i="9"/>
  <c r="AP44" i="9"/>
  <c r="AG44" i="9"/>
  <c r="AM45" i="9"/>
  <c r="AN45" i="9"/>
  <c r="AO45" i="9"/>
  <c r="AP45" i="9"/>
  <c r="AG45" i="9"/>
  <c r="AM46" i="9"/>
  <c r="AN46" i="9"/>
  <c r="AO46" i="9"/>
  <c r="AP46" i="9"/>
  <c r="AG46" i="9"/>
  <c r="AM47" i="9"/>
  <c r="AN47" i="9"/>
  <c r="AO47" i="9"/>
  <c r="AP47" i="9"/>
  <c r="AG47" i="9"/>
  <c r="AM48" i="9"/>
  <c r="AN48" i="9"/>
  <c r="AO48" i="9"/>
  <c r="AP48" i="9"/>
  <c r="AG48" i="9"/>
  <c r="AM49" i="9"/>
  <c r="AN49" i="9"/>
  <c r="AO49" i="9"/>
  <c r="AP49" i="9"/>
  <c r="AG49" i="9"/>
  <c r="AM50" i="9"/>
  <c r="AN50" i="9"/>
  <c r="AO50" i="9"/>
  <c r="AP50" i="9"/>
  <c r="AG50" i="9"/>
  <c r="AM51" i="9"/>
  <c r="AN51" i="9"/>
  <c r="AO51" i="9"/>
  <c r="AP51" i="9"/>
  <c r="AG51" i="9"/>
  <c r="AM52" i="9"/>
  <c r="AN52" i="9"/>
  <c r="AO52" i="9"/>
  <c r="AP52" i="9"/>
  <c r="AG52" i="9"/>
  <c r="AM53" i="9"/>
  <c r="AN53" i="9"/>
  <c r="AO53" i="9"/>
  <c r="AP53" i="9"/>
  <c r="AG53" i="9"/>
  <c r="AM54" i="9"/>
  <c r="AN54" i="9"/>
  <c r="AO54" i="9"/>
  <c r="AP54" i="9"/>
  <c r="AG54" i="9"/>
  <c r="AM55" i="9"/>
  <c r="AN55" i="9"/>
  <c r="AO55" i="9"/>
  <c r="AP55" i="9"/>
  <c r="AG55" i="9"/>
  <c r="AM56" i="9"/>
  <c r="AN56" i="9"/>
  <c r="AO56" i="9"/>
  <c r="AP56" i="9"/>
  <c r="AG56" i="9"/>
  <c r="AM57" i="9"/>
  <c r="AN57" i="9"/>
  <c r="AO57" i="9"/>
  <c r="AP57" i="9"/>
  <c r="AG57" i="9"/>
  <c r="AM58" i="9"/>
  <c r="AN58" i="9"/>
  <c r="AO58" i="9"/>
  <c r="AP58" i="9"/>
  <c r="AG58" i="9"/>
  <c r="AM59" i="9"/>
  <c r="AN59" i="9"/>
  <c r="AO59" i="9"/>
  <c r="AP59" i="9"/>
  <c r="AG59" i="9"/>
  <c r="AM60" i="9"/>
  <c r="AN60" i="9"/>
  <c r="AO60" i="9"/>
  <c r="AP60" i="9"/>
  <c r="AG60" i="9"/>
  <c r="AM61" i="9"/>
  <c r="AN61" i="9"/>
  <c r="AO61" i="9"/>
  <c r="AP61" i="9"/>
  <c r="AG61" i="9"/>
  <c r="G2" i="15"/>
  <c r="G3" i="15"/>
  <c r="G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0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38" i="15"/>
  <c r="G39" i="15"/>
  <c r="G40" i="15"/>
  <c r="G41" i="15"/>
  <c r="G42" i="15"/>
  <c r="G43" i="15"/>
  <c r="G44" i="15"/>
  <c r="G45" i="15"/>
  <c r="G46" i="15"/>
  <c r="J337" i="9" a="1"/>
  <c r="J337" i="9"/>
  <c r="R4" i="12"/>
  <c r="A4" i="12"/>
  <c r="R5" i="12"/>
  <c r="A5" i="12"/>
  <c r="R6" i="12"/>
  <c r="A6" i="12"/>
  <c r="R7" i="12"/>
  <c r="A7" i="12"/>
  <c r="R8" i="12"/>
  <c r="A8" i="12"/>
  <c r="R9" i="12"/>
  <c r="A9" i="12"/>
  <c r="R10" i="12"/>
  <c r="A10" i="12"/>
  <c r="R11" i="12"/>
  <c r="A11" i="12"/>
  <c r="R12" i="12"/>
  <c r="A12" i="12"/>
  <c r="R13" i="12"/>
  <c r="A13" i="12"/>
  <c r="R14" i="12"/>
  <c r="A14" i="12"/>
  <c r="R15" i="12"/>
  <c r="A15" i="12"/>
  <c r="R16" i="12"/>
  <c r="A16" i="12"/>
  <c r="R17" i="12"/>
  <c r="A17" i="12"/>
  <c r="R18" i="12"/>
  <c r="A18" i="12"/>
  <c r="R19" i="12"/>
  <c r="A19" i="12"/>
  <c r="R20" i="12"/>
  <c r="A20" i="12"/>
  <c r="R21" i="12"/>
  <c r="A21" i="12"/>
  <c r="R22" i="12"/>
  <c r="A22" i="12"/>
  <c r="R23" i="12"/>
  <c r="A23" i="12"/>
  <c r="R24" i="12"/>
  <c r="A24" i="12"/>
  <c r="R25" i="12"/>
  <c r="A25" i="12"/>
  <c r="R26" i="12"/>
  <c r="A26" i="12"/>
  <c r="R27" i="12"/>
  <c r="A27" i="12"/>
  <c r="R28" i="12"/>
  <c r="A28" i="12"/>
  <c r="R29" i="12"/>
  <c r="A29" i="12"/>
  <c r="R30" i="12"/>
  <c r="A30" i="12"/>
  <c r="R31" i="12"/>
  <c r="A31" i="12"/>
  <c r="R32" i="12"/>
  <c r="A32" i="12"/>
  <c r="R33" i="12"/>
  <c r="A33" i="12"/>
  <c r="R34" i="12"/>
  <c r="A34" i="12"/>
  <c r="R35" i="12"/>
  <c r="A35" i="12"/>
  <c r="R36" i="12"/>
  <c r="A36" i="12"/>
  <c r="R37" i="12"/>
  <c r="A37" i="12"/>
  <c r="R38" i="12"/>
  <c r="A38" i="12"/>
  <c r="R39" i="12"/>
  <c r="A39" i="12"/>
  <c r="R40" i="12"/>
  <c r="A40" i="12"/>
  <c r="R41" i="12"/>
  <c r="A41" i="12"/>
  <c r="R42" i="12"/>
  <c r="A42" i="12"/>
  <c r="R43" i="12"/>
  <c r="A43" i="12"/>
  <c r="R44" i="12"/>
  <c r="A44" i="12"/>
  <c r="R45" i="12"/>
  <c r="A45" i="12"/>
  <c r="R46" i="12"/>
  <c r="A46" i="12"/>
  <c r="R47" i="12"/>
  <c r="A47" i="12"/>
  <c r="R48" i="12"/>
  <c r="A48" i="12"/>
  <c r="R49" i="12"/>
  <c r="A49" i="12"/>
  <c r="R50" i="12"/>
  <c r="A50" i="12"/>
  <c r="R51" i="12"/>
  <c r="A51" i="12"/>
  <c r="R52" i="12"/>
  <c r="A52" i="12"/>
  <c r="R53" i="12"/>
  <c r="A53" i="12"/>
  <c r="R54" i="12"/>
  <c r="A54" i="12"/>
  <c r="R55" i="12"/>
  <c r="A55" i="12"/>
  <c r="R56" i="12"/>
  <c r="A56" i="12"/>
  <c r="R57" i="12"/>
  <c r="A57" i="12"/>
  <c r="R58" i="12"/>
  <c r="A58" i="12"/>
  <c r="R59" i="12"/>
  <c r="A59" i="12"/>
  <c r="R60" i="12"/>
  <c r="A60" i="12"/>
  <c r="R61" i="12"/>
  <c r="A61" i="12"/>
  <c r="R62" i="12"/>
  <c r="A62" i="12"/>
  <c r="R63" i="12"/>
  <c r="A63" i="12"/>
  <c r="R64" i="12"/>
  <c r="A64" i="12"/>
  <c r="R65" i="12"/>
  <c r="A65" i="12"/>
  <c r="R66" i="12"/>
  <c r="A66" i="12"/>
  <c r="R67" i="12"/>
  <c r="A67" i="12"/>
  <c r="R68" i="12"/>
  <c r="A68" i="12"/>
  <c r="R69" i="12"/>
  <c r="A69" i="12"/>
  <c r="R70" i="12"/>
  <c r="A70" i="12"/>
  <c r="R71" i="12"/>
  <c r="A71" i="12"/>
  <c r="R72" i="12"/>
  <c r="A72" i="12"/>
  <c r="R73" i="12"/>
  <c r="A73" i="12"/>
  <c r="R74" i="12"/>
  <c r="A74" i="12"/>
  <c r="R75" i="12"/>
  <c r="A75" i="12"/>
  <c r="R76" i="12"/>
  <c r="A76" i="12"/>
  <c r="R77" i="12"/>
  <c r="A77" i="12"/>
  <c r="R78" i="12"/>
  <c r="A78" i="12"/>
  <c r="R79" i="12"/>
  <c r="A79" i="12"/>
  <c r="R80" i="12"/>
  <c r="A80" i="12"/>
  <c r="R81" i="12"/>
  <c r="A81" i="12"/>
  <c r="R82" i="12"/>
  <c r="A82" i="12"/>
  <c r="R83" i="12"/>
  <c r="A83" i="12"/>
  <c r="R84" i="12"/>
  <c r="A84" i="12"/>
  <c r="R85" i="12"/>
  <c r="A85" i="12"/>
  <c r="R86" i="12"/>
  <c r="A86" i="12"/>
  <c r="R87" i="12"/>
  <c r="A87" i="12"/>
  <c r="R88" i="12"/>
  <c r="A88" i="12"/>
  <c r="R89" i="12"/>
  <c r="A89" i="12"/>
  <c r="R90" i="12"/>
  <c r="A90" i="12"/>
  <c r="R91" i="12"/>
  <c r="A91" i="12"/>
  <c r="R92" i="12"/>
  <c r="A92" i="12"/>
  <c r="R93" i="12"/>
  <c r="A93" i="12"/>
  <c r="R94" i="12"/>
  <c r="A94" i="12"/>
  <c r="R95" i="12"/>
  <c r="A95" i="12"/>
  <c r="R96" i="12"/>
  <c r="A96" i="12"/>
  <c r="R97" i="12"/>
  <c r="A97" i="12"/>
  <c r="R98" i="12"/>
  <c r="A98" i="12"/>
  <c r="R99" i="12"/>
  <c r="A99" i="12"/>
  <c r="R100" i="12"/>
  <c r="A100" i="12"/>
  <c r="R101" i="12"/>
  <c r="A101" i="12"/>
  <c r="R102" i="12"/>
  <c r="A102" i="12"/>
  <c r="R103" i="12"/>
  <c r="A103" i="12"/>
  <c r="R104" i="12"/>
  <c r="A104" i="12"/>
  <c r="R105" i="12"/>
  <c r="A105" i="12"/>
  <c r="R106" i="12"/>
  <c r="A106" i="12"/>
  <c r="R107" i="12"/>
  <c r="A107" i="12"/>
  <c r="R108" i="12"/>
  <c r="A108" i="12"/>
  <c r="R109" i="12"/>
  <c r="A109" i="12"/>
  <c r="R110" i="12"/>
  <c r="A110" i="12"/>
  <c r="R111" i="12"/>
  <c r="A111" i="12"/>
  <c r="R112" i="12"/>
  <c r="A112" i="12"/>
  <c r="R113" i="12"/>
  <c r="A113" i="12"/>
  <c r="R114" i="12"/>
  <c r="A114" i="12"/>
  <c r="R115" i="12"/>
  <c r="A115" i="12"/>
  <c r="R116" i="12"/>
  <c r="A116" i="12"/>
  <c r="R117" i="12"/>
  <c r="A117" i="12"/>
  <c r="R118" i="12"/>
  <c r="A118" i="12"/>
  <c r="R119" i="12"/>
  <c r="A119" i="12"/>
  <c r="R120" i="12"/>
  <c r="A120" i="12"/>
  <c r="R121" i="12"/>
  <c r="A121" i="12"/>
  <c r="R122" i="12"/>
  <c r="A122" i="12"/>
  <c r="R123" i="12"/>
  <c r="A123" i="12"/>
  <c r="R124" i="12"/>
  <c r="A124" i="12"/>
  <c r="R125" i="12"/>
  <c r="A125" i="12"/>
  <c r="R126" i="12"/>
  <c r="A126" i="12"/>
  <c r="R127" i="12"/>
  <c r="A127" i="12"/>
  <c r="R128" i="12"/>
  <c r="A128" i="12"/>
  <c r="R129" i="12"/>
  <c r="A129" i="12"/>
  <c r="R130" i="12"/>
  <c r="A130" i="12"/>
  <c r="R131" i="12"/>
  <c r="A131" i="12"/>
  <c r="R132" i="12"/>
  <c r="A132" i="12"/>
  <c r="R133" i="12"/>
  <c r="A133" i="12"/>
  <c r="R134" i="12"/>
  <c r="A134" i="12"/>
  <c r="R135" i="12"/>
  <c r="A135" i="12"/>
  <c r="R136" i="12"/>
  <c r="A136" i="12"/>
  <c r="R137" i="12"/>
  <c r="A137" i="12"/>
  <c r="R138" i="12"/>
  <c r="A138" i="12"/>
  <c r="R139" i="12"/>
  <c r="A139" i="12"/>
  <c r="R140" i="12"/>
  <c r="A140" i="12"/>
  <c r="R141" i="12"/>
  <c r="A141" i="12"/>
  <c r="R142" i="12"/>
  <c r="A142" i="12"/>
  <c r="R143" i="12"/>
  <c r="A143" i="12"/>
  <c r="R144" i="12"/>
  <c r="A144" i="12"/>
  <c r="R145" i="12"/>
  <c r="A145" i="12"/>
  <c r="R146" i="12"/>
  <c r="A146" i="12"/>
  <c r="R147" i="12"/>
  <c r="A147" i="12"/>
  <c r="R148" i="12"/>
  <c r="A148" i="12"/>
  <c r="R149" i="12"/>
  <c r="A149" i="12"/>
  <c r="R150" i="12"/>
  <c r="A150" i="12"/>
  <c r="R151" i="12"/>
  <c r="A151" i="12"/>
  <c r="R152" i="12"/>
  <c r="A152" i="12"/>
  <c r="R153" i="12"/>
  <c r="A153" i="12"/>
  <c r="R154" i="12"/>
  <c r="A154" i="12"/>
  <c r="R155" i="12"/>
  <c r="A155" i="12"/>
  <c r="R156" i="12"/>
  <c r="A156" i="12"/>
  <c r="R157" i="12"/>
  <c r="A157" i="12"/>
  <c r="R158" i="12"/>
  <c r="A158" i="12"/>
  <c r="R159" i="12"/>
  <c r="A159" i="12"/>
  <c r="R160" i="12"/>
  <c r="A160" i="12"/>
  <c r="R161" i="12"/>
  <c r="A161" i="12"/>
  <c r="R162" i="12"/>
  <c r="A162" i="12"/>
  <c r="R163" i="12"/>
  <c r="A163" i="12"/>
  <c r="R164" i="12"/>
  <c r="A164" i="12"/>
  <c r="R165" i="12"/>
  <c r="A165" i="12"/>
  <c r="R166" i="12"/>
  <c r="A166" i="12"/>
  <c r="R167" i="12"/>
  <c r="A167" i="12"/>
  <c r="R168" i="12"/>
  <c r="A168" i="12"/>
  <c r="R169" i="12"/>
  <c r="A169" i="12"/>
  <c r="R170" i="12"/>
  <c r="A170" i="12"/>
  <c r="R171" i="12"/>
  <c r="A171" i="12"/>
  <c r="R172" i="12"/>
  <c r="A172" i="12"/>
  <c r="R173" i="12"/>
  <c r="A173" i="12"/>
  <c r="R174" i="12"/>
  <c r="A174" i="12"/>
  <c r="R175" i="12"/>
  <c r="A175" i="12"/>
  <c r="R176" i="12"/>
  <c r="A176" i="12"/>
  <c r="R177" i="12"/>
  <c r="A177" i="12"/>
  <c r="R178" i="12"/>
  <c r="A178" i="12"/>
  <c r="R179" i="12"/>
  <c r="A179" i="12"/>
  <c r="R180" i="12"/>
  <c r="A180" i="12"/>
  <c r="R181" i="12"/>
  <c r="A181" i="12"/>
  <c r="R182" i="12"/>
  <c r="A182" i="12"/>
  <c r="R183" i="12"/>
  <c r="A183" i="12"/>
  <c r="R184" i="12"/>
  <c r="A184" i="12"/>
  <c r="R185" i="12"/>
  <c r="A185" i="12"/>
  <c r="R186" i="12"/>
  <c r="A186" i="12"/>
  <c r="R187" i="12"/>
  <c r="A187" i="12"/>
  <c r="R188" i="12"/>
  <c r="A188" i="12"/>
  <c r="R189" i="12"/>
  <c r="A189" i="12"/>
  <c r="R190" i="12"/>
  <c r="A190" i="12"/>
  <c r="R191" i="12"/>
  <c r="A191" i="12"/>
  <c r="R192" i="12"/>
  <c r="A192" i="12"/>
  <c r="R193" i="12"/>
  <c r="A193" i="12"/>
  <c r="R194" i="12"/>
  <c r="A194" i="12"/>
  <c r="R195" i="12"/>
  <c r="A195" i="12"/>
  <c r="R196" i="12"/>
  <c r="A196" i="12"/>
  <c r="R197" i="12"/>
  <c r="A197" i="12"/>
  <c r="R198" i="12"/>
  <c r="A198" i="12"/>
  <c r="R199" i="12"/>
  <c r="A199" i="12"/>
  <c r="R200" i="12"/>
  <c r="A200" i="12"/>
  <c r="R201" i="12"/>
  <c r="A201" i="12"/>
  <c r="R202" i="12"/>
  <c r="A202" i="12"/>
  <c r="R203" i="12"/>
  <c r="A203" i="12"/>
  <c r="R204" i="12"/>
  <c r="A204" i="12"/>
  <c r="A216" i="12"/>
  <c r="A217" i="12"/>
  <c r="A218" i="12"/>
  <c r="A219" i="12"/>
  <c r="A220" i="12"/>
  <c r="A221" i="12"/>
  <c r="A222" i="12"/>
  <c r="A223" i="12"/>
  <c r="A224" i="12"/>
  <c r="A225" i="12"/>
  <c r="A226" i="12"/>
  <c r="A227" i="12"/>
  <c r="A228" i="12"/>
  <c r="A229" i="12"/>
  <c r="A230" i="12"/>
  <c r="A231" i="12"/>
  <c r="A232" i="12"/>
  <c r="A233" i="12"/>
  <c r="A234" i="12"/>
  <c r="A235" i="12"/>
  <c r="A236" i="12"/>
  <c r="A237" i="12"/>
  <c r="A238" i="12"/>
  <c r="A239" i="12"/>
  <c r="A240" i="12"/>
  <c r="A241" i="12"/>
  <c r="A242" i="12"/>
  <c r="A243" i="12"/>
  <c r="A244" i="12"/>
  <c r="X2" i="12"/>
  <c r="X206" i="12"/>
  <c r="X207" i="12"/>
  <c r="X208" i="12"/>
  <c r="X209" i="12"/>
  <c r="X210" i="12"/>
  <c r="X211" i="12"/>
  <c r="X212" i="12"/>
  <c r="X213" i="12"/>
  <c r="X214" i="12"/>
  <c r="X215" i="12"/>
  <c r="X216" i="12"/>
  <c r="X217" i="12"/>
  <c r="X218" i="12"/>
  <c r="X219" i="12"/>
  <c r="X220" i="12"/>
  <c r="X221" i="12"/>
  <c r="X222" i="12"/>
  <c r="X223" i="12"/>
  <c r="X224" i="12"/>
  <c r="X225" i="12"/>
  <c r="X226" i="12"/>
  <c r="X227" i="12"/>
  <c r="X228" i="12"/>
  <c r="X229" i="12"/>
  <c r="X230" i="12"/>
  <c r="X231" i="12"/>
  <c r="X232" i="12"/>
  <c r="X233" i="12"/>
  <c r="X234" i="12"/>
  <c r="X235" i="12"/>
  <c r="X236" i="12"/>
  <c r="X237" i="12"/>
  <c r="X238" i="12"/>
  <c r="X239" i="12"/>
  <c r="X240" i="12"/>
  <c r="X241" i="12"/>
  <c r="X242" i="12"/>
  <c r="X243" i="12"/>
  <c r="X244" i="12"/>
  <c r="S337" i="9"/>
  <c r="F337" i="9"/>
  <c r="L337" i="9" a="1"/>
  <c r="L337" i="9"/>
  <c r="U337" i="9"/>
  <c r="N337" i="9" a="1"/>
  <c r="N337" i="9"/>
  <c r="W337" i="9"/>
  <c r="P337" i="9" a="1"/>
  <c r="P337" i="9"/>
  <c r="Y337" i="9"/>
  <c r="R337" i="9" a="1"/>
  <c r="R337" i="9"/>
  <c r="AA337" i="9"/>
  <c r="AB337" i="9"/>
  <c r="T335" i="23"/>
  <c r="P335" i="23"/>
  <c r="O335" i="23"/>
  <c r="AC334" i="23"/>
  <c r="L334" i="23"/>
  <c r="G336" i="9"/>
  <c r="H336" i="9"/>
  <c r="I336" i="9"/>
  <c r="F336" i="9"/>
  <c r="J336" i="9" a="1"/>
  <c r="J336" i="9"/>
  <c r="S336" i="9"/>
  <c r="E336" i="9"/>
  <c r="L336" i="9" a="1"/>
  <c r="L336" i="9"/>
  <c r="U336" i="9"/>
  <c r="N336" i="9" a="1"/>
  <c r="N336" i="9"/>
  <c r="W336" i="9"/>
  <c r="P336" i="9" a="1"/>
  <c r="P336" i="9"/>
  <c r="Y336" i="9"/>
  <c r="R336" i="9" a="1"/>
  <c r="R336" i="9"/>
  <c r="AA336" i="9"/>
  <c r="AB336" i="9"/>
  <c r="T334" i="23"/>
  <c r="P334" i="23"/>
  <c r="O334" i="23"/>
  <c r="AC333" i="23"/>
  <c r="L333" i="23"/>
  <c r="G335" i="9"/>
  <c r="H335" i="9"/>
  <c r="I335" i="9"/>
  <c r="E335" i="9"/>
  <c r="J335" i="9" a="1"/>
  <c r="J335" i="9"/>
  <c r="S335" i="9"/>
  <c r="L335" i="9" a="1"/>
  <c r="L335" i="9"/>
  <c r="U335" i="9"/>
  <c r="N335" i="9" a="1"/>
  <c r="N335" i="9"/>
  <c r="W335" i="9"/>
  <c r="P335" i="9" a="1"/>
  <c r="P335" i="9"/>
  <c r="Y335" i="9"/>
  <c r="R335" i="9" a="1"/>
  <c r="R335" i="9"/>
  <c r="AA335" i="9"/>
  <c r="AB335" i="9"/>
  <c r="T333" i="23"/>
  <c r="P333" i="23"/>
  <c r="O333" i="23"/>
  <c r="AC332" i="23"/>
  <c r="L332" i="23"/>
  <c r="G334" i="9"/>
  <c r="H334" i="9"/>
  <c r="I334" i="9"/>
  <c r="F334" i="9"/>
  <c r="J334" i="9" a="1"/>
  <c r="J334" i="9"/>
  <c r="S334" i="9"/>
  <c r="E334" i="9"/>
  <c r="L334" i="9" a="1"/>
  <c r="L334" i="9"/>
  <c r="U334" i="9"/>
  <c r="N334" i="9" a="1"/>
  <c r="N334" i="9"/>
  <c r="W334" i="9"/>
  <c r="P334" i="9" a="1"/>
  <c r="P334" i="9"/>
  <c r="Y334" i="9"/>
  <c r="R334" i="9" a="1"/>
  <c r="R334" i="9"/>
  <c r="AA334" i="9"/>
  <c r="AB334" i="9"/>
  <c r="T332" i="23"/>
  <c r="P332" i="23"/>
  <c r="O332" i="23"/>
  <c r="AC331" i="23"/>
  <c r="L331" i="23"/>
  <c r="G333" i="9"/>
  <c r="H333" i="9"/>
  <c r="I333" i="9"/>
  <c r="E333" i="9"/>
  <c r="J333" i="9" a="1"/>
  <c r="J333" i="9"/>
  <c r="S333" i="9"/>
  <c r="L333" i="9" a="1"/>
  <c r="L333" i="9"/>
  <c r="U333" i="9"/>
  <c r="N333" i="9" a="1"/>
  <c r="N333" i="9"/>
  <c r="W333" i="9"/>
  <c r="P333" i="9" a="1"/>
  <c r="P333" i="9"/>
  <c r="Y333" i="9"/>
  <c r="R333" i="9" a="1"/>
  <c r="R333" i="9"/>
  <c r="AA333" i="9"/>
  <c r="AB333" i="9"/>
  <c r="T331" i="23"/>
  <c r="P331" i="23"/>
  <c r="O331" i="23"/>
  <c r="AC330" i="23"/>
  <c r="L330" i="23"/>
  <c r="G332" i="9"/>
  <c r="H332" i="9"/>
  <c r="I332" i="9"/>
  <c r="F332" i="9"/>
  <c r="J332" i="9" a="1"/>
  <c r="J332" i="9"/>
  <c r="S332" i="9"/>
  <c r="E332" i="9"/>
  <c r="L332" i="9" a="1"/>
  <c r="L332" i="9"/>
  <c r="U332" i="9"/>
  <c r="N332" i="9" a="1"/>
  <c r="N332" i="9"/>
  <c r="W332" i="9"/>
  <c r="P332" i="9" a="1"/>
  <c r="P332" i="9"/>
  <c r="Y332" i="9"/>
  <c r="R332" i="9" a="1"/>
  <c r="R332" i="9"/>
  <c r="AA332" i="9"/>
  <c r="AB332" i="9"/>
  <c r="T330" i="23"/>
  <c r="P330" i="23"/>
  <c r="O330" i="23"/>
  <c r="AC329" i="23"/>
  <c r="L329" i="23"/>
  <c r="G331" i="9"/>
  <c r="H331" i="9"/>
  <c r="I331" i="9"/>
  <c r="F331" i="9"/>
  <c r="J331" i="9" a="1"/>
  <c r="J331" i="9"/>
  <c r="S331" i="9"/>
  <c r="E331" i="9"/>
  <c r="L331" i="9" a="1"/>
  <c r="L331" i="9"/>
  <c r="U331" i="9"/>
  <c r="N331" i="9" a="1"/>
  <c r="N331" i="9"/>
  <c r="W331" i="9"/>
  <c r="P331" i="9" a="1"/>
  <c r="P331" i="9"/>
  <c r="Y331" i="9"/>
  <c r="R331" i="9" a="1"/>
  <c r="R331" i="9"/>
  <c r="AA331" i="9"/>
  <c r="AB331" i="9"/>
  <c r="T329" i="23"/>
  <c r="P329" i="23"/>
  <c r="O329" i="23"/>
  <c r="AC328" i="23"/>
  <c r="L328" i="23"/>
  <c r="G330" i="9"/>
  <c r="H330" i="9"/>
  <c r="I330" i="9"/>
  <c r="F330" i="9"/>
  <c r="J330" i="9" a="1"/>
  <c r="J330" i="9"/>
  <c r="S330" i="9"/>
  <c r="E330" i="9"/>
  <c r="L330" i="9" a="1"/>
  <c r="L330" i="9"/>
  <c r="U330" i="9"/>
  <c r="N330" i="9" a="1"/>
  <c r="N330" i="9"/>
  <c r="W330" i="9"/>
  <c r="P330" i="9" a="1"/>
  <c r="P330" i="9"/>
  <c r="Y330" i="9"/>
  <c r="R330" i="9" a="1"/>
  <c r="R330" i="9"/>
  <c r="AA330" i="9"/>
  <c r="AB330" i="9"/>
  <c r="T328" i="23"/>
  <c r="P328" i="23"/>
  <c r="O328" i="23"/>
  <c r="AC327" i="23"/>
  <c r="L327" i="23"/>
  <c r="G329" i="9"/>
  <c r="H329" i="9"/>
  <c r="I329" i="9"/>
  <c r="E329" i="9"/>
  <c r="J329" i="9" a="1"/>
  <c r="J329" i="9"/>
  <c r="S329" i="9"/>
  <c r="L329" i="9" a="1"/>
  <c r="L329" i="9"/>
  <c r="U329" i="9"/>
  <c r="N329" i="9" a="1"/>
  <c r="N329" i="9"/>
  <c r="W329" i="9"/>
  <c r="P329" i="9" a="1"/>
  <c r="P329" i="9"/>
  <c r="Y329" i="9"/>
  <c r="R329" i="9" a="1"/>
  <c r="R329" i="9"/>
  <c r="AA329" i="9"/>
  <c r="AB329" i="9"/>
  <c r="T327" i="23"/>
  <c r="P327" i="23"/>
  <c r="O327" i="23"/>
  <c r="AC326" i="23"/>
  <c r="L326" i="23"/>
  <c r="G328" i="9"/>
  <c r="H328" i="9"/>
  <c r="I328" i="9"/>
  <c r="F328" i="9"/>
  <c r="J328" i="9" a="1"/>
  <c r="J328" i="9"/>
  <c r="S328" i="9"/>
  <c r="E328" i="9"/>
  <c r="L328" i="9" a="1"/>
  <c r="L328" i="9"/>
  <c r="U328" i="9"/>
  <c r="N328" i="9" a="1"/>
  <c r="N328" i="9"/>
  <c r="W328" i="9"/>
  <c r="P328" i="9" a="1"/>
  <c r="P328" i="9"/>
  <c r="Y328" i="9"/>
  <c r="R328" i="9" a="1"/>
  <c r="R328" i="9"/>
  <c r="AA328" i="9"/>
  <c r="AB328" i="9"/>
  <c r="T326" i="23"/>
  <c r="P326" i="23"/>
  <c r="O326" i="23"/>
  <c r="AC325" i="23"/>
  <c r="L325" i="23"/>
  <c r="G327" i="9"/>
  <c r="H327" i="9"/>
  <c r="I327" i="9"/>
  <c r="E327" i="9"/>
  <c r="J327" i="9" a="1"/>
  <c r="J327" i="9"/>
  <c r="S327" i="9"/>
  <c r="F327" i="9"/>
  <c r="L327" i="9" a="1"/>
  <c r="L327" i="9"/>
  <c r="U327" i="9"/>
  <c r="N327" i="9" a="1"/>
  <c r="N327" i="9"/>
  <c r="W327" i="9"/>
  <c r="P327" i="9" a="1"/>
  <c r="P327" i="9"/>
  <c r="Y327" i="9"/>
  <c r="R327" i="9" a="1"/>
  <c r="R327" i="9"/>
  <c r="AA327" i="9"/>
  <c r="AB327" i="9"/>
  <c r="T325" i="23"/>
  <c r="P325" i="23"/>
  <c r="O325" i="23"/>
  <c r="AC324" i="23"/>
  <c r="L324" i="23"/>
  <c r="G326" i="9"/>
  <c r="H326" i="9"/>
  <c r="I326" i="9"/>
  <c r="E326" i="9"/>
  <c r="J326" i="9" a="1"/>
  <c r="J326" i="9"/>
  <c r="S326" i="9"/>
  <c r="L326" i="9" a="1"/>
  <c r="L326" i="9"/>
  <c r="U326" i="9"/>
  <c r="N326" i="9" a="1"/>
  <c r="N326" i="9"/>
  <c r="W326" i="9"/>
  <c r="P326" i="9" a="1"/>
  <c r="P326" i="9"/>
  <c r="Y326" i="9"/>
  <c r="R326" i="9" a="1"/>
  <c r="R326" i="9"/>
  <c r="AA326" i="9"/>
  <c r="AB326" i="9"/>
  <c r="T324" i="23"/>
  <c r="P324" i="23"/>
  <c r="O324" i="23"/>
  <c r="AC323" i="23"/>
  <c r="L323" i="23"/>
  <c r="G325" i="9"/>
  <c r="H325" i="9"/>
  <c r="I325" i="9"/>
  <c r="F325" i="9"/>
  <c r="J325" i="9" a="1"/>
  <c r="J325" i="9"/>
  <c r="S325" i="9"/>
  <c r="E325" i="9"/>
  <c r="L325" i="9" a="1"/>
  <c r="L325" i="9"/>
  <c r="U325" i="9"/>
  <c r="N325" i="9" a="1"/>
  <c r="N325" i="9"/>
  <c r="W325" i="9"/>
  <c r="P325" i="9" a="1"/>
  <c r="P325" i="9"/>
  <c r="Y325" i="9"/>
  <c r="R325" i="9" a="1"/>
  <c r="R325" i="9"/>
  <c r="AA325" i="9"/>
  <c r="AB325" i="9"/>
  <c r="T323" i="23"/>
  <c r="P323" i="23"/>
  <c r="O323" i="23"/>
  <c r="AC322" i="23"/>
  <c r="L322" i="23"/>
  <c r="G324" i="9"/>
  <c r="H324" i="9"/>
  <c r="I324" i="9"/>
  <c r="F324" i="9"/>
  <c r="J324" i="9" a="1"/>
  <c r="J324" i="9"/>
  <c r="S324" i="9"/>
  <c r="E324" i="9"/>
  <c r="L324" i="9" a="1"/>
  <c r="L324" i="9"/>
  <c r="U324" i="9"/>
  <c r="N324" i="9" a="1"/>
  <c r="N324" i="9"/>
  <c r="W324" i="9"/>
  <c r="P324" i="9" a="1"/>
  <c r="P324" i="9"/>
  <c r="Y324" i="9"/>
  <c r="R324" i="9" a="1"/>
  <c r="R324" i="9"/>
  <c r="AA324" i="9"/>
  <c r="AB324" i="9"/>
  <c r="T322" i="23"/>
  <c r="P322" i="23"/>
  <c r="O322" i="23"/>
  <c r="AC321" i="23"/>
  <c r="L321" i="23"/>
  <c r="G323" i="9"/>
  <c r="H323" i="9"/>
  <c r="I323" i="9"/>
  <c r="F323" i="9"/>
  <c r="J323" i="9" a="1"/>
  <c r="J323" i="9"/>
  <c r="S323" i="9"/>
  <c r="E323" i="9"/>
  <c r="L323" i="9" a="1"/>
  <c r="L323" i="9"/>
  <c r="U323" i="9"/>
  <c r="N323" i="9" a="1"/>
  <c r="N323" i="9"/>
  <c r="W323" i="9"/>
  <c r="P323" i="9" a="1"/>
  <c r="P323" i="9"/>
  <c r="Y323" i="9"/>
  <c r="R323" i="9" a="1"/>
  <c r="R323" i="9"/>
  <c r="AA323" i="9"/>
  <c r="AB323" i="9"/>
  <c r="T321" i="23"/>
  <c r="P321" i="23"/>
  <c r="O321" i="23"/>
  <c r="AC320" i="23"/>
  <c r="L320" i="23"/>
  <c r="G322" i="9"/>
  <c r="H322" i="9"/>
  <c r="I322" i="9"/>
  <c r="F322" i="9"/>
  <c r="J322" i="9" a="1"/>
  <c r="J322" i="9"/>
  <c r="S322" i="9"/>
  <c r="E322" i="9"/>
  <c r="L322" i="9" a="1"/>
  <c r="L322" i="9"/>
  <c r="U322" i="9"/>
  <c r="N322" i="9" a="1"/>
  <c r="N322" i="9"/>
  <c r="W322" i="9"/>
  <c r="P322" i="9" a="1"/>
  <c r="P322" i="9"/>
  <c r="Y322" i="9"/>
  <c r="R322" i="9" a="1"/>
  <c r="R322" i="9"/>
  <c r="AA322" i="9"/>
  <c r="AB322" i="9"/>
  <c r="T320" i="23"/>
  <c r="P320" i="23"/>
  <c r="O320" i="23"/>
  <c r="AC319" i="23"/>
  <c r="L319" i="23"/>
  <c r="G321" i="9"/>
  <c r="H321" i="9"/>
  <c r="I321" i="9"/>
  <c r="F321" i="9"/>
  <c r="J321" i="9" a="1"/>
  <c r="J321" i="9"/>
  <c r="S321" i="9"/>
  <c r="E321" i="9"/>
  <c r="L321" i="9" a="1"/>
  <c r="L321" i="9"/>
  <c r="U321" i="9"/>
  <c r="N321" i="9" a="1"/>
  <c r="N321" i="9"/>
  <c r="W321" i="9"/>
  <c r="P321" i="9" a="1"/>
  <c r="P321" i="9"/>
  <c r="Y321" i="9"/>
  <c r="R321" i="9" a="1"/>
  <c r="R321" i="9"/>
  <c r="AA321" i="9"/>
  <c r="AB321" i="9"/>
  <c r="T319" i="23"/>
  <c r="P319" i="23"/>
  <c r="O319" i="23"/>
  <c r="AC318" i="23"/>
  <c r="L318" i="23"/>
  <c r="G320" i="9"/>
  <c r="H320" i="9"/>
  <c r="I320" i="9"/>
  <c r="F320" i="9"/>
  <c r="J320" i="9" a="1"/>
  <c r="J320" i="9"/>
  <c r="S320" i="9"/>
  <c r="E320" i="9"/>
  <c r="L320" i="9" a="1"/>
  <c r="L320" i="9"/>
  <c r="U320" i="9"/>
  <c r="N320" i="9" a="1"/>
  <c r="N320" i="9"/>
  <c r="W320" i="9"/>
  <c r="P320" i="9" a="1"/>
  <c r="P320" i="9"/>
  <c r="Y320" i="9"/>
  <c r="R320" i="9" a="1"/>
  <c r="R320" i="9"/>
  <c r="AA320" i="9"/>
  <c r="AB320" i="9"/>
  <c r="T318" i="23"/>
  <c r="P318" i="23"/>
  <c r="O318" i="23"/>
  <c r="AC317" i="23"/>
  <c r="L317" i="23"/>
  <c r="G319" i="9"/>
  <c r="H319" i="9"/>
  <c r="I319" i="9"/>
  <c r="E319" i="9"/>
  <c r="J319" i="9" a="1"/>
  <c r="J319" i="9"/>
  <c r="S319" i="9"/>
  <c r="L319" i="9" a="1"/>
  <c r="L319" i="9"/>
  <c r="U319" i="9"/>
  <c r="N319" i="9" a="1"/>
  <c r="N319" i="9"/>
  <c r="W319" i="9"/>
  <c r="P319" i="9" a="1"/>
  <c r="P319" i="9"/>
  <c r="Y319" i="9"/>
  <c r="R319" i="9" a="1"/>
  <c r="R319" i="9"/>
  <c r="AA319" i="9"/>
  <c r="AB319" i="9"/>
  <c r="T317" i="23"/>
  <c r="P317" i="23"/>
  <c r="O317" i="23"/>
  <c r="AC316" i="23"/>
  <c r="L316" i="23"/>
  <c r="G318" i="9"/>
  <c r="H318" i="9"/>
  <c r="I318" i="9"/>
  <c r="E318" i="9"/>
  <c r="J318" i="9" a="1"/>
  <c r="J318" i="9"/>
  <c r="S318" i="9"/>
  <c r="F318" i="9"/>
  <c r="L318" i="9" a="1"/>
  <c r="L318" i="9"/>
  <c r="U318" i="9"/>
  <c r="N318" i="9" a="1"/>
  <c r="N318" i="9"/>
  <c r="W318" i="9"/>
  <c r="P318" i="9" a="1"/>
  <c r="P318" i="9"/>
  <c r="Y318" i="9"/>
  <c r="R318" i="9" a="1"/>
  <c r="R318" i="9"/>
  <c r="AA318" i="9"/>
  <c r="AB318" i="9"/>
  <c r="T316" i="23"/>
  <c r="P316" i="23"/>
  <c r="O316" i="23"/>
  <c r="AC315" i="23"/>
  <c r="L315" i="23"/>
  <c r="G317" i="9"/>
  <c r="H317" i="9"/>
  <c r="I317" i="9"/>
  <c r="F317" i="9"/>
  <c r="J317" i="9" a="1"/>
  <c r="J317" i="9"/>
  <c r="S317" i="9"/>
  <c r="E317" i="9"/>
  <c r="L317" i="9" a="1"/>
  <c r="L317" i="9"/>
  <c r="U317" i="9"/>
  <c r="N317" i="9" a="1"/>
  <c r="N317" i="9"/>
  <c r="W317" i="9"/>
  <c r="P317" i="9" a="1"/>
  <c r="P317" i="9"/>
  <c r="Y317" i="9"/>
  <c r="R317" i="9" a="1"/>
  <c r="R317" i="9"/>
  <c r="AA317" i="9"/>
  <c r="AB317" i="9"/>
  <c r="T315" i="23"/>
  <c r="P315" i="23"/>
  <c r="O315" i="23"/>
  <c r="AC314" i="23"/>
  <c r="L314" i="23"/>
  <c r="G316" i="9"/>
  <c r="H316" i="9"/>
  <c r="I316" i="9"/>
  <c r="E316" i="9"/>
  <c r="J316" i="9" a="1"/>
  <c r="J316" i="9"/>
  <c r="S316" i="9"/>
  <c r="L316" i="9" a="1"/>
  <c r="L316" i="9"/>
  <c r="U316" i="9"/>
  <c r="N316" i="9" a="1"/>
  <c r="N316" i="9"/>
  <c r="W316" i="9"/>
  <c r="P316" i="9" a="1"/>
  <c r="P316" i="9"/>
  <c r="Y316" i="9"/>
  <c r="R316" i="9" a="1"/>
  <c r="R316" i="9"/>
  <c r="AA316" i="9"/>
  <c r="AB316" i="9"/>
  <c r="T314" i="23"/>
  <c r="P314" i="23"/>
  <c r="O314" i="23"/>
  <c r="AC313" i="23"/>
  <c r="L313" i="23"/>
  <c r="G315" i="9"/>
  <c r="H315" i="9"/>
  <c r="I315" i="9"/>
  <c r="E315" i="9"/>
  <c r="J315" i="9" a="1"/>
  <c r="J315" i="9"/>
  <c r="S315" i="9"/>
  <c r="F315" i="9"/>
  <c r="L315" i="9" a="1"/>
  <c r="L315" i="9"/>
  <c r="U315" i="9"/>
  <c r="N315" i="9" a="1"/>
  <c r="N315" i="9"/>
  <c r="W315" i="9"/>
  <c r="P315" i="9" a="1"/>
  <c r="P315" i="9"/>
  <c r="Y315" i="9"/>
  <c r="R315" i="9" a="1"/>
  <c r="R315" i="9"/>
  <c r="AA315" i="9"/>
  <c r="AB315" i="9"/>
  <c r="T313" i="23"/>
  <c r="P313" i="23"/>
  <c r="O313" i="23"/>
  <c r="AC312" i="23"/>
  <c r="L312" i="23"/>
  <c r="G314" i="9"/>
  <c r="H314" i="9"/>
  <c r="I314" i="9"/>
  <c r="E314" i="9"/>
  <c r="J314" i="9" a="1"/>
  <c r="J314" i="9"/>
  <c r="S314" i="9"/>
  <c r="L314" i="9" a="1"/>
  <c r="L314" i="9"/>
  <c r="U314" i="9"/>
  <c r="N314" i="9" a="1"/>
  <c r="N314" i="9"/>
  <c r="W314" i="9"/>
  <c r="P314" i="9" a="1"/>
  <c r="P314" i="9"/>
  <c r="Y314" i="9"/>
  <c r="R314" i="9" a="1"/>
  <c r="R314" i="9"/>
  <c r="AA314" i="9"/>
  <c r="AB314" i="9"/>
  <c r="T312" i="23"/>
  <c r="P312" i="23"/>
  <c r="O312" i="23"/>
  <c r="AC311" i="23"/>
  <c r="L311" i="23"/>
  <c r="G313" i="9"/>
  <c r="H313" i="9"/>
  <c r="I313" i="9"/>
  <c r="F313" i="9"/>
  <c r="J313" i="9" a="1"/>
  <c r="J313" i="9"/>
  <c r="S313" i="9"/>
  <c r="E313" i="9"/>
  <c r="L313" i="9" a="1"/>
  <c r="L313" i="9"/>
  <c r="U313" i="9"/>
  <c r="N313" i="9" a="1"/>
  <c r="N313" i="9"/>
  <c r="W313" i="9"/>
  <c r="P313" i="9" a="1"/>
  <c r="P313" i="9"/>
  <c r="Y313" i="9"/>
  <c r="R313" i="9" a="1"/>
  <c r="R313" i="9"/>
  <c r="AA313" i="9"/>
  <c r="AB313" i="9"/>
  <c r="T311" i="23"/>
  <c r="P311" i="23"/>
  <c r="O311" i="23"/>
  <c r="AC310" i="23"/>
  <c r="L310" i="23"/>
  <c r="G312" i="9"/>
  <c r="H312" i="9"/>
  <c r="I312" i="9"/>
  <c r="E312" i="9"/>
  <c r="J312" i="9" a="1"/>
  <c r="J312" i="9"/>
  <c r="S312" i="9"/>
  <c r="F312" i="9"/>
  <c r="L312" i="9" a="1"/>
  <c r="L312" i="9"/>
  <c r="U312" i="9"/>
  <c r="N312" i="9" a="1"/>
  <c r="N312" i="9"/>
  <c r="W312" i="9"/>
  <c r="P312" i="9" a="1"/>
  <c r="P312" i="9"/>
  <c r="Y312" i="9"/>
  <c r="R312" i="9" a="1"/>
  <c r="R312" i="9"/>
  <c r="AA312" i="9"/>
  <c r="AB312" i="9"/>
  <c r="T310" i="23"/>
  <c r="P310" i="23"/>
  <c r="O310" i="23"/>
  <c r="AC309" i="23"/>
  <c r="L309" i="23"/>
  <c r="G311" i="9"/>
  <c r="H311" i="9"/>
  <c r="I311" i="9"/>
  <c r="F311" i="9"/>
  <c r="J311" i="9" a="1"/>
  <c r="J311" i="9"/>
  <c r="S311" i="9"/>
  <c r="E311" i="9"/>
  <c r="L311" i="9" a="1"/>
  <c r="L311" i="9"/>
  <c r="U311" i="9"/>
  <c r="N311" i="9" a="1"/>
  <c r="N311" i="9"/>
  <c r="W311" i="9"/>
  <c r="P311" i="9" a="1"/>
  <c r="P311" i="9"/>
  <c r="Y311" i="9"/>
  <c r="R311" i="9" a="1"/>
  <c r="R311" i="9"/>
  <c r="AA311" i="9"/>
  <c r="AB311" i="9"/>
  <c r="T309" i="23"/>
  <c r="P309" i="23"/>
  <c r="O309" i="23"/>
  <c r="AC308" i="23"/>
  <c r="L308" i="23"/>
  <c r="G310" i="9"/>
  <c r="H310" i="9"/>
  <c r="I310" i="9"/>
  <c r="F310" i="9"/>
  <c r="J310" i="9" a="1"/>
  <c r="J310" i="9"/>
  <c r="S310" i="9"/>
  <c r="E310" i="9"/>
  <c r="L310" i="9" a="1"/>
  <c r="L310" i="9"/>
  <c r="U310" i="9"/>
  <c r="N310" i="9" a="1"/>
  <c r="N310" i="9"/>
  <c r="W310" i="9"/>
  <c r="P310" i="9" a="1"/>
  <c r="P310" i="9"/>
  <c r="Y310" i="9"/>
  <c r="R310" i="9" a="1"/>
  <c r="R310" i="9"/>
  <c r="AA310" i="9"/>
  <c r="AB310" i="9"/>
  <c r="T308" i="23"/>
  <c r="P308" i="23"/>
  <c r="O308" i="23"/>
  <c r="AC307" i="23"/>
  <c r="L307" i="23"/>
  <c r="G309" i="9"/>
  <c r="H309" i="9"/>
  <c r="I309" i="9"/>
  <c r="F309" i="9"/>
  <c r="J309" i="9" a="1"/>
  <c r="J309" i="9"/>
  <c r="S309" i="9"/>
  <c r="E309" i="9"/>
  <c r="L309" i="9" a="1"/>
  <c r="L309" i="9"/>
  <c r="U309" i="9"/>
  <c r="N309" i="9" a="1"/>
  <c r="N309" i="9"/>
  <c r="W309" i="9"/>
  <c r="P309" i="9" a="1"/>
  <c r="P309" i="9"/>
  <c r="Y309" i="9"/>
  <c r="R309" i="9" a="1"/>
  <c r="R309" i="9"/>
  <c r="AA309" i="9"/>
  <c r="AB309" i="9"/>
  <c r="T307" i="23"/>
  <c r="P307" i="23"/>
  <c r="O307" i="23"/>
  <c r="AC306" i="23"/>
  <c r="L306" i="23"/>
  <c r="G308" i="9"/>
  <c r="H308" i="9"/>
  <c r="I308" i="9"/>
  <c r="F308" i="9"/>
  <c r="J308" i="9" a="1"/>
  <c r="J308" i="9"/>
  <c r="S308" i="9"/>
  <c r="E308" i="9"/>
  <c r="L308" i="9" a="1"/>
  <c r="L308" i="9"/>
  <c r="U308" i="9"/>
  <c r="N308" i="9" a="1"/>
  <c r="N308" i="9"/>
  <c r="W308" i="9"/>
  <c r="P308" i="9" a="1"/>
  <c r="P308" i="9"/>
  <c r="Y308" i="9"/>
  <c r="R308" i="9" a="1"/>
  <c r="R308" i="9"/>
  <c r="AA308" i="9"/>
  <c r="AB308" i="9"/>
  <c r="T306" i="23"/>
  <c r="P306" i="23"/>
  <c r="O306" i="23"/>
  <c r="AC305" i="23"/>
  <c r="L305" i="23"/>
  <c r="G307" i="9"/>
  <c r="H307" i="9"/>
  <c r="I307" i="9"/>
  <c r="E307" i="9"/>
  <c r="J307" i="9" a="1"/>
  <c r="J307" i="9"/>
  <c r="S307" i="9"/>
  <c r="L307" i="9" a="1"/>
  <c r="L307" i="9"/>
  <c r="U307" i="9"/>
  <c r="N307" i="9" a="1"/>
  <c r="N307" i="9"/>
  <c r="W307" i="9"/>
  <c r="P307" i="9" a="1"/>
  <c r="P307" i="9"/>
  <c r="Y307" i="9"/>
  <c r="R307" i="9" a="1"/>
  <c r="R307" i="9"/>
  <c r="AA307" i="9"/>
  <c r="AB307" i="9"/>
  <c r="T305" i="23"/>
  <c r="P305" i="23"/>
  <c r="O305" i="23"/>
  <c r="AC304" i="23"/>
  <c r="L304" i="23"/>
  <c r="G306" i="9"/>
  <c r="H306" i="9"/>
  <c r="I306" i="9"/>
  <c r="E306" i="9"/>
  <c r="J306" i="9" a="1"/>
  <c r="J306" i="9"/>
  <c r="S306" i="9"/>
  <c r="F306" i="9"/>
  <c r="L306" i="9" a="1"/>
  <c r="L306" i="9"/>
  <c r="U306" i="9"/>
  <c r="N306" i="9" a="1"/>
  <c r="N306" i="9"/>
  <c r="W306" i="9"/>
  <c r="P306" i="9" a="1"/>
  <c r="P306" i="9"/>
  <c r="Y306" i="9"/>
  <c r="R306" i="9" a="1"/>
  <c r="R306" i="9"/>
  <c r="AA306" i="9"/>
  <c r="AB306" i="9"/>
  <c r="T304" i="23"/>
  <c r="P304" i="23"/>
  <c r="O304" i="23"/>
  <c r="AC303" i="23"/>
  <c r="L303" i="23"/>
  <c r="G305" i="9"/>
  <c r="H305" i="9"/>
  <c r="I305" i="9"/>
  <c r="E305" i="9"/>
  <c r="J305" i="9" a="1"/>
  <c r="J305" i="9"/>
  <c r="S305" i="9"/>
  <c r="L305" i="9" a="1"/>
  <c r="L305" i="9"/>
  <c r="U305" i="9"/>
  <c r="N305" i="9" a="1"/>
  <c r="N305" i="9"/>
  <c r="W305" i="9"/>
  <c r="P305" i="9" a="1"/>
  <c r="P305" i="9"/>
  <c r="Y305" i="9"/>
  <c r="R305" i="9" a="1"/>
  <c r="R305" i="9"/>
  <c r="AA305" i="9"/>
  <c r="AB305" i="9"/>
  <c r="T303" i="23"/>
  <c r="P303" i="23"/>
  <c r="O303" i="23"/>
  <c r="AC302" i="23"/>
  <c r="L302" i="23"/>
  <c r="G304" i="9"/>
  <c r="H304" i="9"/>
  <c r="I304" i="9"/>
  <c r="F304" i="9"/>
  <c r="J304" i="9" a="1"/>
  <c r="J304" i="9"/>
  <c r="S304" i="9"/>
  <c r="E304" i="9"/>
  <c r="L304" i="9" a="1"/>
  <c r="L304" i="9"/>
  <c r="U304" i="9"/>
  <c r="N304" i="9" a="1"/>
  <c r="N304" i="9"/>
  <c r="W304" i="9"/>
  <c r="P304" i="9" a="1"/>
  <c r="P304" i="9"/>
  <c r="Y304" i="9"/>
  <c r="R304" i="9" a="1"/>
  <c r="R304" i="9"/>
  <c r="AA304" i="9"/>
  <c r="AB304" i="9"/>
  <c r="T302" i="23"/>
  <c r="P302" i="23"/>
  <c r="O302" i="23"/>
  <c r="AC301" i="23"/>
  <c r="L301" i="23"/>
  <c r="G303" i="9"/>
  <c r="H303" i="9"/>
  <c r="I303" i="9"/>
  <c r="F303" i="9"/>
  <c r="J303" i="9" a="1"/>
  <c r="J303" i="9"/>
  <c r="S303" i="9"/>
  <c r="E303" i="9"/>
  <c r="L303" i="9" a="1"/>
  <c r="L303" i="9"/>
  <c r="U303" i="9"/>
  <c r="N303" i="9" a="1"/>
  <c r="N303" i="9"/>
  <c r="W303" i="9"/>
  <c r="P303" i="9" a="1"/>
  <c r="P303" i="9"/>
  <c r="Y303" i="9"/>
  <c r="R303" i="9" a="1"/>
  <c r="R303" i="9"/>
  <c r="AA303" i="9"/>
  <c r="AB303" i="9"/>
  <c r="T301" i="23"/>
  <c r="P301" i="23"/>
  <c r="O301" i="23"/>
  <c r="AC300" i="23"/>
  <c r="L300" i="23"/>
  <c r="G302" i="9"/>
  <c r="H302" i="9"/>
  <c r="I302" i="9"/>
  <c r="F302" i="9"/>
  <c r="J302" i="9" a="1"/>
  <c r="J302" i="9"/>
  <c r="S302" i="9"/>
  <c r="E302" i="9"/>
  <c r="L302" i="9" a="1"/>
  <c r="L302" i="9"/>
  <c r="U302" i="9"/>
  <c r="N302" i="9" a="1"/>
  <c r="N302" i="9"/>
  <c r="W302" i="9"/>
  <c r="P302" i="9" a="1"/>
  <c r="P302" i="9"/>
  <c r="Y302" i="9"/>
  <c r="R302" i="9" a="1"/>
  <c r="R302" i="9"/>
  <c r="AA302" i="9"/>
  <c r="AB302" i="9"/>
  <c r="T300" i="23"/>
  <c r="P300" i="23"/>
  <c r="O300" i="23"/>
  <c r="AC299" i="23"/>
  <c r="L299" i="23"/>
  <c r="G301" i="9"/>
  <c r="H301" i="9"/>
  <c r="I301" i="9"/>
  <c r="F301" i="9"/>
  <c r="J301" i="9" a="1"/>
  <c r="J301" i="9"/>
  <c r="S301" i="9"/>
  <c r="E301" i="9"/>
  <c r="L301" i="9" a="1"/>
  <c r="L301" i="9"/>
  <c r="U301" i="9"/>
  <c r="N301" i="9" a="1"/>
  <c r="N301" i="9"/>
  <c r="W301" i="9"/>
  <c r="P301" i="9" a="1"/>
  <c r="P301" i="9"/>
  <c r="Y301" i="9"/>
  <c r="R301" i="9" a="1"/>
  <c r="R301" i="9"/>
  <c r="AA301" i="9"/>
  <c r="AB301" i="9"/>
  <c r="T299" i="23"/>
  <c r="P299" i="23"/>
  <c r="O299" i="23"/>
  <c r="AC298" i="23"/>
  <c r="L298" i="23"/>
  <c r="G300" i="9"/>
  <c r="H300" i="9"/>
  <c r="I300" i="9"/>
  <c r="F300" i="9"/>
  <c r="J300" i="9" a="1"/>
  <c r="J300" i="9"/>
  <c r="S300" i="9"/>
  <c r="E300" i="9"/>
  <c r="L300" i="9" a="1"/>
  <c r="L300" i="9"/>
  <c r="U300" i="9"/>
  <c r="N300" i="9" a="1"/>
  <c r="N300" i="9"/>
  <c r="W300" i="9"/>
  <c r="P300" i="9" a="1"/>
  <c r="P300" i="9"/>
  <c r="Y300" i="9"/>
  <c r="R300" i="9" a="1"/>
  <c r="R300" i="9"/>
  <c r="AA300" i="9"/>
  <c r="AB300" i="9"/>
  <c r="T298" i="23"/>
  <c r="P298" i="23"/>
  <c r="O298" i="23"/>
  <c r="AC297" i="23"/>
  <c r="L297" i="23"/>
  <c r="G299" i="9"/>
  <c r="H299" i="9"/>
  <c r="I299" i="9"/>
  <c r="E299" i="9"/>
  <c r="J299" i="9" a="1"/>
  <c r="J299" i="9"/>
  <c r="S299" i="9"/>
  <c r="F299" i="9"/>
  <c r="L299" i="9" a="1"/>
  <c r="L299" i="9"/>
  <c r="U299" i="9"/>
  <c r="N299" i="9" a="1"/>
  <c r="N299" i="9"/>
  <c r="W299" i="9"/>
  <c r="P299" i="9" a="1"/>
  <c r="P299" i="9"/>
  <c r="Y299" i="9"/>
  <c r="R299" i="9" a="1"/>
  <c r="R299" i="9"/>
  <c r="AA299" i="9"/>
  <c r="AB299" i="9"/>
  <c r="T297" i="23"/>
  <c r="P297" i="23"/>
  <c r="O297" i="23"/>
  <c r="AC296" i="23"/>
  <c r="L296" i="23"/>
  <c r="G298" i="9"/>
  <c r="H298" i="9"/>
  <c r="I298" i="9"/>
  <c r="F298" i="9"/>
  <c r="J298" i="9" a="1"/>
  <c r="J298" i="9"/>
  <c r="S298" i="9"/>
  <c r="E298" i="9"/>
  <c r="L298" i="9" a="1"/>
  <c r="L298" i="9"/>
  <c r="U298" i="9"/>
  <c r="N298" i="9" a="1"/>
  <c r="N298" i="9"/>
  <c r="W298" i="9"/>
  <c r="P298" i="9" a="1"/>
  <c r="P298" i="9"/>
  <c r="Y298" i="9"/>
  <c r="R298" i="9" a="1"/>
  <c r="R298" i="9"/>
  <c r="AA298" i="9"/>
  <c r="AB298" i="9"/>
  <c r="T296" i="23"/>
  <c r="P296" i="23"/>
  <c r="O296" i="23"/>
  <c r="AC295" i="23"/>
  <c r="L295" i="23"/>
  <c r="G297" i="9"/>
  <c r="H297" i="9"/>
  <c r="I297" i="9"/>
  <c r="F297" i="9"/>
  <c r="J297" i="9" a="1"/>
  <c r="J297" i="9"/>
  <c r="S297" i="9"/>
  <c r="E297" i="9"/>
  <c r="L297" i="9" a="1"/>
  <c r="L297" i="9"/>
  <c r="U297" i="9"/>
  <c r="N297" i="9" a="1"/>
  <c r="N297" i="9"/>
  <c r="W297" i="9"/>
  <c r="P297" i="9" a="1"/>
  <c r="P297" i="9"/>
  <c r="Y297" i="9"/>
  <c r="R297" i="9" a="1"/>
  <c r="R297" i="9"/>
  <c r="AA297" i="9"/>
  <c r="AB297" i="9"/>
  <c r="T295" i="23"/>
  <c r="P295" i="23"/>
  <c r="O295" i="23"/>
  <c r="AC294" i="23"/>
  <c r="L294" i="23"/>
  <c r="G296" i="9"/>
  <c r="H296" i="9"/>
  <c r="I296" i="9"/>
  <c r="E296" i="9"/>
  <c r="J296" i="9" a="1"/>
  <c r="J296" i="9"/>
  <c r="S296" i="9"/>
  <c r="F296" i="9"/>
  <c r="L296" i="9" a="1"/>
  <c r="L296" i="9"/>
  <c r="U296" i="9"/>
  <c r="N296" i="9" a="1"/>
  <c r="N296" i="9"/>
  <c r="W296" i="9"/>
  <c r="P296" i="9" a="1"/>
  <c r="P296" i="9"/>
  <c r="Y296" i="9"/>
  <c r="R296" i="9" a="1"/>
  <c r="R296" i="9"/>
  <c r="AA296" i="9"/>
  <c r="AB296" i="9"/>
  <c r="T294" i="23"/>
  <c r="P294" i="23"/>
  <c r="O294" i="23"/>
  <c r="AC293" i="23"/>
  <c r="L293" i="23"/>
  <c r="G295" i="9"/>
  <c r="H295" i="9"/>
  <c r="I295" i="9"/>
  <c r="E295" i="9"/>
  <c r="J295" i="9" a="1"/>
  <c r="J295" i="9"/>
  <c r="S295" i="9"/>
  <c r="L295" i="9" a="1"/>
  <c r="L295" i="9"/>
  <c r="U295" i="9"/>
  <c r="N295" i="9" a="1"/>
  <c r="N295" i="9"/>
  <c r="W295" i="9"/>
  <c r="P295" i="9" a="1"/>
  <c r="P295" i="9"/>
  <c r="Y295" i="9"/>
  <c r="R295" i="9" a="1"/>
  <c r="R295" i="9"/>
  <c r="AA295" i="9"/>
  <c r="AB295" i="9"/>
  <c r="T293" i="23"/>
  <c r="P293" i="23"/>
  <c r="O293" i="23"/>
  <c r="AC292" i="23"/>
  <c r="L292" i="23"/>
  <c r="G294" i="9"/>
  <c r="H294" i="9"/>
  <c r="I294" i="9"/>
  <c r="F294" i="9"/>
  <c r="J294" i="9" a="1"/>
  <c r="J294" i="9"/>
  <c r="S294" i="9"/>
  <c r="E294" i="9"/>
  <c r="L294" i="9" a="1"/>
  <c r="L294" i="9"/>
  <c r="U294" i="9"/>
  <c r="N294" i="9" a="1"/>
  <c r="N294" i="9"/>
  <c r="W294" i="9"/>
  <c r="P294" i="9" a="1"/>
  <c r="P294" i="9"/>
  <c r="Y294" i="9"/>
  <c r="R294" i="9" a="1"/>
  <c r="R294" i="9"/>
  <c r="AA294" i="9"/>
  <c r="AB294" i="9"/>
  <c r="T292" i="23"/>
  <c r="P292" i="23"/>
  <c r="O292" i="23"/>
  <c r="AC291" i="23"/>
  <c r="L291" i="23"/>
  <c r="G293" i="9"/>
  <c r="H293" i="9"/>
  <c r="I293" i="9"/>
  <c r="F293" i="9"/>
  <c r="J293" i="9" a="1"/>
  <c r="J293" i="9"/>
  <c r="S293" i="9"/>
  <c r="E293" i="9"/>
  <c r="L293" i="9" a="1"/>
  <c r="L293" i="9"/>
  <c r="U293" i="9"/>
  <c r="N293" i="9" a="1"/>
  <c r="N293" i="9"/>
  <c r="W293" i="9"/>
  <c r="P293" i="9" a="1"/>
  <c r="P293" i="9"/>
  <c r="Y293" i="9"/>
  <c r="R293" i="9" a="1"/>
  <c r="R293" i="9"/>
  <c r="AA293" i="9"/>
  <c r="AB293" i="9"/>
  <c r="T291" i="23"/>
  <c r="P291" i="23"/>
  <c r="O291" i="23"/>
  <c r="AC290" i="23"/>
  <c r="L290" i="23"/>
  <c r="G292" i="9"/>
  <c r="H292" i="9"/>
  <c r="I292" i="9"/>
  <c r="F292" i="9"/>
  <c r="J292" i="9" a="1"/>
  <c r="J292" i="9"/>
  <c r="S292" i="9"/>
  <c r="E292" i="9"/>
  <c r="L292" i="9" a="1"/>
  <c r="L292" i="9"/>
  <c r="U292" i="9"/>
  <c r="N292" i="9" a="1"/>
  <c r="N292" i="9"/>
  <c r="W292" i="9"/>
  <c r="P292" i="9" a="1"/>
  <c r="P292" i="9"/>
  <c r="Y292" i="9"/>
  <c r="R292" i="9" a="1"/>
  <c r="R292" i="9"/>
  <c r="AA292" i="9"/>
  <c r="AB292" i="9"/>
  <c r="T290" i="23"/>
  <c r="P290" i="23"/>
  <c r="O290" i="23"/>
  <c r="AC289" i="23"/>
  <c r="L289" i="23"/>
  <c r="G291" i="9"/>
  <c r="H291" i="9"/>
  <c r="I291" i="9"/>
  <c r="F291" i="9"/>
  <c r="J291" i="9" a="1"/>
  <c r="J291" i="9"/>
  <c r="S291" i="9"/>
  <c r="E291" i="9"/>
  <c r="L291" i="9" a="1"/>
  <c r="L291" i="9"/>
  <c r="U291" i="9"/>
  <c r="N291" i="9" a="1"/>
  <c r="N291" i="9"/>
  <c r="W291" i="9"/>
  <c r="P291" i="9" a="1"/>
  <c r="P291" i="9"/>
  <c r="Y291" i="9"/>
  <c r="R291" i="9" a="1"/>
  <c r="R291" i="9"/>
  <c r="AA291" i="9"/>
  <c r="AB291" i="9"/>
  <c r="T289" i="23"/>
  <c r="P289" i="23"/>
  <c r="O289" i="23"/>
  <c r="AC288" i="23"/>
  <c r="L288" i="23"/>
  <c r="G290" i="9"/>
  <c r="H290" i="9"/>
  <c r="I290" i="9"/>
  <c r="F290" i="9"/>
  <c r="J290" i="9" a="1"/>
  <c r="J290" i="9"/>
  <c r="S290" i="9"/>
  <c r="E290" i="9"/>
  <c r="L290" i="9" a="1"/>
  <c r="L290" i="9"/>
  <c r="U290" i="9"/>
  <c r="N290" i="9" a="1"/>
  <c r="N290" i="9"/>
  <c r="W290" i="9"/>
  <c r="P290" i="9" a="1"/>
  <c r="P290" i="9"/>
  <c r="Y290" i="9"/>
  <c r="R290" i="9" a="1"/>
  <c r="R290" i="9"/>
  <c r="AA290" i="9"/>
  <c r="AB290" i="9"/>
  <c r="T288" i="23"/>
  <c r="P288" i="23"/>
  <c r="O288" i="23"/>
  <c r="AC287" i="23"/>
  <c r="L287" i="23"/>
  <c r="G289" i="9"/>
  <c r="H289" i="9"/>
  <c r="I289" i="9"/>
  <c r="E289" i="9"/>
  <c r="J289" i="9" a="1"/>
  <c r="J289" i="9"/>
  <c r="S289" i="9"/>
  <c r="F289" i="9"/>
  <c r="L289" i="9" a="1"/>
  <c r="L289" i="9"/>
  <c r="U289" i="9"/>
  <c r="N289" i="9" a="1"/>
  <c r="N289" i="9"/>
  <c r="W289" i="9"/>
  <c r="P289" i="9" a="1"/>
  <c r="P289" i="9"/>
  <c r="Y289" i="9"/>
  <c r="R289" i="9" a="1"/>
  <c r="R289" i="9"/>
  <c r="AA289" i="9"/>
  <c r="AB289" i="9"/>
  <c r="T287" i="23"/>
  <c r="P287" i="23"/>
  <c r="O287" i="23"/>
  <c r="AC286" i="23"/>
  <c r="L286" i="23"/>
  <c r="G288" i="9"/>
  <c r="H288" i="9"/>
  <c r="I288" i="9"/>
  <c r="F288" i="9"/>
  <c r="J288" i="9" a="1"/>
  <c r="J288" i="9"/>
  <c r="S288" i="9"/>
  <c r="E288" i="9"/>
  <c r="L288" i="9" a="1"/>
  <c r="L288" i="9"/>
  <c r="U288" i="9"/>
  <c r="N288" i="9" a="1"/>
  <c r="N288" i="9"/>
  <c r="W288" i="9"/>
  <c r="P288" i="9" a="1"/>
  <c r="P288" i="9"/>
  <c r="Y288" i="9"/>
  <c r="R288" i="9" a="1"/>
  <c r="R288" i="9"/>
  <c r="AA288" i="9"/>
  <c r="AB288" i="9"/>
  <c r="T286" i="23"/>
  <c r="P286" i="23"/>
  <c r="O286" i="23"/>
  <c r="AC285" i="23"/>
  <c r="L285" i="23"/>
  <c r="G287" i="9"/>
  <c r="H287" i="9"/>
  <c r="I287" i="9"/>
  <c r="F287" i="9"/>
  <c r="J287" i="9" a="1"/>
  <c r="J287" i="9"/>
  <c r="S287" i="9"/>
  <c r="E287" i="9"/>
  <c r="L287" i="9" a="1"/>
  <c r="L287" i="9"/>
  <c r="U287" i="9"/>
  <c r="N287" i="9" a="1"/>
  <c r="N287" i="9"/>
  <c r="W287" i="9"/>
  <c r="P287" i="9" a="1"/>
  <c r="P287" i="9"/>
  <c r="Y287" i="9"/>
  <c r="R287" i="9" a="1"/>
  <c r="R287" i="9"/>
  <c r="AA287" i="9"/>
  <c r="AB287" i="9"/>
  <c r="T285" i="23"/>
  <c r="P285" i="23"/>
  <c r="O285" i="23"/>
  <c r="AC284" i="23"/>
  <c r="L284" i="23"/>
  <c r="G286" i="9"/>
  <c r="H286" i="9"/>
  <c r="I286" i="9"/>
  <c r="F286" i="9"/>
  <c r="J286" i="9" a="1"/>
  <c r="J286" i="9"/>
  <c r="S286" i="9"/>
  <c r="E286" i="9"/>
  <c r="L286" i="9" a="1"/>
  <c r="L286" i="9"/>
  <c r="U286" i="9"/>
  <c r="N286" i="9" a="1"/>
  <c r="N286" i="9"/>
  <c r="W286" i="9"/>
  <c r="P286" i="9" a="1"/>
  <c r="P286" i="9"/>
  <c r="Y286" i="9"/>
  <c r="R286" i="9" a="1"/>
  <c r="R286" i="9"/>
  <c r="AA286" i="9"/>
  <c r="AB286" i="9"/>
  <c r="T284" i="23"/>
  <c r="P284" i="23"/>
  <c r="O284" i="23"/>
  <c r="AC283" i="23"/>
  <c r="L283" i="23"/>
  <c r="G285" i="9"/>
  <c r="H285" i="9"/>
  <c r="I285" i="9"/>
  <c r="F285" i="9"/>
  <c r="J285" i="9" a="1"/>
  <c r="J285" i="9"/>
  <c r="S285" i="9"/>
  <c r="E285" i="9"/>
  <c r="L285" i="9" a="1"/>
  <c r="L285" i="9"/>
  <c r="U285" i="9"/>
  <c r="N285" i="9" a="1"/>
  <c r="N285" i="9"/>
  <c r="W285" i="9"/>
  <c r="P285" i="9" a="1"/>
  <c r="P285" i="9"/>
  <c r="Y285" i="9"/>
  <c r="R285" i="9" a="1"/>
  <c r="R285" i="9"/>
  <c r="AA285" i="9"/>
  <c r="AB285" i="9"/>
  <c r="T283" i="23"/>
  <c r="P283" i="23"/>
  <c r="O283" i="23"/>
  <c r="AC282" i="23"/>
  <c r="L282" i="23"/>
  <c r="G284" i="9"/>
  <c r="H284" i="9"/>
  <c r="I284" i="9"/>
  <c r="E284" i="9"/>
  <c r="J284" i="9" a="1"/>
  <c r="J284" i="9"/>
  <c r="S284" i="9"/>
  <c r="L284" i="9" a="1"/>
  <c r="L284" i="9"/>
  <c r="U284" i="9"/>
  <c r="N284" i="9" a="1"/>
  <c r="N284" i="9"/>
  <c r="W284" i="9"/>
  <c r="P284" i="9" a="1"/>
  <c r="P284" i="9"/>
  <c r="Y284" i="9"/>
  <c r="R284" i="9" a="1"/>
  <c r="R284" i="9"/>
  <c r="AA284" i="9"/>
  <c r="AB284" i="9"/>
  <c r="T282" i="23"/>
  <c r="P282" i="23"/>
  <c r="O282" i="23"/>
  <c r="AC281" i="23"/>
  <c r="L281" i="23"/>
  <c r="G283" i="9"/>
  <c r="H283" i="9"/>
  <c r="I283" i="9"/>
  <c r="F283" i="9"/>
  <c r="J283" i="9" a="1"/>
  <c r="J283" i="9"/>
  <c r="S283" i="9"/>
  <c r="E283" i="9"/>
  <c r="L283" i="9" a="1"/>
  <c r="L283" i="9"/>
  <c r="U283" i="9"/>
  <c r="N283" i="9" a="1"/>
  <c r="N283" i="9"/>
  <c r="W283" i="9"/>
  <c r="P283" i="9" a="1"/>
  <c r="P283" i="9"/>
  <c r="Y283" i="9"/>
  <c r="R283" i="9" a="1"/>
  <c r="R283" i="9"/>
  <c r="AA283" i="9"/>
  <c r="AB283" i="9"/>
  <c r="T281" i="23"/>
  <c r="P281" i="23"/>
  <c r="O281" i="23"/>
  <c r="AC280" i="23"/>
  <c r="L280" i="23"/>
  <c r="G282" i="9"/>
  <c r="H282" i="9"/>
  <c r="I282" i="9"/>
  <c r="F282" i="9"/>
  <c r="J282" i="9" a="1"/>
  <c r="J282" i="9"/>
  <c r="S282" i="9"/>
  <c r="E282" i="9"/>
  <c r="L282" i="9" a="1"/>
  <c r="L282" i="9"/>
  <c r="U282" i="9"/>
  <c r="N282" i="9" a="1"/>
  <c r="N282" i="9"/>
  <c r="W282" i="9"/>
  <c r="P282" i="9" a="1"/>
  <c r="P282" i="9"/>
  <c r="Y282" i="9"/>
  <c r="R282" i="9" a="1"/>
  <c r="R282" i="9"/>
  <c r="AA282" i="9"/>
  <c r="AB282" i="9"/>
  <c r="T280" i="23"/>
  <c r="P280" i="23"/>
  <c r="O280" i="23"/>
  <c r="AC279" i="23"/>
  <c r="L279" i="23"/>
  <c r="G281" i="9"/>
  <c r="H281" i="9"/>
  <c r="I281" i="9"/>
  <c r="E281" i="9"/>
  <c r="J281" i="9" a="1"/>
  <c r="J281" i="9"/>
  <c r="S281" i="9"/>
  <c r="F281" i="9"/>
  <c r="L281" i="9" a="1"/>
  <c r="L281" i="9"/>
  <c r="U281" i="9"/>
  <c r="N281" i="9" a="1"/>
  <c r="N281" i="9"/>
  <c r="W281" i="9"/>
  <c r="P281" i="9" a="1"/>
  <c r="P281" i="9"/>
  <c r="Y281" i="9"/>
  <c r="R281" i="9" a="1"/>
  <c r="R281" i="9"/>
  <c r="AA281" i="9"/>
  <c r="AB281" i="9"/>
  <c r="T279" i="23"/>
  <c r="P279" i="23"/>
  <c r="O279" i="23"/>
  <c r="AC278" i="23"/>
  <c r="L278" i="23"/>
  <c r="G280" i="9"/>
  <c r="H280" i="9"/>
  <c r="I280" i="9"/>
  <c r="E280" i="9"/>
  <c r="J280" i="9" a="1"/>
  <c r="J280" i="9"/>
  <c r="S280" i="9"/>
  <c r="F280" i="9"/>
  <c r="L280" i="9" a="1"/>
  <c r="L280" i="9"/>
  <c r="U280" i="9"/>
  <c r="N280" i="9" a="1"/>
  <c r="N280" i="9"/>
  <c r="W280" i="9"/>
  <c r="P280" i="9" a="1"/>
  <c r="P280" i="9"/>
  <c r="Y280" i="9"/>
  <c r="R280" i="9" a="1"/>
  <c r="R280" i="9"/>
  <c r="AA280" i="9"/>
  <c r="AB280" i="9"/>
  <c r="T278" i="23"/>
  <c r="P278" i="23"/>
  <c r="O278" i="23"/>
  <c r="AC277" i="23"/>
  <c r="L277" i="23"/>
  <c r="G279" i="9"/>
  <c r="H279" i="9"/>
  <c r="I279" i="9"/>
  <c r="F279" i="9"/>
  <c r="J279" i="9" a="1"/>
  <c r="J279" i="9"/>
  <c r="S279" i="9"/>
  <c r="E279" i="9"/>
  <c r="L279" i="9" a="1"/>
  <c r="L279" i="9"/>
  <c r="U279" i="9"/>
  <c r="N279" i="9" a="1"/>
  <c r="N279" i="9"/>
  <c r="W279" i="9"/>
  <c r="P279" i="9" a="1"/>
  <c r="P279" i="9"/>
  <c r="Y279" i="9"/>
  <c r="R279" i="9" a="1"/>
  <c r="R279" i="9"/>
  <c r="AA279" i="9"/>
  <c r="AB279" i="9"/>
  <c r="T277" i="23"/>
  <c r="P277" i="23"/>
  <c r="O277" i="23"/>
  <c r="AC276" i="23"/>
  <c r="L276" i="23"/>
  <c r="G278" i="9"/>
  <c r="H278" i="9"/>
  <c r="I278" i="9"/>
  <c r="F278" i="9"/>
  <c r="J278" i="9" a="1"/>
  <c r="J278" i="9"/>
  <c r="S278" i="9"/>
  <c r="E278" i="9"/>
  <c r="L278" i="9" a="1"/>
  <c r="L278" i="9"/>
  <c r="U278" i="9"/>
  <c r="N278" i="9" a="1"/>
  <c r="N278" i="9"/>
  <c r="W278" i="9"/>
  <c r="P278" i="9" a="1"/>
  <c r="P278" i="9"/>
  <c r="Y278" i="9"/>
  <c r="R278" i="9" a="1"/>
  <c r="R278" i="9"/>
  <c r="AA278" i="9"/>
  <c r="AB278" i="9"/>
  <c r="T276" i="23"/>
  <c r="P276" i="23"/>
  <c r="O276" i="23"/>
  <c r="AC275" i="23"/>
  <c r="L275" i="23"/>
  <c r="G277" i="9"/>
  <c r="H277" i="9"/>
  <c r="I277" i="9"/>
  <c r="E277" i="9"/>
  <c r="J277" i="9" a="1"/>
  <c r="J277" i="9"/>
  <c r="S277" i="9"/>
  <c r="F277" i="9"/>
  <c r="L277" i="9" a="1"/>
  <c r="L277" i="9"/>
  <c r="U277" i="9"/>
  <c r="N277" i="9" a="1"/>
  <c r="N277" i="9"/>
  <c r="W277" i="9"/>
  <c r="P277" i="9" a="1"/>
  <c r="P277" i="9"/>
  <c r="Y277" i="9"/>
  <c r="R277" i="9" a="1"/>
  <c r="R277" i="9"/>
  <c r="AA277" i="9"/>
  <c r="AB277" i="9"/>
  <c r="T275" i="23"/>
  <c r="P275" i="23"/>
  <c r="O275" i="23"/>
  <c r="AC274" i="23"/>
  <c r="L274" i="23"/>
  <c r="G276" i="9"/>
  <c r="H276" i="9"/>
  <c r="I276" i="9"/>
  <c r="F276" i="9"/>
  <c r="J276" i="9" a="1"/>
  <c r="J276" i="9"/>
  <c r="S276" i="9"/>
  <c r="E276" i="9"/>
  <c r="L276" i="9" a="1"/>
  <c r="L276" i="9"/>
  <c r="U276" i="9"/>
  <c r="N276" i="9" a="1"/>
  <c r="N276" i="9"/>
  <c r="W276" i="9"/>
  <c r="P276" i="9" a="1"/>
  <c r="P276" i="9"/>
  <c r="Y276" i="9"/>
  <c r="R276" i="9" a="1"/>
  <c r="R276" i="9"/>
  <c r="AA276" i="9"/>
  <c r="AB276" i="9"/>
  <c r="T274" i="23"/>
  <c r="P274" i="23"/>
  <c r="O274" i="23"/>
  <c r="AC273" i="23"/>
  <c r="L273" i="23"/>
  <c r="G275" i="9"/>
  <c r="H275" i="9"/>
  <c r="I275" i="9"/>
  <c r="E275" i="9"/>
  <c r="J275" i="9" a="1"/>
  <c r="J275" i="9"/>
  <c r="S275" i="9"/>
  <c r="L275" i="9" a="1"/>
  <c r="L275" i="9"/>
  <c r="U275" i="9"/>
  <c r="N275" i="9" a="1"/>
  <c r="N275" i="9"/>
  <c r="W275" i="9"/>
  <c r="P275" i="9" a="1"/>
  <c r="P275" i="9"/>
  <c r="Y275" i="9"/>
  <c r="R275" i="9" a="1"/>
  <c r="R275" i="9"/>
  <c r="AA275" i="9"/>
  <c r="AB275" i="9"/>
  <c r="T273" i="23"/>
  <c r="P273" i="23"/>
  <c r="O273" i="23"/>
  <c r="AC272" i="23"/>
  <c r="L272" i="23"/>
  <c r="G274" i="9"/>
  <c r="H274" i="9"/>
  <c r="I274" i="9"/>
  <c r="F274" i="9"/>
  <c r="J274" i="9" a="1"/>
  <c r="J274" i="9"/>
  <c r="S274" i="9"/>
  <c r="E274" i="9"/>
  <c r="L274" i="9" a="1"/>
  <c r="L274" i="9"/>
  <c r="U274" i="9"/>
  <c r="N274" i="9" a="1"/>
  <c r="N274" i="9"/>
  <c r="W274" i="9"/>
  <c r="P274" i="9" a="1"/>
  <c r="P274" i="9"/>
  <c r="Y274" i="9"/>
  <c r="R274" i="9" a="1"/>
  <c r="R274" i="9"/>
  <c r="AA274" i="9"/>
  <c r="AB274" i="9"/>
  <c r="T272" i="23"/>
  <c r="P272" i="23"/>
  <c r="O272" i="23"/>
  <c r="AC271" i="23"/>
  <c r="L271" i="23"/>
  <c r="G273" i="9"/>
  <c r="H273" i="9"/>
  <c r="I273" i="9"/>
  <c r="F273" i="9"/>
  <c r="J273" i="9" a="1"/>
  <c r="J273" i="9"/>
  <c r="S273" i="9"/>
  <c r="E273" i="9"/>
  <c r="L273" i="9" a="1"/>
  <c r="L273" i="9"/>
  <c r="U273" i="9"/>
  <c r="N273" i="9" a="1"/>
  <c r="N273" i="9"/>
  <c r="W273" i="9"/>
  <c r="P273" i="9" a="1"/>
  <c r="P273" i="9"/>
  <c r="Y273" i="9"/>
  <c r="R273" i="9" a="1"/>
  <c r="R273" i="9"/>
  <c r="AA273" i="9"/>
  <c r="AB273" i="9"/>
  <c r="T271" i="23"/>
  <c r="P271" i="23"/>
  <c r="O271" i="23"/>
  <c r="AC270" i="23"/>
  <c r="L270" i="23"/>
  <c r="G272" i="9"/>
  <c r="H272" i="9"/>
  <c r="I272" i="9"/>
  <c r="F272" i="9"/>
  <c r="J272" i="9" a="1"/>
  <c r="J272" i="9"/>
  <c r="S272" i="9"/>
  <c r="E272" i="9"/>
  <c r="L272" i="9" a="1"/>
  <c r="L272" i="9"/>
  <c r="U272" i="9"/>
  <c r="N272" i="9" a="1"/>
  <c r="N272" i="9"/>
  <c r="W272" i="9"/>
  <c r="P272" i="9" a="1"/>
  <c r="P272" i="9"/>
  <c r="Y272" i="9"/>
  <c r="R272" i="9" a="1"/>
  <c r="R272" i="9"/>
  <c r="AA272" i="9"/>
  <c r="AB272" i="9"/>
  <c r="T270" i="23"/>
  <c r="P270" i="23"/>
  <c r="O270" i="23"/>
  <c r="AC269" i="23"/>
  <c r="L269" i="23"/>
  <c r="G271" i="9"/>
  <c r="H271" i="9"/>
  <c r="I271" i="9"/>
  <c r="E271" i="9"/>
  <c r="J271" i="9" a="1"/>
  <c r="J271" i="9"/>
  <c r="S271" i="9"/>
  <c r="L271" i="9" a="1"/>
  <c r="L271" i="9"/>
  <c r="U271" i="9"/>
  <c r="N271" i="9" a="1"/>
  <c r="N271" i="9"/>
  <c r="W271" i="9"/>
  <c r="P271" i="9" a="1"/>
  <c r="P271" i="9"/>
  <c r="Y271" i="9"/>
  <c r="R271" i="9" a="1"/>
  <c r="R271" i="9"/>
  <c r="AA271" i="9"/>
  <c r="AB271" i="9"/>
  <c r="T269" i="23"/>
  <c r="P269" i="23"/>
  <c r="O269" i="23"/>
  <c r="AC268" i="23"/>
  <c r="L268" i="23"/>
  <c r="G270" i="9"/>
  <c r="H270" i="9"/>
  <c r="I270" i="9"/>
  <c r="F270" i="9"/>
  <c r="J270" i="9" a="1"/>
  <c r="J270" i="9"/>
  <c r="S270" i="9"/>
  <c r="E270" i="9"/>
  <c r="L270" i="9" a="1"/>
  <c r="L270" i="9"/>
  <c r="U270" i="9"/>
  <c r="N270" i="9" a="1"/>
  <c r="N270" i="9"/>
  <c r="W270" i="9"/>
  <c r="P270" i="9" a="1"/>
  <c r="P270" i="9"/>
  <c r="Y270" i="9"/>
  <c r="R270" i="9" a="1"/>
  <c r="R270" i="9"/>
  <c r="AA270" i="9"/>
  <c r="AB270" i="9"/>
  <c r="T268" i="23"/>
  <c r="P268" i="23"/>
  <c r="O268" i="23"/>
  <c r="AC267" i="23"/>
  <c r="L267" i="23"/>
  <c r="G269" i="9"/>
  <c r="H269" i="9"/>
  <c r="I269" i="9"/>
  <c r="E269" i="9"/>
  <c r="J269" i="9" a="1"/>
  <c r="J269" i="9"/>
  <c r="S269" i="9"/>
  <c r="L269" i="9" a="1"/>
  <c r="L269" i="9"/>
  <c r="U269" i="9"/>
  <c r="N269" i="9" a="1"/>
  <c r="N269" i="9"/>
  <c r="W269" i="9"/>
  <c r="P269" i="9" a="1"/>
  <c r="P269" i="9"/>
  <c r="Y269" i="9"/>
  <c r="R269" i="9" a="1"/>
  <c r="R269" i="9"/>
  <c r="AA269" i="9"/>
  <c r="AB269" i="9"/>
  <c r="T267" i="23"/>
  <c r="P267" i="23"/>
  <c r="O267" i="23"/>
  <c r="AC266" i="23"/>
  <c r="L266" i="23"/>
  <c r="G268" i="9"/>
  <c r="H268" i="9"/>
  <c r="I268" i="9"/>
  <c r="F268" i="9"/>
  <c r="J268" i="9" a="1"/>
  <c r="J268" i="9"/>
  <c r="S268" i="9"/>
  <c r="E268" i="9"/>
  <c r="L268" i="9" a="1"/>
  <c r="L268" i="9"/>
  <c r="U268" i="9"/>
  <c r="N268" i="9" a="1"/>
  <c r="N268" i="9"/>
  <c r="W268" i="9"/>
  <c r="P268" i="9" a="1"/>
  <c r="P268" i="9"/>
  <c r="Y268" i="9"/>
  <c r="R268" i="9" a="1"/>
  <c r="R268" i="9"/>
  <c r="AA268" i="9"/>
  <c r="AB268" i="9"/>
  <c r="T266" i="23"/>
  <c r="P266" i="23"/>
  <c r="O266" i="23"/>
  <c r="AC265" i="23"/>
  <c r="L265" i="23"/>
  <c r="G267" i="9"/>
  <c r="H267" i="9"/>
  <c r="I267" i="9"/>
  <c r="E267" i="9"/>
  <c r="J267" i="9" a="1"/>
  <c r="J267" i="9"/>
  <c r="S267" i="9"/>
  <c r="L267" i="9" a="1"/>
  <c r="L267" i="9"/>
  <c r="U267" i="9"/>
  <c r="N267" i="9" a="1"/>
  <c r="N267" i="9"/>
  <c r="W267" i="9"/>
  <c r="P267" i="9" a="1"/>
  <c r="P267" i="9"/>
  <c r="Y267" i="9"/>
  <c r="R267" i="9" a="1"/>
  <c r="R267" i="9"/>
  <c r="AA267" i="9"/>
  <c r="AB267" i="9"/>
  <c r="T265" i="23"/>
  <c r="P265" i="23"/>
  <c r="O265" i="23"/>
  <c r="AC264" i="23"/>
  <c r="L264" i="23"/>
  <c r="G266" i="9"/>
  <c r="H266" i="9"/>
  <c r="I266" i="9"/>
  <c r="F266" i="9"/>
  <c r="J266" i="9" a="1"/>
  <c r="J266" i="9"/>
  <c r="S266" i="9"/>
  <c r="E266" i="9"/>
  <c r="L266" i="9" a="1"/>
  <c r="L266" i="9"/>
  <c r="U266" i="9"/>
  <c r="N266" i="9" a="1"/>
  <c r="N266" i="9"/>
  <c r="W266" i="9"/>
  <c r="P266" i="9" a="1"/>
  <c r="P266" i="9"/>
  <c r="Y266" i="9"/>
  <c r="R266" i="9" a="1"/>
  <c r="R266" i="9"/>
  <c r="AA266" i="9"/>
  <c r="AB266" i="9"/>
  <c r="T264" i="23"/>
  <c r="P264" i="23"/>
  <c r="O264" i="23"/>
  <c r="AC263" i="23"/>
  <c r="L263" i="23"/>
  <c r="G265" i="9"/>
  <c r="H265" i="9"/>
  <c r="I265" i="9"/>
  <c r="F265" i="9"/>
  <c r="J265" i="9" a="1"/>
  <c r="J265" i="9"/>
  <c r="S265" i="9"/>
  <c r="E265" i="9"/>
  <c r="L265" i="9" a="1"/>
  <c r="L265" i="9"/>
  <c r="U265" i="9"/>
  <c r="N265" i="9" a="1"/>
  <c r="N265" i="9"/>
  <c r="W265" i="9"/>
  <c r="P265" i="9" a="1"/>
  <c r="P265" i="9"/>
  <c r="Y265" i="9"/>
  <c r="R265" i="9" a="1"/>
  <c r="R265" i="9"/>
  <c r="AA265" i="9"/>
  <c r="AB265" i="9"/>
  <c r="T263" i="23"/>
  <c r="P263" i="23"/>
  <c r="O263" i="23"/>
  <c r="AC262" i="23"/>
  <c r="L262" i="23"/>
  <c r="G264" i="9"/>
  <c r="H264" i="9"/>
  <c r="I264" i="9"/>
  <c r="F264" i="9"/>
  <c r="J264" i="9" a="1"/>
  <c r="J264" i="9"/>
  <c r="S264" i="9"/>
  <c r="E264" i="9"/>
  <c r="L264" i="9" a="1"/>
  <c r="L264" i="9"/>
  <c r="U264" i="9"/>
  <c r="N264" i="9" a="1"/>
  <c r="N264" i="9"/>
  <c r="W264" i="9"/>
  <c r="P264" i="9" a="1"/>
  <c r="P264" i="9"/>
  <c r="Y264" i="9"/>
  <c r="R264" i="9" a="1"/>
  <c r="R264" i="9"/>
  <c r="AA264" i="9"/>
  <c r="AB264" i="9"/>
  <c r="T262" i="23"/>
  <c r="P262" i="23"/>
  <c r="O262" i="23"/>
  <c r="AC261" i="23"/>
  <c r="L261" i="23"/>
  <c r="G263" i="9"/>
  <c r="H263" i="9"/>
  <c r="I263" i="9"/>
  <c r="F263" i="9"/>
  <c r="J263" i="9" a="1"/>
  <c r="J263" i="9"/>
  <c r="S263" i="9"/>
  <c r="E263" i="9"/>
  <c r="L263" i="9" a="1"/>
  <c r="L263" i="9"/>
  <c r="U263" i="9"/>
  <c r="N263" i="9" a="1"/>
  <c r="N263" i="9"/>
  <c r="W263" i="9"/>
  <c r="P263" i="9" a="1"/>
  <c r="P263" i="9"/>
  <c r="Y263" i="9"/>
  <c r="R263" i="9" a="1"/>
  <c r="R263" i="9"/>
  <c r="AA263" i="9"/>
  <c r="AB263" i="9"/>
  <c r="T261" i="23"/>
  <c r="P261" i="23"/>
  <c r="O261" i="23"/>
  <c r="AC260" i="23"/>
  <c r="L260" i="23"/>
  <c r="G262" i="9"/>
  <c r="H262" i="9"/>
  <c r="I262" i="9"/>
  <c r="F262" i="9"/>
  <c r="J262" i="9" a="1"/>
  <c r="J262" i="9"/>
  <c r="S262" i="9"/>
  <c r="E262" i="9"/>
  <c r="L262" i="9" a="1"/>
  <c r="L262" i="9"/>
  <c r="U262" i="9"/>
  <c r="N262" i="9" a="1"/>
  <c r="N262" i="9"/>
  <c r="W262" i="9"/>
  <c r="P262" i="9" a="1"/>
  <c r="P262" i="9"/>
  <c r="Y262" i="9"/>
  <c r="R262" i="9" a="1"/>
  <c r="R262" i="9"/>
  <c r="AA262" i="9"/>
  <c r="AB262" i="9"/>
  <c r="T260" i="23"/>
  <c r="P260" i="23"/>
  <c r="O260" i="23"/>
  <c r="AC259" i="23"/>
  <c r="L259" i="23"/>
  <c r="G261" i="9"/>
  <c r="H261" i="9"/>
  <c r="I261" i="9"/>
  <c r="E261" i="9"/>
  <c r="J261" i="9" a="1"/>
  <c r="J261" i="9"/>
  <c r="S261" i="9"/>
  <c r="L261" i="9" a="1"/>
  <c r="L261" i="9"/>
  <c r="U261" i="9"/>
  <c r="N261" i="9" a="1"/>
  <c r="N261" i="9"/>
  <c r="W261" i="9"/>
  <c r="P261" i="9" a="1"/>
  <c r="P261" i="9"/>
  <c r="Y261" i="9"/>
  <c r="R261" i="9" a="1"/>
  <c r="R261" i="9"/>
  <c r="AA261" i="9"/>
  <c r="AB261" i="9"/>
  <c r="T259" i="23"/>
  <c r="P259" i="23"/>
  <c r="O259" i="23"/>
  <c r="AC258" i="23"/>
  <c r="L258" i="23"/>
  <c r="G260" i="9"/>
  <c r="H260" i="9"/>
  <c r="I260" i="9"/>
  <c r="F260" i="9"/>
  <c r="J260" i="9" a="1"/>
  <c r="J260" i="9"/>
  <c r="S260" i="9"/>
  <c r="E260" i="9"/>
  <c r="L260" i="9" a="1"/>
  <c r="L260" i="9"/>
  <c r="U260" i="9"/>
  <c r="N260" i="9" a="1"/>
  <c r="N260" i="9"/>
  <c r="W260" i="9"/>
  <c r="P260" i="9" a="1"/>
  <c r="P260" i="9"/>
  <c r="Y260" i="9"/>
  <c r="R260" i="9" a="1"/>
  <c r="R260" i="9"/>
  <c r="AA260" i="9"/>
  <c r="AB260" i="9"/>
  <c r="T258" i="23"/>
  <c r="P258" i="23"/>
  <c r="O258" i="23"/>
  <c r="AC257" i="23"/>
  <c r="L257" i="23"/>
  <c r="G259" i="9"/>
  <c r="H259" i="9"/>
  <c r="I259" i="9"/>
  <c r="E259" i="9"/>
  <c r="J259" i="9" a="1"/>
  <c r="J259" i="9"/>
  <c r="S259" i="9"/>
  <c r="L259" i="9" a="1"/>
  <c r="L259" i="9"/>
  <c r="U259" i="9"/>
  <c r="N259" i="9" a="1"/>
  <c r="N259" i="9"/>
  <c r="W259" i="9"/>
  <c r="P259" i="9" a="1"/>
  <c r="P259" i="9"/>
  <c r="Y259" i="9"/>
  <c r="R259" i="9" a="1"/>
  <c r="R259" i="9"/>
  <c r="AA259" i="9"/>
  <c r="AB259" i="9"/>
  <c r="T257" i="23"/>
  <c r="P257" i="23"/>
  <c r="O257" i="23"/>
  <c r="AC256" i="23"/>
  <c r="L256" i="23"/>
  <c r="G258" i="9"/>
  <c r="H258" i="9"/>
  <c r="I258" i="9"/>
  <c r="F258" i="9"/>
  <c r="J258" i="9" a="1"/>
  <c r="J258" i="9"/>
  <c r="S258" i="9"/>
  <c r="E258" i="9"/>
  <c r="L258" i="9" a="1"/>
  <c r="L258" i="9"/>
  <c r="U258" i="9"/>
  <c r="N258" i="9" a="1"/>
  <c r="N258" i="9"/>
  <c r="W258" i="9"/>
  <c r="P258" i="9" a="1"/>
  <c r="P258" i="9"/>
  <c r="Y258" i="9"/>
  <c r="R258" i="9" a="1"/>
  <c r="R258" i="9"/>
  <c r="AA258" i="9"/>
  <c r="AB258" i="9"/>
  <c r="T256" i="23"/>
  <c r="P256" i="23"/>
  <c r="O256" i="23"/>
  <c r="AC255" i="23"/>
  <c r="L255" i="23"/>
  <c r="G257" i="9"/>
  <c r="H257" i="9"/>
  <c r="I257" i="9"/>
  <c r="E257" i="9"/>
  <c r="J257" i="9" a="1"/>
  <c r="J257" i="9"/>
  <c r="S257" i="9"/>
  <c r="L257" i="9" a="1"/>
  <c r="L257" i="9"/>
  <c r="U257" i="9"/>
  <c r="N257" i="9" a="1"/>
  <c r="N257" i="9"/>
  <c r="W257" i="9"/>
  <c r="P257" i="9" a="1"/>
  <c r="P257" i="9"/>
  <c r="Y257" i="9"/>
  <c r="R257" i="9" a="1"/>
  <c r="R257" i="9"/>
  <c r="AA257" i="9"/>
  <c r="AB257" i="9"/>
  <c r="T255" i="23"/>
  <c r="P255" i="23"/>
  <c r="O255" i="23"/>
  <c r="AC254" i="23"/>
  <c r="L254" i="23"/>
  <c r="G256" i="9"/>
  <c r="H256" i="9"/>
  <c r="I256" i="9"/>
  <c r="E256" i="9"/>
  <c r="J256" i="9" a="1"/>
  <c r="J256" i="9"/>
  <c r="S256" i="9"/>
  <c r="L256" i="9" a="1"/>
  <c r="L256" i="9"/>
  <c r="U256" i="9"/>
  <c r="N256" i="9" a="1"/>
  <c r="N256" i="9"/>
  <c r="W256" i="9"/>
  <c r="P256" i="9" a="1"/>
  <c r="P256" i="9"/>
  <c r="Y256" i="9"/>
  <c r="R256" i="9" a="1"/>
  <c r="R256" i="9"/>
  <c r="AA256" i="9"/>
  <c r="AB256" i="9"/>
  <c r="T254" i="23"/>
  <c r="P254" i="23"/>
  <c r="O254" i="23"/>
  <c r="AC253" i="23"/>
  <c r="L253" i="23"/>
  <c r="G255" i="9"/>
  <c r="H255" i="9"/>
  <c r="I255" i="9"/>
  <c r="E255" i="9"/>
  <c r="J255" i="9" a="1"/>
  <c r="J255" i="9"/>
  <c r="S255" i="9"/>
  <c r="F255" i="9"/>
  <c r="L255" i="9" a="1"/>
  <c r="L255" i="9"/>
  <c r="U255" i="9"/>
  <c r="N255" i="9" a="1"/>
  <c r="N255" i="9"/>
  <c r="W255" i="9"/>
  <c r="P255" i="9" a="1"/>
  <c r="P255" i="9"/>
  <c r="Y255" i="9"/>
  <c r="R255" i="9" a="1"/>
  <c r="R255" i="9"/>
  <c r="AA255" i="9"/>
  <c r="AB255" i="9"/>
  <c r="T253" i="23"/>
  <c r="P253" i="23"/>
  <c r="O253" i="23"/>
  <c r="AC252" i="23"/>
  <c r="L252" i="23"/>
  <c r="G254" i="9"/>
  <c r="H254" i="9"/>
  <c r="I254" i="9"/>
  <c r="F254" i="9"/>
  <c r="J254" i="9" a="1"/>
  <c r="J254" i="9"/>
  <c r="S254" i="9"/>
  <c r="E254" i="9"/>
  <c r="L254" i="9" a="1"/>
  <c r="L254" i="9"/>
  <c r="U254" i="9"/>
  <c r="N254" i="9" a="1"/>
  <c r="N254" i="9"/>
  <c r="W254" i="9"/>
  <c r="P254" i="9" a="1"/>
  <c r="P254" i="9"/>
  <c r="Y254" i="9"/>
  <c r="R254" i="9" a="1"/>
  <c r="R254" i="9"/>
  <c r="AA254" i="9"/>
  <c r="AB254" i="9"/>
  <c r="T252" i="23"/>
  <c r="P252" i="23"/>
  <c r="O252" i="23"/>
  <c r="AC251" i="23"/>
  <c r="L251" i="23"/>
  <c r="G253" i="9"/>
  <c r="H253" i="9"/>
  <c r="I253" i="9"/>
  <c r="E253" i="9"/>
  <c r="J253" i="9" a="1"/>
  <c r="J253" i="9"/>
  <c r="S253" i="9"/>
  <c r="F253" i="9"/>
  <c r="L253" i="9" a="1"/>
  <c r="L253" i="9"/>
  <c r="U253" i="9"/>
  <c r="N253" i="9" a="1"/>
  <c r="N253" i="9"/>
  <c r="W253" i="9"/>
  <c r="P253" i="9" a="1"/>
  <c r="P253" i="9"/>
  <c r="Y253" i="9"/>
  <c r="R253" i="9" a="1"/>
  <c r="R253" i="9"/>
  <c r="AA253" i="9"/>
  <c r="AB253" i="9"/>
  <c r="T251" i="23"/>
  <c r="P251" i="23"/>
  <c r="O251" i="23"/>
  <c r="AC250" i="23"/>
  <c r="L250" i="23"/>
  <c r="G252" i="9"/>
  <c r="H252" i="9"/>
  <c r="I252" i="9"/>
  <c r="E252" i="9"/>
  <c r="J252" i="9" a="1"/>
  <c r="J252" i="9"/>
  <c r="S252" i="9"/>
  <c r="L252" i="9" a="1"/>
  <c r="L252" i="9"/>
  <c r="U252" i="9"/>
  <c r="N252" i="9" a="1"/>
  <c r="N252" i="9"/>
  <c r="W252" i="9"/>
  <c r="P252" i="9" a="1"/>
  <c r="P252" i="9"/>
  <c r="Y252" i="9"/>
  <c r="R252" i="9" a="1"/>
  <c r="R252" i="9"/>
  <c r="AA252" i="9"/>
  <c r="AB252" i="9"/>
  <c r="T250" i="23"/>
  <c r="P250" i="23"/>
  <c r="O250" i="23"/>
  <c r="AC249" i="23"/>
  <c r="L249" i="23"/>
  <c r="G251" i="9"/>
  <c r="H251" i="9"/>
  <c r="I251" i="9"/>
  <c r="E251" i="9"/>
  <c r="J251" i="9" a="1"/>
  <c r="J251" i="9"/>
  <c r="S251" i="9"/>
  <c r="F251" i="9"/>
  <c r="L251" i="9" a="1"/>
  <c r="L251" i="9"/>
  <c r="U251" i="9"/>
  <c r="N251" i="9" a="1"/>
  <c r="N251" i="9"/>
  <c r="W251" i="9"/>
  <c r="P251" i="9" a="1"/>
  <c r="P251" i="9"/>
  <c r="Y251" i="9"/>
  <c r="R251" i="9" a="1"/>
  <c r="R251" i="9"/>
  <c r="AA251" i="9"/>
  <c r="AB251" i="9"/>
  <c r="T249" i="23"/>
  <c r="P249" i="23"/>
  <c r="O249" i="23"/>
  <c r="AC248" i="23"/>
  <c r="L248" i="23"/>
  <c r="G250" i="9"/>
  <c r="H250" i="9"/>
  <c r="I250" i="9"/>
  <c r="F250" i="9"/>
  <c r="J250" i="9" a="1"/>
  <c r="J250" i="9"/>
  <c r="S250" i="9"/>
  <c r="E250" i="9"/>
  <c r="L250" i="9" a="1"/>
  <c r="L250" i="9"/>
  <c r="U250" i="9"/>
  <c r="N250" i="9" a="1"/>
  <c r="N250" i="9"/>
  <c r="W250" i="9"/>
  <c r="P250" i="9" a="1"/>
  <c r="P250" i="9"/>
  <c r="Y250" i="9"/>
  <c r="R250" i="9" a="1"/>
  <c r="R250" i="9"/>
  <c r="AA250" i="9"/>
  <c r="AB250" i="9"/>
  <c r="T248" i="23"/>
  <c r="P248" i="23"/>
  <c r="O248" i="23"/>
  <c r="AC247" i="23"/>
  <c r="L247" i="23"/>
  <c r="G249" i="9"/>
  <c r="H249" i="9"/>
  <c r="I249" i="9"/>
  <c r="F249" i="9"/>
  <c r="J249" i="9" a="1"/>
  <c r="J249" i="9"/>
  <c r="S249" i="9"/>
  <c r="E249" i="9"/>
  <c r="L249" i="9" a="1"/>
  <c r="L249" i="9"/>
  <c r="U249" i="9"/>
  <c r="N249" i="9" a="1"/>
  <c r="N249" i="9"/>
  <c r="W249" i="9"/>
  <c r="P249" i="9" a="1"/>
  <c r="P249" i="9"/>
  <c r="Y249" i="9"/>
  <c r="R249" i="9" a="1"/>
  <c r="R249" i="9"/>
  <c r="AA249" i="9"/>
  <c r="AB249" i="9"/>
  <c r="T247" i="23"/>
  <c r="P247" i="23"/>
  <c r="O247" i="23"/>
  <c r="AC246" i="23"/>
  <c r="L246" i="23"/>
  <c r="G248" i="9"/>
  <c r="H248" i="9"/>
  <c r="I248" i="9"/>
  <c r="F248" i="9"/>
  <c r="J248" i="9" a="1"/>
  <c r="J248" i="9"/>
  <c r="S248" i="9"/>
  <c r="E248" i="9"/>
  <c r="L248" i="9" a="1"/>
  <c r="L248" i="9"/>
  <c r="U248" i="9"/>
  <c r="N248" i="9" a="1"/>
  <c r="N248" i="9"/>
  <c r="W248" i="9"/>
  <c r="P248" i="9" a="1"/>
  <c r="P248" i="9"/>
  <c r="Y248" i="9"/>
  <c r="R248" i="9" a="1"/>
  <c r="R248" i="9"/>
  <c r="AA248" i="9"/>
  <c r="AB248" i="9"/>
  <c r="T246" i="23"/>
  <c r="P246" i="23"/>
  <c r="O246" i="23"/>
  <c r="AC245" i="23"/>
  <c r="L245" i="23"/>
  <c r="G247" i="9"/>
  <c r="H247" i="9"/>
  <c r="I247" i="9"/>
  <c r="F247" i="9"/>
  <c r="J247" i="9" a="1"/>
  <c r="J247" i="9"/>
  <c r="S247" i="9"/>
  <c r="E247" i="9"/>
  <c r="L247" i="9" a="1"/>
  <c r="L247" i="9"/>
  <c r="U247" i="9"/>
  <c r="N247" i="9" a="1"/>
  <c r="N247" i="9"/>
  <c r="W247" i="9"/>
  <c r="P247" i="9" a="1"/>
  <c r="P247" i="9"/>
  <c r="Y247" i="9"/>
  <c r="R247" i="9" a="1"/>
  <c r="R247" i="9"/>
  <c r="AA247" i="9"/>
  <c r="AB247" i="9"/>
  <c r="T245" i="23"/>
  <c r="P245" i="23"/>
  <c r="O245" i="23"/>
  <c r="AC244" i="23"/>
  <c r="L244" i="23"/>
  <c r="G246" i="9"/>
  <c r="H246" i="9"/>
  <c r="I246" i="9"/>
  <c r="E246" i="9"/>
  <c r="J246" i="9" a="1"/>
  <c r="J246" i="9"/>
  <c r="S246" i="9"/>
  <c r="L246" i="9" a="1"/>
  <c r="L246" i="9"/>
  <c r="U246" i="9"/>
  <c r="N246" i="9" a="1"/>
  <c r="N246" i="9"/>
  <c r="W246" i="9"/>
  <c r="P246" i="9" a="1"/>
  <c r="P246" i="9"/>
  <c r="Y246" i="9"/>
  <c r="R246" i="9" a="1"/>
  <c r="R246" i="9"/>
  <c r="AA246" i="9"/>
  <c r="AB246" i="9"/>
  <c r="T244" i="23"/>
  <c r="P244" i="23"/>
  <c r="O244" i="23"/>
  <c r="AC243" i="23"/>
  <c r="L243" i="23"/>
  <c r="G245" i="9"/>
  <c r="H245" i="9"/>
  <c r="I245" i="9"/>
  <c r="F245" i="9"/>
  <c r="J245" i="9" a="1"/>
  <c r="J245" i="9"/>
  <c r="S245" i="9"/>
  <c r="E245" i="9"/>
  <c r="L245" i="9" a="1"/>
  <c r="L245" i="9"/>
  <c r="U245" i="9"/>
  <c r="N245" i="9" a="1"/>
  <c r="N245" i="9"/>
  <c r="W245" i="9"/>
  <c r="P245" i="9" a="1"/>
  <c r="P245" i="9"/>
  <c r="Y245" i="9"/>
  <c r="R245" i="9" a="1"/>
  <c r="R245" i="9"/>
  <c r="AA245" i="9"/>
  <c r="AB245" i="9"/>
  <c r="T243" i="23"/>
  <c r="P243" i="23"/>
  <c r="O243" i="23"/>
  <c r="AC242" i="23"/>
  <c r="L242" i="23"/>
  <c r="G244" i="9"/>
  <c r="H244" i="9"/>
  <c r="I244" i="9"/>
  <c r="E244" i="9"/>
  <c r="J244" i="9" a="1"/>
  <c r="J244" i="9"/>
  <c r="S244" i="9"/>
  <c r="F244" i="9"/>
  <c r="L244" i="9" a="1"/>
  <c r="L244" i="9"/>
  <c r="U244" i="9"/>
  <c r="N244" i="9" a="1"/>
  <c r="N244" i="9"/>
  <c r="W244" i="9"/>
  <c r="P244" i="9" a="1"/>
  <c r="P244" i="9"/>
  <c r="Y244" i="9"/>
  <c r="R244" i="9" a="1"/>
  <c r="R244" i="9"/>
  <c r="AA244" i="9"/>
  <c r="AB244" i="9"/>
  <c r="T242" i="23"/>
  <c r="P242" i="23"/>
  <c r="O242" i="23"/>
  <c r="AC241" i="23"/>
  <c r="L241" i="23"/>
  <c r="G243" i="9"/>
  <c r="H243" i="9"/>
  <c r="I243" i="9"/>
  <c r="F243" i="9"/>
  <c r="J243" i="9" a="1"/>
  <c r="J243" i="9"/>
  <c r="S243" i="9"/>
  <c r="E243" i="9"/>
  <c r="L243" i="9" a="1"/>
  <c r="L243" i="9"/>
  <c r="U243" i="9"/>
  <c r="N243" i="9" a="1"/>
  <c r="N243" i="9"/>
  <c r="W243" i="9"/>
  <c r="P243" i="9" a="1"/>
  <c r="P243" i="9"/>
  <c r="Y243" i="9"/>
  <c r="R243" i="9" a="1"/>
  <c r="R243" i="9"/>
  <c r="AA243" i="9"/>
  <c r="AB243" i="9"/>
  <c r="T241" i="23"/>
  <c r="P241" i="23"/>
  <c r="O241" i="23"/>
  <c r="AC240" i="23"/>
  <c r="L240" i="23"/>
  <c r="G242" i="9"/>
  <c r="H242" i="9"/>
  <c r="I242" i="9"/>
  <c r="F242" i="9"/>
  <c r="J242" i="9" a="1"/>
  <c r="J242" i="9"/>
  <c r="S242" i="9"/>
  <c r="E242" i="9"/>
  <c r="L242" i="9" a="1"/>
  <c r="L242" i="9"/>
  <c r="U242" i="9"/>
  <c r="N242" i="9" a="1"/>
  <c r="N242" i="9"/>
  <c r="W242" i="9"/>
  <c r="P242" i="9" a="1"/>
  <c r="P242" i="9"/>
  <c r="Y242" i="9"/>
  <c r="R242" i="9" a="1"/>
  <c r="R242" i="9"/>
  <c r="AA242" i="9"/>
  <c r="AB242" i="9"/>
  <c r="T240" i="23"/>
  <c r="P240" i="23"/>
  <c r="O240" i="23"/>
  <c r="AC239" i="23"/>
  <c r="L239" i="23"/>
  <c r="G241" i="9"/>
  <c r="H241" i="9"/>
  <c r="I241" i="9"/>
  <c r="F241" i="9"/>
  <c r="J241" i="9" a="1"/>
  <c r="J241" i="9"/>
  <c r="S241" i="9"/>
  <c r="E241" i="9"/>
  <c r="L241" i="9" a="1"/>
  <c r="L241" i="9"/>
  <c r="U241" i="9"/>
  <c r="N241" i="9" a="1"/>
  <c r="N241" i="9"/>
  <c r="W241" i="9"/>
  <c r="P241" i="9" a="1"/>
  <c r="P241" i="9"/>
  <c r="Y241" i="9"/>
  <c r="R241" i="9" a="1"/>
  <c r="R241" i="9"/>
  <c r="AA241" i="9"/>
  <c r="AB241" i="9"/>
  <c r="T239" i="23"/>
  <c r="P239" i="23"/>
  <c r="O239" i="23"/>
  <c r="AC238" i="23"/>
  <c r="L238" i="23"/>
  <c r="G240" i="9"/>
  <c r="H240" i="9"/>
  <c r="I240" i="9"/>
  <c r="E240" i="9"/>
  <c r="J240" i="9" a="1"/>
  <c r="J240" i="9"/>
  <c r="S240" i="9"/>
  <c r="L240" i="9" a="1"/>
  <c r="L240" i="9"/>
  <c r="U240" i="9"/>
  <c r="N240" i="9" a="1"/>
  <c r="N240" i="9"/>
  <c r="W240" i="9"/>
  <c r="P240" i="9" a="1"/>
  <c r="P240" i="9"/>
  <c r="Y240" i="9"/>
  <c r="R240" i="9" a="1"/>
  <c r="R240" i="9"/>
  <c r="AA240" i="9"/>
  <c r="AB240" i="9"/>
  <c r="T238" i="23"/>
  <c r="P238" i="23"/>
  <c r="O238" i="23"/>
  <c r="AC237" i="23"/>
  <c r="L237" i="23"/>
  <c r="G239" i="9"/>
  <c r="H239" i="9"/>
  <c r="I239" i="9"/>
  <c r="F239" i="9"/>
  <c r="J239" i="9" a="1"/>
  <c r="J239" i="9"/>
  <c r="S239" i="9"/>
  <c r="E239" i="9"/>
  <c r="L239" i="9" a="1"/>
  <c r="L239" i="9"/>
  <c r="U239" i="9"/>
  <c r="N239" i="9" a="1"/>
  <c r="N239" i="9"/>
  <c r="W239" i="9"/>
  <c r="P239" i="9" a="1"/>
  <c r="P239" i="9"/>
  <c r="Y239" i="9"/>
  <c r="R239" i="9" a="1"/>
  <c r="R239" i="9"/>
  <c r="AA239" i="9"/>
  <c r="AB239" i="9"/>
  <c r="T237" i="23"/>
  <c r="P237" i="23"/>
  <c r="O237" i="23"/>
  <c r="AC236" i="23"/>
  <c r="L236" i="23"/>
  <c r="G238" i="9"/>
  <c r="H238" i="9"/>
  <c r="I238" i="9"/>
  <c r="F238" i="9"/>
  <c r="J238" i="9" a="1"/>
  <c r="J238" i="9"/>
  <c r="S238" i="9"/>
  <c r="E238" i="9"/>
  <c r="L238" i="9" a="1"/>
  <c r="L238" i="9"/>
  <c r="U238" i="9"/>
  <c r="N238" i="9" a="1"/>
  <c r="N238" i="9"/>
  <c r="W238" i="9"/>
  <c r="P238" i="9" a="1"/>
  <c r="P238" i="9"/>
  <c r="Y238" i="9"/>
  <c r="R238" i="9" a="1"/>
  <c r="R238" i="9"/>
  <c r="AA238" i="9"/>
  <c r="AB238" i="9"/>
  <c r="T236" i="23"/>
  <c r="P236" i="23"/>
  <c r="O236" i="23"/>
  <c r="AC235" i="23"/>
  <c r="L235" i="23"/>
  <c r="G237" i="9"/>
  <c r="H237" i="9"/>
  <c r="I237" i="9"/>
  <c r="E237" i="9"/>
  <c r="J237" i="9" a="1"/>
  <c r="J237" i="9"/>
  <c r="S237" i="9"/>
  <c r="F237" i="9"/>
  <c r="L237" i="9" a="1"/>
  <c r="L237" i="9"/>
  <c r="U237" i="9"/>
  <c r="N237" i="9" a="1"/>
  <c r="N237" i="9"/>
  <c r="W237" i="9"/>
  <c r="P237" i="9" a="1"/>
  <c r="P237" i="9"/>
  <c r="Y237" i="9"/>
  <c r="R237" i="9" a="1"/>
  <c r="R237" i="9"/>
  <c r="AA237" i="9"/>
  <c r="AB237" i="9"/>
  <c r="T235" i="23"/>
  <c r="P235" i="23"/>
  <c r="O235" i="23"/>
  <c r="AC234" i="23"/>
  <c r="L234" i="23"/>
  <c r="G236" i="9"/>
  <c r="H236" i="9"/>
  <c r="I236" i="9"/>
  <c r="F236" i="9"/>
  <c r="J236" i="9" a="1"/>
  <c r="J236" i="9"/>
  <c r="S236" i="9"/>
  <c r="E236" i="9"/>
  <c r="L236" i="9" a="1"/>
  <c r="L236" i="9"/>
  <c r="U236" i="9"/>
  <c r="N236" i="9" a="1"/>
  <c r="N236" i="9"/>
  <c r="W236" i="9"/>
  <c r="P236" i="9" a="1"/>
  <c r="P236" i="9"/>
  <c r="Y236" i="9"/>
  <c r="R236" i="9" a="1"/>
  <c r="R236" i="9"/>
  <c r="AA236" i="9"/>
  <c r="AB236" i="9"/>
  <c r="T234" i="23"/>
  <c r="P234" i="23"/>
  <c r="O234" i="23"/>
  <c r="AC233" i="23"/>
  <c r="L233" i="23"/>
  <c r="G235" i="9"/>
  <c r="H235" i="9"/>
  <c r="I235" i="9"/>
  <c r="E235" i="9"/>
  <c r="J235" i="9" a="1"/>
  <c r="J235" i="9"/>
  <c r="S235" i="9"/>
  <c r="L235" i="9" a="1"/>
  <c r="L235" i="9"/>
  <c r="U235" i="9"/>
  <c r="N235" i="9" a="1"/>
  <c r="N235" i="9"/>
  <c r="W235" i="9"/>
  <c r="P235" i="9" a="1"/>
  <c r="P235" i="9"/>
  <c r="Y235" i="9"/>
  <c r="R235" i="9" a="1"/>
  <c r="R235" i="9"/>
  <c r="AA235" i="9"/>
  <c r="AB235" i="9"/>
  <c r="T233" i="23"/>
  <c r="P233" i="23"/>
  <c r="O233" i="23"/>
  <c r="AC232" i="23"/>
  <c r="L232" i="23"/>
  <c r="G234" i="9"/>
  <c r="H234" i="9"/>
  <c r="I234" i="9"/>
  <c r="E234" i="9"/>
  <c r="J234" i="9" a="1"/>
  <c r="J234" i="9"/>
  <c r="S234" i="9"/>
  <c r="F234" i="9"/>
  <c r="L234" i="9" a="1"/>
  <c r="L234" i="9"/>
  <c r="U234" i="9"/>
  <c r="N234" i="9" a="1"/>
  <c r="N234" i="9"/>
  <c r="W234" i="9"/>
  <c r="P234" i="9" a="1"/>
  <c r="P234" i="9"/>
  <c r="Y234" i="9"/>
  <c r="R234" i="9" a="1"/>
  <c r="R234" i="9"/>
  <c r="AA234" i="9"/>
  <c r="AB234" i="9"/>
  <c r="T232" i="23"/>
  <c r="P232" i="23"/>
  <c r="O232" i="23"/>
  <c r="AC231" i="23"/>
  <c r="L231" i="23"/>
  <c r="G233" i="9"/>
  <c r="H233" i="9"/>
  <c r="I233" i="9"/>
  <c r="E233" i="9"/>
  <c r="J233" i="9" a="1"/>
  <c r="J233" i="9"/>
  <c r="S233" i="9"/>
  <c r="L233" i="9" a="1"/>
  <c r="L233" i="9"/>
  <c r="U233" i="9"/>
  <c r="N233" i="9" a="1"/>
  <c r="N233" i="9"/>
  <c r="W233" i="9"/>
  <c r="P233" i="9" a="1"/>
  <c r="P233" i="9"/>
  <c r="Y233" i="9"/>
  <c r="R233" i="9" a="1"/>
  <c r="R233" i="9"/>
  <c r="AA233" i="9"/>
  <c r="AB233" i="9"/>
  <c r="T231" i="23"/>
  <c r="P231" i="23"/>
  <c r="O231" i="23"/>
  <c r="AC230" i="23"/>
  <c r="L230" i="23"/>
  <c r="G232" i="9"/>
  <c r="H232" i="9"/>
  <c r="I232" i="9"/>
  <c r="F232" i="9"/>
  <c r="J232" i="9" a="1"/>
  <c r="J232" i="9"/>
  <c r="S232" i="9"/>
  <c r="E232" i="9"/>
  <c r="L232" i="9" a="1"/>
  <c r="L232" i="9"/>
  <c r="U232" i="9"/>
  <c r="N232" i="9" a="1"/>
  <c r="N232" i="9"/>
  <c r="W232" i="9"/>
  <c r="P232" i="9" a="1"/>
  <c r="P232" i="9"/>
  <c r="Y232" i="9"/>
  <c r="R232" i="9" a="1"/>
  <c r="R232" i="9"/>
  <c r="AA232" i="9"/>
  <c r="AB232" i="9"/>
  <c r="T230" i="23"/>
  <c r="P230" i="23"/>
  <c r="O230" i="23"/>
  <c r="AC229" i="23"/>
  <c r="L229" i="23"/>
  <c r="G231" i="9"/>
  <c r="H231" i="9"/>
  <c r="I231" i="9"/>
  <c r="F231" i="9"/>
  <c r="J231" i="9" a="1"/>
  <c r="J231" i="9"/>
  <c r="S231" i="9"/>
  <c r="E231" i="9"/>
  <c r="L231" i="9" a="1"/>
  <c r="L231" i="9"/>
  <c r="U231" i="9"/>
  <c r="N231" i="9" a="1"/>
  <c r="N231" i="9"/>
  <c r="W231" i="9"/>
  <c r="P231" i="9" a="1"/>
  <c r="P231" i="9"/>
  <c r="Y231" i="9"/>
  <c r="R231" i="9" a="1"/>
  <c r="R231" i="9"/>
  <c r="AA231" i="9"/>
  <c r="AB231" i="9"/>
  <c r="T229" i="23"/>
  <c r="P229" i="23"/>
  <c r="O229" i="23"/>
  <c r="AC228" i="23"/>
  <c r="L228" i="23"/>
  <c r="G230" i="9"/>
  <c r="H230" i="9"/>
  <c r="I230" i="9"/>
  <c r="F230" i="9"/>
  <c r="J230" i="9" a="1"/>
  <c r="J230" i="9"/>
  <c r="S230" i="9"/>
  <c r="E230" i="9"/>
  <c r="L230" i="9" a="1"/>
  <c r="L230" i="9"/>
  <c r="U230" i="9"/>
  <c r="N230" i="9" a="1"/>
  <c r="N230" i="9"/>
  <c r="W230" i="9"/>
  <c r="P230" i="9" a="1"/>
  <c r="P230" i="9"/>
  <c r="Y230" i="9"/>
  <c r="R230" i="9" a="1"/>
  <c r="R230" i="9"/>
  <c r="AA230" i="9"/>
  <c r="AB230" i="9"/>
  <c r="T228" i="23"/>
  <c r="P228" i="23"/>
  <c r="O228" i="23"/>
  <c r="AC227" i="23"/>
  <c r="L227" i="23"/>
  <c r="G229" i="9"/>
  <c r="H229" i="9"/>
  <c r="I229" i="9"/>
  <c r="F229" i="9"/>
  <c r="J229" i="9" a="1"/>
  <c r="J229" i="9"/>
  <c r="S229" i="9"/>
  <c r="E229" i="9"/>
  <c r="L229" i="9" a="1"/>
  <c r="L229" i="9"/>
  <c r="U229" i="9"/>
  <c r="N229" i="9" a="1"/>
  <c r="N229" i="9"/>
  <c r="W229" i="9"/>
  <c r="P229" i="9" a="1"/>
  <c r="P229" i="9"/>
  <c r="Y229" i="9"/>
  <c r="R229" i="9" a="1"/>
  <c r="R229" i="9"/>
  <c r="AA229" i="9"/>
  <c r="AB229" i="9"/>
  <c r="T227" i="23"/>
  <c r="P227" i="23"/>
  <c r="O227" i="23"/>
  <c r="AC226" i="23"/>
  <c r="L226" i="23"/>
  <c r="G228" i="9"/>
  <c r="H228" i="9"/>
  <c r="I228" i="9"/>
  <c r="F228" i="9"/>
  <c r="J228" i="9" a="1"/>
  <c r="J228" i="9"/>
  <c r="S228" i="9"/>
  <c r="E228" i="9"/>
  <c r="L228" i="9" a="1"/>
  <c r="L228" i="9"/>
  <c r="U228" i="9"/>
  <c r="N228" i="9" a="1"/>
  <c r="N228" i="9"/>
  <c r="W228" i="9"/>
  <c r="P228" i="9" a="1"/>
  <c r="P228" i="9"/>
  <c r="Y228" i="9"/>
  <c r="R228" i="9" a="1"/>
  <c r="R228" i="9"/>
  <c r="AA228" i="9"/>
  <c r="AB228" i="9"/>
  <c r="T226" i="23"/>
  <c r="P226" i="23"/>
  <c r="O226" i="23"/>
  <c r="AC225" i="23"/>
  <c r="L225" i="23"/>
  <c r="G227" i="9"/>
  <c r="H227" i="9"/>
  <c r="I227" i="9"/>
  <c r="E227" i="9"/>
  <c r="J227" i="9" a="1"/>
  <c r="J227" i="9"/>
  <c r="S227" i="9"/>
  <c r="L227" i="9" a="1"/>
  <c r="L227" i="9"/>
  <c r="U227" i="9"/>
  <c r="N227" i="9" a="1"/>
  <c r="N227" i="9"/>
  <c r="W227" i="9"/>
  <c r="P227" i="9" a="1"/>
  <c r="P227" i="9"/>
  <c r="Y227" i="9"/>
  <c r="R227" i="9" a="1"/>
  <c r="R227" i="9"/>
  <c r="AA227" i="9"/>
  <c r="AB227" i="9"/>
  <c r="T225" i="23"/>
  <c r="P225" i="23"/>
  <c r="O225" i="23"/>
  <c r="AC224" i="23"/>
  <c r="L224" i="23"/>
  <c r="G226" i="9"/>
  <c r="H226" i="9"/>
  <c r="I226" i="9"/>
  <c r="E226" i="9"/>
  <c r="J226" i="9" a="1"/>
  <c r="J226" i="9"/>
  <c r="S226" i="9"/>
  <c r="L226" i="9" a="1"/>
  <c r="L226" i="9"/>
  <c r="U226" i="9"/>
  <c r="N226" i="9" a="1"/>
  <c r="N226" i="9"/>
  <c r="W226" i="9"/>
  <c r="P226" i="9" a="1"/>
  <c r="P226" i="9"/>
  <c r="Y226" i="9"/>
  <c r="R226" i="9" a="1"/>
  <c r="R226" i="9"/>
  <c r="AA226" i="9"/>
  <c r="AB226" i="9"/>
  <c r="T224" i="23"/>
  <c r="P224" i="23"/>
  <c r="O224" i="23"/>
  <c r="AC223" i="23"/>
  <c r="L223" i="23"/>
  <c r="G225" i="9"/>
  <c r="H225" i="9"/>
  <c r="I225" i="9"/>
  <c r="E225" i="9"/>
  <c r="J225" i="9" a="1"/>
  <c r="J225" i="9"/>
  <c r="S225" i="9"/>
  <c r="F225" i="9"/>
  <c r="L225" i="9" a="1"/>
  <c r="L225" i="9"/>
  <c r="U225" i="9"/>
  <c r="N225" i="9" a="1"/>
  <c r="N225" i="9"/>
  <c r="W225" i="9"/>
  <c r="P225" i="9" a="1"/>
  <c r="P225" i="9"/>
  <c r="Y225" i="9"/>
  <c r="R225" i="9" a="1"/>
  <c r="R225" i="9"/>
  <c r="AA225" i="9"/>
  <c r="AB225" i="9"/>
  <c r="T223" i="23"/>
  <c r="P223" i="23"/>
  <c r="O223" i="23"/>
  <c r="AC222" i="23"/>
  <c r="L222" i="23"/>
  <c r="G224" i="9"/>
  <c r="H224" i="9"/>
  <c r="I224" i="9"/>
  <c r="F224" i="9"/>
  <c r="J224" i="9" a="1"/>
  <c r="J224" i="9"/>
  <c r="S224" i="9"/>
  <c r="E224" i="9"/>
  <c r="L224" i="9" a="1"/>
  <c r="L224" i="9"/>
  <c r="U224" i="9"/>
  <c r="N224" i="9" a="1"/>
  <c r="N224" i="9"/>
  <c r="W224" i="9"/>
  <c r="P224" i="9" a="1"/>
  <c r="P224" i="9"/>
  <c r="Y224" i="9"/>
  <c r="R224" i="9" a="1"/>
  <c r="R224" i="9"/>
  <c r="AA224" i="9"/>
  <c r="AB224" i="9"/>
  <c r="T222" i="23"/>
  <c r="P222" i="23"/>
  <c r="O222" i="23"/>
  <c r="AC221" i="23"/>
  <c r="L221" i="23"/>
  <c r="G223" i="9"/>
  <c r="H223" i="9"/>
  <c r="I223" i="9"/>
  <c r="E223" i="9"/>
  <c r="J223" i="9" a="1"/>
  <c r="J223" i="9"/>
  <c r="S223" i="9"/>
  <c r="F223" i="9"/>
  <c r="L223" i="9" a="1"/>
  <c r="L223" i="9"/>
  <c r="U223" i="9"/>
  <c r="N223" i="9" a="1"/>
  <c r="N223" i="9"/>
  <c r="W223" i="9"/>
  <c r="P223" i="9" a="1"/>
  <c r="P223" i="9"/>
  <c r="Y223" i="9"/>
  <c r="R223" i="9" a="1"/>
  <c r="R223" i="9"/>
  <c r="AA223" i="9"/>
  <c r="AB223" i="9"/>
  <c r="T221" i="23"/>
  <c r="P221" i="23"/>
  <c r="O221" i="23"/>
  <c r="AC220" i="23"/>
  <c r="L220" i="23"/>
  <c r="G222" i="9"/>
  <c r="H222" i="9"/>
  <c r="I222" i="9"/>
  <c r="F222" i="9"/>
  <c r="J222" i="9" a="1"/>
  <c r="J222" i="9"/>
  <c r="S222" i="9"/>
  <c r="E222" i="9"/>
  <c r="L222" i="9" a="1"/>
  <c r="L222" i="9"/>
  <c r="U222" i="9"/>
  <c r="N222" i="9" a="1"/>
  <c r="N222" i="9"/>
  <c r="W222" i="9"/>
  <c r="P222" i="9" a="1"/>
  <c r="P222" i="9"/>
  <c r="Y222" i="9"/>
  <c r="R222" i="9" a="1"/>
  <c r="R222" i="9"/>
  <c r="AA222" i="9"/>
  <c r="AB222" i="9"/>
  <c r="T220" i="23"/>
  <c r="P220" i="23"/>
  <c r="O220" i="23"/>
  <c r="AC219" i="23"/>
  <c r="L219" i="23"/>
  <c r="G221" i="9"/>
  <c r="H221" i="9"/>
  <c r="I221" i="9"/>
  <c r="F221" i="9"/>
  <c r="J221" i="9" a="1"/>
  <c r="J221" i="9"/>
  <c r="S221" i="9"/>
  <c r="E221" i="9"/>
  <c r="L221" i="9" a="1"/>
  <c r="L221" i="9"/>
  <c r="U221" i="9"/>
  <c r="N221" i="9" a="1"/>
  <c r="N221" i="9"/>
  <c r="W221" i="9"/>
  <c r="P221" i="9" a="1"/>
  <c r="P221" i="9"/>
  <c r="Y221" i="9"/>
  <c r="R221" i="9" a="1"/>
  <c r="R221" i="9"/>
  <c r="AA221" i="9"/>
  <c r="AB221" i="9"/>
  <c r="T219" i="23"/>
  <c r="P219" i="23"/>
  <c r="O219" i="23"/>
  <c r="AC218" i="23"/>
  <c r="L218" i="23"/>
  <c r="G220" i="9"/>
  <c r="H220" i="9"/>
  <c r="I220" i="9"/>
  <c r="F220" i="9"/>
  <c r="J220" i="9" a="1"/>
  <c r="J220" i="9"/>
  <c r="S220" i="9"/>
  <c r="E220" i="9"/>
  <c r="L220" i="9" a="1"/>
  <c r="L220" i="9"/>
  <c r="U220" i="9"/>
  <c r="N220" i="9" a="1"/>
  <c r="N220" i="9"/>
  <c r="W220" i="9"/>
  <c r="P220" i="9" a="1"/>
  <c r="P220" i="9"/>
  <c r="Y220" i="9"/>
  <c r="R220" i="9" a="1"/>
  <c r="R220" i="9"/>
  <c r="AA220" i="9"/>
  <c r="AB220" i="9"/>
  <c r="T218" i="23"/>
  <c r="P218" i="23"/>
  <c r="O218" i="23"/>
  <c r="AC217" i="23"/>
  <c r="L217" i="23"/>
  <c r="G219" i="9"/>
  <c r="H219" i="9"/>
  <c r="I219" i="9"/>
  <c r="F219" i="9"/>
  <c r="J219" i="9" a="1"/>
  <c r="J219" i="9"/>
  <c r="S219" i="9"/>
  <c r="E219" i="9"/>
  <c r="L219" i="9" a="1"/>
  <c r="L219" i="9"/>
  <c r="U219" i="9"/>
  <c r="N219" i="9" a="1"/>
  <c r="N219" i="9"/>
  <c r="W219" i="9"/>
  <c r="P219" i="9" a="1"/>
  <c r="P219" i="9"/>
  <c r="Y219" i="9"/>
  <c r="R219" i="9" a="1"/>
  <c r="R219" i="9"/>
  <c r="AA219" i="9"/>
  <c r="AB219" i="9"/>
  <c r="T217" i="23"/>
  <c r="P217" i="23"/>
  <c r="O217" i="23"/>
  <c r="AC216" i="23"/>
  <c r="L216" i="23"/>
  <c r="G218" i="9"/>
  <c r="H218" i="9"/>
  <c r="I218" i="9"/>
  <c r="F218" i="9"/>
  <c r="J218" i="9" a="1"/>
  <c r="J218" i="9"/>
  <c r="S218" i="9"/>
  <c r="E218" i="9"/>
  <c r="L218" i="9" a="1"/>
  <c r="L218" i="9"/>
  <c r="U218" i="9"/>
  <c r="N218" i="9" a="1"/>
  <c r="N218" i="9"/>
  <c r="W218" i="9"/>
  <c r="P218" i="9" a="1"/>
  <c r="P218" i="9"/>
  <c r="Y218" i="9"/>
  <c r="R218" i="9" a="1"/>
  <c r="R218" i="9"/>
  <c r="AA218" i="9"/>
  <c r="AB218" i="9"/>
  <c r="T216" i="23"/>
  <c r="P216" i="23"/>
  <c r="O216" i="23"/>
  <c r="AC215" i="23"/>
  <c r="L215" i="23"/>
  <c r="G217" i="9"/>
  <c r="H217" i="9"/>
  <c r="I217" i="9"/>
  <c r="F217" i="9"/>
  <c r="J217" i="9" a="1"/>
  <c r="J217" i="9"/>
  <c r="S217" i="9"/>
  <c r="E217" i="9"/>
  <c r="L217" i="9" a="1"/>
  <c r="L217" i="9"/>
  <c r="U217" i="9"/>
  <c r="N217" i="9" a="1"/>
  <c r="N217" i="9"/>
  <c r="W217" i="9"/>
  <c r="P217" i="9" a="1"/>
  <c r="P217" i="9"/>
  <c r="Y217" i="9"/>
  <c r="R217" i="9" a="1"/>
  <c r="R217" i="9"/>
  <c r="AA217" i="9"/>
  <c r="AB217" i="9"/>
  <c r="T215" i="23"/>
  <c r="P215" i="23"/>
  <c r="O215" i="23"/>
  <c r="AC214" i="23"/>
  <c r="L214" i="23"/>
  <c r="G216" i="9"/>
  <c r="H216" i="9"/>
  <c r="I216" i="9"/>
  <c r="F216" i="9"/>
  <c r="J216" i="9" a="1"/>
  <c r="J216" i="9"/>
  <c r="S216" i="9"/>
  <c r="E216" i="9"/>
  <c r="L216" i="9" a="1"/>
  <c r="L216" i="9"/>
  <c r="U216" i="9"/>
  <c r="N216" i="9" a="1"/>
  <c r="N216" i="9"/>
  <c r="W216" i="9"/>
  <c r="P216" i="9" a="1"/>
  <c r="P216" i="9"/>
  <c r="Y216" i="9"/>
  <c r="R216" i="9" a="1"/>
  <c r="R216" i="9"/>
  <c r="AA216" i="9"/>
  <c r="AB216" i="9"/>
  <c r="T214" i="23"/>
  <c r="P214" i="23"/>
  <c r="O214" i="23"/>
  <c r="AC213" i="23"/>
  <c r="L213" i="23"/>
  <c r="G215" i="9"/>
  <c r="H215" i="9"/>
  <c r="I215" i="9"/>
  <c r="E215" i="9"/>
  <c r="J215" i="9" a="1"/>
  <c r="J215" i="9"/>
  <c r="S215" i="9"/>
  <c r="F215" i="9"/>
  <c r="L215" i="9" a="1"/>
  <c r="L215" i="9"/>
  <c r="U215" i="9"/>
  <c r="N215" i="9" a="1"/>
  <c r="N215" i="9"/>
  <c r="W215" i="9"/>
  <c r="P215" i="9" a="1"/>
  <c r="P215" i="9"/>
  <c r="Y215" i="9"/>
  <c r="R215" i="9" a="1"/>
  <c r="R215" i="9"/>
  <c r="AA215" i="9"/>
  <c r="AB215" i="9"/>
  <c r="T213" i="23"/>
  <c r="P213" i="23"/>
  <c r="O213" i="23"/>
  <c r="AC212" i="23"/>
  <c r="L212" i="23"/>
  <c r="G214" i="9"/>
  <c r="H214" i="9"/>
  <c r="I214" i="9"/>
  <c r="F214" i="9"/>
  <c r="J214" i="9" a="1"/>
  <c r="J214" i="9"/>
  <c r="S214" i="9"/>
  <c r="E214" i="9"/>
  <c r="L214" i="9" a="1"/>
  <c r="L214" i="9"/>
  <c r="U214" i="9"/>
  <c r="N214" i="9" a="1"/>
  <c r="N214" i="9"/>
  <c r="W214" i="9"/>
  <c r="P214" i="9" a="1"/>
  <c r="P214" i="9"/>
  <c r="Y214" i="9"/>
  <c r="R214" i="9" a="1"/>
  <c r="R214" i="9"/>
  <c r="AA214" i="9"/>
  <c r="AB214" i="9"/>
  <c r="T212" i="23"/>
  <c r="P212" i="23"/>
  <c r="O212" i="23"/>
  <c r="AC211" i="23"/>
  <c r="L211" i="23"/>
  <c r="G213" i="9"/>
  <c r="H213" i="9"/>
  <c r="I213" i="9"/>
  <c r="F213" i="9"/>
  <c r="J213" i="9" a="1"/>
  <c r="J213" i="9"/>
  <c r="S213" i="9"/>
  <c r="E213" i="9"/>
  <c r="L213" i="9" a="1"/>
  <c r="L213" i="9"/>
  <c r="U213" i="9"/>
  <c r="N213" i="9" a="1"/>
  <c r="N213" i="9"/>
  <c r="W213" i="9"/>
  <c r="P213" i="9" a="1"/>
  <c r="P213" i="9"/>
  <c r="Y213" i="9"/>
  <c r="R213" i="9" a="1"/>
  <c r="R213" i="9"/>
  <c r="AA213" i="9"/>
  <c r="AB213" i="9"/>
  <c r="T211" i="23"/>
  <c r="P211" i="23"/>
  <c r="O211" i="23"/>
  <c r="AC210" i="23"/>
  <c r="L210" i="23"/>
  <c r="G212" i="9"/>
  <c r="H212" i="9"/>
  <c r="I212" i="9"/>
  <c r="F212" i="9"/>
  <c r="J212" i="9" a="1"/>
  <c r="J212" i="9"/>
  <c r="S212" i="9"/>
  <c r="E212" i="9"/>
  <c r="L212" i="9" a="1"/>
  <c r="L212" i="9"/>
  <c r="U212" i="9"/>
  <c r="N212" i="9" a="1"/>
  <c r="N212" i="9"/>
  <c r="W212" i="9"/>
  <c r="P212" i="9" a="1"/>
  <c r="P212" i="9"/>
  <c r="Y212" i="9"/>
  <c r="R212" i="9" a="1"/>
  <c r="R212" i="9"/>
  <c r="AA212" i="9"/>
  <c r="AB212" i="9"/>
  <c r="T210" i="23"/>
  <c r="P210" i="23"/>
  <c r="O210" i="23"/>
  <c r="AC209" i="23"/>
  <c r="L209" i="23"/>
  <c r="G211" i="9"/>
  <c r="H211" i="9"/>
  <c r="I211" i="9"/>
  <c r="F211" i="9"/>
  <c r="J211" i="9" a="1"/>
  <c r="J211" i="9"/>
  <c r="S211" i="9"/>
  <c r="E211" i="9"/>
  <c r="L211" i="9" a="1"/>
  <c r="L211" i="9"/>
  <c r="U211" i="9"/>
  <c r="N211" i="9" a="1"/>
  <c r="N211" i="9"/>
  <c r="W211" i="9"/>
  <c r="P211" i="9" a="1"/>
  <c r="P211" i="9"/>
  <c r="Y211" i="9"/>
  <c r="R211" i="9" a="1"/>
  <c r="R211" i="9"/>
  <c r="AA211" i="9"/>
  <c r="AB211" i="9"/>
  <c r="T209" i="23"/>
  <c r="P209" i="23"/>
  <c r="O209" i="23"/>
  <c r="AC208" i="23"/>
  <c r="L208" i="23"/>
  <c r="G210" i="9"/>
  <c r="H210" i="9"/>
  <c r="I210" i="9"/>
  <c r="E210" i="9"/>
  <c r="J210" i="9" a="1"/>
  <c r="J210" i="9"/>
  <c r="S210" i="9"/>
  <c r="F210" i="9"/>
  <c r="L210" i="9" a="1"/>
  <c r="L210" i="9"/>
  <c r="U210" i="9"/>
  <c r="N210" i="9" a="1"/>
  <c r="N210" i="9"/>
  <c r="W210" i="9"/>
  <c r="P210" i="9" a="1"/>
  <c r="P210" i="9"/>
  <c r="Y210" i="9"/>
  <c r="R210" i="9" a="1"/>
  <c r="R210" i="9"/>
  <c r="AA210" i="9"/>
  <c r="AB210" i="9"/>
  <c r="T208" i="23"/>
  <c r="P208" i="23"/>
  <c r="O208" i="23"/>
  <c r="AC207" i="23"/>
  <c r="L207" i="23"/>
  <c r="G209" i="9"/>
  <c r="H209" i="9"/>
  <c r="I209" i="9"/>
  <c r="E209" i="9"/>
  <c r="J209" i="9" a="1"/>
  <c r="J209" i="9"/>
  <c r="S209" i="9"/>
  <c r="L209" i="9" a="1"/>
  <c r="L209" i="9"/>
  <c r="U209" i="9"/>
  <c r="N209" i="9" a="1"/>
  <c r="N209" i="9"/>
  <c r="W209" i="9"/>
  <c r="P209" i="9" a="1"/>
  <c r="P209" i="9"/>
  <c r="Y209" i="9"/>
  <c r="R209" i="9" a="1"/>
  <c r="R209" i="9"/>
  <c r="AA209" i="9"/>
  <c r="AB209" i="9"/>
  <c r="T207" i="23"/>
  <c r="P207" i="23"/>
  <c r="O207" i="23"/>
  <c r="AC206" i="23"/>
  <c r="L206" i="23"/>
  <c r="G208" i="9"/>
  <c r="H208" i="9"/>
  <c r="I208" i="9"/>
  <c r="E208" i="9"/>
  <c r="J208" i="9" a="1"/>
  <c r="J208" i="9"/>
  <c r="S208" i="9"/>
  <c r="L208" i="9" a="1"/>
  <c r="L208" i="9"/>
  <c r="U208" i="9"/>
  <c r="N208" i="9" a="1"/>
  <c r="N208" i="9"/>
  <c r="W208" i="9"/>
  <c r="P208" i="9" a="1"/>
  <c r="P208" i="9"/>
  <c r="Y208" i="9"/>
  <c r="R208" i="9" a="1"/>
  <c r="R208" i="9"/>
  <c r="AA208" i="9"/>
  <c r="AB208" i="9"/>
  <c r="T206" i="23"/>
  <c r="P206" i="23"/>
  <c r="O206" i="23"/>
  <c r="AC205" i="23"/>
  <c r="L205" i="23"/>
  <c r="G207" i="9"/>
  <c r="H207" i="9"/>
  <c r="I207" i="9"/>
  <c r="F207" i="9"/>
  <c r="J207" i="9" a="1"/>
  <c r="J207" i="9"/>
  <c r="S207" i="9"/>
  <c r="E207" i="9"/>
  <c r="L207" i="9" a="1"/>
  <c r="L207" i="9"/>
  <c r="U207" i="9"/>
  <c r="N207" i="9" a="1"/>
  <c r="N207" i="9"/>
  <c r="W207" i="9"/>
  <c r="P207" i="9" a="1"/>
  <c r="P207" i="9"/>
  <c r="Y207" i="9"/>
  <c r="R207" i="9" a="1"/>
  <c r="R207" i="9"/>
  <c r="AA207" i="9"/>
  <c r="AB207" i="9"/>
  <c r="T205" i="23"/>
  <c r="P205" i="23"/>
  <c r="O205" i="23"/>
  <c r="AC204" i="23"/>
  <c r="L204" i="23"/>
  <c r="G206" i="9"/>
  <c r="H206" i="9"/>
  <c r="I206" i="9"/>
  <c r="F206" i="9"/>
  <c r="J206" i="9" a="1"/>
  <c r="J206" i="9"/>
  <c r="S206" i="9"/>
  <c r="E206" i="9"/>
  <c r="L206" i="9" a="1"/>
  <c r="L206" i="9"/>
  <c r="U206" i="9"/>
  <c r="N206" i="9" a="1"/>
  <c r="N206" i="9"/>
  <c r="W206" i="9"/>
  <c r="P206" i="9" a="1"/>
  <c r="P206" i="9"/>
  <c r="Y206" i="9"/>
  <c r="R206" i="9" a="1"/>
  <c r="R206" i="9"/>
  <c r="AA206" i="9"/>
  <c r="AB206" i="9"/>
  <c r="T204" i="23"/>
  <c r="P204" i="23"/>
  <c r="O204" i="23"/>
  <c r="AC203" i="23"/>
  <c r="L203" i="23"/>
  <c r="G205" i="9"/>
  <c r="H205" i="9"/>
  <c r="I205" i="9"/>
  <c r="E205" i="9"/>
  <c r="J205" i="9" a="1"/>
  <c r="J205" i="9"/>
  <c r="S205" i="9"/>
  <c r="F205" i="9"/>
  <c r="L205" i="9" a="1"/>
  <c r="L205" i="9"/>
  <c r="U205" i="9"/>
  <c r="N205" i="9" a="1"/>
  <c r="N205" i="9"/>
  <c r="W205" i="9"/>
  <c r="P205" i="9" a="1"/>
  <c r="P205" i="9"/>
  <c r="Y205" i="9"/>
  <c r="R205" i="9" a="1"/>
  <c r="R205" i="9"/>
  <c r="AA205" i="9"/>
  <c r="AB205" i="9"/>
  <c r="T203" i="23"/>
  <c r="P203" i="23"/>
  <c r="O203" i="23"/>
  <c r="AC202" i="23"/>
  <c r="L202" i="23"/>
  <c r="G204" i="9"/>
  <c r="H204" i="9"/>
  <c r="I204" i="9"/>
  <c r="F204" i="9"/>
  <c r="J204" i="9" a="1"/>
  <c r="J204" i="9"/>
  <c r="S204" i="9"/>
  <c r="E204" i="9"/>
  <c r="L204" i="9" a="1"/>
  <c r="L204" i="9"/>
  <c r="U204" i="9"/>
  <c r="N204" i="9" a="1"/>
  <c r="N204" i="9"/>
  <c r="W204" i="9"/>
  <c r="P204" i="9" a="1"/>
  <c r="P204" i="9"/>
  <c r="Y204" i="9"/>
  <c r="R204" i="9" a="1"/>
  <c r="R204" i="9"/>
  <c r="AA204" i="9"/>
  <c r="AB204" i="9"/>
  <c r="T202" i="23"/>
  <c r="P202" i="23"/>
  <c r="O202" i="23"/>
  <c r="AC201" i="23"/>
  <c r="L201" i="23"/>
  <c r="G203" i="9"/>
  <c r="H203" i="9"/>
  <c r="I203" i="9"/>
  <c r="F203" i="9"/>
  <c r="J203" i="9" a="1"/>
  <c r="J203" i="9"/>
  <c r="S203" i="9"/>
  <c r="E203" i="9"/>
  <c r="L203" i="9" a="1"/>
  <c r="L203" i="9"/>
  <c r="U203" i="9"/>
  <c r="N203" i="9" a="1"/>
  <c r="N203" i="9"/>
  <c r="W203" i="9"/>
  <c r="P203" i="9" a="1"/>
  <c r="P203" i="9"/>
  <c r="Y203" i="9"/>
  <c r="R203" i="9" a="1"/>
  <c r="R203" i="9"/>
  <c r="AA203" i="9"/>
  <c r="AB203" i="9"/>
  <c r="T201" i="23"/>
  <c r="P201" i="23"/>
  <c r="O201" i="23"/>
  <c r="AC200" i="23"/>
  <c r="L200" i="23"/>
  <c r="G202" i="9"/>
  <c r="H202" i="9"/>
  <c r="I202" i="9"/>
  <c r="E202" i="9"/>
  <c r="J202" i="9" a="1"/>
  <c r="J202" i="9"/>
  <c r="S202" i="9"/>
  <c r="F202" i="9"/>
  <c r="L202" i="9" a="1"/>
  <c r="L202" i="9"/>
  <c r="U202" i="9"/>
  <c r="N202" i="9" a="1"/>
  <c r="N202" i="9"/>
  <c r="W202" i="9"/>
  <c r="P202" i="9" a="1"/>
  <c r="P202" i="9"/>
  <c r="Y202" i="9"/>
  <c r="R202" i="9" a="1"/>
  <c r="R202" i="9"/>
  <c r="AA202" i="9"/>
  <c r="AB202" i="9"/>
  <c r="T200" i="23"/>
  <c r="P200" i="23"/>
  <c r="O200" i="23"/>
  <c r="AC199" i="23"/>
  <c r="L199" i="23"/>
  <c r="G201" i="9"/>
  <c r="H201" i="9"/>
  <c r="I201" i="9"/>
  <c r="F201" i="9"/>
  <c r="J201" i="9" a="1"/>
  <c r="J201" i="9"/>
  <c r="S201" i="9"/>
  <c r="E201" i="9"/>
  <c r="L201" i="9" a="1"/>
  <c r="L201" i="9"/>
  <c r="U201" i="9"/>
  <c r="N201" i="9" a="1"/>
  <c r="N201" i="9"/>
  <c r="W201" i="9"/>
  <c r="P201" i="9" a="1"/>
  <c r="P201" i="9"/>
  <c r="Y201" i="9"/>
  <c r="R201" i="9" a="1"/>
  <c r="R201" i="9"/>
  <c r="AA201" i="9"/>
  <c r="AB201" i="9"/>
  <c r="T199" i="23"/>
  <c r="P199" i="23"/>
  <c r="O199" i="23"/>
  <c r="AC198" i="23"/>
  <c r="L198" i="23"/>
  <c r="G200" i="9"/>
  <c r="H200" i="9"/>
  <c r="I200" i="9"/>
  <c r="F200" i="9"/>
  <c r="J200" i="9" a="1"/>
  <c r="J200" i="9"/>
  <c r="S200" i="9"/>
  <c r="E200" i="9"/>
  <c r="L200" i="9" a="1"/>
  <c r="L200" i="9"/>
  <c r="U200" i="9"/>
  <c r="N200" i="9" a="1"/>
  <c r="N200" i="9"/>
  <c r="W200" i="9"/>
  <c r="P200" i="9" a="1"/>
  <c r="P200" i="9"/>
  <c r="Y200" i="9"/>
  <c r="R200" i="9" a="1"/>
  <c r="R200" i="9"/>
  <c r="AA200" i="9"/>
  <c r="AB200" i="9"/>
  <c r="T198" i="23"/>
  <c r="P198" i="23"/>
  <c r="O198" i="23"/>
  <c r="AC197" i="23"/>
  <c r="L197" i="23"/>
  <c r="G199" i="9"/>
  <c r="H199" i="9"/>
  <c r="I199" i="9"/>
  <c r="F199" i="9"/>
  <c r="J199" i="9" a="1"/>
  <c r="J199" i="9"/>
  <c r="S199" i="9"/>
  <c r="E199" i="9"/>
  <c r="L199" i="9" a="1"/>
  <c r="L199" i="9"/>
  <c r="U199" i="9"/>
  <c r="N199" i="9" a="1"/>
  <c r="N199" i="9"/>
  <c r="W199" i="9"/>
  <c r="P199" i="9" a="1"/>
  <c r="P199" i="9"/>
  <c r="Y199" i="9"/>
  <c r="R199" i="9" a="1"/>
  <c r="R199" i="9"/>
  <c r="AA199" i="9"/>
  <c r="AB199" i="9"/>
  <c r="T197" i="23"/>
  <c r="P197" i="23"/>
  <c r="O197" i="23"/>
  <c r="AC196" i="23"/>
  <c r="L196" i="23"/>
  <c r="G198" i="9"/>
  <c r="H198" i="9"/>
  <c r="I198" i="9"/>
  <c r="E198" i="9"/>
  <c r="J198" i="9" a="1"/>
  <c r="J198" i="9"/>
  <c r="S198" i="9"/>
  <c r="F198" i="9"/>
  <c r="L198" i="9" a="1"/>
  <c r="L198" i="9"/>
  <c r="U198" i="9"/>
  <c r="N198" i="9" a="1"/>
  <c r="N198" i="9"/>
  <c r="W198" i="9"/>
  <c r="P198" i="9" a="1"/>
  <c r="P198" i="9"/>
  <c r="Y198" i="9"/>
  <c r="R198" i="9" a="1"/>
  <c r="R198" i="9"/>
  <c r="AA198" i="9"/>
  <c r="AB198" i="9"/>
  <c r="T196" i="23"/>
  <c r="P196" i="23"/>
  <c r="O196" i="23"/>
  <c r="AC195" i="23"/>
  <c r="L195" i="23"/>
  <c r="G197" i="9"/>
  <c r="H197" i="9"/>
  <c r="I197" i="9"/>
  <c r="F197" i="9"/>
  <c r="J197" i="9" a="1"/>
  <c r="J197" i="9"/>
  <c r="S197" i="9"/>
  <c r="E197" i="9"/>
  <c r="L197" i="9" a="1"/>
  <c r="L197" i="9"/>
  <c r="U197" i="9"/>
  <c r="N197" i="9" a="1"/>
  <c r="N197" i="9"/>
  <c r="W197" i="9"/>
  <c r="P197" i="9" a="1"/>
  <c r="P197" i="9"/>
  <c r="Y197" i="9"/>
  <c r="R197" i="9" a="1"/>
  <c r="R197" i="9"/>
  <c r="AA197" i="9"/>
  <c r="AB197" i="9"/>
  <c r="T195" i="23"/>
  <c r="P195" i="23"/>
  <c r="O195" i="23"/>
  <c r="AC194" i="23"/>
  <c r="L194" i="23"/>
  <c r="G196" i="9"/>
  <c r="H196" i="9"/>
  <c r="I196" i="9"/>
  <c r="F196" i="9"/>
  <c r="J196" i="9" a="1"/>
  <c r="J196" i="9"/>
  <c r="S196" i="9"/>
  <c r="E196" i="9"/>
  <c r="L196" i="9" a="1"/>
  <c r="L196" i="9"/>
  <c r="U196" i="9"/>
  <c r="N196" i="9" a="1"/>
  <c r="N196" i="9"/>
  <c r="W196" i="9"/>
  <c r="P196" i="9" a="1"/>
  <c r="P196" i="9"/>
  <c r="Y196" i="9"/>
  <c r="R196" i="9" a="1"/>
  <c r="R196" i="9"/>
  <c r="AA196" i="9"/>
  <c r="AB196" i="9"/>
  <c r="T194" i="23"/>
  <c r="P194" i="23"/>
  <c r="O194" i="23"/>
  <c r="AC193" i="23"/>
  <c r="L193" i="23"/>
  <c r="G195" i="9"/>
  <c r="H195" i="9"/>
  <c r="I195" i="9"/>
  <c r="F195" i="9"/>
  <c r="J195" i="9" a="1"/>
  <c r="J195" i="9"/>
  <c r="S195" i="9"/>
  <c r="E195" i="9"/>
  <c r="L195" i="9" a="1"/>
  <c r="L195" i="9"/>
  <c r="U195" i="9"/>
  <c r="N195" i="9" a="1"/>
  <c r="N195" i="9"/>
  <c r="W195" i="9"/>
  <c r="P195" i="9" a="1"/>
  <c r="P195" i="9"/>
  <c r="Y195" i="9"/>
  <c r="R195" i="9" a="1"/>
  <c r="R195" i="9"/>
  <c r="AA195" i="9"/>
  <c r="AB195" i="9"/>
  <c r="T193" i="23"/>
  <c r="P193" i="23"/>
  <c r="O193" i="23"/>
  <c r="AC192" i="23"/>
  <c r="L192" i="23"/>
  <c r="G194" i="9"/>
  <c r="H194" i="9"/>
  <c r="I194" i="9"/>
  <c r="E194" i="9"/>
  <c r="J194" i="9" a="1"/>
  <c r="J194" i="9"/>
  <c r="S194" i="9"/>
  <c r="F194" i="9"/>
  <c r="L194" i="9" a="1"/>
  <c r="L194" i="9"/>
  <c r="U194" i="9"/>
  <c r="N194" i="9" a="1"/>
  <c r="N194" i="9"/>
  <c r="W194" i="9"/>
  <c r="P194" i="9" a="1"/>
  <c r="P194" i="9"/>
  <c r="Y194" i="9"/>
  <c r="R194" i="9" a="1"/>
  <c r="R194" i="9"/>
  <c r="AA194" i="9"/>
  <c r="AB194" i="9"/>
  <c r="T192" i="23"/>
  <c r="P192" i="23"/>
  <c r="O192" i="23"/>
  <c r="AC191" i="23"/>
  <c r="L191" i="23"/>
  <c r="G193" i="9"/>
  <c r="H193" i="9"/>
  <c r="I193" i="9"/>
  <c r="E193" i="9"/>
  <c r="J193" i="9" a="1"/>
  <c r="J193" i="9"/>
  <c r="S193" i="9"/>
  <c r="L193" i="9" a="1"/>
  <c r="L193" i="9"/>
  <c r="U193" i="9"/>
  <c r="N193" i="9" a="1"/>
  <c r="N193" i="9"/>
  <c r="W193" i="9"/>
  <c r="P193" i="9" a="1"/>
  <c r="P193" i="9"/>
  <c r="Y193" i="9"/>
  <c r="R193" i="9" a="1"/>
  <c r="R193" i="9"/>
  <c r="AA193" i="9"/>
  <c r="AB193" i="9"/>
  <c r="T191" i="23"/>
  <c r="P191" i="23"/>
  <c r="O191" i="23"/>
  <c r="AC190" i="23"/>
  <c r="L190" i="23"/>
  <c r="G192" i="9"/>
  <c r="H192" i="9"/>
  <c r="I192" i="9"/>
  <c r="F192" i="9"/>
  <c r="J192" i="9" a="1"/>
  <c r="J192" i="9"/>
  <c r="S192" i="9"/>
  <c r="E192" i="9"/>
  <c r="L192" i="9" a="1"/>
  <c r="L192" i="9"/>
  <c r="U192" i="9"/>
  <c r="N192" i="9" a="1"/>
  <c r="N192" i="9"/>
  <c r="W192" i="9"/>
  <c r="P192" i="9" a="1"/>
  <c r="P192" i="9"/>
  <c r="Y192" i="9"/>
  <c r="R192" i="9" a="1"/>
  <c r="R192" i="9"/>
  <c r="AA192" i="9"/>
  <c r="AB192" i="9"/>
  <c r="T190" i="23"/>
  <c r="P190" i="23"/>
  <c r="O190" i="23"/>
  <c r="AC189" i="23"/>
  <c r="L189" i="23"/>
  <c r="G191" i="9"/>
  <c r="H191" i="9"/>
  <c r="I191" i="9"/>
  <c r="F191" i="9"/>
  <c r="J191" i="9" a="1"/>
  <c r="J191" i="9"/>
  <c r="S191" i="9"/>
  <c r="E191" i="9"/>
  <c r="L191" i="9" a="1"/>
  <c r="L191" i="9"/>
  <c r="U191" i="9"/>
  <c r="N191" i="9" a="1"/>
  <c r="N191" i="9"/>
  <c r="W191" i="9"/>
  <c r="P191" i="9" a="1"/>
  <c r="P191" i="9"/>
  <c r="Y191" i="9"/>
  <c r="R191" i="9" a="1"/>
  <c r="R191" i="9"/>
  <c r="AA191" i="9"/>
  <c r="AB191" i="9"/>
  <c r="T189" i="23"/>
  <c r="P189" i="23"/>
  <c r="O189" i="23"/>
  <c r="AC188" i="23"/>
  <c r="L188" i="23"/>
  <c r="G190" i="9"/>
  <c r="H190" i="9"/>
  <c r="I190" i="9"/>
  <c r="E190" i="9"/>
  <c r="J190" i="9" a="1"/>
  <c r="J190" i="9"/>
  <c r="S190" i="9"/>
  <c r="L190" i="9" a="1"/>
  <c r="L190" i="9"/>
  <c r="U190" i="9"/>
  <c r="N190" i="9" a="1"/>
  <c r="N190" i="9"/>
  <c r="W190" i="9"/>
  <c r="P190" i="9" a="1"/>
  <c r="P190" i="9"/>
  <c r="Y190" i="9"/>
  <c r="R190" i="9" a="1"/>
  <c r="R190" i="9"/>
  <c r="AA190" i="9"/>
  <c r="AB190" i="9"/>
  <c r="T188" i="23"/>
  <c r="P188" i="23"/>
  <c r="O188" i="23"/>
  <c r="AC187" i="23"/>
  <c r="L187" i="23"/>
  <c r="G189" i="9"/>
  <c r="H189" i="9"/>
  <c r="I189" i="9"/>
  <c r="F189" i="9"/>
  <c r="J189" i="9" a="1"/>
  <c r="J189" i="9"/>
  <c r="S189" i="9"/>
  <c r="E189" i="9"/>
  <c r="L189" i="9" a="1"/>
  <c r="L189" i="9"/>
  <c r="U189" i="9"/>
  <c r="N189" i="9" a="1"/>
  <c r="N189" i="9"/>
  <c r="W189" i="9"/>
  <c r="P189" i="9" a="1"/>
  <c r="P189" i="9"/>
  <c r="Y189" i="9"/>
  <c r="R189" i="9" a="1"/>
  <c r="R189" i="9"/>
  <c r="AA189" i="9"/>
  <c r="AB189" i="9"/>
  <c r="T187" i="23"/>
  <c r="P187" i="23"/>
  <c r="O187" i="23"/>
  <c r="AC186" i="23"/>
  <c r="L186" i="23"/>
  <c r="G188" i="9"/>
  <c r="H188" i="9"/>
  <c r="I188" i="9"/>
  <c r="F188" i="9"/>
  <c r="J188" i="9" a="1"/>
  <c r="J188" i="9"/>
  <c r="S188" i="9"/>
  <c r="E188" i="9"/>
  <c r="L188" i="9" a="1"/>
  <c r="L188" i="9"/>
  <c r="U188" i="9"/>
  <c r="N188" i="9" a="1"/>
  <c r="N188" i="9"/>
  <c r="W188" i="9"/>
  <c r="P188" i="9" a="1"/>
  <c r="P188" i="9"/>
  <c r="Y188" i="9"/>
  <c r="R188" i="9" a="1"/>
  <c r="R188" i="9"/>
  <c r="AA188" i="9"/>
  <c r="AB188" i="9"/>
  <c r="T186" i="23"/>
  <c r="P186" i="23"/>
  <c r="O186" i="23"/>
  <c r="AC185" i="23"/>
  <c r="L185" i="23"/>
  <c r="G187" i="9"/>
  <c r="H187" i="9"/>
  <c r="I187" i="9"/>
  <c r="E187" i="9"/>
  <c r="J187" i="9" a="1"/>
  <c r="J187" i="9"/>
  <c r="S187" i="9"/>
  <c r="F187" i="9"/>
  <c r="L187" i="9" a="1"/>
  <c r="L187" i="9"/>
  <c r="U187" i="9"/>
  <c r="N187" i="9" a="1"/>
  <c r="N187" i="9"/>
  <c r="W187" i="9"/>
  <c r="P187" i="9" a="1"/>
  <c r="P187" i="9"/>
  <c r="Y187" i="9"/>
  <c r="R187" i="9" a="1"/>
  <c r="R187" i="9"/>
  <c r="AA187" i="9"/>
  <c r="AB187" i="9"/>
  <c r="T185" i="23"/>
  <c r="P185" i="23"/>
  <c r="O185" i="23"/>
  <c r="AC184" i="23"/>
  <c r="L184" i="23"/>
  <c r="G186" i="9"/>
  <c r="H186" i="9"/>
  <c r="I186" i="9"/>
  <c r="F186" i="9"/>
  <c r="J186" i="9" a="1"/>
  <c r="J186" i="9"/>
  <c r="S186" i="9"/>
  <c r="E186" i="9"/>
  <c r="L186" i="9" a="1"/>
  <c r="L186" i="9"/>
  <c r="U186" i="9"/>
  <c r="N186" i="9" a="1"/>
  <c r="N186" i="9"/>
  <c r="W186" i="9"/>
  <c r="P186" i="9" a="1"/>
  <c r="P186" i="9"/>
  <c r="Y186" i="9"/>
  <c r="R186" i="9" a="1"/>
  <c r="R186" i="9"/>
  <c r="AA186" i="9"/>
  <c r="AB186" i="9"/>
  <c r="T184" i="23"/>
  <c r="P184" i="23"/>
  <c r="O184" i="23"/>
  <c r="AC183" i="23"/>
  <c r="L183" i="23"/>
  <c r="G185" i="9"/>
  <c r="H185" i="9"/>
  <c r="I185" i="9"/>
  <c r="F185" i="9"/>
  <c r="J185" i="9" a="1"/>
  <c r="J185" i="9"/>
  <c r="S185" i="9"/>
  <c r="E185" i="9"/>
  <c r="L185" i="9" a="1"/>
  <c r="L185" i="9"/>
  <c r="U185" i="9"/>
  <c r="N185" i="9" a="1"/>
  <c r="N185" i="9"/>
  <c r="W185" i="9"/>
  <c r="P185" i="9" a="1"/>
  <c r="P185" i="9"/>
  <c r="Y185" i="9"/>
  <c r="R185" i="9" a="1"/>
  <c r="R185" i="9"/>
  <c r="AA185" i="9"/>
  <c r="AB185" i="9"/>
  <c r="T183" i="23"/>
  <c r="P183" i="23"/>
  <c r="O183" i="23"/>
  <c r="AC182" i="23"/>
  <c r="L182" i="23"/>
  <c r="G184" i="9"/>
  <c r="H184" i="9"/>
  <c r="I184" i="9"/>
  <c r="F184" i="9"/>
  <c r="J184" i="9" a="1"/>
  <c r="J184" i="9"/>
  <c r="S184" i="9"/>
  <c r="E184" i="9"/>
  <c r="L184" i="9" a="1"/>
  <c r="L184" i="9"/>
  <c r="U184" i="9"/>
  <c r="N184" i="9" a="1"/>
  <c r="N184" i="9"/>
  <c r="W184" i="9"/>
  <c r="P184" i="9" a="1"/>
  <c r="P184" i="9"/>
  <c r="Y184" i="9"/>
  <c r="R184" i="9" a="1"/>
  <c r="R184" i="9"/>
  <c r="AA184" i="9"/>
  <c r="AB184" i="9"/>
  <c r="T182" i="23"/>
  <c r="P182" i="23"/>
  <c r="O182" i="23"/>
  <c r="AC181" i="23"/>
  <c r="L181" i="23"/>
  <c r="G183" i="9"/>
  <c r="H183" i="9"/>
  <c r="I183" i="9"/>
  <c r="E183" i="9"/>
  <c r="J183" i="9" a="1"/>
  <c r="J183" i="9"/>
  <c r="S183" i="9"/>
  <c r="L183" i="9" a="1"/>
  <c r="L183" i="9"/>
  <c r="U183" i="9"/>
  <c r="N183" i="9" a="1"/>
  <c r="N183" i="9"/>
  <c r="W183" i="9"/>
  <c r="P183" i="9" a="1"/>
  <c r="P183" i="9"/>
  <c r="Y183" i="9"/>
  <c r="R183" i="9" a="1"/>
  <c r="R183" i="9"/>
  <c r="AA183" i="9"/>
  <c r="AB183" i="9"/>
  <c r="T181" i="23"/>
  <c r="P181" i="23"/>
  <c r="O181" i="23"/>
  <c r="AC180" i="23"/>
  <c r="L180" i="23"/>
  <c r="G182" i="9"/>
  <c r="H182" i="9"/>
  <c r="I182" i="9"/>
  <c r="F182" i="9"/>
  <c r="J182" i="9" a="1"/>
  <c r="J182" i="9"/>
  <c r="S182" i="9"/>
  <c r="E182" i="9"/>
  <c r="L182" i="9" a="1"/>
  <c r="L182" i="9"/>
  <c r="U182" i="9"/>
  <c r="N182" i="9" a="1"/>
  <c r="N182" i="9"/>
  <c r="W182" i="9"/>
  <c r="P182" i="9" a="1"/>
  <c r="P182" i="9"/>
  <c r="Y182" i="9"/>
  <c r="R182" i="9" a="1"/>
  <c r="R182" i="9"/>
  <c r="AA182" i="9"/>
  <c r="AB182" i="9"/>
  <c r="T180" i="23"/>
  <c r="P180" i="23"/>
  <c r="O180" i="23"/>
  <c r="AC179" i="23"/>
  <c r="L179" i="23"/>
  <c r="G181" i="9"/>
  <c r="H181" i="9"/>
  <c r="I181" i="9"/>
  <c r="F181" i="9"/>
  <c r="J181" i="9" a="1"/>
  <c r="J181" i="9"/>
  <c r="S181" i="9"/>
  <c r="E181" i="9"/>
  <c r="L181" i="9" a="1"/>
  <c r="L181" i="9"/>
  <c r="U181" i="9"/>
  <c r="N181" i="9" a="1"/>
  <c r="N181" i="9"/>
  <c r="W181" i="9"/>
  <c r="P181" i="9" a="1"/>
  <c r="P181" i="9"/>
  <c r="Y181" i="9"/>
  <c r="R181" i="9" a="1"/>
  <c r="R181" i="9"/>
  <c r="AA181" i="9"/>
  <c r="AB181" i="9"/>
  <c r="T179" i="23"/>
  <c r="P179" i="23"/>
  <c r="O179" i="23"/>
  <c r="AC178" i="23"/>
  <c r="L178" i="23"/>
  <c r="G180" i="9"/>
  <c r="H180" i="9"/>
  <c r="I180" i="9"/>
  <c r="E180" i="9"/>
  <c r="J180" i="9" a="1"/>
  <c r="J180" i="9"/>
  <c r="S180" i="9"/>
  <c r="F180" i="9"/>
  <c r="L180" i="9" a="1"/>
  <c r="L180" i="9"/>
  <c r="U180" i="9"/>
  <c r="N180" i="9" a="1"/>
  <c r="N180" i="9"/>
  <c r="W180" i="9"/>
  <c r="P180" i="9" a="1"/>
  <c r="P180" i="9"/>
  <c r="Y180" i="9"/>
  <c r="R180" i="9" a="1"/>
  <c r="R180" i="9"/>
  <c r="AA180" i="9"/>
  <c r="AB180" i="9"/>
  <c r="T178" i="23"/>
  <c r="P178" i="23"/>
  <c r="O178" i="23"/>
  <c r="AC177" i="23"/>
  <c r="L177" i="23"/>
  <c r="G179" i="9"/>
  <c r="H179" i="9"/>
  <c r="I179" i="9"/>
  <c r="E179" i="9"/>
  <c r="J179" i="9" a="1"/>
  <c r="J179" i="9"/>
  <c r="S179" i="9"/>
  <c r="F179" i="9"/>
  <c r="L179" i="9" a="1"/>
  <c r="L179" i="9"/>
  <c r="U179" i="9"/>
  <c r="N179" i="9" a="1"/>
  <c r="N179" i="9"/>
  <c r="W179" i="9"/>
  <c r="P179" i="9" a="1"/>
  <c r="P179" i="9"/>
  <c r="Y179" i="9"/>
  <c r="R179" i="9" a="1"/>
  <c r="R179" i="9"/>
  <c r="AA179" i="9"/>
  <c r="AB179" i="9"/>
  <c r="T177" i="23"/>
  <c r="P177" i="23"/>
  <c r="O177" i="23"/>
  <c r="AC176" i="23"/>
  <c r="L176" i="23"/>
  <c r="G178" i="9"/>
  <c r="H178" i="9"/>
  <c r="I178" i="9"/>
  <c r="F178" i="9"/>
  <c r="J178" i="9" a="1"/>
  <c r="J178" i="9"/>
  <c r="S178" i="9"/>
  <c r="E178" i="9"/>
  <c r="L178" i="9" a="1"/>
  <c r="L178" i="9"/>
  <c r="U178" i="9"/>
  <c r="N178" i="9" a="1"/>
  <c r="N178" i="9"/>
  <c r="W178" i="9"/>
  <c r="P178" i="9" a="1"/>
  <c r="P178" i="9"/>
  <c r="Y178" i="9"/>
  <c r="R178" i="9" a="1"/>
  <c r="R178" i="9"/>
  <c r="AA178" i="9"/>
  <c r="AB178" i="9"/>
  <c r="T176" i="23"/>
  <c r="P176" i="23"/>
  <c r="O176" i="23"/>
  <c r="AC175" i="23"/>
  <c r="L175" i="23"/>
  <c r="G177" i="9"/>
  <c r="H177" i="9"/>
  <c r="I177" i="9"/>
  <c r="F177" i="9"/>
  <c r="J177" i="9" a="1"/>
  <c r="J177" i="9"/>
  <c r="S177" i="9"/>
  <c r="E177" i="9"/>
  <c r="L177" i="9" a="1"/>
  <c r="L177" i="9"/>
  <c r="U177" i="9"/>
  <c r="N177" i="9" a="1"/>
  <c r="N177" i="9"/>
  <c r="W177" i="9"/>
  <c r="P177" i="9" a="1"/>
  <c r="P177" i="9"/>
  <c r="Y177" i="9"/>
  <c r="R177" i="9" a="1"/>
  <c r="R177" i="9"/>
  <c r="AA177" i="9"/>
  <c r="AB177" i="9"/>
  <c r="T175" i="23"/>
  <c r="P175" i="23"/>
  <c r="O175" i="23"/>
  <c r="AC174" i="23"/>
  <c r="L174" i="23"/>
  <c r="G176" i="9"/>
  <c r="H176" i="9"/>
  <c r="I176" i="9"/>
  <c r="F176" i="9"/>
  <c r="J176" i="9" a="1"/>
  <c r="J176" i="9"/>
  <c r="S176" i="9"/>
  <c r="E176" i="9"/>
  <c r="L176" i="9" a="1"/>
  <c r="L176" i="9"/>
  <c r="U176" i="9"/>
  <c r="N176" i="9" a="1"/>
  <c r="N176" i="9"/>
  <c r="W176" i="9"/>
  <c r="P176" i="9" a="1"/>
  <c r="P176" i="9"/>
  <c r="Y176" i="9"/>
  <c r="R176" i="9" a="1"/>
  <c r="R176" i="9"/>
  <c r="AA176" i="9"/>
  <c r="AB176" i="9"/>
  <c r="T174" i="23"/>
  <c r="P174" i="23"/>
  <c r="O174" i="23"/>
  <c r="AC173" i="23"/>
  <c r="L173" i="23"/>
  <c r="G175" i="9"/>
  <c r="H175" i="9"/>
  <c r="I175" i="9"/>
  <c r="E175" i="9"/>
  <c r="J175" i="9" a="1"/>
  <c r="J175" i="9"/>
  <c r="S175" i="9"/>
  <c r="L175" i="9" a="1"/>
  <c r="L175" i="9"/>
  <c r="U175" i="9"/>
  <c r="N175" i="9" a="1"/>
  <c r="N175" i="9"/>
  <c r="W175" i="9"/>
  <c r="P175" i="9" a="1"/>
  <c r="P175" i="9"/>
  <c r="Y175" i="9"/>
  <c r="R175" i="9" a="1"/>
  <c r="R175" i="9"/>
  <c r="AA175" i="9"/>
  <c r="AB175" i="9"/>
  <c r="T173" i="23"/>
  <c r="P173" i="23"/>
  <c r="O173" i="23"/>
  <c r="AC172" i="23"/>
  <c r="L172" i="23"/>
  <c r="G174" i="9"/>
  <c r="H174" i="9"/>
  <c r="I174" i="9"/>
  <c r="F174" i="9"/>
  <c r="J174" i="9" a="1"/>
  <c r="J174" i="9"/>
  <c r="S174" i="9"/>
  <c r="E174" i="9"/>
  <c r="L174" i="9" a="1"/>
  <c r="L174" i="9"/>
  <c r="U174" i="9"/>
  <c r="N174" i="9" a="1"/>
  <c r="N174" i="9"/>
  <c r="W174" i="9"/>
  <c r="P174" i="9" a="1"/>
  <c r="P174" i="9"/>
  <c r="Y174" i="9"/>
  <c r="R174" i="9" a="1"/>
  <c r="R174" i="9"/>
  <c r="AA174" i="9"/>
  <c r="AB174" i="9"/>
  <c r="T172" i="23"/>
  <c r="P172" i="23"/>
  <c r="O172" i="23"/>
  <c r="AC171" i="23"/>
  <c r="L171" i="23"/>
  <c r="G173" i="9"/>
  <c r="H173" i="9"/>
  <c r="I173" i="9"/>
  <c r="F173" i="9"/>
  <c r="J173" i="9" a="1"/>
  <c r="J173" i="9"/>
  <c r="S173" i="9"/>
  <c r="E173" i="9"/>
  <c r="L173" i="9" a="1"/>
  <c r="L173" i="9"/>
  <c r="U173" i="9"/>
  <c r="N173" i="9" a="1"/>
  <c r="N173" i="9"/>
  <c r="W173" i="9"/>
  <c r="P173" i="9" a="1"/>
  <c r="P173" i="9"/>
  <c r="Y173" i="9"/>
  <c r="R173" i="9" a="1"/>
  <c r="R173" i="9"/>
  <c r="AA173" i="9"/>
  <c r="AB173" i="9"/>
  <c r="T171" i="23"/>
  <c r="P171" i="23"/>
  <c r="O171" i="23"/>
  <c r="AC170" i="23"/>
  <c r="L170" i="23"/>
  <c r="G172" i="9"/>
  <c r="H172" i="9"/>
  <c r="I172" i="9"/>
  <c r="F172" i="9"/>
  <c r="J172" i="9" a="1"/>
  <c r="J172" i="9"/>
  <c r="S172" i="9"/>
  <c r="E172" i="9"/>
  <c r="L172" i="9" a="1"/>
  <c r="L172" i="9"/>
  <c r="U172" i="9"/>
  <c r="N172" i="9" a="1"/>
  <c r="N172" i="9"/>
  <c r="W172" i="9"/>
  <c r="P172" i="9" a="1"/>
  <c r="P172" i="9"/>
  <c r="Y172" i="9"/>
  <c r="R172" i="9" a="1"/>
  <c r="R172" i="9"/>
  <c r="AA172" i="9"/>
  <c r="AB172" i="9"/>
  <c r="T170" i="23"/>
  <c r="P170" i="23"/>
  <c r="O170" i="23"/>
  <c r="AC169" i="23"/>
  <c r="L169" i="23"/>
  <c r="G171" i="9"/>
  <c r="H171" i="9"/>
  <c r="I171" i="9"/>
  <c r="F171" i="9"/>
  <c r="J171" i="9" a="1"/>
  <c r="J171" i="9"/>
  <c r="S171" i="9"/>
  <c r="E171" i="9"/>
  <c r="L171" i="9" a="1"/>
  <c r="L171" i="9"/>
  <c r="U171" i="9"/>
  <c r="N171" i="9" a="1"/>
  <c r="N171" i="9"/>
  <c r="W171" i="9"/>
  <c r="P171" i="9" a="1"/>
  <c r="P171" i="9"/>
  <c r="Y171" i="9"/>
  <c r="R171" i="9" a="1"/>
  <c r="R171" i="9"/>
  <c r="AA171" i="9"/>
  <c r="AB171" i="9"/>
  <c r="T169" i="23"/>
  <c r="P169" i="23"/>
  <c r="O169" i="23"/>
  <c r="AC168" i="23"/>
  <c r="L168" i="23"/>
  <c r="G170" i="9"/>
  <c r="H170" i="9"/>
  <c r="I170" i="9"/>
  <c r="F170" i="9"/>
  <c r="J170" i="9" a="1"/>
  <c r="J170" i="9"/>
  <c r="S170" i="9"/>
  <c r="E170" i="9"/>
  <c r="L170" i="9" a="1"/>
  <c r="L170" i="9"/>
  <c r="U170" i="9"/>
  <c r="N170" i="9" a="1"/>
  <c r="N170" i="9"/>
  <c r="W170" i="9"/>
  <c r="P170" i="9" a="1"/>
  <c r="P170" i="9"/>
  <c r="Y170" i="9"/>
  <c r="R170" i="9" a="1"/>
  <c r="R170" i="9"/>
  <c r="AA170" i="9"/>
  <c r="AB170" i="9"/>
  <c r="T168" i="23"/>
  <c r="P168" i="23"/>
  <c r="O168" i="23"/>
  <c r="AC167" i="23"/>
  <c r="L167" i="23"/>
  <c r="G169" i="9"/>
  <c r="H169" i="9"/>
  <c r="I169" i="9"/>
  <c r="F169" i="9"/>
  <c r="J169" i="9" a="1"/>
  <c r="J169" i="9"/>
  <c r="S169" i="9"/>
  <c r="E169" i="9"/>
  <c r="L169" i="9" a="1"/>
  <c r="L169" i="9"/>
  <c r="U169" i="9"/>
  <c r="N169" i="9" a="1"/>
  <c r="N169" i="9"/>
  <c r="W169" i="9"/>
  <c r="P169" i="9" a="1"/>
  <c r="P169" i="9"/>
  <c r="Y169" i="9"/>
  <c r="R169" i="9" a="1"/>
  <c r="R169" i="9"/>
  <c r="AA169" i="9"/>
  <c r="AB169" i="9"/>
  <c r="T167" i="23"/>
  <c r="P167" i="23"/>
  <c r="O167" i="23"/>
  <c r="AC166" i="23"/>
  <c r="L166" i="23"/>
  <c r="G168" i="9"/>
  <c r="H168" i="9"/>
  <c r="I168" i="9"/>
  <c r="F168" i="9"/>
  <c r="J168" i="9" a="1"/>
  <c r="J168" i="9"/>
  <c r="S168" i="9"/>
  <c r="E168" i="9"/>
  <c r="L168" i="9" a="1"/>
  <c r="L168" i="9"/>
  <c r="U168" i="9"/>
  <c r="N168" i="9" a="1"/>
  <c r="N168" i="9"/>
  <c r="W168" i="9"/>
  <c r="P168" i="9" a="1"/>
  <c r="P168" i="9"/>
  <c r="Y168" i="9"/>
  <c r="R168" i="9" a="1"/>
  <c r="R168" i="9"/>
  <c r="AA168" i="9"/>
  <c r="AB168" i="9"/>
  <c r="T166" i="23"/>
  <c r="P166" i="23"/>
  <c r="O166" i="23"/>
  <c r="AC165" i="23"/>
  <c r="L165" i="23"/>
  <c r="G167" i="9"/>
  <c r="H167" i="9"/>
  <c r="I167" i="9"/>
  <c r="F167" i="9"/>
  <c r="J167" i="9" a="1"/>
  <c r="J167" i="9"/>
  <c r="S167" i="9"/>
  <c r="E167" i="9"/>
  <c r="L167" i="9" a="1"/>
  <c r="L167" i="9"/>
  <c r="U167" i="9"/>
  <c r="N167" i="9" a="1"/>
  <c r="N167" i="9"/>
  <c r="W167" i="9"/>
  <c r="P167" i="9" a="1"/>
  <c r="P167" i="9"/>
  <c r="Y167" i="9"/>
  <c r="R167" i="9" a="1"/>
  <c r="R167" i="9"/>
  <c r="AA167" i="9"/>
  <c r="AB167" i="9"/>
  <c r="T165" i="23"/>
  <c r="P165" i="23"/>
  <c r="O165" i="23"/>
  <c r="AC164" i="23"/>
  <c r="L164" i="23"/>
  <c r="G166" i="9"/>
  <c r="H166" i="9"/>
  <c r="I166" i="9"/>
  <c r="E166" i="9"/>
  <c r="J166" i="9" a="1"/>
  <c r="J166" i="9"/>
  <c r="S166" i="9"/>
  <c r="F166" i="9"/>
  <c r="L166" i="9" a="1"/>
  <c r="L166" i="9"/>
  <c r="U166" i="9"/>
  <c r="N166" i="9" a="1"/>
  <c r="N166" i="9"/>
  <c r="W166" i="9"/>
  <c r="P166" i="9" a="1"/>
  <c r="P166" i="9"/>
  <c r="Y166" i="9"/>
  <c r="R166" i="9" a="1"/>
  <c r="R166" i="9"/>
  <c r="AA166" i="9"/>
  <c r="AB166" i="9"/>
  <c r="T164" i="23"/>
  <c r="P164" i="23"/>
  <c r="O164" i="23"/>
  <c r="AC163" i="23"/>
  <c r="L163" i="23"/>
  <c r="G165" i="9"/>
  <c r="H165" i="9"/>
  <c r="I165" i="9"/>
  <c r="E165" i="9"/>
  <c r="J165" i="9" a="1"/>
  <c r="J165" i="9"/>
  <c r="S165" i="9"/>
  <c r="F165" i="9"/>
  <c r="L165" i="9" a="1"/>
  <c r="L165" i="9"/>
  <c r="U165" i="9"/>
  <c r="N165" i="9" a="1"/>
  <c r="N165" i="9"/>
  <c r="W165" i="9"/>
  <c r="P165" i="9" a="1"/>
  <c r="P165" i="9"/>
  <c r="Y165" i="9"/>
  <c r="R165" i="9" a="1"/>
  <c r="R165" i="9"/>
  <c r="AA165" i="9"/>
  <c r="AB165" i="9"/>
  <c r="T163" i="23"/>
  <c r="P163" i="23"/>
  <c r="O163" i="23"/>
  <c r="AC162" i="23"/>
  <c r="L162" i="23"/>
  <c r="G164" i="9"/>
  <c r="H164" i="9"/>
  <c r="I164" i="9"/>
  <c r="F164" i="9"/>
  <c r="J164" i="9" a="1"/>
  <c r="J164" i="9"/>
  <c r="S164" i="9"/>
  <c r="E164" i="9"/>
  <c r="L164" i="9" a="1"/>
  <c r="L164" i="9"/>
  <c r="U164" i="9"/>
  <c r="N164" i="9" a="1"/>
  <c r="N164" i="9"/>
  <c r="W164" i="9"/>
  <c r="P164" i="9" a="1"/>
  <c r="P164" i="9"/>
  <c r="Y164" i="9"/>
  <c r="R164" i="9" a="1"/>
  <c r="R164" i="9"/>
  <c r="AA164" i="9"/>
  <c r="AB164" i="9"/>
  <c r="T162" i="23"/>
  <c r="P162" i="23"/>
  <c r="O162" i="23"/>
  <c r="AC161" i="23"/>
  <c r="L161" i="23"/>
  <c r="G163" i="9"/>
  <c r="H163" i="9"/>
  <c r="I163" i="9"/>
  <c r="E163" i="9"/>
  <c r="J163" i="9" a="1"/>
  <c r="J163" i="9"/>
  <c r="S163" i="9"/>
  <c r="F163" i="9"/>
  <c r="L163" i="9" a="1"/>
  <c r="L163" i="9"/>
  <c r="U163" i="9"/>
  <c r="N163" i="9" a="1"/>
  <c r="N163" i="9"/>
  <c r="W163" i="9"/>
  <c r="P163" i="9" a="1"/>
  <c r="P163" i="9"/>
  <c r="Y163" i="9"/>
  <c r="R163" i="9" a="1"/>
  <c r="R163" i="9"/>
  <c r="AA163" i="9"/>
  <c r="AB163" i="9"/>
  <c r="T161" i="23"/>
  <c r="P161" i="23"/>
  <c r="O161" i="23"/>
  <c r="AC160" i="23"/>
  <c r="L160" i="23"/>
  <c r="G162" i="9"/>
  <c r="H162" i="9"/>
  <c r="I162" i="9"/>
  <c r="F162" i="9"/>
  <c r="J162" i="9" a="1"/>
  <c r="J162" i="9"/>
  <c r="S162" i="9"/>
  <c r="E162" i="9"/>
  <c r="L162" i="9" a="1"/>
  <c r="L162" i="9"/>
  <c r="U162" i="9"/>
  <c r="N162" i="9" a="1"/>
  <c r="N162" i="9"/>
  <c r="W162" i="9"/>
  <c r="P162" i="9" a="1"/>
  <c r="P162" i="9"/>
  <c r="Y162" i="9"/>
  <c r="R162" i="9" a="1"/>
  <c r="R162" i="9"/>
  <c r="AA162" i="9"/>
  <c r="AB162" i="9"/>
  <c r="T160" i="23"/>
  <c r="P160" i="23"/>
  <c r="O160" i="23"/>
  <c r="AC159" i="23"/>
  <c r="L159" i="23"/>
  <c r="G161" i="9"/>
  <c r="H161" i="9"/>
  <c r="I161" i="9"/>
  <c r="E161" i="9"/>
  <c r="J161" i="9" a="1"/>
  <c r="J161" i="9"/>
  <c r="S161" i="9"/>
  <c r="F161" i="9"/>
  <c r="L161" i="9" a="1"/>
  <c r="L161" i="9"/>
  <c r="U161" i="9"/>
  <c r="N161" i="9" a="1"/>
  <c r="N161" i="9"/>
  <c r="W161" i="9"/>
  <c r="P161" i="9" a="1"/>
  <c r="P161" i="9"/>
  <c r="Y161" i="9"/>
  <c r="R161" i="9" a="1"/>
  <c r="R161" i="9"/>
  <c r="AA161" i="9"/>
  <c r="AB161" i="9"/>
  <c r="T159" i="23"/>
  <c r="P159" i="23"/>
  <c r="O159" i="23"/>
  <c r="AC158" i="23"/>
  <c r="L158" i="23"/>
  <c r="G160" i="9"/>
  <c r="H160" i="9"/>
  <c r="I160" i="9"/>
  <c r="E160" i="9"/>
  <c r="J160" i="9" a="1"/>
  <c r="J160" i="9"/>
  <c r="S160" i="9"/>
  <c r="L160" i="9" a="1"/>
  <c r="L160" i="9"/>
  <c r="U160" i="9"/>
  <c r="N160" i="9" a="1"/>
  <c r="N160" i="9"/>
  <c r="W160" i="9"/>
  <c r="P160" i="9" a="1"/>
  <c r="P160" i="9"/>
  <c r="Y160" i="9"/>
  <c r="R160" i="9" a="1"/>
  <c r="R160" i="9"/>
  <c r="AA160" i="9"/>
  <c r="AB160" i="9"/>
  <c r="T158" i="23"/>
  <c r="P158" i="23"/>
  <c r="O158" i="23"/>
  <c r="AC157" i="23"/>
  <c r="L157" i="23"/>
  <c r="G159" i="9"/>
  <c r="H159" i="9"/>
  <c r="I159" i="9"/>
  <c r="E159" i="9"/>
  <c r="J159" i="9" a="1"/>
  <c r="J159" i="9"/>
  <c r="S159" i="9"/>
  <c r="L159" i="9" a="1"/>
  <c r="L159" i="9"/>
  <c r="U159" i="9"/>
  <c r="N159" i="9" a="1"/>
  <c r="N159" i="9"/>
  <c r="W159" i="9"/>
  <c r="P159" i="9" a="1"/>
  <c r="P159" i="9"/>
  <c r="Y159" i="9"/>
  <c r="R159" i="9" a="1"/>
  <c r="R159" i="9"/>
  <c r="AA159" i="9"/>
  <c r="AB159" i="9"/>
  <c r="T157" i="23"/>
  <c r="P157" i="23"/>
  <c r="O157" i="23"/>
  <c r="AC156" i="23"/>
  <c r="L156" i="23"/>
  <c r="G158" i="9"/>
  <c r="H158" i="9"/>
  <c r="I158" i="9"/>
  <c r="F158" i="9"/>
  <c r="J158" i="9" a="1"/>
  <c r="J158" i="9"/>
  <c r="S158" i="9"/>
  <c r="E158" i="9"/>
  <c r="L158" i="9" a="1"/>
  <c r="L158" i="9"/>
  <c r="U158" i="9"/>
  <c r="N158" i="9" a="1"/>
  <c r="N158" i="9"/>
  <c r="W158" i="9"/>
  <c r="P158" i="9" a="1"/>
  <c r="P158" i="9"/>
  <c r="Y158" i="9"/>
  <c r="R158" i="9" a="1"/>
  <c r="R158" i="9"/>
  <c r="AA158" i="9"/>
  <c r="AB158" i="9"/>
  <c r="T156" i="23"/>
  <c r="P156" i="23"/>
  <c r="O156" i="23"/>
  <c r="AC155" i="23"/>
  <c r="L155" i="23"/>
  <c r="G157" i="9"/>
  <c r="H157" i="9"/>
  <c r="I157" i="9"/>
  <c r="F157" i="9"/>
  <c r="J157" i="9" a="1"/>
  <c r="J157" i="9"/>
  <c r="S157" i="9"/>
  <c r="E157" i="9"/>
  <c r="L157" i="9" a="1"/>
  <c r="L157" i="9"/>
  <c r="U157" i="9"/>
  <c r="N157" i="9" a="1"/>
  <c r="N157" i="9"/>
  <c r="W157" i="9"/>
  <c r="P157" i="9" a="1"/>
  <c r="P157" i="9"/>
  <c r="Y157" i="9"/>
  <c r="R157" i="9" a="1"/>
  <c r="R157" i="9"/>
  <c r="AA157" i="9"/>
  <c r="AB157" i="9"/>
  <c r="T155" i="23"/>
  <c r="P155" i="23"/>
  <c r="O155" i="23"/>
  <c r="AC154" i="23"/>
  <c r="L154" i="23"/>
  <c r="G156" i="9"/>
  <c r="H156" i="9"/>
  <c r="I156" i="9"/>
  <c r="F156" i="9"/>
  <c r="J156" i="9" a="1"/>
  <c r="J156" i="9"/>
  <c r="S156" i="9"/>
  <c r="E156" i="9"/>
  <c r="L156" i="9" a="1"/>
  <c r="L156" i="9"/>
  <c r="U156" i="9"/>
  <c r="N156" i="9" a="1"/>
  <c r="N156" i="9"/>
  <c r="W156" i="9"/>
  <c r="P156" i="9" a="1"/>
  <c r="P156" i="9"/>
  <c r="Y156" i="9"/>
  <c r="R156" i="9" a="1"/>
  <c r="R156" i="9"/>
  <c r="AA156" i="9"/>
  <c r="AB156" i="9"/>
  <c r="T154" i="23"/>
  <c r="P154" i="23"/>
  <c r="O154" i="23"/>
  <c r="AC153" i="23"/>
  <c r="L153" i="23"/>
  <c r="G155" i="9"/>
  <c r="H155" i="9"/>
  <c r="I155" i="9"/>
  <c r="F155" i="9"/>
  <c r="J155" i="9" a="1"/>
  <c r="J155" i="9"/>
  <c r="S155" i="9"/>
  <c r="E155" i="9"/>
  <c r="L155" i="9" a="1"/>
  <c r="L155" i="9"/>
  <c r="U155" i="9"/>
  <c r="N155" i="9" a="1"/>
  <c r="N155" i="9"/>
  <c r="W155" i="9"/>
  <c r="P155" i="9" a="1"/>
  <c r="P155" i="9"/>
  <c r="Y155" i="9"/>
  <c r="R155" i="9" a="1"/>
  <c r="R155" i="9"/>
  <c r="AA155" i="9"/>
  <c r="AB155" i="9"/>
  <c r="T153" i="23"/>
  <c r="P153" i="23"/>
  <c r="O153" i="23"/>
  <c r="AC152" i="23"/>
  <c r="L152" i="23"/>
  <c r="G154" i="9"/>
  <c r="H154" i="9"/>
  <c r="I154" i="9"/>
  <c r="E154" i="9"/>
  <c r="J154" i="9" a="1"/>
  <c r="J154" i="9"/>
  <c r="S154" i="9"/>
  <c r="F154" i="9"/>
  <c r="L154" i="9" a="1"/>
  <c r="L154" i="9"/>
  <c r="U154" i="9"/>
  <c r="N154" i="9" a="1"/>
  <c r="N154" i="9"/>
  <c r="W154" i="9"/>
  <c r="P154" i="9" a="1"/>
  <c r="P154" i="9"/>
  <c r="Y154" i="9"/>
  <c r="R154" i="9" a="1"/>
  <c r="R154" i="9"/>
  <c r="AA154" i="9"/>
  <c r="AB154" i="9"/>
  <c r="T152" i="23"/>
  <c r="P152" i="23"/>
  <c r="O152" i="23"/>
  <c r="AC151" i="23"/>
  <c r="L151" i="23"/>
  <c r="G153" i="9"/>
  <c r="H153" i="9"/>
  <c r="I153" i="9"/>
  <c r="F153" i="9"/>
  <c r="J153" i="9" a="1"/>
  <c r="J153" i="9"/>
  <c r="S153" i="9"/>
  <c r="E153" i="9"/>
  <c r="L153" i="9" a="1"/>
  <c r="L153" i="9"/>
  <c r="U153" i="9"/>
  <c r="N153" i="9" a="1"/>
  <c r="N153" i="9"/>
  <c r="W153" i="9"/>
  <c r="P153" i="9" a="1"/>
  <c r="P153" i="9"/>
  <c r="Y153" i="9"/>
  <c r="R153" i="9" a="1"/>
  <c r="R153" i="9"/>
  <c r="AA153" i="9"/>
  <c r="AB153" i="9"/>
  <c r="T151" i="23"/>
  <c r="P151" i="23"/>
  <c r="O151" i="23"/>
  <c r="AC150" i="23"/>
  <c r="L150" i="23"/>
  <c r="G152" i="9"/>
  <c r="H152" i="9"/>
  <c r="I152" i="9"/>
  <c r="E152" i="9"/>
  <c r="J152" i="9" a="1"/>
  <c r="J152" i="9"/>
  <c r="S152" i="9"/>
  <c r="F152" i="9"/>
  <c r="L152" i="9" a="1"/>
  <c r="L152" i="9"/>
  <c r="U152" i="9"/>
  <c r="N152" i="9" a="1"/>
  <c r="N152" i="9"/>
  <c r="W152" i="9"/>
  <c r="P152" i="9" a="1"/>
  <c r="P152" i="9"/>
  <c r="Y152" i="9"/>
  <c r="R152" i="9" a="1"/>
  <c r="R152" i="9"/>
  <c r="AA152" i="9"/>
  <c r="AB152" i="9"/>
  <c r="T150" i="23"/>
  <c r="P150" i="23"/>
  <c r="O150" i="23"/>
  <c r="AC149" i="23"/>
  <c r="L149" i="23"/>
  <c r="G151" i="9"/>
  <c r="H151" i="9"/>
  <c r="I151" i="9"/>
  <c r="F151" i="9"/>
  <c r="J151" i="9" a="1"/>
  <c r="J151" i="9"/>
  <c r="S151" i="9"/>
  <c r="E151" i="9"/>
  <c r="L151" i="9" a="1"/>
  <c r="L151" i="9"/>
  <c r="U151" i="9"/>
  <c r="N151" i="9" a="1"/>
  <c r="N151" i="9"/>
  <c r="W151" i="9"/>
  <c r="P151" i="9" a="1"/>
  <c r="P151" i="9"/>
  <c r="Y151" i="9"/>
  <c r="R151" i="9" a="1"/>
  <c r="R151" i="9"/>
  <c r="AA151" i="9"/>
  <c r="AB151" i="9"/>
  <c r="T149" i="23"/>
  <c r="P149" i="23"/>
  <c r="O149" i="23"/>
  <c r="L148" i="23"/>
  <c r="G150" i="9"/>
  <c r="H150" i="9"/>
  <c r="I150" i="9"/>
  <c r="F150" i="9"/>
  <c r="J150" i="9" a="1"/>
  <c r="J150" i="9"/>
  <c r="S150" i="9"/>
  <c r="E150" i="9"/>
  <c r="L150" i="9" a="1"/>
  <c r="L150" i="9"/>
  <c r="U150" i="9"/>
  <c r="N150" i="9" a="1"/>
  <c r="N150" i="9"/>
  <c r="W150" i="9"/>
  <c r="P150" i="9" a="1"/>
  <c r="P150" i="9"/>
  <c r="Y150" i="9"/>
  <c r="R150" i="9" a="1"/>
  <c r="R150" i="9"/>
  <c r="AA150" i="9"/>
  <c r="AB150" i="9"/>
  <c r="T148" i="23"/>
  <c r="P148" i="23"/>
  <c r="O148" i="23"/>
  <c r="L147" i="23"/>
  <c r="G149" i="9"/>
  <c r="H149" i="9"/>
  <c r="I149" i="9"/>
  <c r="E149" i="9"/>
  <c r="J149" i="9" a="1"/>
  <c r="J149" i="9"/>
  <c r="S149" i="9"/>
  <c r="L149" i="9" a="1"/>
  <c r="L149" i="9"/>
  <c r="U149" i="9"/>
  <c r="N149" i="9" a="1"/>
  <c r="N149" i="9"/>
  <c r="W149" i="9"/>
  <c r="P149" i="9" a="1"/>
  <c r="P149" i="9"/>
  <c r="Y149" i="9"/>
  <c r="R149" i="9" a="1"/>
  <c r="R149" i="9"/>
  <c r="AA149" i="9"/>
  <c r="AB149" i="9"/>
  <c r="T147" i="23"/>
  <c r="P147" i="23"/>
  <c r="O147" i="23"/>
  <c r="L146" i="23"/>
  <c r="G148" i="9"/>
  <c r="H148" i="9"/>
  <c r="I148" i="9"/>
  <c r="E148" i="9"/>
  <c r="J148" i="9" a="1"/>
  <c r="J148" i="9"/>
  <c r="S148" i="9"/>
  <c r="L148" i="9" a="1"/>
  <c r="L148" i="9"/>
  <c r="U148" i="9"/>
  <c r="N148" i="9" a="1"/>
  <c r="N148" i="9"/>
  <c r="W148" i="9"/>
  <c r="P148" i="9" a="1"/>
  <c r="P148" i="9"/>
  <c r="Y148" i="9"/>
  <c r="R148" i="9" a="1"/>
  <c r="R148" i="9"/>
  <c r="AA148" i="9"/>
  <c r="AB148" i="9"/>
  <c r="T146" i="23"/>
  <c r="P146" i="23"/>
  <c r="O146" i="23"/>
  <c r="L145" i="23"/>
  <c r="G147" i="9"/>
  <c r="H147" i="9"/>
  <c r="I147" i="9"/>
  <c r="F147" i="9"/>
  <c r="J147" i="9" a="1"/>
  <c r="J147" i="9"/>
  <c r="S147" i="9"/>
  <c r="E147" i="9"/>
  <c r="L147" i="9" a="1"/>
  <c r="L147" i="9"/>
  <c r="U147" i="9"/>
  <c r="N147" i="9" a="1"/>
  <c r="N147" i="9"/>
  <c r="W147" i="9"/>
  <c r="P147" i="9" a="1"/>
  <c r="P147" i="9"/>
  <c r="Y147" i="9"/>
  <c r="R147" i="9" a="1"/>
  <c r="R147" i="9"/>
  <c r="AA147" i="9"/>
  <c r="AB147" i="9"/>
  <c r="T145" i="23"/>
  <c r="P145" i="23"/>
  <c r="O145" i="23"/>
  <c r="L144" i="23"/>
  <c r="G146" i="9"/>
  <c r="H146" i="9"/>
  <c r="I146" i="9"/>
  <c r="F146" i="9"/>
  <c r="J146" i="9" a="1"/>
  <c r="J146" i="9"/>
  <c r="S146" i="9"/>
  <c r="E146" i="9"/>
  <c r="L146" i="9" a="1"/>
  <c r="L146" i="9"/>
  <c r="U146" i="9"/>
  <c r="N146" i="9" a="1"/>
  <c r="N146" i="9"/>
  <c r="W146" i="9"/>
  <c r="P146" i="9" a="1"/>
  <c r="P146" i="9"/>
  <c r="Y146" i="9"/>
  <c r="R146" i="9" a="1"/>
  <c r="R146" i="9"/>
  <c r="AA146" i="9"/>
  <c r="AB146" i="9"/>
  <c r="T144" i="23"/>
  <c r="P144" i="23"/>
  <c r="O144" i="23"/>
  <c r="L143" i="23"/>
  <c r="G145" i="9"/>
  <c r="H145" i="9"/>
  <c r="I145" i="9"/>
  <c r="F145" i="9"/>
  <c r="J145" i="9" a="1"/>
  <c r="J145" i="9"/>
  <c r="S145" i="9"/>
  <c r="E145" i="9"/>
  <c r="L145" i="9" a="1"/>
  <c r="L145" i="9"/>
  <c r="U145" i="9"/>
  <c r="N145" i="9" a="1"/>
  <c r="N145" i="9"/>
  <c r="W145" i="9"/>
  <c r="P145" i="9" a="1"/>
  <c r="P145" i="9"/>
  <c r="Y145" i="9"/>
  <c r="R145" i="9" a="1"/>
  <c r="R145" i="9"/>
  <c r="AA145" i="9"/>
  <c r="AB145" i="9"/>
  <c r="T143" i="23"/>
  <c r="P143" i="23"/>
  <c r="O143" i="23"/>
  <c r="L142" i="23"/>
  <c r="G144" i="9"/>
  <c r="H144" i="9"/>
  <c r="I144" i="9"/>
  <c r="F144" i="9"/>
  <c r="J144" i="9" a="1"/>
  <c r="J144" i="9"/>
  <c r="S144" i="9"/>
  <c r="E144" i="9"/>
  <c r="L144" i="9" a="1"/>
  <c r="L144" i="9"/>
  <c r="U144" i="9"/>
  <c r="N144" i="9" a="1"/>
  <c r="N144" i="9"/>
  <c r="W144" i="9"/>
  <c r="P144" i="9" a="1"/>
  <c r="P144" i="9"/>
  <c r="Y144" i="9"/>
  <c r="R144" i="9" a="1"/>
  <c r="R144" i="9"/>
  <c r="AA144" i="9"/>
  <c r="AB144" i="9"/>
  <c r="T142" i="23"/>
  <c r="P142" i="23"/>
  <c r="O142" i="23"/>
  <c r="L141" i="23"/>
  <c r="G143" i="9"/>
  <c r="H143" i="9"/>
  <c r="I143" i="9"/>
  <c r="F143" i="9"/>
  <c r="J143" i="9" a="1"/>
  <c r="J143" i="9"/>
  <c r="S143" i="9"/>
  <c r="E143" i="9"/>
  <c r="L143" i="9" a="1"/>
  <c r="L143" i="9"/>
  <c r="U143" i="9"/>
  <c r="N143" i="9" a="1"/>
  <c r="N143" i="9"/>
  <c r="W143" i="9"/>
  <c r="P143" i="9" a="1"/>
  <c r="P143" i="9"/>
  <c r="Y143" i="9"/>
  <c r="R143" i="9" a="1"/>
  <c r="R143" i="9"/>
  <c r="AA143" i="9"/>
  <c r="AB143" i="9"/>
  <c r="T141" i="23"/>
  <c r="P141" i="23"/>
  <c r="O141" i="23"/>
  <c r="L140" i="23"/>
  <c r="G142" i="9"/>
  <c r="H142" i="9"/>
  <c r="I142" i="9"/>
  <c r="E142" i="9"/>
  <c r="J142" i="9" a="1"/>
  <c r="J142" i="9"/>
  <c r="S142" i="9"/>
  <c r="F142" i="9"/>
  <c r="L142" i="9" a="1"/>
  <c r="L142" i="9"/>
  <c r="U142" i="9"/>
  <c r="N142" i="9" a="1"/>
  <c r="N142" i="9"/>
  <c r="W142" i="9"/>
  <c r="P142" i="9" a="1"/>
  <c r="P142" i="9"/>
  <c r="Y142" i="9"/>
  <c r="R142" i="9" a="1"/>
  <c r="R142" i="9"/>
  <c r="AA142" i="9"/>
  <c r="AB142" i="9"/>
  <c r="T140" i="23"/>
  <c r="P140" i="23"/>
  <c r="O140" i="23"/>
  <c r="L139" i="23"/>
  <c r="G141" i="9"/>
  <c r="H141" i="9"/>
  <c r="I141" i="9"/>
  <c r="F141" i="9"/>
  <c r="J141" i="9" a="1"/>
  <c r="J141" i="9"/>
  <c r="S141" i="9"/>
  <c r="E141" i="9"/>
  <c r="L141" i="9" a="1"/>
  <c r="L141" i="9"/>
  <c r="U141" i="9"/>
  <c r="N141" i="9" a="1"/>
  <c r="N141" i="9"/>
  <c r="W141" i="9"/>
  <c r="P141" i="9" a="1"/>
  <c r="P141" i="9"/>
  <c r="Y141" i="9"/>
  <c r="R141" i="9" a="1"/>
  <c r="R141" i="9"/>
  <c r="AA141" i="9"/>
  <c r="AB141" i="9"/>
  <c r="T139" i="23"/>
  <c r="P139" i="23"/>
  <c r="O139" i="23"/>
  <c r="L138" i="23"/>
  <c r="G140" i="9"/>
  <c r="H140" i="9"/>
  <c r="I140" i="9"/>
  <c r="F140" i="9"/>
  <c r="J140" i="9" a="1"/>
  <c r="J140" i="9"/>
  <c r="S140" i="9"/>
  <c r="E140" i="9"/>
  <c r="L140" i="9" a="1"/>
  <c r="L140" i="9"/>
  <c r="U140" i="9"/>
  <c r="N140" i="9" a="1"/>
  <c r="N140" i="9"/>
  <c r="W140" i="9"/>
  <c r="P140" i="9" a="1"/>
  <c r="P140" i="9"/>
  <c r="Y140" i="9"/>
  <c r="R140" i="9" a="1"/>
  <c r="R140" i="9"/>
  <c r="AA140" i="9"/>
  <c r="AB140" i="9"/>
  <c r="T138" i="23"/>
  <c r="P138" i="23"/>
  <c r="O138" i="23"/>
  <c r="L137" i="23"/>
  <c r="G139" i="9"/>
  <c r="H139" i="9"/>
  <c r="I139" i="9"/>
  <c r="F139" i="9"/>
  <c r="J139" i="9" a="1"/>
  <c r="J139" i="9"/>
  <c r="S139" i="9"/>
  <c r="E139" i="9"/>
  <c r="L139" i="9" a="1"/>
  <c r="L139" i="9"/>
  <c r="U139" i="9"/>
  <c r="N139" i="9" a="1"/>
  <c r="N139" i="9"/>
  <c r="W139" i="9"/>
  <c r="P139" i="9" a="1"/>
  <c r="P139" i="9"/>
  <c r="Y139" i="9"/>
  <c r="R139" i="9" a="1"/>
  <c r="R139" i="9"/>
  <c r="AA139" i="9"/>
  <c r="AB139" i="9"/>
  <c r="T137" i="23"/>
  <c r="P137" i="23"/>
  <c r="O137" i="23"/>
  <c r="L136" i="23"/>
  <c r="G138" i="9"/>
  <c r="H138" i="9"/>
  <c r="I138" i="9"/>
  <c r="F138" i="9"/>
  <c r="J138" i="9" a="1"/>
  <c r="J138" i="9"/>
  <c r="S138" i="9"/>
  <c r="E138" i="9"/>
  <c r="L138" i="9" a="1"/>
  <c r="L138" i="9"/>
  <c r="U138" i="9"/>
  <c r="N138" i="9" a="1"/>
  <c r="N138" i="9"/>
  <c r="W138" i="9"/>
  <c r="P138" i="9" a="1"/>
  <c r="P138" i="9"/>
  <c r="Y138" i="9"/>
  <c r="R138" i="9" a="1"/>
  <c r="R138" i="9"/>
  <c r="AA138" i="9"/>
  <c r="AB138" i="9"/>
  <c r="T136" i="23"/>
  <c r="P136" i="23"/>
  <c r="O136" i="23"/>
  <c r="L135" i="23"/>
  <c r="G137" i="9"/>
  <c r="H137" i="9"/>
  <c r="I137" i="9"/>
  <c r="E137" i="9"/>
  <c r="J137" i="9" a="1"/>
  <c r="J137" i="9"/>
  <c r="S137" i="9"/>
  <c r="L137" i="9" a="1"/>
  <c r="L137" i="9"/>
  <c r="U137" i="9"/>
  <c r="N137" i="9" a="1"/>
  <c r="N137" i="9"/>
  <c r="W137" i="9"/>
  <c r="P137" i="9" a="1"/>
  <c r="P137" i="9"/>
  <c r="Y137" i="9"/>
  <c r="R137" i="9" a="1"/>
  <c r="R137" i="9"/>
  <c r="AA137" i="9"/>
  <c r="AB137" i="9"/>
  <c r="T135" i="23"/>
  <c r="P135" i="23"/>
  <c r="O135" i="23"/>
  <c r="L134" i="23"/>
  <c r="G136" i="9"/>
  <c r="H136" i="9"/>
  <c r="I136" i="9"/>
  <c r="F136" i="9"/>
  <c r="J136" i="9" a="1"/>
  <c r="J136" i="9"/>
  <c r="S136" i="9"/>
  <c r="E136" i="9"/>
  <c r="L136" i="9" a="1"/>
  <c r="L136" i="9"/>
  <c r="U136" i="9"/>
  <c r="N136" i="9" a="1"/>
  <c r="N136" i="9"/>
  <c r="W136" i="9"/>
  <c r="P136" i="9" a="1"/>
  <c r="P136" i="9"/>
  <c r="Y136" i="9"/>
  <c r="R136" i="9" a="1"/>
  <c r="R136" i="9"/>
  <c r="AA136" i="9"/>
  <c r="AB136" i="9"/>
  <c r="T134" i="23"/>
  <c r="P134" i="23"/>
  <c r="O134" i="23"/>
  <c r="L133" i="23"/>
  <c r="G135" i="9"/>
  <c r="H135" i="9"/>
  <c r="I135" i="9"/>
  <c r="E135" i="9"/>
  <c r="J135" i="9" a="1"/>
  <c r="J135" i="9"/>
  <c r="S135" i="9"/>
  <c r="L135" i="9" a="1"/>
  <c r="L135" i="9"/>
  <c r="U135" i="9"/>
  <c r="N135" i="9" a="1"/>
  <c r="N135" i="9"/>
  <c r="W135" i="9"/>
  <c r="P135" i="9" a="1"/>
  <c r="P135" i="9"/>
  <c r="Y135" i="9"/>
  <c r="R135" i="9" a="1"/>
  <c r="R135" i="9"/>
  <c r="AA135" i="9"/>
  <c r="AB135" i="9"/>
  <c r="T133" i="23"/>
  <c r="P133" i="23"/>
  <c r="O133" i="23"/>
  <c r="L132" i="23"/>
  <c r="G134" i="9"/>
  <c r="H134" i="9"/>
  <c r="I134" i="9"/>
  <c r="E134" i="9"/>
  <c r="J134" i="9" a="1"/>
  <c r="J134" i="9"/>
  <c r="S134" i="9"/>
  <c r="F134" i="9"/>
  <c r="L134" i="9" a="1"/>
  <c r="L134" i="9"/>
  <c r="U134" i="9"/>
  <c r="N134" i="9" a="1"/>
  <c r="N134" i="9"/>
  <c r="W134" i="9"/>
  <c r="P134" i="9" a="1"/>
  <c r="P134" i="9"/>
  <c r="Y134" i="9"/>
  <c r="R134" i="9" a="1"/>
  <c r="R134" i="9"/>
  <c r="AA134" i="9"/>
  <c r="AB134" i="9"/>
  <c r="T132" i="23"/>
  <c r="P132" i="23"/>
  <c r="O132" i="23"/>
  <c r="L131" i="23"/>
  <c r="G133" i="9"/>
  <c r="H133" i="9"/>
  <c r="I133" i="9"/>
  <c r="F133" i="9"/>
  <c r="J133" i="9" a="1"/>
  <c r="J133" i="9"/>
  <c r="S133" i="9"/>
  <c r="E133" i="9"/>
  <c r="L133" i="9" a="1"/>
  <c r="L133" i="9"/>
  <c r="U133" i="9"/>
  <c r="N133" i="9" a="1"/>
  <c r="N133" i="9"/>
  <c r="W133" i="9"/>
  <c r="P133" i="9" a="1"/>
  <c r="P133" i="9"/>
  <c r="Y133" i="9"/>
  <c r="R133" i="9" a="1"/>
  <c r="R133" i="9"/>
  <c r="AA133" i="9"/>
  <c r="AB133" i="9"/>
  <c r="T131" i="23"/>
  <c r="P131" i="23"/>
  <c r="O131" i="23"/>
  <c r="L130" i="23"/>
  <c r="G132" i="9"/>
  <c r="H132" i="9"/>
  <c r="I132" i="9"/>
  <c r="F132" i="9"/>
  <c r="J132" i="9" a="1"/>
  <c r="J132" i="9"/>
  <c r="S132" i="9"/>
  <c r="E132" i="9"/>
  <c r="L132" i="9" a="1"/>
  <c r="L132" i="9"/>
  <c r="U132" i="9"/>
  <c r="N132" i="9" a="1"/>
  <c r="N132" i="9"/>
  <c r="W132" i="9"/>
  <c r="P132" i="9" a="1"/>
  <c r="P132" i="9"/>
  <c r="Y132" i="9"/>
  <c r="R132" i="9" a="1"/>
  <c r="R132" i="9"/>
  <c r="AA132" i="9"/>
  <c r="AB132" i="9"/>
  <c r="T130" i="23"/>
  <c r="P130" i="23"/>
  <c r="O130" i="23"/>
  <c r="L129" i="23"/>
  <c r="G131" i="9"/>
  <c r="H131" i="9"/>
  <c r="I131" i="9"/>
  <c r="F131" i="9"/>
  <c r="J131" i="9" a="1"/>
  <c r="J131" i="9"/>
  <c r="S131" i="9"/>
  <c r="E131" i="9"/>
  <c r="L131" i="9" a="1"/>
  <c r="L131" i="9"/>
  <c r="U131" i="9"/>
  <c r="N131" i="9" a="1"/>
  <c r="N131" i="9"/>
  <c r="W131" i="9"/>
  <c r="P131" i="9" a="1"/>
  <c r="P131" i="9"/>
  <c r="Y131" i="9"/>
  <c r="R131" i="9" a="1"/>
  <c r="R131" i="9"/>
  <c r="AA131" i="9"/>
  <c r="AB131" i="9"/>
  <c r="T129" i="23"/>
  <c r="P129" i="23"/>
  <c r="O129" i="23"/>
  <c r="L128" i="23"/>
  <c r="G130" i="9"/>
  <c r="H130" i="9"/>
  <c r="I130" i="9"/>
  <c r="F130" i="9"/>
  <c r="J130" i="9" a="1"/>
  <c r="J130" i="9"/>
  <c r="S130" i="9"/>
  <c r="E130" i="9"/>
  <c r="L130" i="9" a="1"/>
  <c r="L130" i="9"/>
  <c r="U130" i="9"/>
  <c r="N130" i="9" a="1"/>
  <c r="N130" i="9"/>
  <c r="W130" i="9"/>
  <c r="P130" i="9" a="1"/>
  <c r="P130" i="9"/>
  <c r="Y130" i="9"/>
  <c r="R130" i="9" a="1"/>
  <c r="R130" i="9"/>
  <c r="AA130" i="9"/>
  <c r="AB130" i="9"/>
  <c r="T128" i="23"/>
  <c r="P128" i="23"/>
  <c r="O128" i="23"/>
  <c r="L127" i="23"/>
  <c r="G129" i="9"/>
  <c r="H129" i="9"/>
  <c r="I129" i="9"/>
  <c r="E129" i="9"/>
  <c r="J129" i="9" a="1"/>
  <c r="J129" i="9"/>
  <c r="S129" i="9"/>
  <c r="L129" i="9" a="1"/>
  <c r="L129" i="9"/>
  <c r="U129" i="9"/>
  <c r="N129" i="9" a="1"/>
  <c r="N129" i="9"/>
  <c r="W129" i="9"/>
  <c r="P129" i="9" a="1"/>
  <c r="P129" i="9"/>
  <c r="Y129" i="9"/>
  <c r="R129" i="9" a="1"/>
  <c r="R129" i="9"/>
  <c r="AA129" i="9"/>
  <c r="AB129" i="9"/>
  <c r="T127" i="23"/>
  <c r="P127" i="23"/>
  <c r="O127" i="23"/>
  <c r="L126" i="23"/>
  <c r="G128" i="9"/>
  <c r="H128" i="9"/>
  <c r="I128" i="9"/>
  <c r="F128" i="9"/>
  <c r="J128" i="9" a="1"/>
  <c r="J128" i="9"/>
  <c r="S128" i="9"/>
  <c r="E128" i="9"/>
  <c r="L128" i="9" a="1"/>
  <c r="L128" i="9"/>
  <c r="U128" i="9"/>
  <c r="N128" i="9" a="1"/>
  <c r="N128" i="9"/>
  <c r="W128" i="9"/>
  <c r="P128" i="9" a="1"/>
  <c r="P128" i="9"/>
  <c r="Y128" i="9"/>
  <c r="R128" i="9" a="1"/>
  <c r="R128" i="9"/>
  <c r="AA128" i="9"/>
  <c r="AB128" i="9"/>
  <c r="T126" i="23"/>
  <c r="P126" i="23"/>
  <c r="O126" i="23"/>
  <c r="L125" i="23"/>
  <c r="G127" i="9"/>
  <c r="H127" i="9"/>
  <c r="I127" i="9"/>
  <c r="E127" i="9"/>
  <c r="J127" i="9" a="1"/>
  <c r="J127" i="9"/>
  <c r="S127" i="9"/>
  <c r="L127" i="9" a="1"/>
  <c r="L127" i="9"/>
  <c r="U127" i="9"/>
  <c r="N127" i="9" a="1"/>
  <c r="N127" i="9"/>
  <c r="W127" i="9"/>
  <c r="P127" i="9" a="1"/>
  <c r="P127" i="9"/>
  <c r="Y127" i="9"/>
  <c r="R127" i="9" a="1"/>
  <c r="R127" i="9"/>
  <c r="AA127" i="9"/>
  <c r="AB127" i="9"/>
  <c r="T125" i="23"/>
  <c r="P125" i="23"/>
  <c r="O125" i="23"/>
  <c r="L124" i="23"/>
  <c r="G126" i="9"/>
  <c r="H126" i="9"/>
  <c r="I126" i="9"/>
  <c r="F126" i="9"/>
  <c r="J126" i="9" a="1"/>
  <c r="J126" i="9"/>
  <c r="S126" i="9"/>
  <c r="E126" i="9"/>
  <c r="L126" i="9" a="1"/>
  <c r="L126" i="9"/>
  <c r="U126" i="9"/>
  <c r="N126" i="9" a="1"/>
  <c r="N126" i="9"/>
  <c r="W126" i="9"/>
  <c r="P126" i="9" a="1"/>
  <c r="P126" i="9"/>
  <c r="Y126" i="9"/>
  <c r="R126" i="9" a="1"/>
  <c r="R126" i="9"/>
  <c r="AA126" i="9"/>
  <c r="AB126" i="9"/>
  <c r="T124" i="23"/>
  <c r="P124" i="23"/>
  <c r="O124" i="23"/>
  <c r="L123" i="23"/>
  <c r="G125" i="9"/>
  <c r="H125" i="9"/>
  <c r="I125" i="9"/>
  <c r="F125" i="9"/>
  <c r="J125" i="9" a="1"/>
  <c r="J125" i="9"/>
  <c r="S125" i="9"/>
  <c r="E125" i="9"/>
  <c r="L125" i="9" a="1"/>
  <c r="L125" i="9"/>
  <c r="U125" i="9"/>
  <c r="N125" i="9" a="1"/>
  <c r="N125" i="9"/>
  <c r="W125" i="9"/>
  <c r="P125" i="9" a="1"/>
  <c r="P125" i="9"/>
  <c r="Y125" i="9"/>
  <c r="R125" i="9" a="1"/>
  <c r="R125" i="9"/>
  <c r="AA125" i="9"/>
  <c r="AB125" i="9"/>
  <c r="T123" i="23"/>
  <c r="P123" i="23"/>
  <c r="O123" i="23"/>
  <c r="L122" i="23"/>
  <c r="G124" i="9"/>
  <c r="H124" i="9"/>
  <c r="I124" i="9"/>
  <c r="E124" i="9"/>
  <c r="J124" i="9" a="1"/>
  <c r="J124" i="9"/>
  <c r="S124" i="9"/>
  <c r="F124" i="9"/>
  <c r="L124" i="9" a="1"/>
  <c r="L124" i="9"/>
  <c r="U124" i="9"/>
  <c r="N124" i="9" a="1"/>
  <c r="N124" i="9"/>
  <c r="W124" i="9"/>
  <c r="P124" i="9" a="1"/>
  <c r="P124" i="9"/>
  <c r="Y124" i="9"/>
  <c r="R124" i="9" a="1"/>
  <c r="R124" i="9"/>
  <c r="AA124" i="9"/>
  <c r="AB124" i="9"/>
  <c r="T122" i="23"/>
  <c r="P122" i="23"/>
  <c r="O122" i="23"/>
  <c r="L121" i="23"/>
  <c r="G123" i="9"/>
  <c r="H123" i="9"/>
  <c r="I123" i="9"/>
  <c r="F123" i="9"/>
  <c r="J123" i="9" a="1"/>
  <c r="J123" i="9"/>
  <c r="S123" i="9"/>
  <c r="E123" i="9"/>
  <c r="L123" i="9" a="1"/>
  <c r="L123" i="9"/>
  <c r="U123" i="9"/>
  <c r="N123" i="9" a="1"/>
  <c r="N123" i="9"/>
  <c r="W123" i="9"/>
  <c r="P123" i="9" a="1"/>
  <c r="P123" i="9"/>
  <c r="Y123" i="9"/>
  <c r="R123" i="9" a="1"/>
  <c r="R123" i="9"/>
  <c r="AA123" i="9"/>
  <c r="AB123" i="9"/>
  <c r="T121" i="23"/>
  <c r="P121" i="23"/>
  <c r="O121" i="23"/>
  <c r="L120" i="23"/>
  <c r="G122" i="9"/>
  <c r="H122" i="9"/>
  <c r="I122" i="9"/>
  <c r="E122" i="9"/>
  <c r="J122" i="9" a="1"/>
  <c r="J122" i="9"/>
  <c r="S122" i="9"/>
  <c r="L122" i="9" a="1"/>
  <c r="L122" i="9"/>
  <c r="U122" i="9"/>
  <c r="N122" i="9" a="1"/>
  <c r="N122" i="9"/>
  <c r="W122" i="9"/>
  <c r="P122" i="9" a="1"/>
  <c r="P122" i="9"/>
  <c r="Y122" i="9"/>
  <c r="R122" i="9" a="1"/>
  <c r="R122" i="9"/>
  <c r="AA122" i="9"/>
  <c r="AB122" i="9"/>
  <c r="T120" i="23"/>
  <c r="P120" i="23"/>
  <c r="O120" i="23"/>
  <c r="L119" i="23"/>
  <c r="G121" i="9"/>
  <c r="H121" i="9"/>
  <c r="I121" i="9"/>
  <c r="E121" i="9"/>
  <c r="J121" i="9" a="1"/>
  <c r="J121" i="9"/>
  <c r="S121" i="9"/>
  <c r="L121" i="9" a="1"/>
  <c r="L121" i="9"/>
  <c r="U121" i="9"/>
  <c r="N121" i="9" a="1"/>
  <c r="N121" i="9"/>
  <c r="W121" i="9"/>
  <c r="P121" i="9" a="1"/>
  <c r="P121" i="9"/>
  <c r="Y121" i="9"/>
  <c r="R121" i="9" a="1"/>
  <c r="R121" i="9"/>
  <c r="AA121" i="9"/>
  <c r="AB121" i="9"/>
  <c r="T119" i="23"/>
  <c r="P119" i="23"/>
  <c r="O119" i="23"/>
  <c r="L118" i="23"/>
  <c r="G120" i="9"/>
  <c r="H120" i="9"/>
  <c r="I120" i="9"/>
  <c r="F120" i="9"/>
  <c r="J120" i="9" a="1"/>
  <c r="J120" i="9"/>
  <c r="S120" i="9"/>
  <c r="E120" i="9"/>
  <c r="L120" i="9" a="1"/>
  <c r="L120" i="9"/>
  <c r="U120" i="9"/>
  <c r="N120" i="9" a="1"/>
  <c r="N120" i="9"/>
  <c r="W120" i="9"/>
  <c r="P120" i="9" a="1"/>
  <c r="P120" i="9"/>
  <c r="Y120" i="9"/>
  <c r="R120" i="9" a="1"/>
  <c r="R120" i="9"/>
  <c r="AA120" i="9"/>
  <c r="AB120" i="9"/>
  <c r="T118" i="23"/>
  <c r="P118" i="23"/>
  <c r="O118" i="23"/>
  <c r="L117" i="23"/>
  <c r="G119" i="9"/>
  <c r="H119" i="9"/>
  <c r="I119" i="9"/>
  <c r="F119" i="9"/>
  <c r="J119" i="9" a="1"/>
  <c r="J119" i="9"/>
  <c r="S119" i="9"/>
  <c r="E119" i="9"/>
  <c r="L119" i="9" a="1"/>
  <c r="L119" i="9"/>
  <c r="U119" i="9"/>
  <c r="N119" i="9" a="1"/>
  <c r="N119" i="9"/>
  <c r="W119" i="9"/>
  <c r="P119" i="9" a="1"/>
  <c r="P119" i="9"/>
  <c r="Y119" i="9"/>
  <c r="R119" i="9" a="1"/>
  <c r="R119" i="9"/>
  <c r="AA119" i="9"/>
  <c r="AB119" i="9"/>
  <c r="T117" i="23"/>
  <c r="P117" i="23"/>
  <c r="O117" i="23"/>
  <c r="L116" i="23"/>
  <c r="G118" i="9"/>
  <c r="H118" i="9"/>
  <c r="I118" i="9"/>
  <c r="F118" i="9"/>
  <c r="J118" i="9" a="1"/>
  <c r="J118" i="9"/>
  <c r="S118" i="9"/>
  <c r="E118" i="9"/>
  <c r="L118" i="9" a="1"/>
  <c r="L118" i="9"/>
  <c r="U118" i="9"/>
  <c r="N118" i="9" a="1"/>
  <c r="N118" i="9"/>
  <c r="W118" i="9"/>
  <c r="P118" i="9" a="1"/>
  <c r="P118" i="9"/>
  <c r="Y118" i="9"/>
  <c r="R118" i="9" a="1"/>
  <c r="R118" i="9"/>
  <c r="AA118" i="9"/>
  <c r="AB118" i="9"/>
  <c r="T116" i="23"/>
  <c r="P116" i="23"/>
  <c r="O116" i="23"/>
  <c r="L115" i="23"/>
  <c r="G117" i="9"/>
  <c r="H117" i="9"/>
  <c r="I117" i="9"/>
  <c r="F117" i="9"/>
  <c r="J117" i="9" a="1"/>
  <c r="J117" i="9"/>
  <c r="S117" i="9"/>
  <c r="E117" i="9"/>
  <c r="L117" i="9" a="1"/>
  <c r="L117" i="9"/>
  <c r="U117" i="9"/>
  <c r="N117" i="9" a="1"/>
  <c r="N117" i="9"/>
  <c r="W117" i="9"/>
  <c r="P117" i="9" a="1"/>
  <c r="P117" i="9"/>
  <c r="Y117" i="9"/>
  <c r="R117" i="9" a="1"/>
  <c r="R117" i="9"/>
  <c r="AA117" i="9"/>
  <c r="AB117" i="9"/>
  <c r="T115" i="23"/>
  <c r="P115" i="23"/>
  <c r="O115" i="23"/>
  <c r="L114" i="23"/>
  <c r="G116" i="9"/>
  <c r="H116" i="9"/>
  <c r="I116" i="9"/>
  <c r="E116" i="9"/>
  <c r="J116" i="9" a="1"/>
  <c r="J116" i="9"/>
  <c r="S116" i="9"/>
  <c r="F116" i="9"/>
  <c r="L116" i="9" a="1"/>
  <c r="L116" i="9"/>
  <c r="U116" i="9"/>
  <c r="N116" i="9" a="1"/>
  <c r="N116" i="9"/>
  <c r="W116" i="9"/>
  <c r="P116" i="9" a="1"/>
  <c r="P116" i="9"/>
  <c r="Y116" i="9"/>
  <c r="R116" i="9" a="1"/>
  <c r="R116" i="9"/>
  <c r="AA116" i="9"/>
  <c r="AB116" i="9"/>
  <c r="T114" i="23"/>
  <c r="P114" i="23"/>
  <c r="O114" i="23"/>
  <c r="L113" i="23"/>
  <c r="G115" i="9"/>
  <c r="H115" i="9"/>
  <c r="I115" i="9"/>
  <c r="F115" i="9"/>
  <c r="J115" i="9" a="1"/>
  <c r="J115" i="9"/>
  <c r="S115" i="9"/>
  <c r="E115" i="9"/>
  <c r="L115" i="9" a="1"/>
  <c r="L115" i="9"/>
  <c r="U115" i="9"/>
  <c r="N115" i="9" a="1"/>
  <c r="N115" i="9"/>
  <c r="W115" i="9"/>
  <c r="P115" i="9" a="1"/>
  <c r="P115" i="9"/>
  <c r="Y115" i="9"/>
  <c r="R115" i="9" a="1"/>
  <c r="R115" i="9"/>
  <c r="AA115" i="9"/>
  <c r="AB115" i="9"/>
  <c r="T113" i="23"/>
  <c r="P113" i="23"/>
  <c r="O113" i="23"/>
  <c r="L112" i="23"/>
  <c r="G114" i="9"/>
  <c r="H114" i="9"/>
  <c r="I114" i="9"/>
  <c r="F114" i="9"/>
  <c r="J114" i="9" a="1"/>
  <c r="J114" i="9"/>
  <c r="S114" i="9"/>
  <c r="E114" i="9"/>
  <c r="L114" i="9" a="1"/>
  <c r="L114" i="9"/>
  <c r="U114" i="9"/>
  <c r="N114" i="9" a="1"/>
  <c r="N114" i="9"/>
  <c r="W114" i="9"/>
  <c r="P114" i="9" a="1"/>
  <c r="P114" i="9"/>
  <c r="Y114" i="9"/>
  <c r="R114" i="9" a="1"/>
  <c r="R114" i="9"/>
  <c r="AA114" i="9"/>
  <c r="AB114" i="9"/>
  <c r="T112" i="23"/>
  <c r="P112" i="23"/>
  <c r="O112" i="23"/>
  <c r="L111" i="23"/>
  <c r="G113" i="9"/>
  <c r="H113" i="9"/>
  <c r="I113" i="9"/>
  <c r="F113" i="9"/>
  <c r="J113" i="9" a="1"/>
  <c r="J113" i="9"/>
  <c r="S113" i="9"/>
  <c r="E113" i="9"/>
  <c r="L113" i="9" a="1"/>
  <c r="L113" i="9"/>
  <c r="U113" i="9"/>
  <c r="N113" i="9" a="1"/>
  <c r="N113" i="9"/>
  <c r="W113" i="9"/>
  <c r="P113" i="9" a="1"/>
  <c r="P113" i="9"/>
  <c r="Y113" i="9"/>
  <c r="R113" i="9" a="1"/>
  <c r="R113" i="9"/>
  <c r="AA113" i="9"/>
  <c r="AB113" i="9"/>
  <c r="T111" i="23"/>
  <c r="P111" i="23"/>
  <c r="O111" i="23"/>
  <c r="L110" i="23"/>
  <c r="G112" i="9"/>
  <c r="H112" i="9"/>
  <c r="I112" i="9"/>
  <c r="F112" i="9"/>
  <c r="J112" i="9" a="1"/>
  <c r="J112" i="9"/>
  <c r="S112" i="9"/>
  <c r="E112" i="9"/>
  <c r="L112" i="9" a="1"/>
  <c r="L112" i="9"/>
  <c r="U112" i="9"/>
  <c r="N112" i="9" a="1"/>
  <c r="N112" i="9"/>
  <c r="W112" i="9"/>
  <c r="P112" i="9" a="1"/>
  <c r="P112" i="9"/>
  <c r="Y112" i="9"/>
  <c r="R112" i="9" a="1"/>
  <c r="R112" i="9"/>
  <c r="AA112" i="9"/>
  <c r="AB112" i="9"/>
  <c r="T110" i="23"/>
  <c r="P110" i="23"/>
  <c r="O110" i="23"/>
  <c r="L109" i="23"/>
  <c r="G111" i="9"/>
  <c r="H111" i="9"/>
  <c r="I111" i="9"/>
  <c r="F111" i="9"/>
  <c r="J111" i="9" a="1"/>
  <c r="J111" i="9"/>
  <c r="S111" i="9"/>
  <c r="E111" i="9"/>
  <c r="L111" i="9" a="1"/>
  <c r="L111" i="9"/>
  <c r="U111" i="9"/>
  <c r="N111" i="9" a="1"/>
  <c r="N111" i="9"/>
  <c r="W111" i="9"/>
  <c r="P111" i="9" a="1"/>
  <c r="P111" i="9"/>
  <c r="Y111" i="9"/>
  <c r="R111" i="9" a="1"/>
  <c r="R111" i="9"/>
  <c r="AA111" i="9"/>
  <c r="AB111" i="9"/>
  <c r="T109" i="23"/>
  <c r="P109" i="23"/>
  <c r="O109" i="23"/>
  <c r="L108" i="23"/>
  <c r="G110" i="9"/>
  <c r="H110" i="9"/>
  <c r="I110" i="9"/>
  <c r="E110" i="9"/>
  <c r="J110" i="9" a="1"/>
  <c r="J110" i="9"/>
  <c r="S110" i="9"/>
  <c r="L110" i="9" a="1"/>
  <c r="L110" i="9"/>
  <c r="U110" i="9"/>
  <c r="N110" i="9" a="1"/>
  <c r="N110" i="9"/>
  <c r="W110" i="9"/>
  <c r="P110" i="9" a="1"/>
  <c r="P110" i="9"/>
  <c r="Y110" i="9"/>
  <c r="R110" i="9" a="1"/>
  <c r="R110" i="9"/>
  <c r="AA110" i="9"/>
  <c r="AB110" i="9"/>
  <c r="T108" i="23"/>
  <c r="P108" i="23"/>
  <c r="O108" i="23"/>
  <c r="L107" i="23"/>
  <c r="G109" i="9"/>
  <c r="H109" i="9"/>
  <c r="I109" i="9"/>
  <c r="F109" i="9"/>
  <c r="J109" i="9" a="1"/>
  <c r="J109" i="9"/>
  <c r="S109" i="9"/>
  <c r="E109" i="9"/>
  <c r="L109" i="9" a="1"/>
  <c r="L109" i="9"/>
  <c r="U109" i="9"/>
  <c r="N109" i="9" a="1"/>
  <c r="N109" i="9"/>
  <c r="W109" i="9"/>
  <c r="P109" i="9" a="1"/>
  <c r="P109" i="9"/>
  <c r="Y109" i="9"/>
  <c r="R109" i="9" a="1"/>
  <c r="R109" i="9"/>
  <c r="AA109" i="9"/>
  <c r="AB109" i="9"/>
  <c r="T107" i="23"/>
  <c r="P107" i="23"/>
  <c r="O107" i="23"/>
  <c r="L106" i="23"/>
  <c r="G108" i="9"/>
  <c r="H108" i="9"/>
  <c r="I108" i="9"/>
  <c r="E108" i="9"/>
  <c r="J108" i="9" a="1"/>
  <c r="J108" i="9"/>
  <c r="S108" i="9"/>
  <c r="L108" i="9" a="1"/>
  <c r="L108" i="9"/>
  <c r="U108" i="9"/>
  <c r="N108" i="9" a="1"/>
  <c r="N108" i="9"/>
  <c r="W108" i="9"/>
  <c r="P108" i="9" a="1"/>
  <c r="P108" i="9"/>
  <c r="Y108" i="9"/>
  <c r="R108" i="9" a="1"/>
  <c r="R108" i="9"/>
  <c r="AA108" i="9"/>
  <c r="AB108" i="9"/>
  <c r="T106" i="23"/>
  <c r="P106" i="23"/>
  <c r="O106" i="23"/>
  <c r="L105" i="23"/>
  <c r="G107" i="9"/>
  <c r="H107" i="9"/>
  <c r="I107" i="9"/>
  <c r="F107" i="9"/>
  <c r="J107" i="9" a="1"/>
  <c r="J107" i="9"/>
  <c r="S107" i="9"/>
  <c r="E107" i="9"/>
  <c r="L107" i="9" a="1"/>
  <c r="L107" i="9"/>
  <c r="U107" i="9"/>
  <c r="N107" i="9" a="1"/>
  <c r="N107" i="9"/>
  <c r="W107" i="9"/>
  <c r="P107" i="9" a="1"/>
  <c r="P107" i="9"/>
  <c r="Y107" i="9"/>
  <c r="R107" i="9" a="1"/>
  <c r="R107" i="9"/>
  <c r="AA107" i="9"/>
  <c r="AB107" i="9"/>
  <c r="T105" i="23"/>
  <c r="P105" i="23"/>
  <c r="O105" i="23"/>
  <c r="L104" i="23"/>
  <c r="G106" i="9"/>
  <c r="H106" i="9"/>
  <c r="I106" i="9"/>
  <c r="E106" i="9"/>
  <c r="J106" i="9" a="1"/>
  <c r="J106" i="9"/>
  <c r="S106" i="9"/>
  <c r="F106" i="9"/>
  <c r="L106" i="9" a="1"/>
  <c r="L106" i="9"/>
  <c r="U106" i="9"/>
  <c r="N106" i="9" a="1"/>
  <c r="N106" i="9"/>
  <c r="W106" i="9"/>
  <c r="P106" i="9" a="1"/>
  <c r="P106" i="9"/>
  <c r="Y106" i="9"/>
  <c r="R106" i="9" a="1"/>
  <c r="R106" i="9"/>
  <c r="AA106" i="9"/>
  <c r="AB106" i="9"/>
  <c r="T104" i="23"/>
  <c r="P104" i="23"/>
  <c r="O104" i="23"/>
  <c r="L103" i="23"/>
  <c r="G105" i="9"/>
  <c r="H105" i="9"/>
  <c r="I105" i="9"/>
  <c r="F105" i="9"/>
  <c r="J105" i="9" a="1"/>
  <c r="J105" i="9"/>
  <c r="S105" i="9"/>
  <c r="E105" i="9"/>
  <c r="L105" i="9" a="1"/>
  <c r="L105" i="9"/>
  <c r="U105" i="9"/>
  <c r="N105" i="9" a="1"/>
  <c r="N105" i="9"/>
  <c r="W105" i="9"/>
  <c r="P105" i="9" a="1"/>
  <c r="P105" i="9"/>
  <c r="Y105" i="9"/>
  <c r="R105" i="9" a="1"/>
  <c r="R105" i="9"/>
  <c r="AA105" i="9"/>
  <c r="AB105" i="9"/>
  <c r="T103" i="23"/>
  <c r="P103" i="23"/>
  <c r="O103" i="23"/>
  <c r="L102" i="23"/>
  <c r="G104" i="9"/>
  <c r="H104" i="9"/>
  <c r="I104" i="9"/>
  <c r="F104" i="9"/>
  <c r="J104" i="9" a="1"/>
  <c r="J104" i="9"/>
  <c r="S104" i="9"/>
  <c r="E104" i="9"/>
  <c r="L104" i="9" a="1"/>
  <c r="L104" i="9"/>
  <c r="U104" i="9"/>
  <c r="N104" i="9" a="1"/>
  <c r="N104" i="9"/>
  <c r="W104" i="9"/>
  <c r="P104" i="9" a="1"/>
  <c r="P104" i="9"/>
  <c r="Y104" i="9"/>
  <c r="R104" i="9" a="1"/>
  <c r="R104" i="9"/>
  <c r="AA104" i="9"/>
  <c r="AB104" i="9"/>
  <c r="T102" i="23"/>
  <c r="P102" i="23"/>
  <c r="O102" i="23"/>
  <c r="L101" i="23"/>
  <c r="G103" i="9"/>
  <c r="H103" i="9"/>
  <c r="I103" i="9"/>
  <c r="F103" i="9"/>
  <c r="J103" i="9" a="1"/>
  <c r="J103" i="9"/>
  <c r="S103" i="9"/>
  <c r="E103" i="9"/>
  <c r="L103" i="9" a="1"/>
  <c r="L103" i="9"/>
  <c r="U103" i="9"/>
  <c r="N103" i="9" a="1"/>
  <c r="N103" i="9"/>
  <c r="W103" i="9"/>
  <c r="P103" i="9" a="1"/>
  <c r="P103" i="9"/>
  <c r="Y103" i="9"/>
  <c r="R103" i="9" a="1"/>
  <c r="R103" i="9"/>
  <c r="AA103" i="9"/>
  <c r="AB103" i="9"/>
  <c r="T101" i="23"/>
  <c r="P101" i="23"/>
  <c r="O101" i="23"/>
  <c r="L100" i="23"/>
  <c r="G102" i="9"/>
  <c r="H102" i="9"/>
  <c r="I102" i="9"/>
  <c r="E102" i="9"/>
  <c r="J102" i="9" a="1"/>
  <c r="J102" i="9"/>
  <c r="S102" i="9"/>
  <c r="L102" i="9" a="1"/>
  <c r="L102" i="9"/>
  <c r="U102" i="9"/>
  <c r="N102" i="9" a="1"/>
  <c r="N102" i="9"/>
  <c r="W102" i="9"/>
  <c r="P102" i="9" a="1"/>
  <c r="P102" i="9"/>
  <c r="Y102" i="9"/>
  <c r="R102" i="9" a="1"/>
  <c r="R102" i="9"/>
  <c r="AA102" i="9"/>
  <c r="AB102" i="9"/>
  <c r="T100" i="23"/>
  <c r="P100" i="23"/>
  <c r="O100" i="23"/>
  <c r="L99" i="23"/>
  <c r="G101" i="9"/>
  <c r="H101" i="9"/>
  <c r="I101" i="9"/>
  <c r="F101" i="9"/>
  <c r="J101" i="9" a="1"/>
  <c r="J101" i="9"/>
  <c r="S101" i="9"/>
  <c r="E101" i="9"/>
  <c r="L101" i="9" a="1"/>
  <c r="L101" i="9"/>
  <c r="U101" i="9"/>
  <c r="N101" i="9" a="1"/>
  <c r="N101" i="9"/>
  <c r="W101" i="9"/>
  <c r="P101" i="9" a="1"/>
  <c r="P101" i="9"/>
  <c r="Y101" i="9"/>
  <c r="R101" i="9" a="1"/>
  <c r="R101" i="9"/>
  <c r="AA101" i="9"/>
  <c r="AB101" i="9"/>
  <c r="T99" i="23"/>
  <c r="P99" i="23"/>
  <c r="O99" i="23"/>
  <c r="L98" i="23"/>
  <c r="G100" i="9"/>
  <c r="H100" i="9"/>
  <c r="I100" i="9"/>
  <c r="E100" i="9"/>
  <c r="J100" i="9" a="1"/>
  <c r="J100" i="9"/>
  <c r="S100" i="9"/>
  <c r="L100" i="9" a="1"/>
  <c r="L100" i="9"/>
  <c r="U100" i="9"/>
  <c r="N100" i="9" a="1"/>
  <c r="N100" i="9"/>
  <c r="W100" i="9"/>
  <c r="P100" i="9" a="1"/>
  <c r="P100" i="9"/>
  <c r="Y100" i="9"/>
  <c r="R100" i="9" a="1"/>
  <c r="R100" i="9"/>
  <c r="AA100" i="9"/>
  <c r="AB100" i="9"/>
  <c r="T98" i="23"/>
  <c r="P98" i="23"/>
  <c r="O98" i="23"/>
  <c r="L97" i="23"/>
  <c r="G99" i="9"/>
  <c r="H99" i="9"/>
  <c r="I99" i="9"/>
  <c r="F99" i="9"/>
  <c r="J99" i="9" a="1"/>
  <c r="J99" i="9"/>
  <c r="S99" i="9"/>
  <c r="E99" i="9"/>
  <c r="L99" i="9" a="1"/>
  <c r="L99" i="9"/>
  <c r="U99" i="9"/>
  <c r="N99" i="9" a="1"/>
  <c r="N99" i="9"/>
  <c r="W99" i="9"/>
  <c r="P99" i="9" a="1"/>
  <c r="P99" i="9"/>
  <c r="Y99" i="9"/>
  <c r="R99" i="9" a="1"/>
  <c r="R99" i="9"/>
  <c r="AA99" i="9"/>
  <c r="AB99" i="9"/>
  <c r="T97" i="23"/>
  <c r="P97" i="23"/>
  <c r="O97" i="23"/>
  <c r="L96" i="23"/>
  <c r="G98" i="9"/>
  <c r="H98" i="9"/>
  <c r="I98" i="9"/>
  <c r="E98" i="9"/>
  <c r="J98" i="9" a="1"/>
  <c r="J98" i="9"/>
  <c r="S98" i="9"/>
  <c r="F98" i="9"/>
  <c r="L98" i="9" a="1"/>
  <c r="L98" i="9"/>
  <c r="U98" i="9"/>
  <c r="N98" i="9" a="1"/>
  <c r="N98" i="9"/>
  <c r="W98" i="9"/>
  <c r="P98" i="9" a="1"/>
  <c r="P98" i="9"/>
  <c r="Y98" i="9"/>
  <c r="R98" i="9" a="1"/>
  <c r="R98" i="9"/>
  <c r="AA98" i="9"/>
  <c r="AB98" i="9"/>
  <c r="T96" i="23"/>
  <c r="P96" i="23"/>
  <c r="O96" i="23"/>
  <c r="L95" i="23"/>
  <c r="G97" i="9"/>
  <c r="H97" i="9"/>
  <c r="I97" i="9"/>
  <c r="F97" i="9"/>
  <c r="J97" i="9" a="1"/>
  <c r="J97" i="9"/>
  <c r="S97" i="9"/>
  <c r="E97" i="9"/>
  <c r="L97" i="9" a="1"/>
  <c r="L97" i="9"/>
  <c r="U97" i="9"/>
  <c r="N97" i="9" a="1"/>
  <c r="N97" i="9"/>
  <c r="W97" i="9"/>
  <c r="P97" i="9" a="1"/>
  <c r="P97" i="9"/>
  <c r="Y97" i="9"/>
  <c r="R97" i="9" a="1"/>
  <c r="R97" i="9"/>
  <c r="AA97" i="9"/>
  <c r="AB97" i="9"/>
  <c r="T95" i="23"/>
  <c r="P95" i="23"/>
  <c r="O95" i="23"/>
  <c r="L94" i="23"/>
  <c r="G96" i="9"/>
  <c r="H96" i="9"/>
  <c r="I96" i="9"/>
  <c r="F96" i="9"/>
  <c r="J96" i="9" a="1"/>
  <c r="J96" i="9"/>
  <c r="S96" i="9"/>
  <c r="E96" i="9"/>
  <c r="L96" i="9" a="1"/>
  <c r="L96" i="9"/>
  <c r="U96" i="9"/>
  <c r="N96" i="9" a="1"/>
  <c r="N96" i="9"/>
  <c r="W96" i="9"/>
  <c r="P96" i="9" a="1"/>
  <c r="P96" i="9"/>
  <c r="Y96" i="9"/>
  <c r="R96" i="9" a="1"/>
  <c r="R96" i="9"/>
  <c r="AA96" i="9"/>
  <c r="AB96" i="9"/>
  <c r="T94" i="23"/>
  <c r="P94" i="23"/>
  <c r="O94" i="23"/>
  <c r="L93" i="23"/>
  <c r="G95" i="9"/>
  <c r="H95" i="9"/>
  <c r="I95" i="9"/>
  <c r="E95" i="9"/>
  <c r="J95" i="9" a="1"/>
  <c r="J95" i="9"/>
  <c r="S95" i="9"/>
  <c r="L95" i="9" a="1"/>
  <c r="L95" i="9"/>
  <c r="U95" i="9"/>
  <c r="N95" i="9" a="1"/>
  <c r="N95" i="9"/>
  <c r="W95" i="9"/>
  <c r="P95" i="9" a="1"/>
  <c r="P95" i="9"/>
  <c r="Y95" i="9"/>
  <c r="R95" i="9" a="1"/>
  <c r="R95" i="9"/>
  <c r="AA95" i="9"/>
  <c r="AB95" i="9"/>
  <c r="T93" i="23"/>
  <c r="P93" i="23"/>
  <c r="O93" i="23"/>
  <c r="L92" i="23"/>
  <c r="G94" i="9"/>
  <c r="H94" i="9"/>
  <c r="I94" i="9"/>
  <c r="E94" i="9"/>
  <c r="J94" i="9" a="1"/>
  <c r="J94" i="9"/>
  <c r="S94" i="9"/>
  <c r="L94" i="9" a="1"/>
  <c r="L94" i="9"/>
  <c r="U94" i="9"/>
  <c r="N94" i="9" a="1"/>
  <c r="N94" i="9"/>
  <c r="W94" i="9"/>
  <c r="P94" i="9" a="1"/>
  <c r="P94" i="9"/>
  <c r="Y94" i="9"/>
  <c r="R94" i="9" a="1"/>
  <c r="R94" i="9"/>
  <c r="AA94" i="9"/>
  <c r="AB94" i="9"/>
  <c r="T92" i="23"/>
  <c r="P92" i="23"/>
  <c r="O92" i="23"/>
  <c r="L91" i="23"/>
  <c r="G93" i="9"/>
  <c r="H93" i="9"/>
  <c r="I93" i="9"/>
  <c r="F93" i="9"/>
  <c r="J93" i="9" a="1"/>
  <c r="J93" i="9"/>
  <c r="S93" i="9"/>
  <c r="E93" i="9"/>
  <c r="L93" i="9" a="1"/>
  <c r="L93" i="9"/>
  <c r="U93" i="9"/>
  <c r="N93" i="9" a="1"/>
  <c r="N93" i="9"/>
  <c r="W93" i="9"/>
  <c r="P93" i="9" a="1"/>
  <c r="P93" i="9"/>
  <c r="Y93" i="9"/>
  <c r="R93" i="9" a="1"/>
  <c r="R93" i="9"/>
  <c r="AA93" i="9"/>
  <c r="AB93" i="9"/>
  <c r="T91" i="23"/>
  <c r="P91" i="23"/>
  <c r="O91" i="23"/>
  <c r="L90" i="23"/>
  <c r="G92" i="9"/>
  <c r="H92" i="9"/>
  <c r="I92" i="9"/>
  <c r="F92" i="9"/>
  <c r="J92" i="9" a="1"/>
  <c r="J92" i="9"/>
  <c r="S92" i="9"/>
  <c r="E92" i="9"/>
  <c r="L92" i="9" a="1"/>
  <c r="L92" i="9"/>
  <c r="U92" i="9"/>
  <c r="N92" i="9" a="1"/>
  <c r="N92" i="9"/>
  <c r="W92" i="9"/>
  <c r="P92" i="9" a="1"/>
  <c r="P92" i="9"/>
  <c r="Y92" i="9"/>
  <c r="R92" i="9" a="1"/>
  <c r="R92" i="9"/>
  <c r="AA92" i="9"/>
  <c r="AB92" i="9"/>
  <c r="T90" i="23"/>
  <c r="P90" i="23"/>
  <c r="O90" i="23"/>
  <c r="L89" i="23"/>
  <c r="G91" i="9"/>
  <c r="H91" i="9"/>
  <c r="I91" i="9"/>
  <c r="F91" i="9"/>
  <c r="J91" i="9" a="1"/>
  <c r="J91" i="9"/>
  <c r="S91" i="9"/>
  <c r="E91" i="9"/>
  <c r="L91" i="9" a="1"/>
  <c r="L91" i="9"/>
  <c r="U91" i="9"/>
  <c r="N91" i="9" a="1"/>
  <c r="N91" i="9"/>
  <c r="W91" i="9"/>
  <c r="P91" i="9" a="1"/>
  <c r="P91" i="9"/>
  <c r="Y91" i="9"/>
  <c r="R91" i="9" a="1"/>
  <c r="R91" i="9"/>
  <c r="AA91" i="9"/>
  <c r="AB91" i="9"/>
  <c r="T89" i="23"/>
  <c r="P89" i="23"/>
  <c r="O89" i="23"/>
  <c r="L88" i="23"/>
  <c r="G90" i="9"/>
  <c r="H90" i="9"/>
  <c r="I90" i="9"/>
  <c r="F90" i="9"/>
  <c r="J90" i="9" a="1"/>
  <c r="J90" i="9"/>
  <c r="S90" i="9"/>
  <c r="E90" i="9"/>
  <c r="L90" i="9" a="1"/>
  <c r="L90" i="9"/>
  <c r="U90" i="9"/>
  <c r="N90" i="9" a="1"/>
  <c r="N90" i="9"/>
  <c r="W90" i="9"/>
  <c r="P90" i="9" a="1"/>
  <c r="P90" i="9"/>
  <c r="Y90" i="9"/>
  <c r="R90" i="9" a="1"/>
  <c r="R90" i="9"/>
  <c r="AA90" i="9"/>
  <c r="AB90" i="9"/>
  <c r="T88" i="23"/>
  <c r="P88" i="23"/>
  <c r="O88" i="23"/>
  <c r="L87" i="23"/>
  <c r="G89" i="9"/>
  <c r="H89" i="9"/>
  <c r="I89" i="9"/>
  <c r="F89" i="9"/>
  <c r="J89" i="9" a="1"/>
  <c r="J89" i="9"/>
  <c r="S89" i="9"/>
  <c r="E89" i="9"/>
  <c r="L89" i="9" a="1"/>
  <c r="L89" i="9"/>
  <c r="U89" i="9"/>
  <c r="N89" i="9" a="1"/>
  <c r="N89" i="9"/>
  <c r="W89" i="9"/>
  <c r="P89" i="9" a="1"/>
  <c r="P89" i="9"/>
  <c r="Y89" i="9"/>
  <c r="R89" i="9" a="1"/>
  <c r="R89" i="9"/>
  <c r="AA89" i="9"/>
  <c r="AB89" i="9"/>
  <c r="T87" i="23"/>
  <c r="P87" i="23"/>
  <c r="O87" i="23"/>
  <c r="L86" i="23"/>
  <c r="G88" i="9"/>
  <c r="H88" i="9"/>
  <c r="I88" i="9"/>
  <c r="E88" i="9"/>
  <c r="J88" i="9" a="1"/>
  <c r="J88" i="9"/>
  <c r="S88" i="9"/>
  <c r="F88" i="9"/>
  <c r="L88" i="9" a="1"/>
  <c r="L88" i="9"/>
  <c r="U88" i="9"/>
  <c r="N88" i="9" a="1"/>
  <c r="N88" i="9"/>
  <c r="W88" i="9"/>
  <c r="P88" i="9" a="1"/>
  <c r="P88" i="9"/>
  <c r="Y88" i="9"/>
  <c r="R88" i="9" a="1"/>
  <c r="R88" i="9"/>
  <c r="AA88" i="9"/>
  <c r="AB88" i="9"/>
  <c r="T86" i="23"/>
  <c r="P86" i="23"/>
  <c r="O86" i="23"/>
  <c r="L85" i="23"/>
  <c r="G87" i="9"/>
  <c r="H87" i="9"/>
  <c r="I87" i="9"/>
  <c r="E87" i="9"/>
  <c r="J87" i="9" a="1"/>
  <c r="J87" i="9"/>
  <c r="S87" i="9"/>
  <c r="L87" i="9" a="1"/>
  <c r="L87" i="9"/>
  <c r="U87" i="9"/>
  <c r="N87" i="9" a="1"/>
  <c r="N87" i="9"/>
  <c r="W87" i="9"/>
  <c r="P87" i="9" a="1"/>
  <c r="P87" i="9"/>
  <c r="Y87" i="9"/>
  <c r="R87" i="9" a="1"/>
  <c r="R87" i="9"/>
  <c r="AA87" i="9"/>
  <c r="AB87" i="9"/>
  <c r="T85" i="23"/>
  <c r="P85" i="23"/>
  <c r="O85" i="23"/>
  <c r="L84" i="23"/>
  <c r="G86" i="9"/>
  <c r="H86" i="9"/>
  <c r="I86" i="9"/>
  <c r="F86" i="9"/>
  <c r="J86" i="9" a="1"/>
  <c r="J86" i="9"/>
  <c r="S86" i="9"/>
  <c r="E86" i="9"/>
  <c r="L86" i="9" a="1"/>
  <c r="L86" i="9"/>
  <c r="U86" i="9"/>
  <c r="N86" i="9" a="1"/>
  <c r="N86" i="9"/>
  <c r="W86" i="9"/>
  <c r="P86" i="9" a="1"/>
  <c r="P86" i="9"/>
  <c r="Y86" i="9"/>
  <c r="R86" i="9" a="1"/>
  <c r="R86" i="9"/>
  <c r="AA86" i="9"/>
  <c r="AB86" i="9"/>
  <c r="T84" i="23"/>
  <c r="P84" i="23"/>
  <c r="O84" i="23"/>
  <c r="L83" i="23"/>
  <c r="G85" i="9"/>
  <c r="H85" i="9"/>
  <c r="I85" i="9"/>
  <c r="F85" i="9"/>
  <c r="J85" i="9" a="1"/>
  <c r="J85" i="9"/>
  <c r="S85" i="9"/>
  <c r="E85" i="9"/>
  <c r="L85" i="9" a="1"/>
  <c r="L85" i="9"/>
  <c r="U85" i="9"/>
  <c r="N85" i="9" a="1"/>
  <c r="N85" i="9"/>
  <c r="W85" i="9"/>
  <c r="P85" i="9" a="1"/>
  <c r="P85" i="9"/>
  <c r="Y85" i="9"/>
  <c r="R85" i="9" a="1"/>
  <c r="R85" i="9"/>
  <c r="AA85" i="9"/>
  <c r="AB85" i="9"/>
  <c r="T83" i="23"/>
  <c r="P83" i="23"/>
  <c r="O83" i="23"/>
  <c r="L82" i="23"/>
  <c r="G84" i="9"/>
  <c r="H84" i="9"/>
  <c r="I84" i="9"/>
  <c r="F84" i="9"/>
  <c r="J84" i="9" a="1"/>
  <c r="J84" i="9"/>
  <c r="S84" i="9"/>
  <c r="E84" i="9"/>
  <c r="L84" i="9" a="1"/>
  <c r="L84" i="9"/>
  <c r="U84" i="9"/>
  <c r="N84" i="9" a="1"/>
  <c r="N84" i="9"/>
  <c r="W84" i="9"/>
  <c r="P84" i="9" a="1"/>
  <c r="P84" i="9"/>
  <c r="Y84" i="9"/>
  <c r="R84" i="9" a="1"/>
  <c r="R84" i="9"/>
  <c r="AA84" i="9"/>
  <c r="AB84" i="9"/>
  <c r="T82" i="23"/>
  <c r="P82" i="23"/>
  <c r="O82" i="23"/>
  <c r="L81" i="23"/>
  <c r="G83" i="9"/>
  <c r="H83" i="9"/>
  <c r="I83" i="9"/>
  <c r="E83" i="9"/>
  <c r="J83" i="9" a="1"/>
  <c r="J83" i="9"/>
  <c r="S83" i="9"/>
  <c r="L83" i="9" a="1"/>
  <c r="L83" i="9"/>
  <c r="U83" i="9"/>
  <c r="N83" i="9" a="1"/>
  <c r="N83" i="9"/>
  <c r="W83" i="9"/>
  <c r="P83" i="9" a="1"/>
  <c r="P83" i="9"/>
  <c r="Y83" i="9"/>
  <c r="R83" i="9" a="1"/>
  <c r="R83" i="9"/>
  <c r="AA83" i="9"/>
  <c r="AB83" i="9"/>
  <c r="T81" i="23"/>
  <c r="P81" i="23"/>
  <c r="O81" i="23"/>
  <c r="L80" i="23"/>
  <c r="G82" i="9"/>
  <c r="H82" i="9"/>
  <c r="I82" i="9"/>
  <c r="F82" i="9"/>
  <c r="J82" i="9" a="1"/>
  <c r="J82" i="9"/>
  <c r="S82" i="9"/>
  <c r="E82" i="9"/>
  <c r="L82" i="9" a="1"/>
  <c r="L82" i="9"/>
  <c r="U82" i="9"/>
  <c r="N82" i="9" a="1"/>
  <c r="N82" i="9"/>
  <c r="W82" i="9"/>
  <c r="P82" i="9" a="1"/>
  <c r="P82" i="9"/>
  <c r="Y82" i="9"/>
  <c r="R82" i="9" a="1"/>
  <c r="R82" i="9"/>
  <c r="AA82" i="9"/>
  <c r="AB82" i="9"/>
  <c r="T80" i="23"/>
  <c r="P80" i="23"/>
  <c r="O80" i="23"/>
  <c r="L79" i="23"/>
  <c r="G81" i="9"/>
  <c r="H81" i="9"/>
  <c r="I81" i="9"/>
  <c r="E81" i="9"/>
  <c r="J81" i="9" a="1"/>
  <c r="J81" i="9"/>
  <c r="S81" i="9"/>
  <c r="L81" i="9" a="1"/>
  <c r="L81" i="9"/>
  <c r="U81" i="9"/>
  <c r="N81" i="9" a="1"/>
  <c r="N81" i="9"/>
  <c r="W81" i="9"/>
  <c r="P81" i="9" a="1"/>
  <c r="P81" i="9"/>
  <c r="Y81" i="9"/>
  <c r="R81" i="9" a="1"/>
  <c r="R81" i="9"/>
  <c r="AA81" i="9"/>
  <c r="AB81" i="9"/>
  <c r="T79" i="23"/>
  <c r="P79" i="23"/>
  <c r="O79" i="23"/>
  <c r="L78" i="23"/>
  <c r="G80" i="9"/>
  <c r="H80" i="9"/>
  <c r="I80" i="9"/>
  <c r="E80" i="9"/>
  <c r="J80" i="9" a="1"/>
  <c r="J80" i="9"/>
  <c r="S80" i="9"/>
  <c r="F80" i="9"/>
  <c r="L80" i="9" a="1"/>
  <c r="L80" i="9"/>
  <c r="U80" i="9"/>
  <c r="N80" i="9" a="1"/>
  <c r="N80" i="9"/>
  <c r="W80" i="9"/>
  <c r="P80" i="9" a="1"/>
  <c r="P80" i="9"/>
  <c r="Y80" i="9"/>
  <c r="R80" i="9" a="1"/>
  <c r="R80" i="9"/>
  <c r="AA80" i="9"/>
  <c r="AB80" i="9"/>
  <c r="T78" i="23"/>
  <c r="P78" i="23"/>
  <c r="O78" i="23"/>
  <c r="L77" i="23"/>
  <c r="G79" i="9"/>
  <c r="H79" i="9"/>
  <c r="I79" i="9"/>
  <c r="F79" i="9"/>
  <c r="J79" i="9" a="1"/>
  <c r="J79" i="9"/>
  <c r="S79" i="9"/>
  <c r="E79" i="9"/>
  <c r="L79" i="9" a="1"/>
  <c r="L79" i="9"/>
  <c r="U79" i="9"/>
  <c r="N79" i="9" a="1"/>
  <c r="N79" i="9"/>
  <c r="W79" i="9"/>
  <c r="P79" i="9" a="1"/>
  <c r="P79" i="9"/>
  <c r="Y79" i="9"/>
  <c r="R79" i="9" a="1"/>
  <c r="R79" i="9"/>
  <c r="AA79" i="9"/>
  <c r="AB79" i="9"/>
  <c r="T77" i="23"/>
  <c r="P77" i="23"/>
  <c r="O77" i="23"/>
  <c r="L76" i="23"/>
  <c r="G78" i="9"/>
  <c r="H78" i="9"/>
  <c r="I78" i="9"/>
  <c r="E78" i="9"/>
  <c r="J78" i="9" a="1"/>
  <c r="J78" i="9"/>
  <c r="S78" i="9"/>
  <c r="L78" i="9" a="1"/>
  <c r="L78" i="9"/>
  <c r="U78" i="9"/>
  <c r="N78" i="9" a="1"/>
  <c r="N78" i="9"/>
  <c r="W78" i="9"/>
  <c r="P78" i="9" a="1"/>
  <c r="P78" i="9"/>
  <c r="Y78" i="9"/>
  <c r="R78" i="9" a="1"/>
  <c r="R78" i="9"/>
  <c r="AA78" i="9"/>
  <c r="AB78" i="9"/>
  <c r="T76" i="23"/>
  <c r="P76" i="23"/>
  <c r="O76" i="23"/>
  <c r="L75" i="23"/>
  <c r="G77" i="9"/>
  <c r="H77" i="9"/>
  <c r="I77" i="9"/>
  <c r="F77" i="9"/>
  <c r="J77" i="9" a="1"/>
  <c r="J77" i="9"/>
  <c r="S77" i="9"/>
  <c r="E77" i="9"/>
  <c r="L77" i="9" a="1"/>
  <c r="L77" i="9"/>
  <c r="U77" i="9"/>
  <c r="N77" i="9" a="1"/>
  <c r="N77" i="9"/>
  <c r="W77" i="9"/>
  <c r="P77" i="9" a="1"/>
  <c r="P77" i="9"/>
  <c r="Y77" i="9"/>
  <c r="R77" i="9" a="1"/>
  <c r="R77" i="9"/>
  <c r="AA77" i="9"/>
  <c r="AB77" i="9"/>
  <c r="T75" i="23"/>
  <c r="P75" i="23"/>
  <c r="O75" i="23"/>
  <c r="L74" i="23"/>
  <c r="G76" i="9"/>
  <c r="H76" i="9"/>
  <c r="I76" i="9"/>
  <c r="F76" i="9"/>
  <c r="J76" i="9" a="1"/>
  <c r="J76" i="9"/>
  <c r="S76" i="9"/>
  <c r="E76" i="9"/>
  <c r="L76" i="9" a="1"/>
  <c r="L76" i="9"/>
  <c r="U76" i="9"/>
  <c r="N76" i="9" a="1"/>
  <c r="N76" i="9"/>
  <c r="W76" i="9"/>
  <c r="P76" i="9" a="1"/>
  <c r="P76" i="9"/>
  <c r="Y76" i="9"/>
  <c r="R76" i="9" a="1"/>
  <c r="R76" i="9"/>
  <c r="AA76" i="9"/>
  <c r="AB76" i="9"/>
  <c r="T74" i="23"/>
  <c r="P74" i="23"/>
  <c r="O74" i="23"/>
  <c r="L73" i="23"/>
  <c r="G75" i="9"/>
  <c r="H75" i="9"/>
  <c r="I75" i="9"/>
  <c r="E75" i="9"/>
  <c r="J75" i="9" a="1"/>
  <c r="J75" i="9"/>
  <c r="S75" i="9"/>
  <c r="L75" i="9" a="1"/>
  <c r="L75" i="9"/>
  <c r="U75" i="9"/>
  <c r="N75" i="9" a="1"/>
  <c r="N75" i="9"/>
  <c r="W75" i="9"/>
  <c r="P75" i="9" a="1"/>
  <c r="P75" i="9"/>
  <c r="Y75" i="9"/>
  <c r="R75" i="9" a="1"/>
  <c r="R75" i="9"/>
  <c r="AA75" i="9"/>
  <c r="AB75" i="9"/>
  <c r="T73" i="23"/>
  <c r="P73" i="23"/>
  <c r="O73" i="23"/>
  <c r="L72" i="23"/>
  <c r="G74" i="9"/>
  <c r="H74" i="9"/>
  <c r="I74" i="9"/>
  <c r="F74" i="9"/>
  <c r="J74" i="9" a="1"/>
  <c r="J74" i="9"/>
  <c r="S74" i="9"/>
  <c r="E74" i="9"/>
  <c r="L74" i="9" a="1"/>
  <c r="L74" i="9"/>
  <c r="U74" i="9"/>
  <c r="N74" i="9" a="1"/>
  <c r="N74" i="9"/>
  <c r="W74" i="9"/>
  <c r="P74" i="9" a="1"/>
  <c r="P74" i="9"/>
  <c r="Y74" i="9"/>
  <c r="R74" i="9" a="1"/>
  <c r="R74" i="9"/>
  <c r="AA74" i="9"/>
  <c r="AB74" i="9"/>
  <c r="T72" i="23"/>
  <c r="P72" i="23"/>
  <c r="O72" i="23"/>
  <c r="L71" i="23"/>
  <c r="G73" i="9"/>
  <c r="H73" i="9"/>
  <c r="I73" i="9"/>
  <c r="E73" i="9"/>
  <c r="J73" i="9" a="1"/>
  <c r="J73" i="9"/>
  <c r="S73" i="9"/>
  <c r="L73" i="9" a="1"/>
  <c r="L73" i="9"/>
  <c r="U73" i="9"/>
  <c r="N73" i="9" a="1"/>
  <c r="N73" i="9"/>
  <c r="W73" i="9"/>
  <c r="P73" i="9" a="1"/>
  <c r="P73" i="9"/>
  <c r="Y73" i="9"/>
  <c r="R73" i="9" a="1"/>
  <c r="R73" i="9"/>
  <c r="AA73" i="9"/>
  <c r="AB73" i="9"/>
  <c r="T71" i="23"/>
  <c r="P71" i="23"/>
  <c r="O71" i="23"/>
  <c r="L70" i="23"/>
  <c r="G72" i="9"/>
  <c r="H72" i="9"/>
  <c r="I72" i="9"/>
  <c r="F72" i="9"/>
  <c r="J72" i="9" a="1"/>
  <c r="J72" i="9"/>
  <c r="S72" i="9"/>
  <c r="E72" i="9"/>
  <c r="L72" i="9" a="1"/>
  <c r="L72" i="9"/>
  <c r="U72" i="9"/>
  <c r="N72" i="9" a="1"/>
  <c r="N72" i="9"/>
  <c r="W72" i="9"/>
  <c r="P72" i="9" a="1"/>
  <c r="P72" i="9"/>
  <c r="Y72" i="9"/>
  <c r="R72" i="9" a="1"/>
  <c r="R72" i="9"/>
  <c r="AA72" i="9"/>
  <c r="AB72" i="9"/>
  <c r="T70" i="23"/>
  <c r="P70" i="23"/>
  <c r="O70" i="23"/>
  <c r="L69" i="23"/>
  <c r="G71" i="9"/>
  <c r="H71" i="9"/>
  <c r="I71" i="9"/>
  <c r="F71" i="9"/>
  <c r="J71" i="9" a="1"/>
  <c r="J71" i="9"/>
  <c r="S71" i="9"/>
  <c r="E71" i="9"/>
  <c r="L71" i="9" a="1"/>
  <c r="L71" i="9"/>
  <c r="U71" i="9"/>
  <c r="N71" i="9" a="1"/>
  <c r="N71" i="9"/>
  <c r="W71" i="9"/>
  <c r="P71" i="9" a="1"/>
  <c r="P71" i="9"/>
  <c r="Y71" i="9"/>
  <c r="R71" i="9" a="1"/>
  <c r="R71" i="9"/>
  <c r="AA71" i="9"/>
  <c r="AB71" i="9"/>
  <c r="T69" i="23"/>
  <c r="P69" i="23"/>
  <c r="O69" i="23"/>
  <c r="L68" i="23"/>
  <c r="G70" i="9"/>
  <c r="H70" i="9"/>
  <c r="I70" i="9"/>
  <c r="F70" i="9"/>
  <c r="J70" i="9" a="1"/>
  <c r="J70" i="9"/>
  <c r="S70" i="9"/>
  <c r="E70" i="9"/>
  <c r="L70" i="9" a="1"/>
  <c r="L70" i="9"/>
  <c r="U70" i="9"/>
  <c r="N70" i="9" a="1"/>
  <c r="N70" i="9"/>
  <c r="W70" i="9"/>
  <c r="P70" i="9" a="1"/>
  <c r="P70" i="9"/>
  <c r="Y70" i="9"/>
  <c r="R70" i="9" a="1"/>
  <c r="R70" i="9"/>
  <c r="AA70" i="9"/>
  <c r="AB70" i="9"/>
  <c r="T68" i="23"/>
  <c r="P68" i="23"/>
  <c r="O68" i="23"/>
  <c r="L67" i="23"/>
  <c r="G69" i="9"/>
  <c r="H69" i="9"/>
  <c r="I69" i="9"/>
  <c r="F69" i="9"/>
  <c r="J69" i="9" a="1"/>
  <c r="J69" i="9"/>
  <c r="S69" i="9"/>
  <c r="E69" i="9"/>
  <c r="L69" i="9" a="1"/>
  <c r="L69" i="9"/>
  <c r="U69" i="9"/>
  <c r="N69" i="9" a="1"/>
  <c r="N69" i="9"/>
  <c r="W69" i="9"/>
  <c r="P69" i="9" a="1"/>
  <c r="P69" i="9"/>
  <c r="Y69" i="9"/>
  <c r="R69" i="9" a="1"/>
  <c r="R69" i="9"/>
  <c r="AA69" i="9"/>
  <c r="AB69" i="9"/>
  <c r="T67" i="23"/>
  <c r="P67" i="23"/>
  <c r="O67" i="23"/>
  <c r="L66" i="23"/>
  <c r="G68" i="9"/>
  <c r="H68" i="9"/>
  <c r="I68" i="9"/>
  <c r="F68" i="9"/>
  <c r="J68" i="9" a="1"/>
  <c r="J68" i="9"/>
  <c r="S68" i="9"/>
  <c r="E68" i="9"/>
  <c r="L68" i="9" a="1"/>
  <c r="L68" i="9"/>
  <c r="U68" i="9"/>
  <c r="N68" i="9" a="1"/>
  <c r="N68" i="9"/>
  <c r="W68" i="9"/>
  <c r="P68" i="9" a="1"/>
  <c r="P68" i="9"/>
  <c r="Y68" i="9"/>
  <c r="R68" i="9" a="1"/>
  <c r="R68" i="9"/>
  <c r="AA68" i="9"/>
  <c r="AB68" i="9"/>
  <c r="T66" i="23"/>
  <c r="P66" i="23"/>
  <c r="O66" i="23"/>
  <c r="L65" i="23"/>
  <c r="G67" i="9"/>
  <c r="H67" i="9"/>
  <c r="I67" i="9"/>
  <c r="E67" i="9"/>
  <c r="J67" i="9" a="1"/>
  <c r="J67" i="9"/>
  <c r="S67" i="9"/>
  <c r="F67" i="9"/>
  <c r="L67" i="9" a="1"/>
  <c r="L67" i="9"/>
  <c r="U67" i="9"/>
  <c r="N67" i="9" a="1"/>
  <c r="N67" i="9"/>
  <c r="W67" i="9"/>
  <c r="P67" i="9" a="1"/>
  <c r="P67" i="9"/>
  <c r="Y67" i="9"/>
  <c r="R67" i="9" a="1"/>
  <c r="R67" i="9"/>
  <c r="AA67" i="9"/>
  <c r="AB67" i="9"/>
  <c r="T65" i="23"/>
  <c r="P65" i="23"/>
  <c r="O65" i="23"/>
  <c r="L64" i="23"/>
  <c r="G66" i="9"/>
  <c r="H66" i="9"/>
  <c r="I66" i="9"/>
  <c r="E66" i="9"/>
  <c r="J66" i="9" a="1"/>
  <c r="J66" i="9"/>
  <c r="S66" i="9"/>
  <c r="L66" i="9" a="1"/>
  <c r="L66" i="9"/>
  <c r="U66" i="9"/>
  <c r="N66" i="9" a="1"/>
  <c r="N66" i="9"/>
  <c r="W66" i="9"/>
  <c r="P66" i="9" a="1"/>
  <c r="P66" i="9"/>
  <c r="Y66" i="9"/>
  <c r="R66" i="9" a="1"/>
  <c r="R66" i="9"/>
  <c r="AA66" i="9"/>
  <c r="AB66" i="9"/>
  <c r="T64" i="23"/>
  <c r="P64" i="23"/>
  <c r="O64" i="23"/>
  <c r="L63" i="23"/>
  <c r="G65" i="9"/>
  <c r="H65" i="9"/>
  <c r="I65" i="9"/>
  <c r="E65" i="9"/>
  <c r="J65" i="9" a="1"/>
  <c r="J65" i="9"/>
  <c r="S65" i="9"/>
  <c r="L65" i="9" a="1"/>
  <c r="L65" i="9"/>
  <c r="U65" i="9"/>
  <c r="N65" i="9" a="1"/>
  <c r="N65" i="9"/>
  <c r="W65" i="9"/>
  <c r="P65" i="9" a="1"/>
  <c r="P65" i="9"/>
  <c r="Y65" i="9"/>
  <c r="R65" i="9" a="1"/>
  <c r="R65" i="9"/>
  <c r="AA65" i="9"/>
  <c r="AB65" i="9"/>
  <c r="T63" i="23"/>
  <c r="P63" i="23"/>
  <c r="O63" i="23"/>
  <c r="L62" i="23"/>
  <c r="G64" i="9"/>
  <c r="H64" i="9"/>
  <c r="I64" i="9"/>
  <c r="E64" i="9"/>
  <c r="J64" i="9" a="1"/>
  <c r="J64" i="9"/>
  <c r="S64" i="9"/>
  <c r="L64" i="9" a="1"/>
  <c r="L64" i="9"/>
  <c r="U64" i="9"/>
  <c r="N64" i="9" a="1"/>
  <c r="N64" i="9"/>
  <c r="W64" i="9"/>
  <c r="P64" i="9" a="1"/>
  <c r="P64" i="9"/>
  <c r="Y64" i="9"/>
  <c r="R64" i="9" a="1"/>
  <c r="R64" i="9"/>
  <c r="AA64" i="9"/>
  <c r="AB64" i="9"/>
  <c r="T62" i="23"/>
  <c r="P62" i="23"/>
  <c r="O62" i="23"/>
  <c r="L61" i="23"/>
  <c r="G63" i="9"/>
  <c r="H63" i="9"/>
  <c r="I63" i="9"/>
  <c r="F63" i="9"/>
  <c r="J63" i="9" a="1"/>
  <c r="J63" i="9"/>
  <c r="S63" i="9"/>
  <c r="E63" i="9"/>
  <c r="L63" i="9" a="1"/>
  <c r="L63" i="9"/>
  <c r="U63" i="9"/>
  <c r="N63" i="9" a="1"/>
  <c r="N63" i="9"/>
  <c r="W63" i="9"/>
  <c r="P63" i="9" a="1"/>
  <c r="P63" i="9"/>
  <c r="Y63" i="9"/>
  <c r="R63" i="9" a="1"/>
  <c r="R63" i="9"/>
  <c r="AA63" i="9"/>
  <c r="AB63" i="9"/>
  <c r="T61" i="23"/>
  <c r="P61" i="23"/>
  <c r="O61" i="23"/>
  <c r="L60" i="23"/>
  <c r="G62" i="9"/>
  <c r="H62" i="9"/>
  <c r="I62" i="9"/>
  <c r="E62" i="9"/>
  <c r="J62" i="9" a="1"/>
  <c r="J62" i="9"/>
  <c r="S62" i="9"/>
  <c r="F62" i="9"/>
  <c r="L62" i="9" a="1"/>
  <c r="L62" i="9"/>
  <c r="U62" i="9"/>
  <c r="N62" i="9" a="1"/>
  <c r="N62" i="9"/>
  <c r="W62" i="9"/>
  <c r="P62" i="9" a="1"/>
  <c r="P62" i="9"/>
  <c r="Y62" i="9"/>
  <c r="R62" i="9" a="1"/>
  <c r="R62" i="9"/>
  <c r="AA62" i="9"/>
  <c r="AB62" i="9"/>
  <c r="T60" i="23"/>
  <c r="P60" i="23"/>
  <c r="O60" i="23"/>
  <c r="L59" i="23"/>
  <c r="G61" i="9"/>
  <c r="H61" i="9"/>
  <c r="I61" i="9"/>
  <c r="F61" i="9"/>
  <c r="J61" i="9" a="1"/>
  <c r="J61" i="9"/>
  <c r="S61" i="9"/>
  <c r="E61" i="9"/>
  <c r="L61" i="9" a="1"/>
  <c r="L61" i="9"/>
  <c r="U61" i="9"/>
  <c r="N61" i="9" a="1"/>
  <c r="N61" i="9"/>
  <c r="W61" i="9"/>
  <c r="P61" i="9" a="1"/>
  <c r="P61" i="9"/>
  <c r="Y61" i="9"/>
  <c r="R61" i="9" a="1"/>
  <c r="R61" i="9"/>
  <c r="AA61" i="9"/>
  <c r="AB61" i="9"/>
  <c r="T59" i="23"/>
  <c r="P59" i="23"/>
  <c r="O59" i="23"/>
  <c r="L58" i="23"/>
  <c r="G60" i="9"/>
  <c r="H60" i="9"/>
  <c r="I60" i="9"/>
  <c r="E60" i="9"/>
  <c r="J60" i="9" a="1"/>
  <c r="J60" i="9"/>
  <c r="S60" i="9"/>
  <c r="L60" i="9" a="1"/>
  <c r="L60" i="9"/>
  <c r="U60" i="9"/>
  <c r="N60" i="9" a="1"/>
  <c r="N60" i="9"/>
  <c r="W60" i="9"/>
  <c r="P60" i="9" a="1"/>
  <c r="P60" i="9"/>
  <c r="Y60" i="9"/>
  <c r="R60" i="9" a="1"/>
  <c r="R60" i="9"/>
  <c r="AA60" i="9"/>
  <c r="AB60" i="9"/>
  <c r="T58" i="23"/>
  <c r="P58" i="23"/>
  <c r="O58" i="23"/>
  <c r="L57" i="23"/>
  <c r="G59" i="9"/>
  <c r="H59" i="9"/>
  <c r="I59" i="9"/>
  <c r="F59" i="9"/>
  <c r="J59" i="9" a="1"/>
  <c r="J59" i="9"/>
  <c r="S59" i="9"/>
  <c r="E59" i="9"/>
  <c r="L59" i="9" a="1"/>
  <c r="L59" i="9"/>
  <c r="U59" i="9"/>
  <c r="N59" i="9" a="1"/>
  <c r="N59" i="9"/>
  <c r="W59" i="9"/>
  <c r="P59" i="9" a="1"/>
  <c r="P59" i="9"/>
  <c r="Y59" i="9"/>
  <c r="R59" i="9" a="1"/>
  <c r="R59" i="9"/>
  <c r="AA59" i="9"/>
  <c r="AB59" i="9"/>
  <c r="T57" i="23"/>
  <c r="P57" i="23"/>
  <c r="O57" i="23"/>
  <c r="L56" i="23"/>
  <c r="G58" i="9"/>
  <c r="H58" i="9"/>
  <c r="I58" i="9"/>
  <c r="F58" i="9"/>
  <c r="J58" i="9" a="1"/>
  <c r="J58" i="9"/>
  <c r="S58" i="9"/>
  <c r="E58" i="9"/>
  <c r="L58" i="9" a="1"/>
  <c r="L58" i="9"/>
  <c r="U58" i="9"/>
  <c r="N58" i="9" a="1"/>
  <c r="N58" i="9"/>
  <c r="W58" i="9"/>
  <c r="P58" i="9" a="1"/>
  <c r="P58" i="9"/>
  <c r="Y58" i="9"/>
  <c r="R58" i="9" a="1"/>
  <c r="R58" i="9"/>
  <c r="AA58" i="9"/>
  <c r="AB58" i="9"/>
  <c r="T56" i="23"/>
  <c r="P56" i="23"/>
  <c r="O56" i="23"/>
  <c r="L55" i="23"/>
  <c r="G57" i="9"/>
  <c r="H57" i="9"/>
  <c r="I57" i="9"/>
  <c r="F57" i="9"/>
  <c r="J57" i="9" a="1"/>
  <c r="J57" i="9"/>
  <c r="S57" i="9"/>
  <c r="E57" i="9"/>
  <c r="L57" i="9" a="1"/>
  <c r="L57" i="9"/>
  <c r="U57" i="9"/>
  <c r="N57" i="9" a="1"/>
  <c r="N57" i="9"/>
  <c r="W57" i="9"/>
  <c r="P57" i="9" a="1"/>
  <c r="P57" i="9"/>
  <c r="Y57" i="9"/>
  <c r="R57" i="9" a="1"/>
  <c r="R57" i="9"/>
  <c r="AA57" i="9"/>
  <c r="AB57" i="9"/>
  <c r="T55" i="23"/>
  <c r="P55" i="23"/>
  <c r="O55" i="23"/>
  <c r="L54" i="23"/>
  <c r="G56" i="9"/>
  <c r="H56" i="9"/>
  <c r="I56" i="9"/>
  <c r="F56" i="9"/>
  <c r="J56" i="9" a="1"/>
  <c r="J56" i="9"/>
  <c r="S56" i="9"/>
  <c r="E56" i="9"/>
  <c r="L56" i="9" a="1"/>
  <c r="L56" i="9"/>
  <c r="U56" i="9"/>
  <c r="N56" i="9" a="1"/>
  <c r="N56" i="9"/>
  <c r="W56" i="9"/>
  <c r="P56" i="9" a="1"/>
  <c r="P56" i="9"/>
  <c r="Y56" i="9"/>
  <c r="R56" i="9" a="1"/>
  <c r="R56" i="9"/>
  <c r="AA56" i="9"/>
  <c r="AB56" i="9"/>
  <c r="T54" i="23"/>
  <c r="P54" i="23"/>
  <c r="O54" i="23"/>
  <c r="L53" i="23"/>
  <c r="G55" i="9"/>
  <c r="H55" i="9"/>
  <c r="I55" i="9"/>
  <c r="E55" i="9"/>
  <c r="J55" i="9" a="1"/>
  <c r="J55" i="9"/>
  <c r="S55" i="9"/>
  <c r="F55" i="9"/>
  <c r="L55" i="9" a="1"/>
  <c r="L55" i="9"/>
  <c r="U55" i="9"/>
  <c r="N55" i="9" a="1"/>
  <c r="N55" i="9"/>
  <c r="W55" i="9"/>
  <c r="P55" i="9" a="1"/>
  <c r="P55" i="9"/>
  <c r="Y55" i="9"/>
  <c r="R55" i="9" a="1"/>
  <c r="R55" i="9"/>
  <c r="AA55" i="9"/>
  <c r="AB55" i="9"/>
  <c r="T53" i="23"/>
  <c r="P53" i="23"/>
  <c r="O53" i="23"/>
  <c r="L52" i="23"/>
  <c r="G54" i="9"/>
  <c r="H54" i="9"/>
  <c r="I54" i="9"/>
  <c r="E54" i="9"/>
  <c r="J54" i="9" a="1"/>
  <c r="J54" i="9"/>
  <c r="S54" i="9"/>
  <c r="L54" i="9" a="1"/>
  <c r="L54" i="9"/>
  <c r="U54" i="9"/>
  <c r="N54" i="9" a="1"/>
  <c r="N54" i="9"/>
  <c r="W54" i="9"/>
  <c r="P54" i="9" a="1"/>
  <c r="P54" i="9"/>
  <c r="Y54" i="9"/>
  <c r="R54" i="9" a="1"/>
  <c r="R54" i="9"/>
  <c r="AA54" i="9"/>
  <c r="AB54" i="9"/>
  <c r="T52" i="23"/>
  <c r="P52" i="23"/>
  <c r="O52" i="23"/>
  <c r="L51" i="23"/>
  <c r="G53" i="9"/>
  <c r="H53" i="9"/>
  <c r="I53" i="9"/>
  <c r="F53" i="9"/>
  <c r="J53" i="9" a="1"/>
  <c r="J53" i="9"/>
  <c r="S53" i="9"/>
  <c r="E53" i="9"/>
  <c r="L53" i="9" a="1"/>
  <c r="L53" i="9"/>
  <c r="U53" i="9"/>
  <c r="N53" i="9" a="1"/>
  <c r="N53" i="9"/>
  <c r="W53" i="9"/>
  <c r="P53" i="9" a="1"/>
  <c r="P53" i="9"/>
  <c r="Y53" i="9"/>
  <c r="R53" i="9" a="1"/>
  <c r="R53" i="9"/>
  <c r="AA53" i="9"/>
  <c r="AB53" i="9"/>
  <c r="T51" i="23"/>
  <c r="P51" i="23"/>
  <c r="O51" i="23"/>
  <c r="L50" i="23"/>
  <c r="G52" i="9"/>
  <c r="H52" i="9"/>
  <c r="I52" i="9"/>
  <c r="F52" i="9"/>
  <c r="J52" i="9" a="1"/>
  <c r="J52" i="9"/>
  <c r="S52" i="9"/>
  <c r="E52" i="9"/>
  <c r="L52" i="9" a="1"/>
  <c r="L52" i="9"/>
  <c r="U52" i="9"/>
  <c r="N52" i="9" a="1"/>
  <c r="N52" i="9"/>
  <c r="W52" i="9"/>
  <c r="P52" i="9" a="1"/>
  <c r="P52" i="9"/>
  <c r="Y52" i="9"/>
  <c r="R52" i="9" a="1"/>
  <c r="R52" i="9"/>
  <c r="AA52" i="9"/>
  <c r="AB52" i="9"/>
  <c r="T50" i="23"/>
  <c r="P50" i="23"/>
  <c r="O50" i="23"/>
  <c r="L49" i="23"/>
  <c r="G51" i="9"/>
  <c r="H51" i="9"/>
  <c r="I51" i="9"/>
  <c r="E51" i="9"/>
  <c r="J51" i="9" a="1"/>
  <c r="J51" i="9"/>
  <c r="S51" i="9"/>
  <c r="L51" i="9" a="1"/>
  <c r="L51" i="9"/>
  <c r="U51" i="9"/>
  <c r="N51" i="9" a="1"/>
  <c r="N51" i="9"/>
  <c r="W51" i="9"/>
  <c r="P51" i="9" a="1"/>
  <c r="P51" i="9"/>
  <c r="Y51" i="9"/>
  <c r="R51" i="9" a="1"/>
  <c r="R51" i="9"/>
  <c r="AA51" i="9"/>
  <c r="AB51" i="9"/>
  <c r="T49" i="23"/>
  <c r="P49" i="23"/>
  <c r="O49" i="23"/>
  <c r="L48" i="23"/>
  <c r="G50" i="9"/>
  <c r="H50" i="9"/>
  <c r="I50" i="9"/>
  <c r="E50" i="9"/>
  <c r="J50" i="9" a="1"/>
  <c r="J50" i="9"/>
  <c r="S50" i="9"/>
  <c r="L50" i="9" a="1"/>
  <c r="L50" i="9"/>
  <c r="U50" i="9"/>
  <c r="N50" i="9" a="1"/>
  <c r="N50" i="9"/>
  <c r="W50" i="9"/>
  <c r="P50" i="9" a="1"/>
  <c r="P50" i="9"/>
  <c r="Y50" i="9"/>
  <c r="R50" i="9" a="1"/>
  <c r="R50" i="9"/>
  <c r="AA50" i="9"/>
  <c r="AB50" i="9"/>
  <c r="T48" i="23"/>
  <c r="P48" i="23"/>
  <c r="O48" i="23"/>
  <c r="L47" i="23"/>
  <c r="G49" i="9"/>
  <c r="H49" i="9"/>
  <c r="I49" i="9"/>
  <c r="F49" i="9"/>
  <c r="J49" i="9" a="1"/>
  <c r="J49" i="9"/>
  <c r="S49" i="9"/>
  <c r="E49" i="9"/>
  <c r="L49" i="9" a="1"/>
  <c r="L49" i="9"/>
  <c r="U49" i="9"/>
  <c r="N49" i="9" a="1"/>
  <c r="N49" i="9"/>
  <c r="W49" i="9"/>
  <c r="P49" i="9" a="1"/>
  <c r="P49" i="9"/>
  <c r="Y49" i="9"/>
  <c r="R49" i="9" a="1"/>
  <c r="R49" i="9"/>
  <c r="AA49" i="9"/>
  <c r="AB49" i="9"/>
  <c r="T47" i="23"/>
  <c r="P47" i="23"/>
  <c r="O47" i="23"/>
  <c r="L46" i="23"/>
  <c r="G48" i="9"/>
  <c r="H48" i="9"/>
  <c r="I48" i="9"/>
  <c r="E48" i="9"/>
  <c r="J48" i="9" a="1"/>
  <c r="J48" i="9"/>
  <c r="S48" i="9"/>
  <c r="L48" i="9" a="1"/>
  <c r="L48" i="9"/>
  <c r="U48" i="9"/>
  <c r="N48" i="9" a="1"/>
  <c r="N48" i="9"/>
  <c r="W48" i="9"/>
  <c r="P48" i="9" a="1"/>
  <c r="P48" i="9"/>
  <c r="Y48" i="9"/>
  <c r="R48" i="9" a="1"/>
  <c r="R48" i="9"/>
  <c r="AA48" i="9"/>
  <c r="AB48" i="9"/>
  <c r="T46" i="23"/>
  <c r="P46" i="23"/>
  <c r="O46" i="23"/>
  <c r="L45" i="23"/>
  <c r="G47" i="9"/>
  <c r="H47" i="9"/>
  <c r="I47" i="9"/>
  <c r="E47" i="9"/>
  <c r="J47" i="9" a="1"/>
  <c r="J47" i="9"/>
  <c r="S47" i="9"/>
  <c r="F47" i="9"/>
  <c r="L47" i="9" a="1"/>
  <c r="L47" i="9"/>
  <c r="U47" i="9"/>
  <c r="N47" i="9" a="1"/>
  <c r="N47" i="9"/>
  <c r="W47" i="9"/>
  <c r="P47" i="9" a="1"/>
  <c r="P47" i="9"/>
  <c r="Y47" i="9"/>
  <c r="R47" i="9" a="1"/>
  <c r="R47" i="9"/>
  <c r="AA47" i="9"/>
  <c r="AB47" i="9"/>
  <c r="T45" i="23"/>
  <c r="P45" i="23"/>
  <c r="O45" i="23"/>
  <c r="L44" i="23"/>
  <c r="G46" i="9"/>
  <c r="H46" i="9"/>
  <c r="I46" i="9"/>
  <c r="F46" i="9"/>
  <c r="J46" i="9" a="1"/>
  <c r="J46" i="9"/>
  <c r="S46" i="9"/>
  <c r="E46" i="9"/>
  <c r="L46" i="9" a="1"/>
  <c r="L46" i="9"/>
  <c r="U46" i="9"/>
  <c r="N46" i="9" a="1"/>
  <c r="N46" i="9"/>
  <c r="W46" i="9"/>
  <c r="P46" i="9" a="1"/>
  <c r="P46" i="9"/>
  <c r="Y46" i="9"/>
  <c r="R46" i="9" a="1"/>
  <c r="R46" i="9"/>
  <c r="AA46" i="9"/>
  <c r="AB46" i="9"/>
  <c r="T44" i="23"/>
  <c r="P44" i="23"/>
  <c r="O44" i="23"/>
  <c r="L43" i="23"/>
  <c r="G45" i="9"/>
  <c r="H45" i="9"/>
  <c r="I45" i="9"/>
  <c r="F45" i="9"/>
  <c r="J45" i="9" a="1"/>
  <c r="J45" i="9"/>
  <c r="S45" i="9"/>
  <c r="E45" i="9"/>
  <c r="L45" i="9" a="1"/>
  <c r="L45" i="9"/>
  <c r="U45" i="9"/>
  <c r="N45" i="9" a="1"/>
  <c r="N45" i="9"/>
  <c r="W45" i="9"/>
  <c r="P45" i="9" a="1"/>
  <c r="P45" i="9"/>
  <c r="Y45" i="9"/>
  <c r="R45" i="9" a="1"/>
  <c r="R45" i="9"/>
  <c r="AA45" i="9"/>
  <c r="AB45" i="9"/>
  <c r="T43" i="23"/>
  <c r="P43" i="23"/>
  <c r="O43" i="23"/>
  <c r="L42" i="23"/>
  <c r="G44" i="9"/>
  <c r="H44" i="9"/>
  <c r="I44" i="9"/>
  <c r="E44" i="9"/>
  <c r="J44" i="9" a="1"/>
  <c r="J44" i="9"/>
  <c r="S44" i="9"/>
  <c r="L44" i="9" a="1"/>
  <c r="L44" i="9"/>
  <c r="U44" i="9"/>
  <c r="N44" i="9" a="1"/>
  <c r="N44" i="9"/>
  <c r="W44" i="9"/>
  <c r="P44" i="9" a="1"/>
  <c r="P44" i="9"/>
  <c r="Y44" i="9"/>
  <c r="R44" i="9" a="1"/>
  <c r="R44" i="9"/>
  <c r="AA44" i="9"/>
  <c r="AB44" i="9"/>
  <c r="T42" i="23"/>
  <c r="P42" i="23"/>
  <c r="O42" i="23"/>
  <c r="L41" i="23"/>
  <c r="G43" i="9"/>
  <c r="H43" i="9"/>
  <c r="I43" i="9"/>
  <c r="F43" i="9"/>
  <c r="J43" i="9" a="1"/>
  <c r="J43" i="9"/>
  <c r="S43" i="9"/>
  <c r="E43" i="9"/>
  <c r="L43" i="9" a="1"/>
  <c r="L43" i="9"/>
  <c r="U43" i="9"/>
  <c r="N43" i="9" a="1"/>
  <c r="N43" i="9"/>
  <c r="W43" i="9"/>
  <c r="P43" i="9" a="1"/>
  <c r="P43" i="9"/>
  <c r="Y43" i="9"/>
  <c r="R43" i="9" a="1"/>
  <c r="R43" i="9"/>
  <c r="AA43" i="9"/>
  <c r="AB43" i="9"/>
  <c r="T41" i="23"/>
  <c r="P41" i="23"/>
  <c r="O41" i="23"/>
  <c r="L40" i="23"/>
  <c r="G42" i="9"/>
  <c r="H42" i="9"/>
  <c r="I42" i="9"/>
  <c r="E42" i="9"/>
  <c r="J42" i="9" a="1"/>
  <c r="J42" i="9"/>
  <c r="S42" i="9"/>
  <c r="L42" i="9" a="1"/>
  <c r="L42" i="9"/>
  <c r="U42" i="9"/>
  <c r="N42" i="9" a="1"/>
  <c r="N42" i="9"/>
  <c r="W42" i="9"/>
  <c r="P42" i="9" a="1"/>
  <c r="P42" i="9"/>
  <c r="Y42" i="9"/>
  <c r="R42" i="9" a="1"/>
  <c r="R42" i="9"/>
  <c r="AA42" i="9"/>
  <c r="AB42" i="9"/>
  <c r="T40" i="23"/>
  <c r="P40" i="23"/>
  <c r="O40" i="23"/>
  <c r="L39" i="23"/>
  <c r="G41" i="9"/>
  <c r="H41" i="9"/>
  <c r="I41" i="9"/>
  <c r="E41" i="9"/>
  <c r="J41" i="9" a="1"/>
  <c r="J41" i="9"/>
  <c r="S41" i="9"/>
  <c r="F41" i="9"/>
  <c r="L41" i="9" a="1"/>
  <c r="L41" i="9"/>
  <c r="U41" i="9"/>
  <c r="N41" i="9" a="1"/>
  <c r="N41" i="9"/>
  <c r="W41" i="9"/>
  <c r="P41" i="9" a="1"/>
  <c r="P41" i="9"/>
  <c r="Y41" i="9"/>
  <c r="R41" i="9" a="1"/>
  <c r="R41" i="9"/>
  <c r="AA41" i="9"/>
  <c r="AB41" i="9"/>
  <c r="T39" i="23"/>
  <c r="P39" i="23"/>
  <c r="O39" i="23"/>
  <c r="L38" i="23"/>
  <c r="G40" i="9"/>
  <c r="H40" i="9"/>
  <c r="I40" i="9"/>
  <c r="E40" i="9"/>
  <c r="J40" i="9" a="1"/>
  <c r="J40" i="9"/>
  <c r="S40" i="9"/>
  <c r="F40" i="9"/>
  <c r="L40" i="9" a="1"/>
  <c r="L40" i="9"/>
  <c r="U40" i="9"/>
  <c r="N40" i="9" a="1"/>
  <c r="N40" i="9"/>
  <c r="W40" i="9"/>
  <c r="P40" i="9" a="1"/>
  <c r="P40" i="9"/>
  <c r="Y40" i="9"/>
  <c r="R40" i="9" a="1"/>
  <c r="R40" i="9"/>
  <c r="AA40" i="9"/>
  <c r="AB40" i="9"/>
  <c r="T38" i="23"/>
  <c r="P38" i="23"/>
  <c r="O38" i="23"/>
  <c r="L37" i="23"/>
  <c r="G39" i="9"/>
  <c r="H39" i="9"/>
  <c r="I39" i="9"/>
  <c r="F39" i="9"/>
  <c r="J39" i="9" a="1"/>
  <c r="J39" i="9"/>
  <c r="S39" i="9"/>
  <c r="E39" i="9"/>
  <c r="L39" i="9" a="1"/>
  <c r="L39" i="9"/>
  <c r="U39" i="9"/>
  <c r="N39" i="9" a="1"/>
  <c r="N39" i="9"/>
  <c r="W39" i="9"/>
  <c r="P39" i="9" a="1"/>
  <c r="P39" i="9"/>
  <c r="Y39" i="9"/>
  <c r="R39" i="9" a="1"/>
  <c r="R39" i="9"/>
  <c r="AA39" i="9"/>
  <c r="AB39" i="9"/>
  <c r="T37" i="23"/>
  <c r="P37" i="23"/>
  <c r="O37" i="23"/>
  <c r="L36" i="23"/>
  <c r="G38" i="9"/>
  <c r="H38" i="9"/>
  <c r="I38" i="9"/>
  <c r="E38" i="9"/>
  <c r="J38" i="9" a="1"/>
  <c r="J38" i="9"/>
  <c r="S38" i="9"/>
  <c r="L38" i="9" a="1"/>
  <c r="L38" i="9"/>
  <c r="U38" i="9"/>
  <c r="N38" i="9" a="1"/>
  <c r="N38" i="9"/>
  <c r="W38" i="9"/>
  <c r="P38" i="9" a="1"/>
  <c r="P38" i="9"/>
  <c r="Y38" i="9"/>
  <c r="R38" i="9" a="1"/>
  <c r="R38" i="9"/>
  <c r="AA38" i="9"/>
  <c r="AB38" i="9"/>
  <c r="T36" i="23"/>
  <c r="P36" i="23"/>
  <c r="O36" i="23"/>
  <c r="L35" i="23"/>
  <c r="G37" i="9"/>
  <c r="H37" i="9"/>
  <c r="I37" i="9"/>
  <c r="F37" i="9"/>
  <c r="J37" i="9" a="1"/>
  <c r="J37" i="9"/>
  <c r="S37" i="9"/>
  <c r="E37" i="9"/>
  <c r="L37" i="9" a="1"/>
  <c r="L37" i="9"/>
  <c r="U37" i="9"/>
  <c r="N37" i="9" a="1"/>
  <c r="N37" i="9"/>
  <c r="W37" i="9"/>
  <c r="P37" i="9" a="1"/>
  <c r="P37" i="9"/>
  <c r="Y37" i="9"/>
  <c r="R37" i="9" a="1"/>
  <c r="R37" i="9"/>
  <c r="AA37" i="9"/>
  <c r="AB37" i="9"/>
  <c r="T35" i="23"/>
  <c r="P35" i="23"/>
  <c r="O35" i="23"/>
  <c r="L34" i="23"/>
  <c r="G36" i="9"/>
  <c r="H36" i="9"/>
  <c r="I36" i="9"/>
  <c r="F36" i="9"/>
  <c r="J36" i="9" a="1"/>
  <c r="J36" i="9"/>
  <c r="S36" i="9"/>
  <c r="E36" i="9"/>
  <c r="L36" i="9" a="1"/>
  <c r="L36" i="9"/>
  <c r="U36" i="9"/>
  <c r="N36" i="9" a="1"/>
  <c r="N36" i="9"/>
  <c r="W36" i="9"/>
  <c r="P36" i="9" a="1"/>
  <c r="P36" i="9"/>
  <c r="Y36" i="9"/>
  <c r="R36" i="9" a="1"/>
  <c r="R36" i="9"/>
  <c r="AA36" i="9"/>
  <c r="AB36" i="9"/>
  <c r="T34" i="23"/>
  <c r="P34" i="23"/>
  <c r="O34" i="23"/>
  <c r="L33" i="23"/>
  <c r="G35" i="9"/>
  <c r="H35" i="9"/>
  <c r="I35" i="9"/>
  <c r="E35" i="9"/>
  <c r="J35" i="9" a="1"/>
  <c r="J35" i="9"/>
  <c r="S35" i="9"/>
  <c r="L35" i="9" a="1"/>
  <c r="L35" i="9"/>
  <c r="U35" i="9"/>
  <c r="N35" i="9" a="1"/>
  <c r="N35" i="9"/>
  <c r="W35" i="9"/>
  <c r="P35" i="9" a="1"/>
  <c r="P35" i="9"/>
  <c r="Y35" i="9"/>
  <c r="R35" i="9" a="1"/>
  <c r="R35" i="9"/>
  <c r="AA35" i="9"/>
  <c r="AB35" i="9"/>
  <c r="T33" i="23"/>
  <c r="P33" i="23"/>
  <c r="O33" i="23"/>
  <c r="L32" i="23"/>
  <c r="G34" i="9"/>
  <c r="H34" i="9"/>
  <c r="I34" i="9"/>
  <c r="F34" i="9"/>
  <c r="J34" i="9" a="1"/>
  <c r="J34" i="9"/>
  <c r="S34" i="9"/>
  <c r="E34" i="9"/>
  <c r="L34" i="9" a="1"/>
  <c r="L34" i="9"/>
  <c r="U34" i="9"/>
  <c r="N34" i="9" a="1"/>
  <c r="N34" i="9"/>
  <c r="W34" i="9"/>
  <c r="P34" i="9" a="1"/>
  <c r="P34" i="9"/>
  <c r="Y34" i="9"/>
  <c r="R34" i="9" a="1"/>
  <c r="R34" i="9"/>
  <c r="AA34" i="9"/>
  <c r="AB34" i="9"/>
  <c r="T32" i="23"/>
  <c r="P32" i="23"/>
  <c r="O32" i="23"/>
  <c r="L31" i="23"/>
  <c r="G33" i="9"/>
  <c r="H33" i="9"/>
  <c r="I33" i="9"/>
  <c r="E33" i="9"/>
  <c r="J33" i="9" a="1"/>
  <c r="J33" i="9"/>
  <c r="S33" i="9"/>
  <c r="L33" i="9" a="1"/>
  <c r="L33" i="9"/>
  <c r="U33" i="9"/>
  <c r="N33" i="9" a="1"/>
  <c r="N33" i="9"/>
  <c r="W33" i="9"/>
  <c r="P33" i="9" a="1"/>
  <c r="P33" i="9"/>
  <c r="Y33" i="9"/>
  <c r="R33" i="9" a="1"/>
  <c r="R33" i="9"/>
  <c r="AA33" i="9"/>
  <c r="AB33" i="9"/>
  <c r="T31" i="23"/>
  <c r="P31" i="23"/>
  <c r="O31" i="23"/>
  <c r="L30" i="23"/>
  <c r="G32" i="9"/>
  <c r="H32" i="9"/>
  <c r="I32" i="9"/>
  <c r="E32" i="9"/>
  <c r="J32" i="9" a="1"/>
  <c r="J32" i="9"/>
  <c r="S32" i="9"/>
  <c r="F32" i="9"/>
  <c r="L32" i="9" a="1"/>
  <c r="L32" i="9"/>
  <c r="U32" i="9"/>
  <c r="N32" i="9" a="1"/>
  <c r="N32" i="9"/>
  <c r="W32" i="9"/>
  <c r="P32" i="9" a="1"/>
  <c r="P32" i="9"/>
  <c r="Y32" i="9"/>
  <c r="R32" i="9" a="1"/>
  <c r="R32" i="9"/>
  <c r="AA32" i="9"/>
  <c r="AB32" i="9"/>
  <c r="T30" i="23"/>
  <c r="P30" i="23"/>
  <c r="O30" i="23"/>
  <c r="L29" i="23"/>
  <c r="G31" i="9"/>
  <c r="H31" i="9"/>
  <c r="I31" i="9"/>
  <c r="F31" i="9"/>
  <c r="J31" i="9" a="1"/>
  <c r="J31" i="9"/>
  <c r="S31" i="9"/>
  <c r="E31" i="9"/>
  <c r="L31" i="9" a="1"/>
  <c r="L31" i="9"/>
  <c r="U31" i="9"/>
  <c r="N31" i="9" a="1"/>
  <c r="N31" i="9"/>
  <c r="W31" i="9"/>
  <c r="P31" i="9" a="1"/>
  <c r="P31" i="9"/>
  <c r="Y31" i="9"/>
  <c r="R31" i="9" a="1"/>
  <c r="R31" i="9"/>
  <c r="AA31" i="9"/>
  <c r="AB31" i="9"/>
  <c r="T29" i="23"/>
  <c r="P29" i="23"/>
  <c r="O29" i="23"/>
  <c r="L28" i="23"/>
  <c r="G30" i="9"/>
  <c r="H30" i="9"/>
  <c r="I30" i="9"/>
  <c r="E30" i="9"/>
  <c r="J30" i="9" a="1"/>
  <c r="J30" i="9"/>
  <c r="S30" i="9"/>
  <c r="F30" i="9"/>
  <c r="L30" i="9" a="1"/>
  <c r="L30" i="9"/>
  <c r="U30" i="9"/>
  <c r="N30" i="9" a="1"/>
  <c r="N30" i="9"/>
  <c r="W30" i="9"/>
  <c r="P30" i="9" a="1"/>
  <c r="P30" i="9"/>
  <c r="Y30" i="9"/>
  <c r="R30" i="9" a="1"/>
  <c r="R30" i="9"/>
  <c r="AA30" i="9"/>
  <c r="AB30" i="9"/>
  <c r="T28" i="23"/>
  <c r="P28" i="23"/>
  <c r="O28" i="23"/>
  <c r="L27" i="23"/>
  <c r="G29" i="9"/>
  <c r="H29" i="9"/>
  <c r="I29" i="9"/>
  <c r="E29" i="9"/>
  <c r="J29" i="9" a="1"/>
  <c r="J29" i="9"/>
  <c r="S29" i="9"/>
  <c r="L29" i="9" a="1"/>
  <c r="L29" i="9"/>
  <c r="U29" i="9"/>
  <c r="N29" i="9" a="1"/>
  <c r="N29" i="9"/>
  <c r="W29" i="9"/>
  <c r="P29" i="9" a="1"/>
  <c r="P29" i="9"/>
  <c r="Y29" i="9"/>
  <c r="R29" i="9" a="1"/>
  <c r="R29" i="9"/>
  <c r="AA29" i="9"/>
  <c r="AB29" i="9"/>
  <c r="T27" i="23"/>
  <c r="P27" i="23"/>
  <c r="O27" i="23"/>
  <c r="L26" i="23"/>
  <c r="G28" i="9"/>
  <c r="H28" i="9"/>
  <c r="I28" i="9"/>
  <c r="F28" i="9"/>
  <c r="J28" i="9" a="1"/>
  <c r="J28" i="9"/>
  <c r="S28" i="9"/>
  <c r="E28" i="9"/>
  <c r="L28" i="9" a="1"/>
  <c r="L28" i="9"/>
  <c r="U28" i="9"/>
  <c r="N28" i="9" a="1"/>
  <c r="N28" i="9"/>
  <c r="W28" i="9"/>
  <c r="P28" i="9" a="1"/>
  <c r="P28" i="9"/>
  <c r="Y28" i="9"/>
  <c r="R28" i="9" a="1"/>
  <c r="R28" i="9"/>
  <c r="AA28" i="9"/>
  <c r="AB28" i="9"/>
  <c r="T26" i="23"/>
  <c r="P26" i="23"/>
  <c r="O26" i="23"/>
  <c r="L25" i="23"/>
  <c r="G27" i="9"/>
  <c r="H27" i="9"/>
  <c r="I27" i="9"/>
  <c r="E27" i="9"/>
  <c r="J27" i="9" a="1"/>
  <c r="J27" i="9"/>
  <c r="S27" i="9"/>
  <c r="L27" i="9" a="1"/>
  <c r="L27" i="9"/>
  <c r="U27" i="9"/>
  <c r="N27" i="9" a="1"/>
  <c r="N27" i="9"/>
  <c r="W27" i="9"/>
  <c r="P27" i="9" a="1"/>
  <c r="P27" i="9"/>
  <c r="Y27" i="9"/>
  <c r="R27" i="9" a="1"/>
  <c r="R27" i="9"/>
  <c r="AA27" i="9"/>
  <c r="AB27" i="9"/>
  <c r="T25" i="23"/>
  <c r="P25" i="23"/>
  <c r="O25" i="23"/>
  <c r="L24" i="23"/>
  <c r="G26" i="9"/>
  <c r="H26" i="9"/>
  <c r="I26" i="9"/>
  <c r="F26" i="9"/>
  <c r="J26" i="9" a="1"/>
  <c r="J26" i="9"/>
  <c r="S26" i="9"/>
  <c r="E26" i="9"/>
  <c r="L26" i="9" a="1"/>
  <c r="L26" i="9"/>
  <c r="U26" i="9"/>
  <c r="N26" i="9" a="1"/>
  <c r="N26" i="9"/>
  <c r="W26" i="9"/>
  <c r="P26" i="9" a="1"/>
  <c r="P26" i="9"/>
  <c r="Y26" i="9"/>
  <c r="R26" i="9" a="1"/>
  <c r="R26" i="9"/>
  <c r="AA26" i="9"/>
  <c r="AB26" i="9"/>
  <c r="T24" i="23"/>
  <c r="P24" i="23"/>
  <c r="O24" i="23"/>
  <c r="L23" i="23"/>
  <c r="G25" i="9"/>
  <c r="H25" i="9"/>
  <c r="I25" i="9"/>
  <c r="F25" i="9"/>
  <c r="J25" i="9" a="1"/>
  <c r="J25" i="9"/>
  <c r="S25" i="9"/>
  <c r="E25" i="9"/>
  <c r="L25" i="9" a="1"/>
  <c r="L25" i="9"/>
  <c r="U25" i="9"/>
  <c r="N25" i="9" a="1"/>
  <c r="N25" i="9"/>
  <c r="W25" i="9"/>
  <c r="P25" i="9" a="1"/>
  <c r="P25" i="9"/>
  <c r="Y25" i="9"/>
  <c r="R25" i="9" a="1"/>
  <c r="R25" i="9"/>
  <c r="AA25" i="9"/>
  <c r="AB25" i="9"/>
  <c r="T23" i="23"/>
  <c r="P23" i="23"/>
  <c r="O23" i="23"/>
  <c r="L22" i="23"/>
  <c r="G24" i="9"/>
  <c r="H24" i="9"/>
  <c r="I24" i="9"/>
  <c r="F24" i="9"/>
  <c r="J24" i="9" a="1"/>
  <c r="J24" i="9"/>
  <c r="S24" i="9"/>
  <c r="E24" i="9"/>
  <c r="L24" i="9" a="1"/>
  <c r="L24" i="9"/>
  <c r="U24" i="9"/>
  <c r="N24" i="9" a="1"/>
  <c r="N24" i="9"/>
  <c r="W24" i="9"/>
  <c r="P24" i="9" a="1"/>
  <c r="P24" i="9"/>
  <c r="Y24" i="9"/>
  <c r="R24" i="9" a="1"/>
  <c r="R24" i="9"/>
  <c r="AA24" i="9"/>
  <c r="AB24" i="9"/>
  <c r="T22" i="23"/>
  <c r="P22" i="23"/>
  <c r="O22" i="23"/>
  <c r="L21" i="23"/>
  <c r="G23" i="9"/>
  <c r="H23" i="9"/>
  <c r="I23" i="9"/>
  <c r="E23" i="9"/>
  <c r="J23" i="9" a="1"/>
  <c r="J23" i="9"/>
  <c r="S23" i="9"/>
  <c r="F23" i="9"/>
  <c r="L23" i="9" a="1"/>
  <c r="L23" i="9"/>
  <c r="U23" i="9"/>
  <c r="N23" i="9" a="1"/>
  <c r="N23" i="9"/>
  <c r="W23" i="9"/>
  <c r="P23" i="9" a="1"/>
  <c r="P23" i="9"/>
  <c r="Y23" i="9"/>
  <c r="R23" i="9" a="1"/>
  <c r="R23" i="9"/>
  <c r="AA23" i="9"/>
  <c r="AB23" i="9"/>
  <c r="T21" i="23"/>
  <c r="P21" i="23"/>
  <c r="O21" i="23"/>
  <c r="L20" i="23"/>
  <c r="G22" i="9"/>
  <c r="H22" i="9"/>
  <c r="I22" i="9"/>
  <c r="F22" i="9"/>
  <c r="J22" i="9" a="1"/>
  <c r="J22" i="9"/>
  <c r="S22" i="9"/>
  <c r="E22" i="9"/>
  <c r="L22" i="9" a="1"/>
  <c r="L22" i="9"/>
  <c r="U22" i="9"/>
  <c r="N22" i="9" a="1"/>
  <c r="N22" i="9"/>
  <c r="W22" i="9"/>
  <c r="P22" i="9" a="1"/>
  <c r="P22" i="9"/>
  <c r="Y22" i="9"/>
  <c r="R22" i="9" a="1"/>
  <c r="R22" i="9"/>
  <c r="AA22" i="9"/>
  <c r="AB22" i="9"/>
  <c r="T20" i="23"/>
  <c r="P20" i="23"/>
  <c r="O20" i="23"/>
  <c r="L19" i="23"/>
  <c r="G21" i="9"/>
  <c r="H21" i="9"/>
  <c r="I21" i="9"/>
  <c r="E21" i="9"/>
  <c r="J21" i="9" a="1"/>
  <c r="J21" i="9"/>
  <c r="S21" i="9"/>
  <c r="L21" i="9" a="1"/>
  <c r="L21" i="9"/>
  <c r="U21" i="9"/>
  <c r="N21" i="9" a="1"/>
  <c r="N21" i="9"/>
  <c r="W21" i="9"/>
  <c r="P21" i="9" a="1"/>
  <c r="P21" i="9"/>
  <c r="Y21" i="9"/>
  <c r="R21" i="9" a="1"/>
  <c r="R21" i="9"/>
  <c r="AA21" i="9"/>
  <c r="AB21" i="9"/>
  <c r="T19" i="23"/>
  <c r="P19" i="23"/>
  <c r="O19" i="23"/>
  <c r="L18" i="23"/>
  <c r="G20" i="9"/>
  <c r="H20" i="9"/>
  <c r="I20" i="9"/>
  <c r="E20" i="9"/>
  <c r="J20" i="9" a="1"/>
  <c r="J20" i="9"/>
  <c r="S20" i="9"/>
  <c r="L20" i="9" a="1"/>
  <c r="L20" i="9"/>
  <c r="U20" i="9"/>
  <c r="N20" i="9" a="1"/>
  <c r="N20" i="9"/>
  <c r="W20" i="9"/>
  <c r="P20" i="9" a="1"/>
  <c r="P20" i="9"/>
  <c r="Y20" i="9"/>
  <c r="R20" i="9" a="1"/>
  <c r="R20" i="9"/>
  <c r="AA20" i="9"/>
  <c r="AB20" i="9"/>
  <c r="T18" i="23"/>
  <c r="P18" i="23"/>
  <c r="O18" i="23"/>
  <c r="L17" i="23"/>
  <c r="G19" i="9"/>
  <c r="H19" i="9"/>
  <c r="I19" i="9"/>
  <c r="F19" i="9"/>
  <c r="J19" i="9" a="1"/>
  <c r="J19" i="9"/>
  <c r="S19" i="9"/>
  <c r="E19" i="9"/>
  <c r="L19" i="9" a="1"/>
  <c r="L19" i="9"/>
  <c r="U19" i="9"/>
  <c r="N19" i="9" a="1"/>
  <c r="N19" i="9"/>
  <c r="W19" i="9"/>
  <c r="P19" i="9" a="1"/>
  <c r="P19" i="9"/>
  <c r="Y19" i="9"/>
  <c r="R19" i="9" a="1"/>
  <c r="R19" i="9"/>
  <c r="AA19" i="9"/>
  <c r="AB19" i="9"/>
  <c r="T17" i="23"/>
  <c r="P17" i="23"/>
  <c r="O17" i="23"/>
  <c r="L16" i="23"/>
  <c r="G18" i="9"/>
  <c r="H18" i="9"/>
  <c r="I18" i="9"/>
  <c r="F18" i="9"/>
  <c r="J18" i="9" a="1"/>
  <c r="J18" i="9"/>
  <c r="S18" i="9"/>
  <c r="E18" i="9"/>
  <c r="L18" i="9" a="1"/>
  <c r="L18" i="9"/>
  <c r="U18" i="9"/>
  <c r="N18" i="9" a="1"/>
  <c r="N18" i="9"/>
  <c r="W18" i="9"/>
  <c r="P18" i="9" a="1"/>
  <c r="P18" i="9"/>
  <c r="Y18" i="9"/>
  <c r="R18" i="9" a="1"/>
  <c r="R18" i="9"/>
  <c r="AA18" i="9"/>
  <c r="AB18" i="9"/>
  <c r="T16" i="23"/>
  <c r="P16" i="23"/>
  <c r="O16" i="23"/>
  <c r="L15" i="23"/>
  <c r="G17" i="9"/>
  <c r="H17" i="9"/>
  <c r="I17" i="9"/>
  <c r="E17" i="9"/>
  <c r="J17" i="9" a="1"/>
  <c r="J17" i="9"/>
  <c r="S17" i="9"/>
  <c r="F17" i="9"/>
  <c r="L17" i="9" a="1"/>
  <c r="L17" i="9"/>
  <c r="U17" i="9"/>
  <c r="N17" i="9" a="1"/>
  <c r="N17" i="9"/>
  <c r="W17" i="9"/>
  <c r="P17" i="9" a="1"/>
  <c r="P17" i="9"/>
  <c r="Y17" i="9"/>
  <c r="R17" i="9" a="1"/>
  <c r="R17" i="9"/>
  <c r="AA17" i="9"/>
  <c r="AB17" i="9"/>
  <c r="T15" i="23"/>
  <c r="P15" i="23"/>
  <c r="O15" i="23"/>
  <c r="L14" i="23"/>
  <c r="G16" i="9"/>
  <c r="H16" i="9"/>
  <c r="I16" i="9"/>
  <c r="F16" i="9"/>
  <c r="J16" i="9" a="1"/>
  <c r="J16" i="9"/>
  <c r="S16" i="9"/>
  <c r="E16" i="9"/>
  <c r="L16" i="9" a="1"/>
  <c r="L16" i="9"/>
  <c r="U16" i="9"/>
  <c r="N16" i="9" a="1"/>
  <c r="N16" i="9"/>
  <c r="W16" i="9"/>
  <c r="P16" i="9" a="1"/>
  <c r="P16" i="9"/>
  <c r="Y16" i="9"/>
  <c r="R16" i="9" a="1"/>
  <c r="R16" i="9"/>
  <c r="AA16" i="9"/>
  <c r="AB16" i="9"/>
  <c r="T14" i="23"/>
  <c r="P14" i="23"/>
  <c r="O14" i="23"/>
  <c r="L13" i="23"/>
  <c r="G15" i="9"/>
  <c r="H15" i="9"/>
  <c r="I15" i="9"/>
  <c r="F15" i="9"/>
  <c r="J15" i="9" a="1"/>
  <c r="J15" i="9"/>
  <c r="S15" i="9"/>
  <c r="E15" i="9"/>
  <c r="L15" i="9" a="1"/>
  <c r="L15" i="9"/>
  <c r="U15" i="9"/>
  <c r="N15" i="9" a="1"/>
  <c r="N15" i="9"/>
  <c r="W15" i="9"/>
  <c r="P15" i="9" a="1"/>
  <c r="P15" i="9"/>
  <c r="Y15" i="9"/>
  <c r="R15" i="9" a="1"/>
  <c r="R15" i="9"/>
  <c r="AA15" i="9"/>
  <c r="AB15" i="9"/>
  <c r="T13" i="23"/>
  <c r="P13" i="23"/>
  <c r="O13" i="23"/>
  <c r="L12" i="23"/>
  <c r="G14" i="9"/>
  <c r="H14" i="9"/>
  <c r="I14" i="9"/>
  <c r="F14" i="9"/>
  <c r="J14" i="9" a="1"/>
  <c r="J14" i="9"/>
  <c r="S14" i="9"/>
  <c r="E14" i="9"/>
  <c r="L14" i="9" a="1"/>
  <c r="L14" i="9"/>
  <c r="U14" i="9"/>
  <c r="N14" i="9" a="1"/>
  <c r="N14" i="9"/>
  <c r="W14" i="9"/>
  <c r="P14" i="9" a="1"/>
  <c r="P14" i="9"/>
  <c r="Y14" i="9"/>
  <c r="R14" i="9" a="1"/>
  <c r="R14" i="9"/>
  <c r="AA14" i="9"/>
  <c r="AB14" i="9"/>
  <c r="T12" i="23"/>
  <c r="P12" i="23"/>
  <c r="O12" i="23"/>
  <c r="L11" i="23"/>
  <c r="G13" i="9"/>
  <c r="H13" i="9"/>
  <c r="I13" i="9"/>
  <c r="F13" i="9"/>
  <c r="J13" i="9" a="1"/>
  <c r="J13" i="9"/>
  <c r="S13" i="9"/>
  <c r="E13" i="9"/>
  <c r="L13" i="9" a="1"/>
  <c r="L13" i="9"/>
  <c r="U13" i="9"/>
  <c r="N13" i="9" a="1"/>
  <c r="N13" i="9"/>
  <c r="W13" i="9"/>
  <c r="P13" i="9" a="1"/>
  <c r="P13" i="9"/>
  <c r="Y13" i="9"/>
  <c r="R13" i="9" a="1"/>
  <c r="R13" i="9"/>
  <c r="AA13" i="9"/>
  <c r="AB13" i="9"/>
  <c r="T11" i="23"/>
  <c r="P11" i="23"/>
  <c r="O11" i="23"/>
  <c r="L10" i="23"/>
  <c r="G12" i="9"/>
  <c r="H12" i="9"/>
  <c r="I12" i="9"/>
  <c r="F12" i="9"/>
  <c r="J12" i="9" a="1"/>
  <c r="J12" i="9"/>
  <c r="S12" i="9"/>
  <c r="E12" i="9"/>
  <c r="L12" i="9" a="1"/>
  <c r="L12" i="9"/>
  <c r="U12" i="9"/>
  <c r="N12" i="9" a="1"/>
  <c r="N12" i="9"/>
  <c r="W12" i="9"/>
  <c r="P12" i="9" a="1"/>
  <c r="P12" i="9"/>
  <c r="Y12" i="9"/>
  <c r="R12" i="9" a="1"/>
  <c r="R12" i="9"/>
  <c r="AA12" i="9"/>
  <c r="AB12" i="9"/>
  <c r="T10" i="23"/>
  <c r="P10" i="23"/>
  <c r="O10" i="23"/>
  <c r="L9" i="23"/>
  <c r="G11" i="9"/>
  <c r="H11" i="9"/>
  <c r="I11" i="9"/>
  <c r="E11" i="9"/>
  <c r="J11" i="9" a="1"/>
  <c r="J11" i="9"/>
  <c r="S11" i="9"/>
  <c r="L11" i="9" a="1"/>
  <c r="L11" i="9"/>
  <c r="U11" i="9"/>
  <c r="N11" i="9" a="1"/>
  <c r="N11" i="9"/>
  <c r="W11" i="9"/>
  <c r="P11" i="9" a="1"/>
  <c r="P11" i="9"/>
  <c r="Y11" i="9"/>
  <c r="R11" i="9" a="1"/>
  <c r="R11" i="9"/>
  <c r="AA11" i="9"/>
  <c r="AB11" i="9"/>
  <c r="T9" i="23"/>
  <c r="P9" i="23"/>
  <c r="O9" i="23"/>
  <c r="L8" i="23"/>
  <c r="G10" i="9"/>
  <c r="H10" i="9"/>
  <c r="I10" i="9"/>
  <c r="F10" i="9"/>
  <c r="J10" i="9" a="1"/>
  <c r="J10" i="9"/>
  <c r="S10" i="9"/>
  <c r="E10" i="9"/>
  <c r="L10" i="9" a="1"/>
  <c r="L10" i="9"/>
  <c r="U10" i="9"/>
  <c r="N10" i="9" a="1"/>
  <c r="N10" i="9"/>
  <c r="W10" i="9"/>
  <c r="P10" i="9" a="1"/>
  <c r="P10" i="9"/>
  <c r="Y10" i="9"/>
  <c r="R10" i="9" a="1"/>
  <c r="R10" i="9"/>
  <c r="AA10" i="9"/>
  <c r="AB10" i="9"/>
  <c r="T8" i="23"/>
  <c r="P8" i="23"/>
  <c r="O8" i="23"/>
  <c r="L7" i="23"/>
  <c r="G9" i="9"/>
  <c r="H9" i="9"/>
  <c r="I9" i="9"/>
  <c r="F9" i="9"/>
  <c r="J9" i="9" a="1"/>
  <c r="J9" i="9"/>
  <c r="S9" i="9"/>
  <c r="E9" i="9"/>
  <c r="L9" i="9" a="1"/>
  <c r="L9" i="9"/>
  <c r="U9" i="9"/>
  <c r="N9" i="9" a="1"/>
  <c r="N9" i="9"/>
  <c r="W9" i="9"/>
  <c r="P9" i="9" a="1"/>
  <c r="P9" i="9"/>
  <c r="Y9" i="9"/>
  <c r="R9" i="9" a="1"/>
  <c r="R9" i="9"/>
  <c r="AA9" i="9"/>
  <c r="AB9" i="9"/>
  <c r="T7" i="23"/>
  <c r="P7" i="23"/>
  <c r="O7" i="23"/>
  <c r="L6" i="23"/>
  <c r="G8" i="9"/>
  <c r="H8" i="9"/>
  <c r="I8" i="9"/>
  <c r="F8" i="9"/>
  <c r="J8" i="9" a="1"/>
  <c r="J8" i="9"/>
  <c r="S8" i="9"/>
  <c r="E8" i="9"/>
  <c r="L8" i="9" a="1"/>
  <c r="L8" i="9"/>
  <c r="U8" i="9"/>
  <c r="N8" i="9" a="1"/>
  <c r="N8" i="9"/>
  <c r="W8" i="9"/>
  <c r="P8" i="9" a="1"/>
  <c r="P8" i="9"/>
  <c r="Y8" i="9"/>
  <c r="R8" i="9" a="1"/>
  <c r="R8" i="9"/>
  <c r="AA8" i="9"/>
  <c r="AB8" i="9"/>
  <c r="T6" i="23"/>
  <c r="P6" i="23"/>
  <c r="O6" i="23"/>
  <c r="L5" i="23"/>
  <c r="G7" i="9"/>
  <c r="H7" i="9"/>
  <c r="I7" i="9"/>
  <c r="E7" i="9"/>
  <c r="J7" i="9" a="1"/>
  <c r="J7" i="9"/>
  <c r="S7" i="9"/>
  <c r="L7" i="9" a="1"/>
  <c r="L7" i="9"/>
  <c r="U7" i="9"/>
  <c r="N7" i="9" a="1"/>
  <c r="N7" i="9"/>
  <c r="W7" i="9"/>
  <c r="P7" i="9" a="1"/>
  <c r="P7" i="9"/>
  <c r="Y7" i="9"/>
  <c r="R7" i="9" a="1"/>
  <c r="R7" i="9"/>
  <c r="AA7" i="9"/>
  <c r="AB7" i="9"/>
  <c r="T5" i="23"/>
  <c r="P5" i="23"/>
  <c r="O5" i="23"/>
  <c r="L111" i="21"/>
  <c r="G111" i="21"/>
  <c r="D111" i="21"/>
  <c r="L110" i="21"/>
  <c r="G110" i="21"/>
  <c r="D110" i="21"/>
  <c r="L109" i="21"/>
  <c r="G109" i="21"/>
  <c r="D109" i="21"/>
  <c r="L108" i="21"/>
  <c r="G108" i="21"/>
  <c r="D108" i="21"/>
  <c r="L107" i="21"/>
  <c r="G107" i="21"/>
  <c r="D107" i="21"/>
  <c r="L106" i="21"/>
  <c r="G106" i="21"/>
  <c r="D106" i="21"/>
  <c r="L105" i="21"/>
  <c r="G105" i="21"/>
  <c r="D105" i="21"/>
  <c r="L104" i="21"/>
  <c r="G104" i="21"/>
  <c r="D104" i="21"/>
  <c r="L103" i="21"/>
  <c r="G103" i="21"/>
  <c r="D103" i="21"/>
  <c r="L102" i="21"/>
  <c r="G102" i="21"/>
  <c r="D102" i="21"/>
  <c r="L101" i="21"/>
  <c r="G101" i="21"/>
  <c r="D101" i="21"/>
  <c r="L100" i="21"/>
  <c r="G100" i="21"/>
  <c r="D100" i="21"/>
  <c r="L99" i="21"/>
  <c r="G99" i="21"/>
  <c r="D99" i="21"/>
  <c r="L98" i="21"/>
  <c r="G98" i="21"/>
  <c r="D98" i="21"/>
  <c r="L97" i="21"/>
  <c r="G97" i="21"/>
  <c r="D97" i="21"/>
  <c r="L96" i="21"/>
  <c r="G96" i="21"/>
  <c r="D96" i="21"/>
  <c r="L95" i="21"/>
  <c r="G95" i="21"/>
  <c r="D95" i="21"/>
  <c r="L94" i="21"/>
  <c r="G94" i="21"/>
  <c r="D94" i="21"/>
  <c r="L93" i="21"/>
  <c r="G93" i="21"/>
  <c r="D93" i="21"/>
  <c r="L92" i="21"/>
  <c r="G92" i="21"/>
  <c r="D92" i="21"/>
  <c r="L91" i="21"/>
  <c r="G91" i="21"/>
  <c r="D91" i="21"/>
  <c r="L90" i="21"/>
  <c r="G90" i="21"/>
  <c r="D90" i="21"/>
  <c r="L89" i="21"/>
  <c r="G89" i="21"/>
  <c r="D89" i="21"/>
  <c r="L88" i="21"/>
  <c r="G88" i="21"/>
  <c r="D88" i="21"/>
  <c r="L87" i="21"/>
  <c r="G87" i="21"/>
  <c r="D87" i="21"/>
  <c r="L86" i="21"/>
  <c r="G86" i="21"/>
  <c r="D86" i="21"/>
  <c r="L85" i="21"/>
  <c r="G85" i="21"/>
  <c r="D85" i="21"/>
  <c r="L84" i="21"/>
  <c r="G84" i="21"/>
  <c r="D84" i="21"/>
  <c r="L83" i="21"/>
  <c r="G83" i="21"/>
  <c r="D83" i="21"/>
  <c r="L82" i="21"/>
  <c r="G82" i="21"/>
  <c r="D82" i="21"/>
  <c r="L81" i="21"/>
  <c r="G81" i="21"/>
  <c r="D81" i="21"/>
  <c r="L80" i="21"/>
  <c r="G80" i="21"/>
  <c r="D80" i="21"/>
  <c r="L79" i="21"/>
  <c r="G79" i="21"/>
  <c r="D79" i="21"/>
  <c r="L78" i="21"/>
  <c r="G78" i="21"/>
  <c r="D78" i="21"/>
  <c r="L77" i="21"/>
  <c r="G77" i="21"/>
  <c r="D77" i="21"/>
  <c r="L76" i="21"/>
  <c r="G76" i="21"/>
  <c r="D76" i="21"/>
  <c r="L75" i="21"/>
  <c r="G75" i="21"/>
  <c r="D75" i="21"/>
  <c r="L74" i="21"/>
  <c r="G74" i="21"/>
  <c r="D74" i="21"/>
  <c r="L73" i="21"/>
  <c r="G73" i="21"/>
  <c r="D73" i="21"/>
  <c r="L72" i="21"/>
  <c r="G72" i="21"/>
  <c r="D72" i="21"/>
  <c r="L71" i="21"/>
  <c r="G71" i="21"/>
  <c r="D71" i="21"/>
  <c r="L70" i="21"/>
  <c r="G70" i="21"/>
  <c r="D70" i="21"/>
  <c r="L69" i="21"/>
  <c r="G69" i="21"/>
  <c r="D69" i="21"/>
  <c r="L68" i="21"/>
  <c r="G68" i="21"/>
  <c r="D68" i="21"/>
  <c r="L67" i="21"/>
  <c r="G67" i="21"/>
  <c r="D67" i="21"/>
  <c r="L66" i="21"/>
  <c r="G66" i="21"/>
  <c r="D66" i="21"/>
  <c r="L65" i="21"/>
  <c r="G65" i="21"/>
  <c r="D65" i="21"/>
  <c r="L64" i="21"/>
  <c r="G64" i="21"/>
  <c r="D64" i="21"/>
  <c r="L63" i="21"/>
  <c r="G63" i="21"/>
  <c r="D63" i="21"/>
  <c r="L62" i="21"/>
  <c r="G62" i="21"/>
  <c r="D62" i="21"/>
  <c r="L61" i="21"/>
  <c r="G61" i="21"/>
  <c r="D61" i="21"/>
  <c r="L60" i="21"/>
  <c r="G60" i="21"/>
  <c r="D60" i="21"/>
  <c r="L59" i="21"/>
  <c r="G59" i="21"/>
  <c r="D59" i="21"/>
  <c r="L58" i="21"/>
  <c r="G58" i="21"/>
  <c r="D58" i="21"/>
  <c r="L57" i="21"/>
  <c r="G57" i="21"/>
  <c r="D57" i="21"/>
  <c r="L56" i="21"/>
  <c r="G56" i="21"/>
  <c r="D56" i="21"/>
  <c r="L55" i="21"/>
  <c r="G55" i="21"/>
  <c r="D55" i="21"/>
  <c r="L54" i="21"/>
  <c r="G54" i="21"/>
  <c r="D54" i="21"/>
  <c r="L53" i="21"/>
  <c r="G53" i="21"/>
  <c r="D53" i="21"/>
  <c r="L52" i="21"/>
  <c r="G52" i="21"/>
  <c r="D52" i="21"/>
  <c r="L51" i="21"/>
  <c r="G51" i="21"/>
  <c r="D51" i="21"/>
  <c r="L50" i="21"/>
  <c r="G50" i="21"/>
  <c r="D50" i="21"/>
  <c r="L49" i="21"/>
  <c r="G49" i="21"/>
  <c r="D49" i="21"/>
  <c r="L48" i="21"/>
  <c r="G48" i="21"/>
  <c r="D48" i="21"/>
  <c r="L47" i="21"/>
  <c r="G47" i="21"/>
  <c r="D47" i="21"/>
  <c r="L46" i="21"/>
  <c r="G46" i="21"/>
  <c r="D46" i="21"/>
  <c r="L45" i="21"/>
  <c r="G45" i="21"/>
  <c r="D45" i="21"/>
  <c r="L44" i="21"/>
  <c r="G44" i="21"/>
  <c r="D44" i="21"/>
  <c r="L43" i="21"/>
  <c r="G43" i="21"/>
  <c r="D43" i="21"/>
  <c r="L42" i="21"/>
  <c r="G42" i="21"/>
  <c r="D42" i="21"/>
  <c r="L41" i="21"/>
  <c r="G41" i="21"/>
  <c r="D41" i="21"/>
  <c r="L40" i="21"/>
  <c r="G40" i="21"/>
  <c r="D40" i="21"/>
  <c r="L39" i="21"/>
  <c r="G39" i="21"/>
  <c r="D39" i="21"/>
  <c r="L38" i="21"/>
  <c r="G38" i="21"/>
  <c r="D38" i="21"/>
  <c r="L37" i="21"/>
  <c r="G37" i="21"/>
  <c r="D37" i="21"/>
  <c r="L36" i="21"/>
  <c r="G36" i="21"/>
  <c r="D36" i="21"/>
  <c r="L35" i="21"/>
  <c r="G35" i="21"/>
  <c r="D35" i="21"/>
  <c r="L34" i="21"/>
  <c r="G34" i="21"/>
  <c r="D34" i="21"/>
  <c r="L33" i="21"/>
  <c r="G33" i="21"/>
  <c r="D33" i="21"/>
  <c r="L32" i="21"/>
  <c r="G32" i="21"/>
  <c r="D32" i="21"/>
  <c r="L31" i="21"/>
  <c r="G31" i="21"/>
  <c r="D31" i="21"/>
  <c r="L30" i="21"/>
  <c r="G30" i="21"/>
  <c r="D30" i="21"/>
  <c r="L29" i="21"/>
  <c r="G29" i="21"/>
  <c r="D29" i="21"/>
  <c r="L28" i="21"/>
  <c r="G28" i="21"/>
  <c r="D28" i="21"/>
  <c r="L27" i="21"/>
  <c r="G27" i="21"/>
  <c r="D27" i="21"/>
  <c r="L26" i="21"/>
  <c r="G26" i="21"/>
  <c r="D26" i="21"/>
  <c r="L25" i="21"/>
  <c r="G25" i="21"/>
  <c r="D25" i="21"/>
  <c r="L24" i="21"/>
  <c r="G24" i="21"/>
  <c r="D24" i="21"/>
  <c r="L23" i="21"/>
  <c r="G23" i="21"/>
  <c r="D23" i="21"/>
  <c r="L22" i="21"/>
  <c r="G22" i="21"/>
  <c r="D22" i="21"/>
  <c r="L21" i="21"/>
  <c r="G21" i="21"/>
  <c r="D21" i="21"/>
  <c r="L20" i="21"/>
  <c r="G20" i="21"/>
  <c r="D20" i="21"/>
  <c r="L19" i="21"/>
  <c r="G19" i="21"/>
  <c r="D19" i="21"/>
  <c r="L18" i="21"/>
  <c r="G18" i="21"/>
  <c r="D18" i="21"/>
  <c r="L17" i="21"/>
  <c r="G17" i="21"/>
  <c r="D17" i="21"/>
  <c r="L16" i="21"/>
  <c r="G16" i="21"/>
  <c r="D16" i="21"/>
  <c r="L15" i="21"/>
  <c r="G15" i="21"/>
  <c r="D15" i="21"/>
  <c r="L14" i="21"/>
  <c r="G14" i="21"/>
  <c r="D14" i="21"/>
  <c r="L13" i="21"/>
  <c r="G13" i="21"/>
  <c r="D13" i="21"/>
  <c r="L12" i="21"/>
  <c r="G12" i="21"/>
  <c r="D12" i="21"/>
  <c r="L11" i="21"/>
  <c r="G11" i="21"/>
  <c r="D11" i="21"/>
  <c r="L10" i="21"/>
  <c r="G10" i="21"/>
  <c r="D10" i="21"/>
  <c r="L9" i="21"/>
  <c r="G9" i="21"/>
  <c r="D9" i="21"/>
  <c r="L8" i="21"/>
  <c r="G8" i="21"/>
  <c r="D8" i="21"/>
  <c r="L7" i="21"/>
  <c r="G7" i="21"/>
  <c r="D7" i="21"/>
  <c r="L6" i="21"/>
  <c r="G6" i="21"/>
  <c r="D6" i="21"/>
  <c r="L5" i="21"/>
  <c r="G5" i="21"/>
  <c r="D5" i="21"/>
  <c r="L4" i="21"/>
  <c r="G4" i="21"/>
  <c r="D4" i="21"/>
  <c r="L3" i="21"/>
  <c r="G3" i="21"/>
  <c r="D3" i="21"/>
  <c r="L2" i="21"/>
  <c r="G2" i="21"/>
  <c r="D2" i="21"/>
  <c r="T190" i="8"/>
  <c r="Y244" i="12"/>
  <c r="V244" i="12"/>
  <c r="S244" i="12"/>
  <c r="O244" i="12"/>
  <c r="N244" i="12"/>
  <c r="M244" i="12"/>
  <c r="L244" i="12"/>
  <c r="J244" i="12"/>
  <c r="K244" i="12"/>
  <c r="I244" i="12"/>
  <c r="F244" i="12"/>
  <c r="G244" i="12"/>
  <c r="E244" i="12"/>
  <c r="D244" i="12"/>
  <c r="Y243" i="12"/>
  <c r="V243" i="12"/>
  <c r="S243" i="12"/>
  <c r="O243" i="12"/>
  <c r="N243" i="12"/>
  <c r="M243" i="12"/>
  <c r="L243" i="12"/>
  <c r="J243" i="12"/>
  <c r="K243" i="12"/>
  <c r="I243" i="12"/>
  <c r="F243" i="12"/>
  <c r="G243" i="12"/>
  <c r="E243" i="12"/>
  <c r="D243" i="12"/>
  <c r="Y242" i="12"/>
  <c r="V242" i="12"/>
  <c r="S242" i="12"/>
  <c r="O242" i="12"/>
  <c r="N242" i="12"/>
  <c r="M242" i="12"/>
  <c r="L242" i="12"/>
  <c r="J242" i="12"/>
  <c r="K242" i="12"/>
  <c r="I242" i="12"/>
  <c r="F242" i="12"/>
  <c r="G242" i="12"/>
  <c r="E242" i="12"/>
  <c r="D242" i="12"/>
  <c r="Y241" i="12"/>
  <c r="V241" i="12"/>
  <c r="S241" i="12"/>
  <c r="O241" i="12"/>
  <c r="N241" i="12"/>
  <c r="M241" i="12"/>
  <c r="L241" i="12"/>
  <c r="J241" i="12"/>
  <c r="K241" i="12"/>
  <c r="I241" i="12"/>
  <c r="F241" i="12"/>
  <c r="G241" i="12"/>
  <c r="E241" i="12"/>
  <c r="D241" i="12"/>
  <c r="Y240" i="12"/>
  <c r="V240" i="12"/>
  <c r="S240" i="12"/>
  <c r="O240" i="12"/>
  <c r="N240" i="12"/>
  <c r="M240" i="12"/>
  <c r="L240" i="12"/>
  <c r="J240" i="12"/>
  <c r="K240" i="12"/>
  <c r="I240" i="12"/>
  <c r="F240" i="12"/>
  <c r="G240" i="12"/>
  <c r="E240" i="12"/>
  <c r="D240" i="12"/>
  <c r="Y239" i="12"/>
  <c r="V239" i="12"/>
  <c r="S239" i="12"/>
  <c r="O239" i="12"/>
  <c r="N239" i="12"/>
  <c r="M239" i="12"/>
  <c r="L239" i="12"/>
  <c r="J239" i="12"/>
  <c r="K239" i="12"/>
  <c r="I239" i="12"/>
  <c r="F239" i="12"/>
  <c r="G239" i="12"/>
  <c r="E239" i="12"/>
  <c r="D239" i="12"/>
  <c r="Y238" i="12"/>
  <c r="V238" i="12"/>
  <c r="S238" i="12"/>
  <c r="O238" i="12"/>
  <c r="N238" i="12"/>
  <c r="M238" i="12"/>
  <c r="L238" i="12"/>
  <c r="J238" i="12"/>
  <c r="K238" i="12"/>
  <c r="I238" i="12"/>
  <c r="F238" i="12"/>
  <c r="G238" i="12"/>
  <c r="E238" i="12"/>
  <c r="D238" i="12"/>
  <c r="Y237" i="12"/>
  <c r="V237" i="12"/>
  <c r="S237" i="12"/>
  <c r="O237" i="12"/>
  <c r="N237" i="12"/>
  <c r="M237" i="12"/>
  <c r="L237" i="12"/>
  <c r="J237" i="12"/>
  <c r="K237" i="12"/>
  <c r="I237" i="12"/>
  <c r="F237" i="12"/>
  <c r="G237" i="12"/>
  <c r="E237" i="12"/>
  <c r="D237" i="12"/>
  <c r="Y236" i="12"/>
  <c r="V236" i="12"/>
  <c r="S236" i="12"/>
  <c r="O236" i="12"/>
  <c r="N236" i="12"/>
  <c r="M236" i="12"/>
  <c r="L236" i="12"/>
  <c r="J236" i="12"/>
  <c r="K236" i="12"/>
  <c r="I236" i="12"/>
  <c r="F236" i="12"/>
  <c r="G236" i="12"/>
  <c r="E236" i="12"/>
  <c r="D236" i="12"/>
  <c r="Y235" i="12"/>
  <c r="V235" i="12"/>
  <c r="S235" i="12"/>
  <c r="O235" i="12"/>
  <c r="N235" i="12"/>
  <c r="M235" i="12"/>
  <c r="L235" i="12"/>
  <c r="J235" i="12"/>
  <c r="K235" i="12"/>
  <c r="I235" i="12"/>
  <c r="F235" i="12"/>
  <c r="G235" i="12"/>
  <c r="E235" i="12"/>
  <c r="D235" i="12"/>
  <c r="Y234" i="12"/>
  <c r="V234" i="12"/>
  <c r="S234" i="12"/>
  <c r="O234" i="12"/>
  <c r="N234" i="12"/>
  <c r="M234" i="12"/>
  <c r="L234" i="12"/>
  <c r="J234" i="12"/>
  <c r="K234" i="12"/>
  <c r="I234" i="12"/>
  <c r="F234" i="12"/>
  <c r="G234" i="12"/>
  <c r="E234" i="12"/>
  <c r="D234" i="12"/>
  <c r="Y233" i="12"/>
  <c r="V233" i="12"/>
  <c r="S233" i="12"/>
  <c r="O233" i="12"/>
  <c r="N233" i="12"/>
  <c r="M233" i="12"/>
  <c r="L233" i="12"/>
  <c r="J233" i="12"/>
  <c r="K233" i="12"/>
  <c r="I233" i="12"/>
  <c r="F233" i="12"/>
  <c r="G233" i="12"/>
  <c r="E233" i="12"/>
  <c r="D233" i="12"/>
  <c r="Y232" i="12"/>
  <c r="V232" i="12"/>
  <c r="S232" i="12"/>
  <c r="O232" i="12"/>
  <c r="N232" i="12"/>
  <c r="M232" i="12"/>
  <c r="L232" i="12"/>
  <c r="J232" i="12"/>
  <c r="K232" i="12"/>
  <c r="I232" i="12"/>
  <c r="F232" i="12"/>
  <c r="G232" i="12"/>
  <c r="E232" i="12"/>
  <c r="D232" i="12"/>
  <c r="Y231" i="12"/>
  <c r="V231" i="12"/>
  <c r="S231" i="12"/>
  <c r="O231" i="12"/>
  <c r="N231" i="12"/>
  <c r="M231" i="12"/>
  <c r="L231" i="12"/>
  <c r="J231" i="12"/>
  <c r="K231" i="12"/>
  <c r="I231" i="12"/>
  <c r="F231" i="12"/>
  <c r="G231" i="12"/>
  <c r="E231" i="12"/>
  <c r="D231" i="12"/>
  <c r="Y230" i="12"/>
  <c r="V230" i="12"/>
  <c r="S230" i="12"/>
  <c r="O230" i="12"/>
  <c r="N230" i="12"/>
  <c r="M230" i="12"/>
  <c r="L230" i="12"/>
  <c r="J230" i="12"/>
  <c r="K230" i="12"/>
  <c r="I230" i="12"/>
  <c r="F230" i="12"/>
  <c r="G230" i="12"/>
  <c r="E230" i="12"/>
  <c r="D230" i="12"/>
  <c r="Y229" i="12"/>
  <c r="V229" i="12"/>
  <c r="S229" i="12"/>
  <c r="O229" i="12"/>
  <c r="N229" i="12"/>
  <c r="M229" i="12"/>
  <c r="L229" i="12"/>
  <c r="J229" i="12"/>
  <c r="K229" i="12"/>
  <c r="I229" i="12"/>
  <c r="F229" i="12"/>
  <c r="G229" i="12"/>
  <c r="E229" i="12"/>
  <c r="D229" i="12"/>
  <c r="Y228" i="12"/>
  <c r="V228" i="12"/>
  <c r="S228" i="12"/>
  <c r="O228" i="12"/>
  <c r="N228" i="12"/>
  <c r="M228" i="12"/>
  <c r="L228" i="12"/>
  <c r="J228" i="12"/>
  <c r="K228" i="12"/>
  <c r="I228" i="12"/>
  <c r="F228" i="12"/>
  <c r="G228" i="12"/>
  <c r="E228" i="12"/>
  <c r="D228" i="12"/>
  <c r="Y227" i="12"/>
  <c r="V227" i="12"/>
  <c r="S227" i="12"/>
  <c r="O227" i="12"/>
  <c r="N227" i="12"/>
  <c r="M227" i="12"/>
  <c r="L227" i="12"/>
  <c r="J227" i="12"/>
  <c r="K227" i="12"/>
  <c r="I227" i="12"/>
  <c r="F227" i="12"/>
  <c r="G227" i="12"/>
  <c r="E227" i="12"/>
  <c r="D227" i="12"/>
  <c r="Y226" i="12"/>
  <c r="V226" i="12"/>
  <c r="S226" i="12"/>
  <c r="O226" i="12"/>
  <c r="N226" i="12"/>
  <c r="M226" i="12"/>
  <c r="L226" i="12"/>
  <c r="J226" i="12"/>
  <c r="K226" i="12"/>
  <c r="I226" i="12"/>
  <c r="F226" i="12"/>
  <c r="G226" i="12"/>
  <c r="E226" i="12"/>
  <c r="D226" i="12"/>
  <c r="Y225" i="12"/>
  <c r="V225" i="12"/>
  <c r="S225" i="12"/>
  <c r="O225" i="12"/>
  <c r="N225" i="12"/>
  <c r="M225" i="12"/>
  <c r="L225" i="12"/>
  <c r="J225" i="12"/>
  <c r="K225" i="12"/>
  <c r="I225" i="12"/>
  <c r="F225" i="12"/>
  <c r="G225" i="12"/>
  <c r="E225" i="12"/>
  <c r="D225" i="12"/>
  <c r="Y224" i="12"/>
  <c r="V224" i="12"/>
  <c r="S224" i="12"/>
  <c r="O224" i="12"/>
  <c r="N224" i="12"/>
  <c r="M224" i="12"/>
  <c r="L224" i="12"/>
  <c r="J224" i="12"/>
  <c r="K224" i="12"/>
  <c r="I224" i="12"/>
  <c r="F224" i="12"/>
  <c r="G224" i="12"/>
  <c r="E224" i="12"/>
  <c r="D224" i="12"/>
  <c r="Y223" i="12"/>
  <c r="V223" i="12"/>
  <c r="S223" i="12"/>
  <c r="O223" i="12"/>
  <c r="N223" i="12"/>
  <c r="M223" i="12"/>
  <c r="L223" i="12"/>
  <c r="J223" i="12"/>
  <c r="K223" i="12"/>
  <c r="I223" i="12"/>
  <c r="F223" i="12"/>
  <c r="G223" i="12"/>
  <c r="E223" i="12"/>
  <c r="D223" i="12"/>
  <c r="Y222" i="12"/>
  <c r="V222" i="12"/>
  <c r="S222" i="12"/>
  <c r="O222" i="12"/>
  <c r="N222" i="12"/>
  <c r="M222" i="12"/>
  <c r="L222" i="12"/>
  <c r="J222" i="12"/>
  <c r="K222" i="12"/>
  <c r="I222" i="12"/>
  <c r="F222" i="12"/>
  <c r="G222" i="12"/>
  <c r="E222" i="12"/>
  <c r="D222" i="12"/>
  <c r="Y221" i="12"/>
  <c r="V221" i="12"/>
  <c r="S221" i="12"/>
  <c r="O221" i="12"/>
  <c r="N221" i="12"/>
  <c r="M221" i="12"/>
  <c r="L221" i="12"/>
  <c r="J221" i="12"/>
  <c r="K221" i="12"/>
  <c r="I221" i="12"/>
  <c r="F221" i="12"/>
  <c r="G221" i="12"/>
  <c r="E221" i="12"/>
  <c r="D221" i="12"/>
  <c r="Y220" i="12"/>
  <c r="V220" i="12"/>
  <c r="S220" i="12"/>
  <c r="O220" i="12"/>
  <c r="N220" i="12"/>
  <c r="M220" i="12"/>
  <c r="L220" i="12"/>
  <c r="J220" i="12"/>
  <c r="K220" i="12"/>
  <c r="I220" i="12"/>
  <c r="F220" i="12"/>
  <c r="G220" i="12"/>
  <c r="E220" i="12"/>
  <c r="D220" i="12"/>
  <c r="Y219" i="12"/>
  <c r="V219" i="12"/>
  <c r="S219" i="12"/>
  <c r="O219" i="12"/>
  <c r="N219" i="12"/>
  <c r="M219" i="12"/>
  <c r="L219" i="12"/>
  <c r="J219" i="12"/>
  <c r="K219" i="12"/>
  <c r="I219" i="12"/>
  <c r="F219" i="12"/>
  <c r="G219" i="12"/>
  <c r="E219" i="12"/>
  <c r="D219" i="12"/>
  <c r="Y218" i="12"/>
  <c r="V218" i="12"/>
  <c r="S218" i="12"/>
  <c r="O218" i="12"/>
  <c r="N218" i="12"/>
  <c r="M218" i="12"/>
  <c r="L218" i="12"/>
  <c r="J218" i="12"/>
  <c r="K218" i="12"/>
  <c r="I218" i="12"/>
  <c r="F218" i="12"/>
  <c r="G218" i="12"/>
  <c r="E218" i="12"/>
  <c r="D218" i="12"/>
  <c r="Y217" i="12"/>
  <c r="V217" i="12"/>
  <c r="S217" i="12"/>
  <c r="O217" i="12"/>
  <c r="N217" i="12"/>
  <c r="M217" i="12"/>
  <c r="L217" i="12"/>
  <c r="J217" i="12"/>
  <c r="K217" i="12"/>
  <c r="I217" i="12"/>
  <c r="F217" i="12"/>
  <c r="G217" i="12"/>
  <c r="E217" i="12"/>
  <c r="D217" i="12"/>
  <c r="Y216" i="12"/>
  <c r="V216" i="12"/>
  <c r="S216" i="12"/>
  <c r="O216" i="12"/>
  <c r="N216" i="12"/>
  <c r="M216" i="12"/>
  <c r="L216" i="12"/>
  <c r="J216" i="12"/>
  <c r="K216" i="12"/>
  <c r="I216" i="12"/>
  <c r="F216" i="12"/>
  <c r="G216" i="12"/>
  <c r="E216" i="12"/>
  <c r="D216" i="12"/>
  <c r="Y215" i="12"/>
  <c r="V215" i="12"/>
  <c r="S215" i="12"/>
  <c r="O215" i="12"/>
  <c r="N215" i="12"/>
  <c r="M215" i="12"/>
  <c r="L215" i="12"/>
  <c r="J215" i="12"/>
  <c r="K215" i="12"/>
  <c r="I215" i="12"/>
  <c r="F215" i="12"/>
  <c r="G215" i="12"/>
  <c r="E215" i="12"/>
  <c r="D215" i="12"/>
  <c r="Y214" i="12"/>
  <c r="V214" i="12"/>
  <c r="S214" i="12"/>
  <c r="O214" i="12"/>
  <c r="N214" i="12"/>
  <c r="M214" i="12"/>
  <c r="L214" i="12"/>
  <c r="J214" i="12"/>
  <c r="K214" i="12"/>
  <c r="I214" i="12"/>
  <c r="F214" i="12"/>
  <c r="G214" i="12"/>
  <c r="E214" i="12"/>
  <c r="D214" i="12"/>
  <c r="Y213" i="12"/>
  <c r="V213" i="12"/>
  <c r="S213" i="12"/>
  <c r="O213" i="12"/>
  <c r="N213" i="12"/>
  <c r="M213" i="12"/>
  <c r="L213" i="12"/>
  <c r="J213" i="12"/>
  <c r="K213" i="12"/>
  <c r="I213" i="12"/>
  <c r="F213" i="12"/>
  <c r="G213" i="12"/>
  <c r="E213" i="12"/>
  <c r="D213" i="12"/>
  <c r="Y212" i="12"/>
  <c r="V212" i="12"/>
  <c r="S212" i="12"/>
  <c r="O212" i="12"/>
  <c r="N212" i="12"/>
  <c r="M212" i="12"/>
  <c r="L212" i="12"/>
  <c r="J212" i="12"/>
  <c r="K212" i="12"/>
  <c r="I212" i="12"/>
  <c r="F212" i="12"/>
  <c r="G212" i="12"/>
  <c r="E212" i="12"/>
  <c r="D212" i="12"/>
  <c r="Y211" i="12"/>
  <c r="V211" i="12"/>
  <c r="S211" i="12"/>
  <c r="O211" i="12"/>
  <c r="N211" i="12"/>
  <c r="M211" i="12"/>
  <c r="L211" i="12"/>
  <c r="J211" i="12"/>
  <c r="K211" i="12"/>
  <c r="I211" i="12"/>
  <c r="F211" i="12"/>
  <c r="G211" i="12"/>
  <c r="E211" i="12"/>
  <c r="D211" i="12"/>
  <c r="Y210" i="12"/>
  <c r="V210" i="12"/>
  <c r="S210" i="12"/>
  <c r="O210" i="12"/>
  <c r="N210" i="12"/>
  <c r="M210" i="12"/>
  <c r="L210" i="12"/>
  <c r="J210" i="12"/>
  <c r="K210" i="12"/>
  <c r="I210" i="12"/>
  <c r="F210" i="12"/>
  <c r="G210" i="12"/>
  <c r="E210" i="12"/>
  <c r="D210" i="12"/>
  <c r="Y209" i="12"/>
  <c r="V209" i="12"/>
  <c r="S209" i="12"/>
  <c r="O209" i="12"/>
  <c r="N209" i="12"/>
  <c r="M209" i="12"/>
  <c r="L209" i="12"/>
  <c r="J209" i="12"/>
  <c r="K209" i="12"/>
  <c r="I209" i="12"/>
  <c r="F209" i="12"/>
  <c r="G209" i="12"/>
  <c r="E209" i="12"/>
  <c r="D209" i="12"/>
  <c r="Y208" i="12"/>
  <c r="V208" i="12"/>
  <c r="S208" i="12"/>
  <c r="O208" i="12"/>
  <c r="N208" i="12"/>
  <c r="M208" i="12"/>
  <c r="L208" i="12"/>
  <c r="J208" i="12"/>
  <c r="K208" i="12"/>
  <c r="I208" i="12"/>
  <c r="F208" i="12"/>
  <c r="G208" i="12"/>
  <c r="E208" i="12"/>
  <c r="D208" i="12"/>
  <c r="Y207" i="12"/>
  <c r="V207" i="12"/>
  <c r="S207" i="12"/>
  <c r="O207" i="12"/>
  <c r="N207" i="12"/>
  <c r="M207" i="12"/>
  <c r="L207" i="12"/>
  <c r="J207" i="12"/>
  <c r="K207" i="12"/>
  <c r="I207" i="12"/>
  <c r="F207" i="12"/>
  <c r="G207" i="12"/>
  <c r="E207" i="12"/>
  <c r="D207" i="12"/>
  <c r="Y206" i="12"/>
  <c r="V206" i="12"/>
  <c r="S206" i="12"/>
  <c r="O206" i="12"/>
  <c r="N206" i="12"/>
  <c r="M206" i="12"/>
  <c r="L206" i="12"/>
  <c r="J206" i="12"/>
  <c r="K206" i="12"/>
  <c r="I206" i="12"/>
  <c r="F206" i="12"/>
  <c r="G206" i="12"/>
  <c r="E206" i="12"/>
  <c r="D206" i="12"/>
  <c r="Y204" i="12"/>
  <c r="V204" i="12"/>
  <c r="U204" i="12"/>
  <c r="S204" i="12"/>
  <c r="O204" i="12"/>
  <c r="N204" i="12"/>
  <c r="M204" i="12"/>
  <c r="L204" i="12"/>
  <c r="J204" i="12"/>
  <c r="K204" i="12"/>
  <c r="I204" i="12"/>
  <c r="F204" i="12"/>
  <c r="G204" i="12"/>
  <c r="E204" i="12"/>
  <c r="D204" i="12"/>
  <c r="Y203" i="12"/>
  <c r="V203" i="12"/>
  <c r="U203" i="12"/>
  <c r="S203" i="12"/>
  <c r="O203" i="12"/>
  <c r="N203" i="12"/>
  <c r="M203" i="12"/>
  <c r="L203" i="12"/>
  <c r="J203" i="12"/>
  <c r="K203" i="12"/>
  <c r="I203" i="12"/>
  <c r="F203" i="12"/>
  <c r="G203" i="12"/>
  <c r="E203" i="12"/>
  <c r="D203" i="12"/>
  <c r="Y202" i="12"/>
  <c r="V202" i="12"/>
  <c r="U202" i="12"/>
  <c r="S202" i="12"/>
  <c r="O202" i="12"/>
  <c r="N202" i="12"/>
  <c r="M202" i="12"/>
  <c r="L202" i="12"/>
  <c r="J202" i="12"/>
  <c r="K202" i="12"/>
  <c r="I202" i="12"/>
  <c r="F202" i="12"/>
  <c r="G202" i="12"/>
  <c r="E202" i="12"/>
  <c r="D202" i="12"/>
  <c r="Y201" i="12"/>
  <c r="V201" i="12"/>
  <c r="U201" i="12"/>
  <c r="S201" i="12"/>
  <c r="O201" i="12"/>
  <c r="N201" i="12"/>
  <c r="M201" i="12"/>
  <c r="L201" i="12"/>
  <c r="J201" i="12"/>
  <c r="K201" i="12"/>
  <c r="I201" i="12"/>
  <c r="F201" i="12"/>
  <c r="G201" i="12"/>
  <c r="E201" i="12"/>
  <c r="D201" i="12"/>
  <c r="Y200" i="12"/>
  <c r="V200" i="12"/>
  <c r="U200" i="12"/>
  <c r="S200" i="12"/>
  <c r="O200" i="12"/>
  <c r="N200" i="12"/>
  <c r="M200" i="12"/>
  <c r="L200" i="12"/>
  <c r="J200" i="12"/>
  <c r="K200" i="12"/>
  <c r="I200" i="12"/>
  <c r="F200" i="12"/>
  <c r="G200" i="12"/>
  <c r="E200" i="12"/>
  <c r="D200" i="12"/>
  <c r="Y199" i="12"/>
  <c r="V199" i="12"/>
  <c r="U199" i="12"/>
  <c r="S199" i="12"/>
  <c r="O199" i="12"/>
  <c r="N199" i="12"/>
  <c r="M199" i="12"/>
  <c r="L199" i="12"/>
  <c r="J199" i="12"/>
  <c r="K199" i="12"/>
  <c r="I199" i="12"/>
  <c r="F199" i="12"/>
  <c r="G199" i="12"/>
  <c r="E199" i="12"/>
  <c r="D199" i="12"/>
  <c r="Y198" i="12"/>
  <c r="V198" i="12"/>
  <c r="U198" i="12"/>
  <c r="S198" i="12"/>
  <c r="O198" i="12"/>
  <c r="N198" i="12"/>
  <c r="M198" i="12"/>
  <c r="L198" i="12"/>
  <c r="J198" i="12"/>
  <c r="K198" i="12"/>
  <c r="I198" i="12"/>
  <c r="F198" i="12"/>
  <c r="G198" i="12"/>
  <c r="E198" i="12"/>
  <c r="D198" i="12"/>
  <c r="Y197" i="12"/>
  <c r="V197" i="12"/>
  <c r="U197" i="12"/>
  <c r="S197" i="12"/>
  <c r="O197" i="12"/>
  <c r="N197" i="12"/>
  <c r="M197" i="12"/>
  <c r="L197" i="12"/>
  <c r="J197" i="12"/>
  <c r="K197" i="12"/>
  <c r="I197" i="12"/>
  <c r="F197" i="12"/>
  <c r="G197" i="12"/>
  <c r="E197" i="12"/>
  <c r="D197" i="12"/>
  <c r="Y196" i="12"/>
  <c r="V196" i="12"/>
  <c r="U196" i="12"/>
  <c r="S196" i="12"/>
  <c r="O196" i="12"/>
  <c r="N196" i="12"/>
  <c r="M196" i="12"/>
  <c r="L196" i="12"/>
  <c r="J196" i="12"/>
  <c r="K196" i="12"/>
  <c r="I196" i="12"/>
  <c r="F196" i="12"/>
  <c r="G196" i="12"/>
  <c r="E196" i="12"/>
  <c r="D196" i="12"/>
  <c r="Y195" i="12"/>
  <c r="V195" i="12"/>
  <c r="U195" i="12"/>
  <c r="S195" i="12"/>
  <c r="O195" i="12"/>
  <c r="N195" i="12"/>
  <c r="M195" i="12"/>
  <c r="L195" i="12"/>
  <c r="J195" i="12"/>
  <c r="K195" i="12"/>
  <c r="I195" i="12"/>
  <c r="F195" i="12"/>
  <c r="G195" i="12"/>
  <c r="E195" i="12"/>
  <c r="D195" i="12"/>
  <c r="Y194" i="12"/>
  <c r="V194" i="12"/>
  <c r="U194" i="12"/>
  <c r="S194" i="12"/>
  <c r="O194" i="12"/>
  <c r="N194" i="12"/>
  <c r="M194" i="12"/>
  <c r="L194" i="12"/>
  <c r="J194" i="12"/>
  <c r="K194" i="12"/>
  <c r="I194" i="12"/>
  <c r="F194" i="12"/>
  <c r="G194" i="12"/>
  <c r="E194" i="12"/>
  <c r="D194" i="12"/>
  <c r="Y193" i="12"/>
  <c r="V193" i="12"/>
  <c r="U193" i="12"/>
  <c r="S193" i="12"/>
  <c r="O193" i="12"/>
  <c r="N193" i="12"/>
  <c r="M193" i="12"/>
  <c r="L193" i="12"/>
  <c r="J193" i="12"/>
  <c r="K193" i="12"/>
  <c r="I193" i="12"/>
  <c r="F193" i="12"/>
  <c r="G193" i="12"/>
  <c r="E193" i="12"/>
  <c r="D193" i="12"/>
  <c r="Y192" i="12"/>
  <c r="V192" i="12"/>
  <c r="U192" i="12"/>
  <c r="S192" i="12"/>
  <c r="O192" i="12"/>
  <c r="N192" i="12"/>
  <c r="M192" i="12"/>
  <c r="L192" i="12"/>
  <c r="J192" i="12"/>
  <c r="K192" i="12"/>
  <c r="I192" i="12"/>
  <c r="F192" i="12"/>
  <c r="G192" i="12"/>
  <c r="E192" i="12"/>
  <c r="D192" i="12"/>
  <c r="Y191" i="12"/>
  <c r="V191" i="12"/>
  <c r="U191" i="12"/>
  <c r="S191" i="12"/>
  <c r="O191" i="12"/>
  <c r="N191" i="12"/>
  <c r="M191" i="12"/>
  <c r="L191" i="12"/>
  <c r="J191" i="12"/>
  <c r="K191" i="12"/>
  <c r="I191" i="12"/>
  <c r="F191" i="12"/>
  <c r="G191" i="12"/>
  <c r="E191" i="12"/>
  <c r="D191" i="12"/>
  <c r="Y190" i="12"/>
  <c r="V190" i="12"/>
  <c r="U190" i="12"/>
  <c r="S190" i="12"/>
  <c r="O190" i="12"/>
  <c r="N190" i="12"/>
  <c r="M190" i="12"/>
  <c r="L190" i="12"/>
  <c r="J190" i="12"/>
  <c r="K190" i="12"/>
  <c r="I190" i="12"/>
  <c r="F190" i="12"/>
  <c r="G190" i="12"/>
  <c r="E190" i="12"/>
  <c r="D190" i="12"/>
  <c r="Y189" i="12"/>
  <c r="V189" i="12"/>
  <c r="U189" i="12"/>
  <c r="S189" i="12"/>
  <c r="O189" i="12"/>
  <c r="N189" i="12"/>
  <c r="M189" i="12"/>
  <c r="L189" i="12"/>
  <c r="J189" i="12"/>
  <c r="K189" i="12"/>
  <c r="I189" i="12"/>
  <c r="F189" i="12"/>
  <c r="G189" i="12"/>
  <c r="E189" i="12"/>
  <c r="D189" i="12"/>
  <c r="Y188" i="12"/>
  <c r="V188" i="12"/>
  <c r="U188" i="12"/>
  <c r="S188" i="12"/>
  <c r="O188" i="12"/>
  <c r="N188" i="12"/>
  <c r="M188" i="12"/>
  <c r="L188" i="12"/>
  <c r="J188" i="12"/>
  <c r="K188" i="12"/>
  <c r="I188" i="12"/>
  <c r="F188" i="12"/>
  <c r="G188" i="12"/>
  <c r="E188" i="12"/>
  <c r="D188" i="12"/>
  <c r="Y187" i="12"/>
  <c r="V187" i="12"/>
  <c r="U187" i="12"/>
  <c r="S187" i="12"/>
  <c r="O187" i="12"/>
  <c r="N187" i="12"/>
  <c r="M187" i="12"/>
  <c r="L187" i="12"/>
  <c r="J187" i="12"/>
  <c r="K187" i="12"/>
  <c r="I187" i="12"/>
  <c r="F187" i="12"/>
  <c r="G187" i="12"/>
  <c r="E187" i="12"/>
  <c r="D187" i="12"/>
  <c r="Y186" i="12"/>
  <c r="V186" i="12"/>
  <c r="U186" i="12"/>
  <c r="S186" i="12"/>
  <c r="O186" i="12"/>
  <c r="N186" i="12"/>
  <c r="M186" i="12"/>
  <c r="L186" i="12"/>
  <c r="J186" i="12"/>
  <c r="K186" i="12"/>
  <c r="I186" i="12"/>
  <c r="F186" i="12"/>
  <c r="G186" i="12"/>
  <c r="E186" i="12"/>
  <c r="D186" i="12"/>
  <c r="Y185" i="12"/>
  <c r="V185" i="12"/>
  <c r="U185" i="12"/>
  <c r="S185" i="12"/>
  <c r="O185" i="12"/>
  <c r="N185" i="12"/>
  <c r="M185" i="12"/>
  <c r="L185" i="12"/>
  <c r="J185" i="12"/>
  <c r="K185" i="12"/>
  <c r="I185" i="12"/>
  <c r="F185" i="12"/>
  <c r="G185" i="12"/>
  <c r="E185" i="12"/>
  <c r="D185" i="12"/>
  <c r="Y184" i="12"/>
  <c r="V184" i="12"/>
  <c r="U184" i="12"/>
  <c r="S184" i="12"/>
  <c r="O184" i="12"/>
  <c r="N184" i="12"/>
  <c r="M184" i="12"/>
  <c r="L184" i="12"/>
  <c r="J184" i="12"/>
  <c r="K184" i="12"/>
  <c r="I184" i="12"/>
  <c r="F184" i="12"/>
  <c r="G184" i="12"/>
  <c r="E184" i="12"/>
  <c r="D184" i="12"/>
  <c r="Y183" i="12"/>
  <c r="V183" i="12"/>
  <c r="U183" i="12"/>
  <c r="S183" i="12"/>
  <c r="O183" i="12"/>
  <c r="N183" i="12"/>
  <c r="M183" i="12"/>
  <c r="L183" i="12"/>
  <c r="J183" i="12"/>
  <c r="K183" i="12"/>
  <c r="I183" i="12"/>
  <c r="F183" i="12"/>
  <c r="G183" i="12"/>
  <c r="E183" i="12"/>
  <c r="D183" i="12"/>
  <c r="Y182" i="12"/>
  <c r="V182" i="12"/>
  <c r="U182" i="12"/>
  <c r="S182" i="12"/>
  <c r="O182" i="12"/>
  <c r="N182" i="12"/>
  <c r="M182" i="12"/>
  <c r="L182" i="12"/>
  <c r="J182" i="12"/>
  <c r="K182" i="12"/>
  <c r="I182" i="12"/>
  <c r="F182" i="12"/>
  <c r="G182" i="12"/>
  <c r="E182" i="12"/>
  <c r="D182" i="12"/>
  <c r="Y181" i="12"/>
  <c r="V181" i="12"/>
  <c r="U181" i="12"/>
  <c r="S181" i="12"/>
  <c r="O181" i="12"/>
  <c r="N181" i="12"/>
  <c r="M181" i="12"/>
  <c r="L181" i="12"/>
  <c r="J181" i="12"/>
  <c r="K181" i="12"/>
  <c r="I181" i="12"/>
  <c r="F181" i="12"/>
  <c r="G181" i="12"/>
  <c r="E181" i="12"/>
  <c r="D181" i="12"/>
  <c r="Y180" i="12"/>
  <c r="V180" i="12"/>
  <c r="U180" i="12"/>
  <c r="S180" i="12"/>
  <c r="O180" i="12"/>
  <c r="N180" i="12"/>
  <c r="M180" i="12"/>
  <c r="L180" i="12"/>
  <c r="J180" i="12"/>
  <c r="K180" i="12"/>
  <c r="I180" i="12"/>
  <c r="F180" i="12"/>
  <c r="G180" i="12"/>
  <c r="E180" i="12"/>
  <c r="D180" i="12"/>
  <c r="Y179" i="12"/>
  <c r="V179" i="12"/>
  <c r="U179" i="12"/>
  <c r="S179" i="12"/>
  <c r="O179" i="12"/>
  <c r="N179" i="12"/>
  <c r="M179" i="12"/>
  <c r="L179" i="12"/>
  <c r="J179" i="12"/>
  <c r="K179" i="12"/>
  <c r="I179" i="12"/>
  <c r="F179" i="12"/>
  <c r="G179" i="12"/>
  <c r="E179" i="12"/>
  <c r="D179" i="12"/>
  <c r="Y178" i="12"/>
  <c r="V178" i="12"/>
  <c r="U178" i="12"/>
  <c r="S178" i="12"/>
  <c r="O178" i="12"/>
  <c r="N178" i="12"/>
  <c r="M178" i="12"/>
  <c r="L178" i="12"/>
  <c r="J178" i="12"/>
  <c r="K178" i="12"/>
  <c r="I178" i="12"/>
  <c r="F178" i="12"/>
  <c r="G178" i="12"/>
  <c r="E178" i="12"/>
  <c r="D178" i="12"/>
  <c r="Y177" i="12"/>
  <c r="V177" i="12"/>
  <c r="U177" i="12"/>
  <c r="S177" i="12"/>
  <c r="O177" i="12"/>
  <c r="N177" i="12"/>
  <c r="M177" i="12"/>
  <c r="L177" i="12"/>
  <c r="J177" i="12"/>
  <c r="K177" i="12"/>
  <c r="I177" i="12"/>
  <c r="F177" i="12"/>
  <c r="G177" i="12"/>
  <c r="E177" i="12"/>
  <c r="D177" i="12"/>
  <c r="Y176" i="12"/>
  <c r="V176" i="12"/>
  <c r="U176" i="12"/>
  <c r="S176" i="12"/>
  <c r="O176" i="12"/>
  <c r="N176" i="12"/>
  <c r="M176" i="12"/>
  <c r="L176" i="12"/>
  <c r="J176" i="12"/>
  <c r="K176" i="12"/>
  <c r="I176" i="12"/>
  <c r="F176" i="12"/>
  <c r="G176" i="12"/>
  <c r="E176" i="12"/>
  <c r="D176" i="12"/>
  <c r="Y175" i="12"/>
  <c r="V175" i="12"/>
  <c r="U175" i="12"/>
  <c r="S175" i="12"/>
  <c r="O175" i="12"/>
  <c r="N175" i="12"/>
  <c r="M175" i="12"/>
  <c r="L175" i="12"/>
  <c r="J175" i="12"/>
  <c r="K175" i="12"/>
  <c r="I175" i="12"/>
  <c r="F175" i="12"/>
  <c r="G175" i="12"/>
  <c r="E175" i="12"/>
  <c r="D175" i="12"/>
  <c r="Y174" i="12"/>
  <c r="V174" i="12"/>
  <c r="U174" i="12"/>
  <c r="S174" i="12"/>
  <c r="O174" i="12"/>
  <c r="N174" i="12"/>
  <c r="M174" i="12"/>
  <c r="L174" i="12"/>
  <c r="J174" i="12"/>
  <c r="K174" i="12"/>
  <c r="I174" i="12"/>
  <c r="F174" i="12"/>
  <c r="G174" i="12"/>
  <c r="E174" i="12"/>
  <c r="D174" i="12"/>
  <c r="Y173" i="12"/>
  <c r="V173" i="12"/>
  <c r="U173" i="12"/>
  <c r="S173" i="12"/>
  <c r="O173" i="12"/>
  <c r="N173" i="12"/>
  <c r="M173" i="12"/>
  <c r="L173" i="12"/>
  <c r="J173" i="12"/>
  <c r="K173" i="12"/>
  <c r="I173" i="12"/>
  <c r="F173" i="12"/>
  <c r="G173" i="12"/>
  <c r="E173" i="12"/>
  <c r="D173" i="12"/>
  <c r="Y172" i="12"/>
  <c r="V172" i="12"/>
  <c r="U172" i="12"/>
  <c r="S172" i="12"/>
  <c r="O172" i="12"/>
  <c r="N172" i="12"/>
  <c r="M172" i="12"/>
  <c r="L172" i="12"/>
  <c r="J172" i="12"/>
  <c r="K172" i="12"/>
  <c r="I172" i="12"/>
  <c r="F172" i="12"/>
  <c r="G172" i="12"/>
  <c r="E172" i="12"/>
  <c r="D172" i="12"/>
  <c r="Y171" i="12"/>
  <c r="V171" i="12"/>
  <c r="U171" i="12"/>
  <c r="S171" i="12"/>
  <c r="O171" i="12"/>
  <c r="N171" i="12"/>
  <c r="M171" i="12"/>
  <c r="L171" i="12"/>
  <c r="J171" i="12"/>
  <c r="K171" i="12"/>
  <c r="I171" i="12"/>
  <c r="F171" i="12"/>
  <c r="G171" i="12"/>
  <c r="E171" i="12"/>
  <c r="D171" i="12"/>
  <c r="Y170" i="12"/>
  <c r="V170" i="12"/>
  <c r="U170" i="12"/>
  <c r="S170" i="12"/>
  <c r="O170" i="12"/>
  <c r="N170" i="12"/>
  <c r="M170" i="12"/>
  <c r="L170" i="12"/>
  <c r="J170" i="12"/>
  <c r="K170" i="12"/>
  <c r="I170" i="12"/>
  <c r="F170" i="12"/>
  <c r="G170" i="12"/>
  <c r="E170" i="12"/>
  <c r="D170" i="12"/>
  <c r="Y169" i="12"/>
  <c r="V169" i="12"/>
  <c r="U169" i="12"/>
  <c r="S169" i="12"/>
  <c r="O169" i="12"/>
  <c r="N169" i="12"/>
  <c r="M169" i="12"/>
  <c r="L169" i="12"/>
  <c r="J169" i="12"/>
  <c r="K169" i="12"/>
  <c r="I169" i="12"/>
  <c r="F169" i="12"/>
  <c r="G169" i="12"/>
  <c r="E169" i="12"/>
  <c r="D169" i="12"/>
  <c r="Y168" i="12"/>
  <c r="V168" i="12"/>
  <c r="U168" i="12"/>
  <c r="S168" i="12"/>
  <c r="O168" i="12"/>
  <c r="N168" i="12"/>
  <c r="M168" i="12"/>
  <c r="L168" i="12"/>
  <c r="J168" i="12"/>
  <c r="K168" i="12"/>
  <c r="I168" i="12"/>
  <c r="F168" i="12"/>
  <c r="G168" i="12"/>
  <c r="E168" i="12"/>
  <c r="D168" i="12"/>
  <c r="Y167" i="12"/>
  <c r="V167" i="12"/>
  <c r="U167" i="12"/>
  <c r="S167" i="12"/>
  <c r="O167" i="12"/>
  <c r="N167" i="12"/>
  <c r="M167" i="12"/>
  <c r="L167" i="12"/>
  <c r="J167" i="12"/>
  <c r="K167" i="12"/>
  <c r="I167" i="12"/>
  <c r="F167" i="12"/>
  <c r="G167" i="12"/>
  <c r="E167" i="12"/>
  <c r="D167" i="12"/>
  <c r="Y166" i="12"/>
  <c r="V166" i="12"/>
  <c r="U166" i="12"/>
  <c r="S166" i="12"/>
  <c r="O166" i="12"/>
  <c r="N166" i="12"/>
  <c r="M166" i="12"/>
  <c r="L166" i="12"/>
  <c r="J166" i="12"/>
  <c r="K166" i="12"/>
  <c r="I166" i="12"/>
  <c r="F166" i="12"/>
  <c r="G166" i="12"/>
  <c r="E166" i="12"/>
  <c r="D166" i="12"/>
  <c r="Y165" i="12"/>
  <c r="V165" i="12"/>
  <c r="U165" i="12"/>
  <c r="S165" i="12"/>
  <c r="O165" i="12"/>
  <c r="N165" i="12"/>
  <c r="M165" i="12"/>
  <c r="L165" i="12"/>
  <c r="J165" i="12"/>
  <c r="K165" i="12"/>
  <c r="I165" i="12"/>
  <c r="F165" i="12"/>
  <c r="G165" i="12"/>
  <c r="E165" i="12"/>
  <c r="D165" i="12"/>
  <c r="Y164" i="12"/>
  <c r="V164" i="12"/>
  <c r="U164" i="12"/>
  <c r="S164" i="12"/>
  <c r="O164" i="12"/>
  <c r="N164" i="12"/>
  <c r="M164" i="12"/>
  <c r="L164" i="12"/>
  <c r="J164" i="12"/>
  <c r="K164" i="12"/>
  <c r="I164" i="12"/>
  <c r="F164" i="12"/>
  <c r="G164" i="12"/>
  <c r="E164" i="12"/>
  <c r="D164" i="12"/>
  <c r="Y163" i="12"/>
  <c r="V163" i="12"/>
  <c r="U163" i="12"/>
  <c r="S163" i="12"/>
  <c r="O163" i="12"/>
  <c r="N163" i="12"/>
  <c r="M163" i="12"/>
  <c r="L163" i="12"/>
  <c r="J163" i="12"/>
  <c r="K163" i="12"/>
  <c r="I163" i="12"/>
  <c r="F163" i="12"/>
  <c r="G163" i="12"/>
  <c r="E163" i="12"/>
  <c r="D163" i="12"/>
  <c r="Y162" i="12"/>
  <c r="V162" i="12"/>
  <c r="U162" i="12"/>
  <c r="S162" i="12"/>
  <c r="O162" i="12"/>
  <c r="N162" i="12"/>
  <c r="M162" i="12"/>
  <c r="L162" i="12"/>
  <c r="J162" i="12"/>
  <c r="K162" i="12"/>
  <c r="I162" i="12"/>
  <c r="F162" i="12"/>
  <c r="G162" i="12"/>
  <c r="E162" i="12"/>
  <c r="D162" i="12"/>
  <c r="Y161" i="12"/>
  <c r="V161" i="12"/>
  <c r="U161" i="12"/>
  <c r="S161" i="12"/>
  <c r="O161" i="12"/>
  <c r="N161" i="12"/>
  <c r="M161" i="12"/>
  <c r="L161" i="12"/>
  <c r="J161" i="12"/>
  <c r="K161" i="12"/>
  <c r="I161" i="12"/>
  <c r="F161" i="12"/>
  <c r="G161" i="12"/>
  <c r="E161" i="12"/>
  <c r="D161" i="12"/>
  <c r="Y160" i="12"/>
  <c r="V160" i="12"/>
  <c r="U160" i="12"/>
  <c r="S160" i="12"/>
  <c r="O160" i="12"/>
  <c r="N160" i="12"/>
  <c r="M160" i="12"/>
  <c r="L160" i="12"/>
  <c r="J160" i="12"/>
  <c r="K160" i="12"/>
  <c r="I160" i="12"/>
  <c r="F160" i="12"/>
  <c r="G160" i="12"/>
  <c r="E160" i="12"/>
  <c r="D160" i="12"/>
  <c r="Y159" i="12"/>
  <c r="V159" i="12"/>
  <c r="U159" i="12"/>
  <c r="S159" i="12"/>
  <c r="O159" i="12"/>
  <c r="N159" i="12"/>
  <c r="M159" i="12"/>
  <c r="L159" i="12"/>
  <c r="J159" i="12"/>
  <c r="K159" i="12"/>
  <c r="I159" i="12"/>
  <c r="F159" i="12"/>
  <c r="G159" i="12"/>
  <c r="E159" i="12"/>
  <c r="D159" i="12"/>
  <c r="Y158" i="12"/>
  <c r="V158" i="12"/>
  <c r="U158" i="12"/>
  <c r="S158" i="12"/>
  <c r="O158" i="12"/>
  <c r="N158" i="12"/>
  <c r="M158" i="12"/>
  <c r="L158" i="12"/>
  <c r="J158" i="12"/>
  <c r="K158" i="12"/>
  <c r="I158" i="12"/>
  <c r="F158" i="12"/>
  <c r="G158" i="12"/>
  <c r="E158" i="12"/>
  <c r="D158" i="12"/>
  <c r="Y157" i="12"/>
  <c r="V157" i="12"/>
  <c r="U157" i="12"/>
  <c r="S157" i="12"/>
  <c r="O157" i="12"/>
  <c r="N157" i="12"/>
  <c r="M157" i="12"/>
  <c r="L157" i="12"/>
  <c r="J157" i="12"/>
  <c r="K157" i="12"/>
  <c r="I157" i="12"/>
  <c r="F157" i="12"/>
  <c r="G157" i="12"/>
  <c r="E157" i="12"/>
  <c r="D157" i="12"/>
  <c r="Y156" i="12"/>
  <c r="V156" i="12"/>
  <c r="U156" i="12"/>
  <c r="S156" i="12"/>
  <c r="O156" i="12"/>
  <c r="N156" i="12"/>
  <c r="M156" i="12"/>
  <c r="L156" i="12"/>
  <c r="J156" i="12"/>
  <c r="K156" i="12"/>
  <c r="I156" i="12"/>
  <c r="F156" i="12"/>
  <c r="G156" i="12"/>
  <c r="E156" i="12"/>
  <c r="D156" i="12"/>
  <c r="Y155" i="12"/>
  <c r="V155" i="12"/>
  <c r="U155" i="12"/>
  <c r="S155" i="12"/>
  <c r="O155" i="12"/>
  <c r="N155" i="12"/>
  <c r="M155" i="12"/>
  <c r="L155" i="12"/>
  <c r="J155" i="12"/>
  <c r="K155" i="12"/>
  <c r="I155" i="12"/>
  <c r="F155" i="12"/>
  <c r="G155" i="12"/>
  <c r="E155" i="12"/>
  <c r="D155" i="12"/>
  <c r="Y154" i="12"/>
  <c r="V154" i="12"/>
  <c r="U154" i="12"/>
  <c r="S154" i="12"/>
  <c r="O154" i="12"/>
  <c r="N154" i="12"/>
  <c r="M154" i="12"/>
  <c r="L154" i="12"/>
  <c r="J154" i="12"/>
  <c r="K154" i="12"/>
  <c r="I154" i="12"/>
  <c r="F154" i="12"/>
  <c r="G154" i="12"/>
  <c r="E154" i="12"/>
  <c r="D154" i="12"/>
  <c r="Y153" i="12"/>
  <c r="V153" i="12"/>
  <c r="U153" i="12"/>
  <c r="S153" i="12"/>
  <c r="O153" i="12"/>
  <c r="N153" i="12"/>
  <c r="M153" i="12"/>
  <c r="L153" i="12"/>
  <c r="J153" i="12"/>
  <c r="K153" i="12"/>
  <c r="I153" i="12"/>
  <c r="F153" i="12"/>
  <c r="G153" i="12"/>
  <c r="E153" i="12"/>
  <c r="D153" i="12"/>
  <c r="Y152" i="12"/>
  <c r="V152" i="12"/>
  <c r="U152" i="12"/>
  <c r="S152" i="12"/>
  <c r="O152" i="12"/>
  <c r="N152" i="12"/>
  <c r="M152" i="12"/>
  <c r="L152" i="12"/>
  <c r="J152" i="12"/>
  <c r="K152" i="12"/>
  <c r="I152" i="12"/>
  <c r="F152" i="12"/>
  <c r="G152" i="12"/>
  <c r="E152" i="12"/>
  <c r="D152" i="12"/>
  <c r="Y151" i="12"/>
  <c r="V151" i="12"/>
  <c r="U151" i="12"/>
  <c r="S151" i="12"/>
  <c r="O151" i="12"/>
  <c r="N151" i="12"/>
  <c r="M151" i="12"/>
  <c r="L151" i="12"/>
  <c r="J151" i="12"/>
  <c r="K151" i="12"/>
  <c r="I151" i="12"/>
  <c r="F151" i="12"/>
  <c r="G151" i="12"/>
  <c r="E151" i="12"/>
  <c r="D151" i="12"/>
  <c r="Y150" i="12"/>
  <c r="V150" i="12"/>
  <c r="U150" i="12"/>
  <c r="S150" i="12"/>
  <c r="O150" i="12"/>
  <c r="N150" i="12"/>
  <c r="M150" i="12"/>
  <c r="L150" i="12"/>
  <c r="J150" i="12"/>
  <c r="K150" i="12"/>
  <c r="I150" i="12"/>
  <c r="F150" i="12"/>
  <c r="G150" i="12"/>
  <c r="E150" i="12"/>
  <c r="D150" i="12"/>
  <c r="Y149" i="12"/>
  <c r="V149" i="12"/>
  <c r="U149" i="12"/>
  <c r="S149" i="12"/>
  <c r="O149" i="12"/>
  <c r="N149" i="12"/>
  <c r="M149" i="12"/>
  <c r="L149" i="12"/>
  <c r="J149" i="12"/>
  <c r="K149" i="12"/>
  <c r="I149" i="12"/>
  <c r="F149" i="12"/>
  <c r="G149" i="12"/>
  <c r="E149" i="12"/>
  <c r="D149" i="12"/>
  <c r="Y148" i="12"/>
  <c r="V148" i="12"/>
  <c r="U148" i="12"/>
  <c r="S148" i="12"/>
  <c r="O148" i="12"/>
  <c r="N148" i="12"/>
  <c r="M148" i="12"/>
  <c r="L148" i="12"/>
  <c r="J148" i="12"/>
  <c r="K148" i="12"/>
  <c r="I148" i="12"/>
  <c r="F148" i="12"/>
  <c r="G148" i="12"/>
  <c r="E148" i="12"/>
  <c r="D148" i="12"/>
  <c r="Y147" i="12"/>
  <c r="V147" i="12"/>
  <c r="U147" i="12"/>
  <c r="S147" i="12"/>
  <c r="O147" i="12"/>
  <c r="N147" i="12"/>
  <c r="M147" i="12"/>
  <c r="L147" i="12"/>
  <c r="J147" i="12"/>
  <c r="K147" i="12"/>
  <c r="I147" i="12"/>
  <c r="F147" i="12"/>
  <c r="G147" i="12"/>
  <c r="E147" i="12"/>
  <c r="D147" i="12"/>
  <c r="Y146" i="12"/>
  <c r="V146" i="12"/>
  <c r="U146" i="12"/>
  <c r="S146" i="12"/>
  <c r="O146" i="12"/>
  <c r="N146" i="12"/>
  <c r="M146" i="12"/>
  <c r="L146" i="12"/>
  <c r="J146" i="12"/>
  <c r="K146" i="12"/>
  <c r="I146" i="12"/>
  <c r="F146" i="12"/>
  <c r="G146" i="12"/>
  <c r="E146" i="12"/>
  <c r="D146" i="12"/>
  <c r="Y145" i="12"/>
  <c r="V145" i="12"/>
  <c r="U145" i="12"/>
  <c r="S145" i="12"/>
  <c r="O145" i="12"/>
  <c r="N145" i="12"/>
  <c r="M145" i="12"/>
  <c r="L145" i="12"/>
  <c r="J145" i="12"/>
  <c r="K145" i="12"/>
  <c r="I145" i="12"/>
  <c r="F145" i="12"/>
  <c r="G145" i="12"/>
  <c r="E145" i="12"/>
  <c r="D145" i="12"/>
  <c r="Y144" i="12"/>
  <c r="V144" i="12"/>
  <c r="U144" i="12"/>
  <c r="S144" i="12"/>
  <c r="O144" i="12"/>
  <c r="N144" i="12"/>
  <c r="M144" i="12"/>
  <c r="L144" i="12"/>
  <c r="J144" i="12"/>
  <c r="K144" i="12"/>
  <c r="I144" i="12"/>
  <c r="F144" i="12"/>
  <c r="G144" i="12"/>
  <c r="E144" i="12"/>
  <c r="D144" i="12"/>
  <c r="Y143" i="12"/>
  <c r="V143" i="12"/>
  <c r="U143" i="12"/>
  <c r="S143" i="12"/>
  <c r="O143" i="12"/>
  <c r="N143" i="12"/>
  <c r="M143" i="12"/>
  <c r="L143" i="12"/>
  <c r="J143" i="12"/>
  <c r="K143" i="12"/>
  <c r="I143" i="12"/>
  <c r="F143" i="12"/>
  <c r="G143" i="12"/>
  <c r="E143" i="12"/>
  <c r="D143" i="12"/>
  <c r="Y142" i="12"/>
  <c r="V142" i="12"/>
  <c r="U142" i="12"/>
  <c r="S142" i="12"/>
  <c r="O142" i="12"/>
  <c r="N142" i="12"/>
  <c r="M142" i="12"/>
  <c r="L142" i="12"/>
  <c r="J142" i="12"/>
  <c r="K142" i="12"/>
  <c r="I142" i="12"/>
  <c r="F142" i="12"/>
  <c r="G142" i="12"/>
  <c r="E142" i="12"/>
  <c r="D142" i="12"/>
  <c r="Y141" i="12"/>
  <c r="V141" i="12"/>
  <c r="U141" i="12"/>
  <c r="S141" i="12"/>
  <c r="O141" i="12"/>
  <c r="N141" i="12"/>
  <c r="M141" i="12"/>
  <c r="L141" i="12"/>
  <c r="J141" i="12"/>
  <c r="K141" i="12"/>
  <c r="I141" i="12"/>
  <c r="F141" i="12"/>
  <c r="G141" i="12"/>
  <c r="E141" i="12"/>
  <c r="D141" i="12"/>
  <c r="Y140" i="12"/>
  <c r="V140" i="12"/>
  <c r="U140" i="12"/>
  <c r="S140" i="12"/>
  <c r="O140" i="12"/>
  <c r="N140" i="12"/>
  <c r="M140" i="12"/>
  <c r="L140" i="12"/>
  <c r="J140" i="12"/>
  <c r="K140" i="12"/>
  <c r="I140" i="12"/>
  <c r="F140" i="12"/>
  <c r="G140" i="12"/>
  <c r="E140" i="12"/>
  <c r="D140" i="12"/>
  <c r="Y139" i="12"/>
  <c r="V139" i="12"/>
  <c r="U139" i="12"/>
  <c r="S139" i="12"/>
  <c r="O139" i="12"/>
  <c r="N139" i="12"/>
  <c r="M139" i="12"/>
  <c r="L139" i="12"/>
  <c r="J139" i="12"/>
  <c r="K139" i="12"/>
  <c r="I139" i="12"/>
  <c r="F139" i="12"/>
  <c r="G139" i="12"/>
  <c r="E139" i="12"/>
  <c r="D139" i="12"/>
  <c r="Y138" i="12"/>
  <c r="V138" i="12"/>
  <c r="U138" i="12"/>
  <c r="S138" i="12"/>
  <c r="O138" i="12"/>
  <c r="N138" i="12"/>
  <c r="M138" i="12"/>
  <c r="L138" i="12"/>
  <c r="J138" i="12"/>
  <c r="K138" i="12"/>
  <c r="I138" i="12"/>
  <c r="F138" i="12"/>
  <c r="G138" i="12"/>
  <c r="E138" i="12"/>
  <c r="D138" i="12"/>
  <c r="Y137" i="12"/>
  <c r="V137" i="12"/>
  <c r="U137" i="12"/>
  <c r="S137" i="12"/>
  <c r="O137" i="12"/>
  <c r="N137" i="12"/>
  <c r="M137" i="12"/>
  <c r="L137" i="12"/>
  <c r="J137" i="12"/>
  <c r="K137" i="12"/>
  <c r="I137" i="12"/>
  <c r="F137" i="12"/>
  <c r="G137" i="12"/>
  <c r="E137" i="12"/>
  <c r="D137" i="12"/>
  <c r="Y136" i="12"/>
  <c r="V136" i="12"/>
  <c r="U136" i="12"/>
  <c r="S136" i="12"/>
  <c r="O136" i="12"/>
  <c r="N136" i="12"/>
  <c r="M136" i="12"/>
  <c r="L136" i="12"/>
  <c r="J136" i="12"/>
  <c r="K136" i="12"/>
  <c r="I136" i="12"/>
  <c r="F136" i="12"/>
  <c r="G136" i="12"/>
  <c r="E136" i="12"/>
  <c r="D136" i="12"/>
  <c r="Y135" i="12"/>
  <c r="V135" i="12"/>
  <c r="U135" i="12"/>
  <c r="S135" i="12"/>
  <c r="O135" i="12"/>
  <c r="N135" i="12"/>
  <c r="M135" i="12"/>
  <c r="L135" i="12"/>
  <c r="J135" i="12"/>
  <c r="K135" i="12"/>
  <c r="I135" i="12"/>
  <c r="F135" i="12"/>
  <c r="G135" i="12"/>
  <c r="E135" i="12"/>
  <c r="D135" i="12"/>
  <c r="Y134" i="12"/>
  <c r="V134" i="12"/>
  <c r="U134" i="12"/>
  <c r="S134" i="12"/>
  <c r="O134" i="12"/>
  <c r="N134" i="12"/>
  <c r="M134" i="12"/>
  <c r="L134" i="12"/>
  <c r="J134" i="12"/>
  <c r="K134" i="12"/>
  <c r="I134" i="12"/>
  <c r="F134" i="12"/>
  <c r="G134" i="12"/>
  <c r="E134" i="12"/>
  <c r="D134" i="12"/>
  <c r="Y133" i="12"/>
  <c r="V133" i="12"/>
  <c r="U133" i="12"/>
  <c r="S133" i="12"/>
  <c r="O133" i="12"/>
  <c r="N133" i="12"/>
  <c r="M133" i="12"/>
  <c r="L133" i="12"/>
  <c r="J133" i="12"/>
  <c r="K133" i="12"/>
  <c r="I133" i="12"/>
  <c r="F133" i="12"/>
  <c r="G133" i="12"/>
  <c r="E133" i="12"/>
  <c r="D133" i="12"/>
  <c r="Y132" i="12"/>
  <c r="V132" i="12"/>
  <c r="U132" i="12"/>
  <c r="S132" i="12"/>
  <c r="O132" i="12"/>
  <c r="N132" i="12"/>
  <c r="M132" i="12"/>
  <c r="L132" i="12"/>
  <c r="J132" i="12"/>
  <c r="K132" i="12"/>
  <c r="I132" i="12"/>
  <c r="F132" i="12"/>
  <c r="G132" i="12"/>
  <c r="E132" i="12"/>
  <c r="D132" i="12"/>
  <c r="Y131" i="12"/>
  <c r="V131" i="12"/>
  <c r="U131" i="12"/>
  <c r="S131" i="12"/>
  <c r="O131" i="12"/>
  <c r="N131" i="12"/>
  <c r="M131" i="12"/>
  <c r="L131" i="12"/>
  <c r="J131" i="12"/>
  <c r="K131" i="12"/>
  <c r="I131" i="12"/>
  <c r="F131" i="12"/>
  <c r="G131" i="12"/>
  <c r="E131" i="12"/>
  <c r="D131" i="12"/>
  <c r="Y130" i="12"/>
  <c r="V130" i="12"/>
  <c r="U130" i="12"/>
  <c r="S130" i="12"/>
  <c r="O130" i="12"/>
  <c r="N130" i="12"/>
  <c r="M130" i="12"/>
  <c r="L130" i="12"/>
  <c r="J130" i="12"/>
  <c r="K130" i="12"/>
  <c r="I130" i="12"/>
  <c r="F130" i="12"/>
  <c r="G130" i="12"/>
  <c r="E130" i="12"/>
  <c r="D130" i="12"/>
  <c r="Y129" i="12"/>
  <c r="V129" i="12"/>
  <c r="U129" i="12"/>
  <c r="S129" i="12"/>
  <c r="O129" i="12"/>
  <c r="N129" i="12"/>
  <c r="M129" i="12"/>
  <c r="L129" i="12"/>
  <c r="J129" i="12"/>
  <c r="K129" i="12"/>
  <c r="I129" i="12"/>
  <c r="F129" i="12"/>
  <c r="G129" i="12"/>
  <c r="E129" i="12"/>
  <c r="D129" i="12"/>
  <c r="Y128" i="12"/>
  <c r="V128" i="12"/>
  <c r="U128" i="12"/>
  <c r="S128" i="12"/>
  <c r="O128" i="12"/>
  <c r="N128" i="12"/>
  <c r="M128" i="12"/>
  <c r="L128" i="12"/>
  <c r="J128" i="12"/>
  <c r="K128" i="12"/>
  <c r="I128" i="12"/>
  <c r="F128" i="12"/>
  <c r="G128" i="12"/>
  <c r="E128" i="12"/>
  <c r="D128" i="12"/>
  <c r="Y127" i="12"/>
  <c r="V127" i="12"/>
  <c r="U127" i="12"/>
  <c r="S127" i="12"/>
  <c r="O127" i="12"/>
  <c r="N127" i="12"/>
  <c r="M127" i="12"/>
  <c r="L127" i="12"/>
  <c r="J127" i="12"/>
  <c r="K127" i="12"/>
  <c r="I127" i="12"/>
  <c r="F127" i="12"/>
  <c r="G127" i="12"/>
  <c r="E127" i="12"/>
  <c r="D127" i="12"/>
  <c r="Y126" i="12"/>
  <c r="V126" i="12"/>
  <c r="U126" i="12"/>
  <c r="S126" i="12"/>
  <c r="O126" i="12"/>
  <c r="N126" i="12"/>
  <c r="M126" i="12"/>
  <c r="L126" i="12"/>
  <c r="J126" i="12"/>
  <c r="K126" i="12"/>
  <c r="I126" i="12"/>
  <c r="F126" i="12"/>
  <c r="G126" i="12"/>
  <c r="E126" i="12"/>
  <c r="D126" i="12"/>
  <c r="Y125" i="12"/>
  <c r="V125" i="12"/>
  <c r="U125" i="12"/>
  <c r="S125" i="12"/>
  <c r="O125" i="12"/>
  <c r="N125" i="12"/>
  <c r="M125" i="12"/>
  <c r="L125" i="12"/>
  <c r="J125" i="12"/>
  <c r="K125" i="12"/>
  <c r="I125" i="12"/>
  <c r="F125" i="12"/>
  <c r="G125" i="12"/>
  <c r="E125" i="12"/>
  <c r="D125" i="12"/>
  <c r="Y124" i="12"/>
  <c r="V124" i="12"/>
  <c r="U124" i="12"/>
  <c r="S124" i="12"/>
  <c r="O124" i="12"/>
  <c r="N124" i="12"/>
  <c r="M124" i="12"/>
  <c r="L124" i="12"/>
  <c r="J124" i="12"/>
  <c r="K124" i="12"/>
  <c r="I124" i="12"/>
  <c r="F124" i="12"/>
  <c r="G124" i="12"/>
  <c r="E124" i="12"/>
  <c r="D124" i="12"/>
  <c r="Y123" i="12"/>
  <c r="V123" i="12"/>
  <c r="U123" i="12"/>
  <c r="S123" i="12"/>
  <c r="O123" i="12"/>
  <c r="N123" i="12"/>
  <c r="M123" i="12"/>
  <c r="L123" i="12"/>
  <c r="J123" i="12"/>
  <c r="K123" i="12"/>
  <c r="I123" i="12"/>
  <c r="F123" i="12"/>
  <c r="G123" i="12"/>
  <c r="E123" i="12"/>
  <c r="D123" i="12"/>
  <c r="Y122" i="12"/>
  <c r="V122" i="12"/>
  <c r="U122" i="12"/>
  <c r="S122" i="12"/>
  <c r="O122" i="12"/>
  <c r="N122" i="12"/>
  <c r="M122" i="12"/>
  <c r="L122" i="12"/>
  <c r="J122" i="12"/>
  <c r="K122" i="12"/>
  <c r="I122" i="12"/>
  <c r="F122" i="12"/>
  <c r="G122" i="12"/>
  <c r="E122" i="12"/>
  <c r="D122" i="12"/>
  <c r="Y121" i="12"/>
  <c r="V121" i="12"/>
  <c r="U121" i="12"/>
  <c r="S121" i="12"/>
  <c r="O121" i="12"/>
  <c r="N121" i="12"/>
  <c r="M121" i="12"/>
  <c r="L121" i="12"/>
  <c r="J121" i="12"/>
  <c r="K121" i="12"/>
  <c r="I121" i="12"/>
  <c r="F121" i="12"/>
  <c r="G121" i="12"/>
  <c r="E121" i="12"/>
  <c r="D121" i="12"/>
  <c r="Y120" i="12"/>
  <c r="V120" i="12"/>
  <c r="U120" i="12"/>
  <c r="S120" i="12"/>
  <c r="O120" i="12"/>
  <c r="N120" i="12"/>
  <c r="M120" i="12"/>
  <c r="L120" i="12"/>
  <c r="J120" i="12"/>
  <c r="K120" i="12"/>
  <c r="I120" i="12"/>
  <c r="F120" i="12"/>
  <c r="G120" i="12"/>
  <c r="E120" i="12"/>
  <c r="D120" i="12"/>
  <c r="Y119" i="12"/>
  <c r="V119" i="12"/>
  <c r="U119" i="12"/>
  <c r="S119" i="12"/>
  <c r="O119" i="12"/>
  <c r="N119" i="12"/>
  <c r="M119" i="12"/>
  <c r="L119" i="12"/>
  <c r="J119" i="12"/>
  <c r="K119" i="12"/>
  <c r="I119" i="12"/>
  <c r="F119" i="12"/>
  <c r="G119" i="12"/>
  <c r="E119" i="12"/>
  <c r="D119" i="12"/>
  <c r="Y118" i="12"/>
  <c r="V118" i="12"/>
  <c r="U118" i="12"/>
  <c r="S118" i="12"/>
  <c r="O118" i="12"/>
  <c r="N118" i="12"/>
  <c r="M118" i="12"/>
  <c r="L118" i="12"/>
  <c r="J118" i="12"/>
  <c r="K118" i="12"/>
  <c r="I118" i="12"/>
  <c r="F118" i="12"/>
  <c r="G118" i="12"/>
  <c r="E118" i="12"/>
  <c r="D118" i="12"/>
  <c r="Y117" i="12"/>
  <c r="V117" i="12"/>
  <c r="U117" i="12"/>
  <c r="S117" i="12"/>
  <c r="O117" i="12"/>
  <c r="N117" i="12"/>
  <c r="M117" i="12"/>
  <c r="L117" i="12"/>
  <c r="J117" i="12"/>
  <c r="K117" i="12"/>
  <c r="I117" i="12"/>
  <c r="F117" i="12"/>
  <c r="G117" i="12"/>
  <c r="E117" i="12"/>
  <c r="D117" i="12"/>
  <c r="Y116" i="12"/>
  <c r="V116" i="12"/>
  <c r="U116" i="12"/>
  <c r="S116" i="12"/>
  <c r="O116" i="12"/>
  <c r="N116" i="12"/>
  <c r="M116" i="12"/>
  <c r="L116" i="12"/>
  <c r="J116" i="12"/>
  <c r="K116" i="12"/>
  <c r="I116" i="12"/>
  <c r="F116" i="12"/>
  <c r="G116" i="12"/>
  <c r="E116" i="12"/>
  <c r="D116" i="12"/>
  <c r="Y115" i="12"/>
  <c r="V115" i="12"/>
  <c r="U115" i="12"/>
  <c r="S115" i="12"/>
  <c r="O115" i="12"/>
  <c r="N115" i="12"/>
  <c r="M115" i="12"/>
  <c r="L115" i="12"/>
  <c r="J115" i="12"/>
  <c r="K115" i="12"/>
  <c r="I115" i="12"/>
  <c r="F115" i="12"/>
  <c r="G115" i="12"/>
  <c r="E115" i="12"/>
  <c r="D115" i="12"/>
  <c r="Y114" i="12"/>
  <c r="V114" i="12"/>
  <c r="U114" i="12"/>
  <c r="S114" i="12"/>
  <c r="O114" i="12"/>
  <c r="N114" i="12"/>
  <c r="M114" i="12"/>
  <c r="L114" i="12"/>
  <c r="J114" i="12"/>
  <c r="K114" i="12"/>
  <c r="I114" i="12"/>
  <c r="F114" i="12"/>
  <c r="G114" i="12"/>
  <c r="E114" i="12"/>
  <c r="D114" i="12"/>
  <c r="Y113" i="12"/>
  <c r="V113" i="12"/>
  <c r="U113" i="12"/>
  <c r="S113" i="12"/>
  <c r="O113" i="12"/>
  <c r="N113" i="12"/>
  <c r="M113" i="12"/>
  <c r="L113" i="12"/>
  <c r="J113" i="12"/>
  <c r="K113" i="12"/>
  <c r="I113" i="12"/>
  <c r="F113" i="12"/>
  <c r="G113" i="12"/>
  <c r="E113" i="12"/>
  <c r="D113" i="12"/>
  <c r="Y112" i="12"/>
  <c r="V112" i="12"/>
  <c r="U112" i="12"/>
  <c r="S112" i="12"/>
  <c r="O112" i="12"/>
  <c r="N112" i="12"/>
  <c r="M112" i="12"/>
  <c r="L112" i="12"/>
  <c r="J112" i="12"/>
  <c r="K112" i="12"/>
  <c r="I112" i="12"/>
  <c r="F112" i="12"/>
  <c r="G112" i="12"/>
  <c r="E112" i="12"/>
  <c r="D112" i="12"/>
  <c r="Y111" i="12"/>
  <c r="V111" i="12"/>
  <c r="U111" i="12"/>
  <c r="S111" i="12"/>
  <c r="O111" i="12"/>
  <c r="N111" i="12"/>
  <c r="M111" i="12"/>
  <c r="L111" i="12"/>
  <c r="J111" i="12"/>
  <c r="K111" i="12"/>
  <c r="I111" i="12"/>
  <c r="F111" i="12"/>
  <c r="G111" i="12"/>
  <c r="E111" i="12"/>
  <c r="D111" i="12"/>
  <c r="Y110" i="12"/>
  <c r="V110" i="12"/>
  <c r="U110" i="12"/>
  <c r="S110" i="12"/>
  <c r="O110" i="12"/>
  <c r="N110" i="12"/>
  <c r="M110" i="12"/>
  <c r="L110" i="12"/>
  <c r="J110" i="12"/>
  <c r="K110" i="12"/>
  <c r="I110" i="12"/>
  <c r="F110" i="12"/>
  <c r="G110" i="12"/>
  <c r="E110" i="12"/>
  <c r="D110" i="12"/>
  <c r="Y109" i="12"/>
  <c r="V109" i="12"/>
  <c r="U109" i="12"/>
  <c r="S109" i="12"/>
  <c r="O109" i="12"/>
  <c r="N109" i="12"/>
  <c r="M109" i="12"/>
  <c r="L109" i="12"/>
  <c r="J109" i="12"/>
  <c r="K109" i="12"/>
  <c r="I109" i="12"/>
  <c r="F109" i="12"/>
  <c r="G109" i="12"/>
  <c r="E109" i="12"/>
  <c r="D109" i="12"/>
  <c r="Y108" i="12"/>
  <c r="V108" i="12"/>
  <c r="U108" i="12"/>
  <c r="S108" i="12"/>
  <c r="O108" i="12"/>
  <c r="N108" i="12"/>
  <c r="M108" i="12"/>
  <c r="L108" i="12"/>
  <c r="J108" i="12"/>
  <c r="K108" i="12"/>
  <c r="I108" i="12"/>
  <c r="F108" i="12"/>
  <c r="G108" i="12"/>
  <c r="E108" i="12"/>
  <c r="D108" i="12"/>
  <c r="Y107" i="12"/>
  <c r="V107" i="12"/>
  <c r="U107" i="12"/>
  <c r="S107" i="12"/>
  <c r="O107" i="12"/>
  <c r="N107" i="12"/>
  <c r="M107" i="12"/>
  <c r="L107" i="12"/>
  <c r="J107" i="12"/>
  <c r="K107" i="12"/>
  <c r="I107" i="12"/>
  <c r="F107" i="12"/>
  <c r="G107" i="12"/>
  <c r="E107" i="12"/>
  <c r="D107" i="12"/>
  <c r="Y106" i="12"/>
  <c r="V106" i="12"/>
  <c r="U106" i="12"/>
  <c r="S106" i="12"/>
  <c r="O106" i="12"/>
  <c r="N106" i="12"/>
  <c r="M106" i="12"/>
  <c r="L106" i="12"/>
  <c r="J106" i="12"/>
  <c r="K106" i="12"/>
  <c r="I106" i="12"/>
  <c r="F106" i="12"/>
  <c r="G106" i="12"/>
  <c r="E106" i="12"/>
  <c r="D106" i="12"/>
  <c r="Y105" i="12"/>
  <c r="V105" i="12"/>
  <c r="U105" i="12"/>
  <c r="S105" i="12"/>
  <c r="O105" i="12"/>
  <c r="N105" i="12"/>
  <c r="M105" i="12"/>
  <c r="L105" i="12"/>
  <c r="J105" i="12"/>
  <c r="K105" i="12"/>
  <c r="I105" i="12"/>
  <c r="F105" i="12"/>
  <c r="G105" i="12"/>
  <c r="E105" i="12"/>
  <c r="D105" i="12"/>
  <c r="Y104" i="12"/>
  <c r="V104" i="12"/>
  <c r="U104" i="12"/>
  <c r="S104" i="12"/>
  <c r="O104" i="12"/>
  <c r="N104" i="12"/>
  <c r="M104" i="12"/>
  <c r="L104" i="12"/>
  <c r="J104" i="12"/>
  <c r="K104" i="12"/>
  <c r="I104" i="12"/>
  <c r="F104" i="12"/>
  <c r="G104" i="12"/>
  <c r="E104" i="12"/>
  <c r="D104" i="12"/>
  <c r="Y103" i="12"/>
  <c r="V103" i="12"/>
  <c r="U103" i="12"/>
  <c r="S103" i="12"/>
  <c r="O103" i="12"/>
  <c r="N103" i="12"/>
  <c r="M103" i="12"/>
  <c r="L103" i="12"/>
  <c r="J103" i="12"/>
  <c r="K103" i="12"/>
  <c r="I103" i="12"/>
  <c r="F103" i="12"/>
  <c r="G103" i="12"/>
  <c r="E103" i="12"/>
  <c r="D103" i="12"/>
  <c r="Y102" i="12"/>
  <c r="V102" i="12"/>
  <c r="U102" i="12"/>
  <c r="S102" i="12"/>
  <c r="O102" i="12"/>
  <c r="N102" i="12"/>
  <c r="M102" i="12"/>
  <c r="L102" i="12"/>
  <c r="J102" i="12"/>
  <c r="K102" i="12"/>
  <c r="I102" i="12"/>
  <c r="F102" i="12"/>
  <c r="G102" i="12"/>
  <c r="E102" i="12"/>
  <c r="D102" i="12"/>
  <c r="Y101" i="12"/>
  <c r="V101" i="12"/>
  <c r="U101" i="12"/>
  <c r="S101" i="12"/>
  <c r="O101" i="12"/>
  <c r="N101" i="12"/>
  <c r="M101" i="12"/>
  <c r="L101" i="12"/>
  <c r="J101" i="12"/>
  <c r="K101" i="12"/>
  <c r="I101" i="12"/>
  <c r="F101" i="12"/>
  <c r="G101" i="12"/>
  <c r="E101" i="12"/>
  <c r="D101" i="12"/>
  <c r="Y100" i="12"/>
  <c r="V100" i="12"/>
  <c r="U100" i="12"/>
  <c r="S100" i="12"/>
  <c r="O100" i="12"/>
  <c r="N100" i="12"/>
  <c r="M100" i="12"/>
  <c r="L100" i="12"/>
  <c r="J100" i="12"/>
  <c r="K100" i="12"/>
  <c r="I100" i="12"/>
  <c r="F100" i="12"/>
  <c r="G100" i="12"/>
  <c r="E100" i="12"/>
  <c r="D100" i="12"/>
  <c r="Y99" i="12"/>
  <c r="V99" i="12"/>
  <c r="U99" i="12"/>
  <c r="S99" i="12"/>
  <c r="O99" i="12"/>
  <c r="N99" i="12"/>
  <c r="M99" i="12"/>
  <c r="L99" i="12"/>
  <c r="J99" i="12"/>
  <c r="K99" i="12"/>
  <c r="I99" i="12"/>
  <c r="F99" i="12"/>
  <c r="G99" i="12"/>
  <c r="E99" i="12"/>
  <c r="D99" i="12"/>
  <c r="Y98" i="12"/>
  <c r="V98" i="12"/>
  <c r="U98" i="12"/>
  <c r="S98" i="12"/>
  <c r="O98" i="12"/>
  <c r="N98" i="12"/>
  <c r="M98" i="12"/>
  <c r="L98" i="12"/>
  <c r="J98" i="12"/>
  <c r="K98" i="12"/>
  <c r="I98" i="12"/>
  <c r="F98" i="12"/>
  <c r="G98" i="12"/>
  <c r="E98" i="12"/>
  <c r="D98" i="12"/>
  <c r="Y97" i="12"/>
  <c r="V97" i="12"/>
  <c r="U97" i="12"/>
  <c r="S97" i="12"/>
  <c r="O97" i="12"/>
  <c r="N97" i="12"/>
  <c r="M97" i="12"/>
  <c r="L97" i="12"/>
  <c r="J97" i="12"/>
  <c r="K97" i="12"/>
  <c r="I97" i="12"/>
  <c r="F97" i="12"/>
  <c r="G97" i="12"/>
  <c r="E97" i="12"/>
  <c r="D97" i="12"/>
  <c r="Y96" i="12"/>
  <c r="V96" i="12"/>
  <c r="U96" i="12"/>
  <c r="S96" i="12"/>
  <c r="O96" i="12"/>
  <c r="N96" i="12"/>
  <c r="M96" i="12"/>
  <c r="L96" i="12"/>
  <c r="J96" i="12"/>
  <c r="K96" i="12"/>
  <c r="I96" i="12"/>
  <c r="F96" i="12"/>
  <c r="G96" i="12"/>
  <c r="E96" i="12"/>
  <c r="D96" i="12"/>
  <c r="Y95" i="12"/>
  <c r="V95" i="12"/>
  <c r="U95" i="12"/>
  <c r="S95" i="12"/>
  <c r="O95" i="12"/>
  <c r="N95" i="12"/>
  <c r="M95" i="12"/>
  <c r="L95" i="12"/>
  <c r="J95" i="12"/>
  <c r="K95" i="12"/>
  <c r="I95" i="12"/>
  <c r="F95" i="12"/>
  <c r="G95" i="12"/>
  <c r="E95" i="12"/>
  <c r="D95" i="12"/>
  <c r="Y94" i="12"/>
  <c r="V94" i="12"/>
  <c r="U94" i="12"/>
  <c r="S94" i="12"/>
  <c r="O94" i="12"/>
  <c r="N94" i="12"/>
  <c r="M94" i="12"/>
  <c r="L94" i="12"/>
  <c r="J94" i="12"/>
  <c r="K94" i="12"/>
  <c r="I94" i="12"/>
  <c r="F94" i="12"/>
  <c r="G94" i="12"/>
  <c r="E94" i="12"/>
  <c r="D94" i="12"/>
  <c r="Y93" i="12"/>
  <c r="V93" i="12"/>
  <c r="U93" i="12"/>
  <c r="S93" i="12"/>
  <c r="O93" i="12"/>
  <c r="N93" i="12"/>
  <c r="M93" i="12"/>
  <c r="L93" i="12"/>
  <c r="J93" i="12"/>
  <c r="K93" i="12"/>
  <c r="I93" i="12"/>
  <c r="F93" i="12"/>
  <c r="G93" i="12"/>
  <c r="E93" i="12"/>
  <c r="D93" i="12"/>
  <c r="Y92" i="12"/>
  <c r="V92" i="12"/>
  <c r="U92" i="12"/>
  <c r="S92" i="12"/>
  <c r="O92" i="12"/>
  <c r="N92" i="12"/>
  <c r="M92" i="12"/>
  <c r="L92" i="12"/>
  <c r="J92" i="12"/>
  <c r="K92" i="12"/>
  <c r="I92" i="12"/>
  <c r="F92" i="12"/>
  <c r="G92" i="12"/>
  <c r="E92" i="12"/>
  <c r="D92" i="12"/>
  <c r="Y91" i="12"/>
  <c r="V91" i="12"/>
  <c r="U91" i="12"/>
  <c r="S91" i="12"/>
  <c r="O91" i="12"/>
  <c r="N91" i="12"/>
  <c r="M91" i="12"/>
  <c r="L91" i="12"/>
  <c r="J91" i="12"/>
  <c r="K91" i="12"/>
  <c r="I91" i="12"/>
  <c r="F91" i="12"/>
  <c r="G91" i="12"/>
  <c r="E91" i="12"/>
  <c r="D91" i="12"/>
  <c r="Y90" i="12"/>
  <c r="V90" i="12"/>
  <c r="U90" i="12"/>
  <c r="S90" i="12"/>
  <c r="O90" i="12"/>
  <c r="N90" i="12"/>
  <c r="M90" i="12"/>
  <c r="L90" i="12"/>
  <c r="J90" i="12"/>
  <c r="K90" i="12"/>
  <c r="I90" i="12"/>
  <c r="F90" i="12"/>
  <c r="G90" i="12"/>
  <c r="E90" i="12"/>
  <c r="D90" i="12"/>
  <c r="Y89" i="12"/>
  <c r="V89" i="12"/>
  <c r="U89" i="12"/>
  <c r="S89" i="12"/>
  <c r="O89" i="12"/>
  <c r="N89" i="12"/>
  <c r="M89" i="12"/>
  <c r="L89" i="12"/>
  <c r="J89" i="12"/>
  <c r="K89" i="12"/>
  <c r="I89" i="12"/>
  <c r="F89" i="12"/>
  <c r="G89" i="12"/>
  <c r="E89" i="12"/>
  <c r="D89" i="12"/>
  <c r="Y88" i="12"/>
  <c r="V88" i="12"/>
  <c r="U88" i="12"/>
  <c r="S88" i="12"/>
  <c r="O88" i="12"/>
  <c r="N88" i="12"/>
  <c r="M88" i="12"/>
  <c r="L88" i="12"/>
  <c r="J88" i="12"/>
  <c r="K88" i="12"/>
  <c r="I88" i="12"/>
  <c r="F88" i="12"/>
  <c r="G88" i="12"/>
  <c r="E88" i="12"/>
  <c r="D88" i="12"/>
  <c r="Y87" i="12"/>
  <c r="V87" i="12"/>
  <c r="U87" i="12"/>
  <c r="S87" i="12"/>
  <c r="O87" i="12"/>
  <c r="N87" i="12"/>
  <c r="M87" i="12"/>
  <c r="L87" i="12"/>
  <c r="J87" i="12"/>
  <c r="K87" i="12"/>
  <c r="I87" i="12"/>
  <c r="F87" i="12"/>
  <c r="G87" i="12"/>
  <c r="E87" i="12"/>
  <c r="D87" i="12"/>
  <c r="Y86" i="12"/>
  <c r="V86" i="12"/>
  <c r="U86" i="12"/>
  <c r="S86" i="12"/>
  <c r="O86" i="12"/>
  <c r="N86" i="12"/>
  <c r="M86" i="12"/>
  <c r="L86" i="12"/>
  <c r="J86" i="12"/>
  <c r="K86" i="12"/>
  <c r="I86" i="12"/>
  <c r="F86" i="12"/>
  <c r="G86" i="12"/>
  <c r="E86" i="12"/>
  <c r="D86" i="12"/>
  <c r="Y85" i="12"/>
  <c r="V85" i="12"/>
  <c r="U85" i="12"/>
  <c r="S85" i="12"/>
  <c r="O85" i="12"/>
  <c r="N85" i="12"/>
  <c r="M85" i="12"/>
  <c r="L85" i="12"/>
  <c r="J85" i="12"/>
  <c r="K85" i="12"/>
  <c r="I85" i="12"/>
  <c r="F85" i="12"/>
  <c r="G85" i="12"/>
  <c r="E85" i="12"/>
  <c r="D85" i="12"/>
  <c r="Y84" i="12"/>
  <c r="V84" i="12"/>
  <c r="U84" i="12"/>
  <c r="S84" i="12"/>
  <c r="O84" i="12"/>
  <c r="N84" i="12"/>
  <c r="M84" i="12"/>
  <c r="L84" i="12"/>
  <c r="J84" i="12"/>
  <c r="K84" i="12"/>
  <c r="I84" i="12"/>
  <c r="F84" i="12"/>
  <c r="G84" i="12"/>
  <c r="E84" i="12"/>
  <c r="D84" i="12"/>
  <c r="Y83" i="12"/>
  <c r="V83" i="12"/>
  <c r="U83" i="12"/>
  <c r="S83" i="12"/>
  <c r="O83" i="12"/>
  <c r="N83" i="12"/>
  <c r="M83" i="12"/>
  <c r="L83" i="12"/>
  <c r="J83" i="12"/>
  <c r="K83" i="12"/>
  <c r="I83" i="12"/>
  <c r="F83" i="12"/>
  <c r="G83" i="12"/>
  <c r="E83" i="12"/>
  <c r="D83" i="12"/>
  <c r="Y82" i="12"/>
  <c r="V82" i="12"/>
  <c r="U82" i="12"/>
  <c r="S82" i="12"/>
  <c r="O82" i="12"/>
  <c r="N82" i="12"/>
  <c r="M82" i="12"/>
  <c r="L82" i="12"/>
  <c r="J82" i="12"/>
  <c r="K82" i="12"/>
  <c r="I82" i="12"/>
  <c r="F82" i="12"/>
  <c r="G82" i="12"/>
  <c r="E82" i="12"/>
  <c r="D82" i="12"/>
  <c r="Y81" i="12"/>
  <c r="V81" i="12"/>
  <c r="U81" i="12"/>
  <c r="S81" i="12"/>
  <c r="O81" i="12"/>
  <c r="N81" i="12"/>
  <c r="M81" i="12"/>
  <c r="L81" i="12"/>
  <c r="J81" i="12"/>
  <c r="K81" i="12"/>
  <c r="I81" i="12"/>
  <c r="F81" i="12"/>
  <c r="G81" i="12"/>
  <c r="E81" i="12"/>
  <c r="D81" i="12"/>
  <c r="Y80" i="12"/>
  <c r="V80" i="12"/>
  <c r="U80" i="12"/>
  <c r="S80" i="12"/>
  <c r="O80" i="12"/>
  <c r="N80" i="12"/>
  <c r="M80" i="12"/>
  <c r="L80" i="12"/>
  <c r="J80" i="12"/>
  <c r="K80" i="12"/>
  <c r="I80" i="12"/>
  <c r="F80" i="12"/>
  <c r="G80" i="12"/>
  <c r="E80" i="12"/>
  <c r="D80" i="12"/>
  <c r="Y79" i="12"/>
  <c r="V79" i="12"/>
  <c r="U79" i="12"/>
  <c r="S79" i="12"/>
  <c r="O79" i="12"/>
  <c r="N79" i="12"/>
  <c r="M79" i="12"/>
  <c r="L79" i="12"/>
  <c r="J79" i="12"/>
  <c r="K79" i="12"/>
  <c r="I79" i="12"/>
  <c r="F79" i="12"/>
  <c r="G79" i="12"/>
  <c r="E79" i="12"/>
  <c r="D79" i="12"/>
  <c r="Y78" i="12"/>
  <c r="V78" i="12"/>
  <c r="U78" i="12"/>
  <c r="S78" i="12"/>
  <c r="O78" i="12"/>
  <c r="N78" i="12"/>
  <c r="M78" i="12"/>
  <c r="L78" i="12"/>
  <c r="J78" i="12"/>
  <c r="K78" i="12"/>
  <c r="I78" i="12"/>
  <c r="F78" i="12"/>
  <c r="G78" i="12"/>
  <c r="E78" i="12"/>
  <c r="D78" i="12"/>
  <c r="Y77" i="12"/>
  <c r="V77" i="12"/>
  <c r="U77" i="12"/>
  <c r="S77" i="12"/>
  <c r="O77" i="12"/>
  <c r="N77" i="12"/>
  <c r="M77" i="12"/>
  <c r="L77" i="12"/>
  <c r="J77" i="12"/>
  <c r="K77" i="12"/>
  <c r="I77" i="12"/>
  <c r="F77" i="12"/>
  <c r="G77" i="12"/>
  <c r="E77" i="12"/>
  <c r="D77" i="12"/>
  <c r="Y76" i="12"/>
  <c r="V76" i="12"/>
  <c r="U76" i="12"/>
  <c r="S76" i="12"/>
  <c r="O76" i="12"/>
  <c r="N76" i="12"/>
  <c r="M76" i="12"/>
  <c r="L76" i="12"/>
  <c r="J76" i="12"/>
  <c r="K76" i="12"/>
  <c r="I76" i="12"/>
  <c r="F76" i="12"/>
  <c r="G76" i="12"/>
  <c r="E76" i="12"/>
  <c r="D76" i="12"/>
  <c r="Y75" i="12"/>
  <c r="V75" i="12"/>
  <c r="U75" i="12"/>
  <c r="S75" i="12"/>
  <c r="O75" i="12"/>
  <c r="N75" i="12"/>
  <c r="M75" i="12"/>
  <c r="L75" i="12"/>
  <c r="J75" i="12"/>
  <c r="K75" i="12"/>
  <c r="I75" i="12"/>
  <c r="F75" i="12"/>
  <c r="G75" i="12"/>
  <c r="E75" i="12"/>
  <c r="D75" i="12"/>
  <c r="Y74" i="12"/>
  <c r="V74" i="12"/>
  <c r="U74" i="12"/>
  <c r="S74" i="12"/>
  <c r="O74" i="12"/>
  <c r="N74" i="12"/>
  <c r="M74" i="12"/>
  <c r="L74" i="12"/>
  <c r="J74" i="12"/>
  <c r="K74" i="12"/>
  <c r="I74" i="12"/>
  <c r="F74" i="12"/>
  <c r="G74" i="12"/>
  <c r="E74" i="12"/>
  <c r="D74" i="12"/>
  <c r="Y73" i="12"/>
  <c r="V73" i="12"/>
  <c r="U73" i="12"/>
  <c r="S73" i="12"/>
  <c r="O73" i="12"/>
  <c r="N73" i="12"/>
  <c r="M73" i="12"/>
  <c r="L73" i="12"/>
  <c r="J73" i="12"/>
  <c r="K73" i="12"/>
  <c r="I73" i="12"/>
  <c r="F73" i="12"/>
  <c r="G73" i="12"/>
  <c r="E73" i="12"/>
  <c r="D73" i="12"/>
  <c r="Y72" i="12"/>
  <c r="V72" i="12"/>
  <c r="U72" i="12"/>
  <c r="S72" i="12"/>
  <c r="O72" i="12"/>
  <c r="N72" i="12"/>
  <c r="M72" i="12"/>
  <c r="L72" i="12"/>
  <c r="J72" i="12"/>
  <c r="K72" i="12"/>
  <c r="I72" i="12"/>
  <c r="F72" i="12"/>
  <c r="G72" i="12"/>
  <c r="E72" i="12"/>
  <c r="D72" i="12"/>
  <c r="Y71" i="12"/>
  <c r="V71" i="12"/>
  <c r="U71" i="12"/>
  <c r="S71" i="12"/>
  <c r="O71" i="12"/>
  <c r="N71" i="12"/>
  <c r="M71" i="12"/>
  <c r="L71" i="12"/>
  <c r="J71" i="12"/>
  <c r="K71" i="12"/>
  <c r="I71" i="12"/>
  <c r="F71" i="12"/>
  <c r="G71" i="12"/>
  <c r="E71" i="12"/>
  <c r="D71" i="12"/>
  <c r="Y70" i="12"/>
  <c r="V70" i="12"/>
  <c r="U70" i="12"/>
  <c r="S70" i="12"/>
  <c r="O70" i="12"/>
  <c r="N70" i="12"/>
  <c r="M70" i="12"/>
  <c r="L70" i="12"/>
  <c r="J70" i="12"/>
  <c r="K70" i="12"/>
  <c r="I70" i="12"/>
  <c r="F70" i="12"/>
  <c r="G70" i="12"/>
  <c r="E70" i="12"/>
  <c r="D70" i="12"/>
  <c r="Y69" i="12"/>
  <c r="V69" i="12"/>
  <c r="U69" i="12"/>
  <c r="S69" i="12"/>
  <c r="O69" i="12"/>
  <c r="N69" i="12"/>
  <c r="M69" i="12"/>
  <c r="L69" i="12"/>
  <c r="J69" i="12"/>
  <c r="K69" i="12"/>
  <c r="I69" i="12"/>
  <c r="F69" i="12"/>
  <c r="G69" i="12"/>
  <c r="E69" i="12"/>
  <c r="D69" i="12"/>
  <c r="Y68" i="12"/>
  <c r="V68" i="12"/>
  <c r="U68" i="12"/>
  <c r="S68" i="12"/>
  <c r="O68" i="12"/>
  <c r="N68" i="12"/>
  <c r="M68" i="12"/>
  <c r="L68" i="12"/>
  <c r="J68" i="12"/>
  <c r="K68" i="12"/>
  <c r="I68" i="12"/>
  <c r="F68" i="12"/>
  <c r="G68" i="12"/>
  <c r="E68" i="12"/>
  <c r="D68" i="12"/>
  <c r="Y67" i="12"/>
  <c r="V67" i="12"/>
  <c r="U67" i="12"/>
  <c r="S67" i="12"/>
  <c r="O67" i="12"/>
  <c r="N67" i="12"/>
  <c r="M67" i="12"/>
  <c r="L67" i="12"/>
  <c r="J67" i="12"/>
  <c r="K67" i="12"/>
  <c r="I67" i="12"/>
  <c r="F67" i="12"/>
  <c r="G67" i="12"/>
  <c r="E67" i="12"/>
  <c r="D67" i="12"/>
  <c r="Y66" i="12"/>
  <c r="V66" i="12"/>
  <c r="U66" i="12"/>
  <c r="S66" i="12"/>
  <c r="O66" i="12"/>
  <c r="N66" i="12"/>
  <c r="M66" i="12"/>
  <c r="L66" i="12"/>
  <c r="J66" i="12"/>
  <c r="K66" i="12"/>
  <c r="I66" i="12"/>
  <c r="F66" i="12"/>
  <c r="G66" i="12"/>
  <c r="E66" i="12"/>
  <c r="D66" i="12"/>
  <c r="Y65" i="12"/>
  <c r="V65" i="12"/>
  <c r="U65" i="12"/>
  <c r="S65" i="12"/>
  <c r="O65" i="12"/>
  <c r="N65" i="12"/>
  <c r="M65" i="12"/>
  <c r="L65" i="12"/>
  <c r="J65" i="12"/>
  <c r="K65" i="12"/>
  <c r="I65" i="12"/>
  <c r="F65" i="12"/>
  <c r="G65" i="12"/>
  <c r="E65" i="12"/>
  <c r="D65" i="12"/>
  <c r="Y64" i="12"/>
  <c r="V64" i="12"/>
  <c r="U64" i="12"/>
  <c r="S64" i="12"/>
  <c r="O64" i="12"/>
  <c r="N64" i="12"/>
  <c r="M64" i="12"/>
  <c r="L64" i="12"/>
  <c r="J64" i="12"/>
  <c r="K64" i="12"/>
  <c r="I64" i="12"/>
  <c r="F64" i="12"/>
  <c r="G64" i="12"/>
  <c r="E64" i="12"/>
  <c r="D64" i="12"/>
  <c r="Y63" i="12"/>
  <c r="V63" i="12"/>
  <c r="U63" i="12"/>
  <c r="S63" i="12"/>
  <c r="O63" i="12"/>
  <c r="N63" i="12"/>
  <c r="M63" i="12"/>
  <c r="L63" i="12"/>
  <c r="J63" i="12"/>
  <c r="K63" i="12"/>
  <c r="I63" i="12"/>
  <c r="F63" i="12"/>
  <c r="G63" i="12"/>
  <c r="E63" i="12"/>
  <c r="D63" i="12"/>
  <c r="Y62" i="12"/>
  <c r="V62" i="12"/>
  <c r="U62" i="12"/>
  <c r="S62" i="12"/>
  <c r="O62" i="12"/>
  <c r="N62" i="12"/>
  <c r="M62" i="12"/>
  <c r="L62" i="12"/>
  <c r="J62" i="12"/>
  <c r="K62" i="12"/>
  <c r="I62" i="12"/>
  <c r="F62" i="12"/>
  <c r="G62" i="12"/>
  <c r="E62" i="12"/>
  <c r="D62" i="12"/>
  <c r="Y61" i="12"/>
  <c r="V61" i="12"/>
  <c r="U61" i="12"/>
  <c r="S61" i="12"/>
  <c r="O61" i="12"/>
  <c r="N61" i="12"/>
  <c r="M61" i="12"/>
  <c r="L61" i="12"/>
  <c r="J61" i="12"/>
  <c r="K61" i="12"/>
  <c r="I61" i="12"/>
  <c r="F61" i="12"/>
  <c r="G61" i="12"/>
  <c r="E61" i="12"/>
  <c r="D61" i="12"/>
  <c r="Y60" i="12"/>
  <c r="V60" i="12"/>
  <c r="U60" i="12"/>
  <c r="S60" i="12"/>
  <c r="O60" i="12"/>
  <c r="N60" i="12"/>
  <c r="M60" i="12"/>
  <c r="L60" i="12"/>
  <c r="J60" i="12"/>
  <c r="K60" i="12"/>
  <c r="I60" i="12"/>
  <c r="F60" i="12"/>
  <c r="G60" i="12"/>
  <c r="E60" i="12"/>
  <c r="D60" i="12"/>
  <c r="Y59" i="12"/>
  <c r="V59" i="12"/>
  <c r="U59" i="12"/>
  <c r="S59" i="12"/>
  <c r="O59" i="12"/>
  <c r="N59" i="12"/>
  <c r="M59" i="12"/>
  <c r="L59" i="12"/>
  <c r="J59" i="12"/>
  <c r="K59" i="12"/>
  <c r="I59" i="12"/>
  <c r="F59" i="12"/>
  <c r="G59" i="12"/>
  <c r="E59" i="12"/>
  <c r="D59" i="12"/>
  <c r="Y58" i="12"/>
  <c r="V58" i="12"/>
  <c r="U58" i="12"/>
  <c r="S58" i="12"/>
  <c r="O58" i="12"/>
  <c r="N58" i="12"/>
  <c r="M58" i="12"/>
  <c r="L58" i="12"/>
  <c r="J58" i="12"/>
  <c r="K58" i="12"/>
  <c r="I58" i="12"/>
  <c r="F58" i="12"/>
  <c r="G58" i="12"/>
  <c r="E58" i="12"/>
  <c r="D58" i="12"/>
  <c r="Y57" i="12"/>
  <c r="V57" i="12"/>
  <c r="U57" i="12"/>
  <c r="S57" i="12"/>
  <c r="O57" i="12"/>
  <c r="N57" i="12"/>
  <c r="M57" i="12"/>
  <c r="L57" i="12"/>
  <c r="J57" i="12"/>
  <c r="K57" i="12"/>
  <c r="I57" i="12"/>
  <c r="F57" i="12"/>
  <c r="G57" i="12"/>
  <c r="E57" i="12"/>
  <c r="D57" i="12"/>
  <c r="Y56" i="12"/>
  <c r="V56" i="12"/>
  <c r="U56" i="12"/>
  <c r="S56" i="12"/>
  <c r="O56" i="12"/>
  <c r="N56" i="12"/>
  <c r="M56" i="12"/>
  <c r="L56" i="12"/>
  <c r="J56" i="12"/>
  <c r="K56" i="12"/>
  <c r="I56" i="12"/>
  <c r="F56" i="12"/>
  <c r="G56" i="12"/>
  <c r="E56" i="12"/>
  <c r="D56" i="12"/>
  <c r="Y55" i="12"/>
  <c r="V55" i="12"/>
  <c r="U55" i="12"/>
  <c r="S55" i="12"/>
  <c r="O55" i="12"/>
  <c r="N55" i="12"/>
  <c r="M55" i="12"/>
  <c r="L55" i="12"/>
  <c r="J55" i="12"/>
  <c r="K55" i="12"/>
  <c r="I55" i="12"/>
  <c r="F55" i="12"/>
  <c r="G55" i="12"/>
  <c r="E55" i="12"/>
  <c r="D55" i="12"/>
  <c r="Y54" i="12"/>
  <c r="V54" i="12"/>
  <c r="U54" i="12"/>
  <c r="S54" i="12"/>
  <c r="O54" i="12"/>
  <c r="N54" i="12"/>
  <c r="M54" i="12"/>
  <c r="L54" i="12"/>
  <c r="J54" i="12"/>
  <c r="K54" i="12"/>
  <c r="I54" i="12"/>
  <c r="F54" i="12"/>
  <c r="G54" i="12"/>
  <c r="E54" i="12"/>
  <c r="D54" i="12"/>
  <c r="Y53" i="12"/>
  <c r="V53" i="12"/>
  <c r="U53" i="12"/>
  <c r="S53" i="12"/>
  <c r="O53" i="12"/>
  <c r="N53" i="12"/>
  <c r="M53" i="12"/>
  <c r="L53" i="12"/>
  <c r="J53" i="12"/>
  <c r="K53" i="12"/>
  <c r="I53" i="12"/>
  <c r="F53" i="12"/>
  <c r="G53" i="12"/>
  <c r="E53" i="12"/>
  <c r="D53" i="12"/>
  <c r="Y52" i="12"/>
  <c r="V52" i="12"/>
  <c r="U52" i="12"/>
  <c r="S52" i="12"/>
  <c r="O52" i="12"/>
  <c r="N52" i="12"/>
  <c r="M52" i="12"/>
  <c r="L52" i="12"/>
  <c r="J52" i="12"/>
  <c r="K52" i="12"/>
  <c r="I52" i="12"/>
  <c r="F52" i="12"/>
  <c r="G52" i="12"/>
  <c r="E52" i="12"/>
  <c r="D52" i="12"/>
  <c r="Y51" i="12"/>
  <c r="V51" i="12"/>
  <c r="U51" i="12"/>
  <c r="S51" i="12"/>
  <c r="O51" i="12"/>
  <c r="N51" i="12"/>
  <c r="M51" i="12"/>
  <c r="L51" i="12"/>
  <c r="J51" i="12"/>
  <c r="K51" i="12"/>
  <c r="I51" i="12"/>
  <c r="F51" i="12"/>
  <c r="G51" i="12"/>
  <c r="E51" i="12"/>
  <c r="D51" i="12"/>
  <c r="Y50" i="12"/>
  <c r="V50" i="12"/>
  <c r="U50" i="12"/>
  <c r="S50" i="12"/>
  <c r="O50" i="12"/>
  <c r="N50" i="12"/>
  <c r="M50" i="12"/>
  <c r="L50" i="12"/>
  <c r="J50" i="12"/>
  <c r="K50" i="12"/>
  <c r="I50" i="12"/>
  <c r="F50" i="12"/>
  <c r="G50" i="12"/>
  <c r="E50" i="12"/>
  <c r="D50" i="12"/>
  <c r="Y49" i="12"/>
  <c r="V49" i="12"/>
  <c r="U49" i="12"/>
  <c r="S49" i="12"/>
  <c r="O49" i="12"/>
  <c r="N49" i="12"/>
  <c r="M49" i="12"/>
  <c r="L49" i="12"/>
  <c r="J49" i="12"/>
  <c r="K49" i="12"/>
  <c r="I49" i="12"/>
  <c r="F49" i="12"/>
  <c r="G49" i="12"/>
  <c r="E49" i="12"/>
  <c r="D49" i="12"/>
  <c r="Y48" i="12"/>
  <c r="V48" i="12"/>
  <c r="U48" i="12"/>
  <c r="S48" i="12"/>
  <c r="O48" i="12"/>
  <c r="N48" i="12"/>
  <c r="M48" i="12"/>
  <c r="L48" i="12"/>
  <c r="J48" i="12"/>
  <c r="K48" i="12"/>
  <c r="I48" i="12"/>
  <c r="F48" i="12"/>
  <c r="G48" i="12"/>
  <c r="E48" i="12"/>
  <c r="D48" i="12"/>
  <c r="Y47" i="12"/>
  <c r="V47" i="12"/>
  <c r="U47" i="12"/>
  <c r="S47" i="12"/>
  <c r="O47" i="12"/>
  <c r="N47" i="12"/>
  <c r="M47" i="12"/>
  <c r="L47" i="12"/>
  <c r="J47" i="12"/>
  <c r="K47" i="12"/>
  <c r="I47" i="12"/>
  <c r="F47" i="12"/>
  <c r="G47" i="12"/>
  <c r="E47" i="12"/>
  <c r="D47" i="12"/>
  <c r="Y46" i="12"/>
  <c r="V46" i="12"/>
  <c r="U46" i="12"/>
  <c r="S46" i="12"/>
  <c r="O46" i="12"/>
  <c r="N46" i="12"/>
  <c r="M46" i="12"/>
  <c r="L46" i="12"/>
  <c r="J46" i="12"/>
  <c r="K46" i="12"/>
  <c r="I46" i="12"/>
  <c r="F46" i="12"/>
  <c r="G46" i="12"/>
  <c r="E46" i="12"/>
  <c r="D46" i="12"/>
  <c r="Y45" i="12"/>
  <c r="V45" i="12"/>
  <c r="U45" i="12"/>
  <c r="S45" i="12"/>
  <c r="O45" i="12"/>
  <c r="N45" i="12"/>
  <c r="M45" i="12"/>
  <c r="L45" i="12"/>
  <c r="J45" i="12"/>
  <c r="K45" i="12"/>
  <c r="I45" i="12"/>
  <c r="F45" i="12"/>
  <c r="G45" i="12"/>
  <c r="E45" i="12"/>
  <c r="D45" i="12"/>
  <c r="Y44" i="12"/>
  <c r="V44" i="12"/>
  <c r="U44" i="12"/>
  <c r="S44" i="12"/>
  <c r="O44" i="12"/>
  <c r="N44" i="12"/>
  <c r="M44" i="12"/>
  <c r="L44" i="12"/>
  <c r="J44" i="12"/>
  <c r="K44" i="12"/>
  <c r="I44" i="12"/>
  <c r="F44" i="12"/>
  <c r="G44" i="12"/>
  <c r="E44" i="12"/>
  <c r="D44" i="12"/>
  <c r="Y43" i="12"/>
  <c r="V43" i="12"/>
  <c r="U43" i="12"/>
  <c r="S43" i="12"/>
  <c r="O43" i="12"/>
  <c r="N43" i="12"/>
  <c r="M43" i="12"/>
  <c r="L43" i="12"/>
  <c r="J43" i="12"/>
  <c r="K43" i="12"/>
  <c r="I43" i="12"/>
  <c r="F43" i="12"/>
  <c r="G43" i="12"/>
  <c r="E43" i="12"/>
  <c r="D43" i="12"/>
  <c r="Y42" i="12"/>
  <c r="V42" i="12"/>
  <c r="U42" i="12"/>
  <c r="S42" i="12"/>
  <c r="O42" i="12"/>
  <c r="N42" i="12"/>
  <c r="M42" i="12"/>
  <c r="L42" i="12"/>
  <c r="J42" i="12"/>
  <c r="K42" i="12"/>
  <c r="I42" i="12"/>
  <c r="F42" i="12"/>
  <c r="G42" i="12"/>
  <c r="E42" i="12"/>
  <c r="D42" i="12"/>
  <c r="Y41" i="12"/>
  <c r="V41" i="12"/>
  <c r="U41" i="12"/>
  <c r="S41" i="12"/>
  <c r="O41" i="12"/>
  <c r="N41" i="12"/>
  <c r="M41" i="12"/>
  <c r="L41" i="12"/>
  <c r="J41" i="12"/>
  <c r="K41" i="12"/>
  <c r="I41" i="12"/>
  <c r="F41" i="12"/>
  <c r="G41" i="12"/>
  <c r="E41" i="12"/>
  <c r="D41" i="12"/>
  <c r="Y40" i="12"/>
  <c r="V40" i="12"/>
  <c r="U40" i="12"/>
  <c r="S40" i="12"/>
  <c r="O40" i="12"/>
  <c r="N40" i="12"/>
  <c r="M40" i="12"/>
  <c r="L40" i="12"/>
  <c r="J40" i="12"/>
  <c r="K40" i="12"/>
  <c r="I40" i="12"/>
  <c r="F40" i="12"/>
  <c r="G40" i="12"/>
  <c r="E40" i="12"/>
  <c r="D40" i="12"/>
  <c r="Y39" i="12"/>
  <c r="V39" i="12"/>
  <c r="U39" i="12"/>
  <c r="S39" i="12"/>
  <c r="O39" i="12"/>
  <c r="N39" i="12"/>
  <c r="M39" i="12"/>
  <c r="L39" i="12"/>
  <c r="J39" i="12"/>
  <c r="K39" i="12"/>
  <c r="I39" i="12"/>
  <c r="F39" i="12"/>
  <c r="G39" i="12"/>
  <c r="E39" i="12"/>
  <c r="D39" i="12"/>
  <c r="Y38" i="12"/>
  <c r="V38" i="12"/>
  <c r="U38" i="12"/>
  <c r="S38" i="12"/>
  <c r="O38" i="12"/>
  <c r="N38" i="12"/>
  <c r="M38" i="12"/>
  <c r="L38" i="12"/>
  <c r="J38" i="12"/>
  <c r="K38" i="12"/>
  <c r="I38" i="12"/>
  <c r="F38" i="12"/>
  <c r="G38" i="12"/>
  <c r="E38" i="12"/>
  <c r="D38" i="12"/>
  <c r="Y37" i="12"/>
  <c r="V37" i="12"/>
  <c r="U37" i="12"/>
  <c r="S37" i="12"/>
  <c r="O37" i="12"/>
  <c r="N37" i="12"/>
  <c r="M37" i="12"/>
  <c r="L37" i="12"/>
  <c r="J37" i="12"/>
  <c r="K37" i="12"/>
  <c r="I37" i="12"/>
  <c r="F37" i="12"/>
  <c r="G37" i="12"/>
  <c r="E37" i="12"/>
  <c r="D37" i="12"/>
  <c r="Y36" i="12"/>
  <c r="V36" i="12"/>
  <c r="U36" i="12"/>
  <c r="S36" i="12"/>
  <c r="O36" i="12"/>
  <c r="N36" i="12"/>
  <c r="M36" i="12"/>
  <c r="L36" i="12"/>
  <c r="J36" i="12"/>
  <c r="K36" i="12"/>
  <c r="I36" i="12"/>
  <c r="F36" i="12"/>
  <c r="G36" i="12"/>
  <c r="E36" i="12"/>
  <c r="D36" i="12"/>
  <c r="Y35" i="12"/>
  <c r="V35" i="12"/>
  <c r="U35" i="12"/>
  <c r="S35" i="12"/>
  <c r="O35" i="12"/>
  <c r="N35" i="12"/>
  <c r="M35" i="12"/>
  <c r="L35" i="12"/>
  <c r="J35" i="12"/>
  <c r="K35" i="12"/>
  <c r="I35" i="12"/>
  <c r="F35" i="12"/>
  <c r="G35" i="12"/>
  <c r="E35" i="12"/>
  <c r="D35" i="12"/>
  <c r="Y34" i="12"/>
  <c r="V34" i="12"/>
  <c r="U34" i="12"/>
  <c r="S34" i="12"/>
  <c r="O34" i="12"/>
  <c r="N34" i="12"/>
  <c r="M34" i="12"/>
  <c r="L34" i="12"/>
  <c r="J34" i="12"/>
  <c r="K34" i="12"/>
  <c r="I34" i="12"/>
  <c r="F34" i="12"/>
  <c r="G34" i="12"/>
  <c r="E34" i="12"/>
  <c r="D34" i="12"/>
  <c r="Y33" i="12"/>
  <c r="V33" i="12"/>
  <c r="U33" i="12"/>
  <c r="S33" i="12"/>
  <c r="O33" i="12"/>
  <c r="N33" i="12"/>
  <c r="M33" i="12"/>
  <c r="L33" i="12"/>
  <c r="J33" i="12"/>
  <c r="K33" i="12"/>
  <c r="I33" i="12"/>
  <c r="F33" i="12"/>
  <c r="G33" i="12"/>
  <c r="E33" i="12"/>
  <c r="D33" i="12"/>
  <c r="Y32" i="12"/>
  <c r="V32" i="12"/>
  <c r="U32" i="12"/>
  <c r="S32" i="12"/>
  <c r="O32" i="12"/>
  <c r="N32" i="12"/>
  <c r="M32" i="12"/>
  <c r="L32" i="12"/>
  <c r="J32" i="12"/>
  <c r="K32" i="12"/>
  <c r="I32" i="12"/>
  <c r="F32" i="12"/>
  <c r="G32" i="12"/>
  <c r="E32" i="12"/>
  <c r="D32" i="12"/>
  <c r="Y31" i="12"/>
  <c r="V31" i="12"/>
  <c r="U31" i="12"/>
  <c r="S31" i="12"/>
  <c r="O31" i="12"/>
  <c r="N31" i="12"/>
  <c r="M31" i="12"/>
  <c r="L31" i="12"/>
  <c r="J31" i="12"/>
  <c r="K31" i="12"/>
  <c r="I31" i="12"/>
  <c r="F31" i="12"/>
  <c r="G31" i="12"/>
  <c r="E31" i="12"/>
  <c r="D31" i="12"/>
  <c r="Y30" i="12"/>
  <c r="V30" i="12"/>
  <c r="U30" i="12"/>
  <c r="S30" i="12"/>
  <c r="O30" i="12"/>
  <c r="N30" i="12"/>
  <c r="M30" i="12"/>
  <c r="L30" i="12"/>
  <c r="J30" i="12"/>
  <c r="K30" i="12"/>
  <c r="I30" i="12"/>
  <c r="F30" i="12"/>
  <c r="G30" i="12"/>
  <c r="E30" i="12"/>
  <c r="D30" i="12"/>
  <c r="Y29" i="12"/>
  <c r="V29" i="12"/>
  <c r="U29" i="12"/>
  <c r="S29" i="12"/>
  <c r="O29" i="12"/>
  <c r="N29" i="12"/>
  <c r="M29" i="12"/>
  <c r="L29" i="12"/>
  <c r="J29" i="12"/>
  <c r="K29" i="12"/>
  <c r="I29" i="12"/>
  <c r="F29" i="12"/>
  <c r="G29" i="12"/>
  <c r="E29" i="12"/>
  <c r="D29" i="12"/>
  <c r="Y28" i="12"/>
  <c r="V28" i="12"/>
  <c r="U28" i="12"/>
  <c r="S28" i="12"/>
  <c r="O28" i="12"/>
  <c r="N28" i="12"/>
  <c r="M28" i="12"/>
  <c r="L28" i="12"/>
  <c r="J28" i="12"/>
  <c r="K28" i="12"/>
  <c r="I28" i="12"/>
  <c r="F28" i="12"/>
  <c r="G28" i="12"/>
  <c r="E28" i="12"/>
  <c r="D28" i="12"/>
  <c r="Y27" i="12"/>
  <c r="V27" i="12"/>
  <c r="U27" i="12"/>
  <c r="S27" i="12"/>
  <c r="O27" i="12"/>
  <c r="N27" i="12"/>
  <c r="M27" i="12"/>
  <c r="L27" i="12"/>
  <c r="J27" i="12"/>
  <c r="K27" i="12"/>
  <c r="I27" i="12"/>
  <c r="F27" i="12"/>
  <c r="G27" i="12"/>
  <c r="E27" i="12"/>
  <c r="D27" i="12"/>
  <c r="Y26" i="12"/>
  <c r="V26" i="12"/>
  <c r="U26" i="12"/>
  <c r="S26" i="12"/>
  <c r="O26" i="12"/>
  <c r="N26" i="12"/>
  <c r="M26" i="12"/>
  <c r="L26" i="12"/>
  <c r="J26" i="12"/>
  <c r="K26" i="12"/>
  <c r="I26" i="12"/>
  <c r="F26" i="12"/>
  <c r="G26" i="12"/>
  <c r="E26" i="12"/>
  <c r="D26" i="12"/>
  <c r="Y25" i="12"/>
  <c r="V25" i="12"/>
  <c r="U25" i="12"/>
  <c r="S25" i="12"/>
  <c r="O25" i="12"/>
  <c r="N25" i="12"/>
  <c r="M25" i="12"/>
  <c r="L25" i="12"/>
  <c r="J25" i="12"/>
  <c r="K25" i="12"/>
  <c r="I25" i="12"/>
  <c r="F25" i="12"/>
  <c r="G25" i="12"/>
  <c r="E25" i="12"/>
  <c r="D25" i="12"/>
  <c r="Y24" i="12"/>
  <c r="V24" i="12"/>
  <c r="U24" i="12"/>
  <c r="S24" i="12"/>
  <c r="O24" i="12"/>
  <c r="N24" i="12"/>
  <c r="M24" i="12"/>
  <c r="L24" i="12"/>
  <c r="J24" i="12"/>
  <c r="K24" i="12"/>
  <c r="I24" i="12"/>
  <c r="F24" i="12"/>
  <c r="G24" i="12"/>
  <c r="E24" i="12"/>
  <c r="D24" i="12"/>
  <c r="Y23" i="12"/>
  <c r="V23" i="12"/>
  <c r="U23" i="12"/>
  <c r="S23" i="12"/>
  <c r="O23" i="12"/>
  <c r="N23" i="12"/>
  <c r="M23" i="12"/>
  <c r="L23" i="12"/>
  <c r="J23" i="12"/>
  <c r="K23" i="12"/>
  <c r="I23" i="12"/>
  <c r="F23" i="12"/>
  <c r="G23" i="12"/>
  <c r="E23" i="12"/>
  <c r="D23" i="12"/>
  <c r="Y22" i="12"/>
  <c r="V22" i="12"/>
  <c r="U22" i="12"/>
  <c r="S22" i="12"/>
  <c r="O22" i="12"/>
  <c r="N22" i="12"/>
  <c r="M22" i="12"/>
  <c r="L22" i="12"/>
  <c r="J22" i="12"/>
  <c r="K22" i="12"/>
  <c r="I22" i="12"/>
  <c r="F22" i="12"/>
  <c r="G22" i="12"/>
  <c r="E22" i="12"/>
  <c r="D22" i="12"/>
  <c r="Y21" i="12"/>
  <c r="V21" i="12"/>
  <c r="U21" i="12"/>
  <c r="S21" i="12"/>
  <c r="O21" i="12"/>
  <c r="N21" i="12"/>
  <c r="M21" i="12"/>
  <c r="L21" i="12"/>
  <c r="J21" i="12"/>
  <c r="K21" i="12"/>
  <c r="I21" i="12"/>
  <c r="F21" i="12"/>
  <c r="G21" i="12"/>
  <c r="E21" i="12"/>
  <c r="D21" i="12"/>
  <c r="Y20" i="12"/>
  <c r="V20" i="12"/>
  <c r="U20" i="12"/>
  <c r="S20" i="12"/>
  <c r="O20" i="12"/>
  <c r="N20" i="12"/>
  <c r="M20" i="12"/>
  <c r="L20" i="12"/>
  <c r="J20" i="12"/>
  <c r="K20" i="12"/>
  <c r="I20" i="12"/>
  <c r="F20" i="12"/>
  <c r="G20" i="12"/>
  <c r="E20" i="12"/>
  <c r="D20" i="12"/>
  <c r="Y19" i="12"/>
  <c r="V19" i="12"/>
  <c r="U19" i="12"/>
  <c r="S19" i="12"/>
  <c r="O19" i="12"/>
  <c r="N19" i="12"/>
  <c r="M19" i="12"/>
  <c r="L19" i="12"/>
  <c r="J19" i="12"/>
  <c r="K19" i="12"/>
  <c r="I19" i="12"/>
  <c r="F19" i="12"/>
  <c r="G19" i="12"/>
  <c r="E19" i="12"/>
  <c r="D19" i="12"/>
  <c r="Y18" i="12"/>
  <c r="V18" i="12"/>
  <c r="U18" i="12"/>
  <c r="S18" i="12"/>
  <c r="O18" i="12"/>
  <c r="N18" i="12"/>
  <c r="M18" i="12"/>
  <c r="L18" i="12"/>
  <c r="J18" i="12"/>
  <c r="K18" i="12"/>
  <c r="I18" i="12"/>
  <c r="F18" i="12"/>
  <c r="G18" i="12"/>
  <c r="E18" i="12"/>
  <c r="D18" i="12"/>
  <c r="Y17" i="12"/>
  <c r="V17" i="12"/>
  <c r="U17" i="12"/>
  <c r="S17" i="12"/>
  <c r="O17" i="12"/>
  <c r="N17" i="12"/>
  <c r="M17" i="12"/>
  <c r="L17" i="12"/>
  <c r="J17" i="12"/>
  <c r="K17" i="12"/>
  <c r="I17" i="12"/>
  <c r="F17" i="12"/>
  <c r="G17" i="12"/>
  <c r="E17" i="12"/>
  <c r="D17" i="12"/>
  <c r="Y16" i="12"/>
  <c r="V16" i="12"/>
  <c r="U16" i="12"/>
  <c r="S16" i="12"/>
  <c r="O16" i="12"/>
  <c r="N16" i="12"/>
  <c r="M16" i="12"/>
  <c r="L16" i="12"/>
  <c r="J16" i="12"/>
  <c r="K16" i="12"/>
  <c r="I16" i="12"/>
  <c r="F16" i="12"/>
  <c r="G16" i="12"/>
  <c r="E16" i="12"/>
  <c r="D16" i="12"/>
  <c r="Y15" i="12"/>
  <c r="V15" i="12"/>
  <c r="U15" i="12"/>
  <c r="S15" i="12"/>
  <c r="O15" i="12"/>
  <c r="N15" i="12"/>
  <c r="M15" i="12"/>
  <c r="L15" i="12"/>
  <c r="J15" i="12"/>
  <c r="K15" i="12"/>
  <c r="I15" i="12"/>
  <c r="F15" i="12"/>
  <c r="G15" i="12"/>
  <c r="E15" i="12"/>
  <c r="D15" i="12"/>
  <c r="Y14" i="12"/>
  <c r="V14" i="12"/>
  <c r="U14" i="12"/>
  <c r="S14" i="12"/>
  <c r="O14" i="12"/>
  <c r="N14" i="12"/>
  <c r="M14" i="12"/>
  <c r="L14" i="12"/>
  <c r="J14" i="12"/>
  <c r="K14" i="12"/>
  <c r="I14" i="12"/>
  <c r="F14" i="12"/>
  <c r="G14" i="12"/>
  <c r="E14" i="12"/>
  <c r="D14" i="12"/>
  <c r="Y13" i="12"/>
  <c r="V13" i="12"/>
  <c r="U13" i="12"/>
  <c r="S13" i="12"/>
  <c r="O13" i="12"/>
  <c r="N13" i="12"/>
  <c r="M13" i="12"/>
  <c r="L13" i="12"/>
  <c r="J13" i="12"/>
  <c r="K13" i="12"/>
  <c r="I13" i="12"/>
  <c r="F13" i="12"/>
  <c r="G13" i="12"/>
  <c r="E13" i="12"/>
  <c r="D13" i="12"/>
  <c r="Y12" i="12"/>
  <c r="V12" i="12"/>
  <c r="U12" i="12"/>
  <c r="S12" i="12"/>
  <c r="O12" i="12"/>
  <c r="N12" i="12"/>
  <c r="M12" i="12"/>
  <c r="L12" i="12"/>
  <c r="J12" i="12"/>
  <c r="K12" i="12"/>
  <c r="I12" i="12"/>
  <c r="F12" i="12"/>
  <c r="G12" i="12"/>
  <c r="E12" i="12"/>
  <c r="D12" i="12"/>
  <c r="Y11" i="12"/>
  <c r="V11" i="12"/>
  <c r="U11" i="12"/>
  <c r="S11" i="12"/>
  <c r="O11" i="12"/>
  <c r="N11" i="12"/>
  <c r="M11" i="12"/>
  <c r="L11" i="12"/>
  <c r="J11" i="12"/>
  <c r="K11" i="12"/>
  <c r="I11" i="12"/>
  <c r="F11" i="12"/>
  <c r="G11" i="12"/>
  <c r="E11" i="12"/>
  <c r="D11" i="12"/>
  <c r="Y10" i="12"/>
  <c r="V10" i="12"/>
  <c r="U10" i="12"/>
  <c r="S10" i="12"/>
  <c r="O10" i="12"/>
  <c r="N10" i="12"/>
  <c r="M10" i="12"/>
  <c r="L10" i="12"/>
  <c r="J10" i="12"/>
  <c r="K10" i="12"/>
  <c r="I10" i="12"/>
  <c r="F10" i="12"/>
  <c r="G10" i="12"/>
  <c r="E10" i="12"/>
  <c r="D10" i="12"/>
  <c r="Y9" i="12"/>
  <c r="V9" i="12"/>
  <c r="U9" i="12"/>
  <c r="S9" i="12"/>
  <c r="O9" i="12"/>
  <c r="N9" i="12"/>
  <c r="M9" i="12"/>
  <c r="L9" i="12"/>
  <c r="J9" i="12"/>
  <c r="K9" i="12"/>
  <c r="I9" i="12"/>
  <c r="F9" i="12"/>
  <c r="G9" i="12"/>
  <c r="E9" i="12"/>
  <c r="D9" i="12"/>
  <c r="Y8" i="12"/>
  <c r="V8" i="12"/>
  <c r="U8" i="12"/>
  <c r="S8" i="12"/>
  <c r="O8" i="12"/>
  <c r="N8" i="12"/>
  <c r="M8" i="12"/>
  <c r="L8" i="12"/>
  <c r="J8" i="12"/>
  <c r="K8" i="12"/>
  <c r="I8" i="12"/>
  <c r="F8" i="12"/>
  <c r="G8" i="12"/>
  <c r="E8" i="12"/>
  <c r="D8" i="12"/>
  <c r="Y7" i="12"/>
  <c r="V7" i="12"/>
  <c r="U7" i="12"/>
  <c r="S7" i="12"/>
  <c r="O7" i="12"/>
  <c r="N7" i="12"/>
  <c r="M7" i="12"/>
  <c r="L7" i="12"/>
  <c r="J7" i="12"/>
  <c r="K7" i="12"/>
  <c r="I7" i="12"/>
  <c r="F7" i="12"/>
  <c r="G7" i="12"/>
  <c r="E7" i="12"/>
  <c r="D7" i="12"/>
  <c r="Y6" i="12"/>
  <c r="V6" i="12"/>
  <c r="U6" i="12"/>
  <c r="S6" i="12"/>
  <c r="O6" i="12"/>
  <c r="N6" i="12"/>
  <c r="M6" i="12"/>
  <c r="L6" i="12"/>
  <c r="J6" i="12"/>
  <c r="K6" i="12"/>
  <c r="I6" i="12"/>
  <c r="F6" i="12"/>
  <c r="G6" i="12"/>
  <c r="E6" i="12"/>
  <c r="D6" i="12"/>
  <c r="Y5" i="12"/>
  <c r="V5" i="12"/>
  <c r="U5" i="12"/>
  <c r="S5" i="12"/>
  <c r="O5" i="12"/>
  <c r="N5" i="12"/>
  <c r="M5" i="12"/>
  <c r="L5" i="12"/>
  <c r="J5" i="12"/>
  <c r="K5" i="12"/>
  <c r="I5" i="12"/>
  <c r="F5" i="12"/>
  <c r="G5" i="12"/>
  <c r="E5" i="12"/>
  <c r="D5" i="12"/>
  <c r="Y4" i="12"/>
  <c r="V4" i="12"/>
  <c r="U4" i="12"/>
  <c r="S4" i="12"/>
  <c r="O4" i="12"/>
  <c r="N4" i="12"/>
  <c r="M4" i="12"/>
  <c r="L4" i="12"/>
  <c r="J4" i="12"/>
  <c r="K4" i="12"/>
  <c r="I4" i="12"/>
  <c r="F4" i="12"/>
  <c r="G4" i="12"/>
  <c r="E4" i="12"/>
  <c r="D4" i="12"/>
  <c r="D23" i="19"/>
  <c r="D22" i="19"/>
  <c r="D18" i="19"/>
  <c r="D21" i="19"/>
  <c r="D19" i="19"/>
  <c r="D20" i="19"/>
  <c r="D14" i="19"/>
  <c r="D15" i="19"/>
  <c r="D13" i="19"/>
  <c r="D16" i="19"/>
  <c r="D17" i="19"/>
  <c r="D9" i="19"/>
  <c r="D11" i="19"/>
  <c r="D12" i="19"/>
  <c r="D10" i="19"/>
  <c r="D4" i="19"/>
  <c r="D6" i="19"/>
  <c r="D7" i="19"/>
  <c r="D8" i="19"/>
  <c r="D5" i="19"/>
  <c r="Y3" i="12"/>
  <c r="S3" i="12"/>
  <c r="Y2" i="12"/>
  <c r="S2" i="12"/>
  <c r="G445" i="8"/>
  <c r="G444" i="8"/>
  <c r="G443" i="8"/>
  <c r="G442" i="8"/>
  <c r="G441" i="8"/>
  <c r="G440" i="8"/>
  <c r="G439" i="8"/>
  <c r="G438" i="8"/>
  <c r="G437" i="8"/>
  <c r="G436" i="8"/>
  <c r="G435" i="8"/>
  <c r="G434" i="8"/>
  <c r="G433" i="8"/>
  <c r="G432" i="8"/>
  <c r="G431" i="8"/>
  <c r="G430" i="8"/>
  <c r="G429" i="8"/>
  <c r="G428" i="8"/>
  <c r="G427" i="8"/>
  <c r="G426" i="8"/>
  <c r="G425" i="8"/>
  <c r="G424" i="8"/>
  <c r="G423" i="8"/>
  <c r="G422" i="8"/>
  <c r="G421" i="8"/>
  <c r="G420" i="8"/>
  <c r="G419" i="8"/>
  <c r="G418" i="8"/>
  <c r="G417" i="8"/>
  <c r="G416" i="8"/>
  <c r="G415" i="8"/>
  <c r="G414" i="8"/>
  <c r="G413" i="8"/>
  <c r="G412" i="8"/>
  <c r="G411" i="8"/>
  <c r="G410" i="8"/>
  <c r="G409" i="8"/>
  <c r="G408" i="8"/>
  <c r="G407" i="8"/>
  <c r="G406" i="8"/>
  <c r="G405" i="8"/>
  <c r="G404" i="8"/>
  <c r="G403" i="8"/>
  <c r="G402" i="8"/>
  <c r="G401" i="8"/>
  <c r="G400" i="8"/>
  <c r="G399" i="8"/>
  <c r="G398" i="8"/>
  <c r="G397" i="8"/>
  <c r="G396" i="8"/>
  <c r="G395" i="8"/>
  <c r="G394" i="8"/>
  <c r="G393" i="8"/>
  <c r="G392" i="8"/>
  <c r="G391" i="8"/>
  <c r="G390" i="8"/>
  <c r="G389" i="8"/>
  <c r="G388" i="8"/>
  <c r="G387" i="8"/>
  <c r="G386" i="8"/>
  <c r="G385" i="8"/>
  <c r="G384" i="8"/>
  <c r="G383" i="8"/>
  <c r="G382" i="8"/>
  <c r="G381" i="8"/>
  <c r="G380" i="8"/>
  <c r="G379" i="8"/>
  <c r="G378" i="8"/>
  <c r="G377" i="8"/>
  <c r="G376" i="8"/>
  <c r="G375" i="8"/>
  <c r="G374" i="8"/>
  <c r="G373" i="8"/>
  <c r="G372" i="8"/>
  <c r="G371" i="8"/>
  <c r="G370" i="8"/>
  <c r="G369" i="8"/>
  <c r="G368" i="8"/>
  <c r="G367" i="8"/>
  <c r="G366" i="8"/>
  <c r="G365" i="8"/>
  <c r="G364" i="8"/>
  <c r="G363" i="8"/>
  <c r="G362" i="8"/>
  <c r="G361" i="8"/>
  <c r="G360" i="8"/>
  <c r="G359" i="8"/>
  <c r="G358" i="8"/>
  <c r="G357" i="8"/>
  <c r="G356" i="8"/>
  <c r="G355" i="8"/>
  <c r="G354" i="8"/>
  <c r="G353" i="8"/>
  <c r="G352" i="8"/>
  <c r="G351" i="8"/>
  <c r="G350" i="8"/>
  <c r="G349" i="8"/>
  <c r="G348" i="8"/>
  <c r="G347" i="8"/>
  <c r="G346" i="8"/>
  <c r="G345" i="8"/>
  <c r="G344" i="8"/>
  <c r="G343" i="8"/>
  <c r="G342" i="8"/>
  <c r="G341" i="8"/>
  <c r="G340" i="8"/>
  <c r="G339" i="8"/>
  <c r="G338" i="8"/>
  <c r="G337" i="8"/>
  <c r="G336" i="8"/>
  <c r="G335" i="8"/>
  <c r="G334" i="8"/>
  <c r="G333" i="8"/>
  <c r="G332" i="8"/>
  <c r="G331" i="8"/>
  <c r="G330" i="8"/>
  <c r="G329" i="8"/>
  <c r="G328" i="8"/>
  <c r="G327" i="8"/>
  <c r="G326" i="8"/>
  <c r="G325" i="8"/>
  <c r="G324" i="8"/>
  <c r="G323" i="8"/>
  <c r="G322" i="8"/>
  <c r="G321" i="8"/>
  <c r="G320" i="8"/>
  <c r="G319" i="8"/>
  <c r="G318" i="8"/>
  <c r="G317" i="8"/>
  <c r="G316" i="8"/>
  <c r="G315" i="8"/>
  <c r="G314" i="8"/>
  <c r="G313" i="8"/>
  <c r="G312" i="8"/>
  <c r="G311" i="8"/>
  <c r="G310" i="8"/>
  <c r="G309" i="8"/>
  <c r="G308" i="8"/>
  <c r="G307" i="8"/>
  <c r="G306" i="8"/>
  <c r="G305" i="8"/>
  <c r="G304" i="8"/>
  <c r="G303" i="8"/>
  <c r="G302" i="8"/>
  <c r="G301" i="8"/>
  <c r="G300" i="8"/>
  <c r="G299" i="8"/>
  <c r="G298" i="8"/>
  <c r="G297" i="8"/>
  <c r="G296" i="8"/>
  <c r="G295" i="8"/>
  <c r="G294" i="8"/>
  <c r="G293" i="8"/>
  <c r="G292" i="8"/>
  <c r="G291" i="8"/>
  <c r="G290" i="8"/>
  <c r="G289" i="8"/>
  <c r="G288" i="8"/>
  <c r="G287" i="8"/>
  <c r="G286" i="8"/>
  <c r="G285" i="8"/>
  <c r="G284" i="8"/>
  <c r="G283" i="8"/>
  <c r="G282" i="8"/>
  <c r="G281" i="8"/>
  <c r="G280" i="8"/>
  <c r="G279" i="8"/>
  <c r="G278" i="8"/>
  <c r="G277" i="8"/>
  <c r="G276" i="8"/>
  <c r="G275" i="8"/>
  <c r="G274" i="8"/>
  <c r="G273" i="8"/>
  <c r="G272" i="8"/>
  <c r="G271" i="8"/>
  <c r="G270" i="8"/>
  <c r="G269" i="8"/>
  <c r="G268" i="8"/>
  <c r="G267" i="8"/>
  <c r="G266" i="8"/>
  <c r="G265" i="8"/>
  <c r="G264" i="8"/>
  <c r="G263" i="8"/>
  <c r="G262" i="8"/>
  <c r="G261" i="8"/>
  <c r="G260" i="8"/>
  <c r="G259" i="8"/>
  <c r="G258" i="8"/>
  <c r="G257" i="8"/>
  <c r="G256" i="8"/>
  <c r="G255" i="8"/>
  <c r="G254" i="8"/>
  <c r="G253" i="8"/>
  <c r="G252" i="8"/>
  <c r="G251" i="8"/>
  <c r="G250" i="8"/>
  <c r="G249" i="8"/>
  <c r="G248" i="8"/>
  <c r="G247" i="8"/>
  <c r="G246" i="8"/>
  <c r="G245" i="8"/>
  <c r="G244" i="8"/>
  <c r="G243" i="8"/>
  <c r="G242" i="8"/>
  <c r="G241" i="8"/>
  <c r="G240" i="8"/>
  <c r="G239" i="8"/>
  <c r="G238" i="8"/>
  <c r="G237" i="8"/>
  <c r="G236" i="8"/>
  <c r="G235" i="8"/>
  <c r="G234" i="8"/>
  <c r="G233" i="8"/>
  <c r="G232" i="8"/>
  <c r="G231" i="8"/>
  <c r="G230" i="8"/>
  <c r="G229" i="8"/>
  <c r="G228" i="8"/>
  <c r="G227" i="8"/>
  <c r="G226" i="8"/>
  <c r="G225" i="8"/>
  <c r="G224" i="8"/>
  <c r="G223" i="8"/>
  <c r="G222" i="8"/>
  <c r="G221" i="8"/>
  <c r="G220" i="8"/>
  <c r="G219" i="8"/>
  <c r="G218" i="8"/>
  <c r="G217" i="8"/>
  <c r="G216" i="8"/>
  <c r="G215" i="8"/>
  <c r="G214" i="8"/>
  <c r="G213" i="8"/>
  <c r="G212" i="8"/>
  <c r="G211" i="8"/>
  <c r="G210" i="8"/>
  <c r="G209" i="8"/>
  <c r="G208" i="8"/>
  <c r="G207" i="8"/>
  <c r="G206" i="8"/>
  <c r="G205" i="8"/>
  <c r="G204" i="8"/>
  <c r="G203" i="8"/>
  <c r="G202" i="8"/>
  <c r="G201" i="8"/>
  <c r="G200" i="8"/>
  <c r="G199" i="8"/>
  <c r="G198" i="8"/>
  <c r="G197" i="8"/>
  <c r="G196" i="8"/>
  <c r="G195" i="8"/>
  <c r="G194" i="8"/>
  <c r="G193" i="8"/>
  <c r="G192" i="8"/>
  <c r="G191" i="8"/>
  <c r="G190" i="8"/>
  <c r="G189" i="8"/>
  <c r="G188" i="8"/>
  <c r="G187" i="8"/>
  <c r="G186" i="8"/>
  <c r="G185" i="8"/>
  <c r="G184" i="8"/>
  <c r="G183" i="8"/>
  <c r="G182" i="8"/>
  <c r="G181" i="8"/>
  <c r="G180" i="8"/>
  <c r="G179" i="8"/>
  <c r="G178" i="8"/>
  <c r="G177" i="8"/>
  <c r="G176" i="8"/>
  <c r="G175" i="8"/>
  <c r="G174" i="8"/>
  <c r="G173" i="8"/>
  <c r="G172" i="8"/>
  <c r="G171" i="8"/>
  <c r="G170" i="8"/>
  <c r="G169" i="8"/>
  <c r="G168" i="8"/>
  <c r="G167" i="8"/>
  <c r="G166" i="8"/>
  <c r="G165" i="8"/>
  <c r="G164" i="8"/>
  <c r="G163" i="8"/>
  <c r="G162" i="8"/>
  <c r="G161" i="8"/>
  <c r="G160" i="8"/>
  <c r="G159" i="8"/>
  <c r="G158" i="8"/>
  <c r="G157" i="8"/>
  <c r="G156" i="8"/>
  <c r="G155" i="8"/>
  <c r="G154" i="8"/>
  <c r="G153" i="8"/>
  <c r="G152" i="8"/>
  <c r="G151" i="8"/>
  <c r="G150" i="8"/>
  <c r="G149" i="8"/>
  <c r="G148" i="8"/>
  <c r="G147" i="8"/>
  <c r="G146" i="8"/>
  <c r="G145" i="8"/>
  <c r="G144" i="8"/>
  <c r="G143" i="8"/>
  <c r="G142" i="8"/>
  <c r="G141" i="8"/>
  <c r="G140" i="8"/>
  <c r="G139" i="8"/>
  <c r="G138" i="8"/>
  <c r="G137" i="8"/>
  <c r="G136" i="8"/>
  <c r="G135" i="8"/>
  <c r="G134" i="8"/>
  <c r="G133" i="8"/>
  <c r="G132" i="8"/>
  <c r="G131" i="8"/>
  <c r="G130" i="8"/>
  <c r="G129" i="8"/>
  <c r="G128" i="8"/>
  <c r="G127" i="8"/>
  <c r="G126" i="8"/>
  <c r="G125" i="8"/>
  <c r="G124" i="8"/>
  <c r="G123" i="8"/>
  <c r="G122" i="8"/>
  <c r="G121" i="8"/>
  <c r="G120" i="8"/>
  <c r="G119" i="8"/>
  <c r="G118" i="8"/>
  <c r="G117" i="8"/>
  <c r="G116" i="8"/>
  <c r="G115" i="8"/>
  <c r="G114" i="8"/>
  <c r="G113" i="8"/>
  <c r="G112" i="8"/>
  <c r="G111" i="8"/>
  <c r="G110" i="8"/>
  <c r="G109" i="8"/>
  <c r="G108" i="8"/>
  <c r="G107" i="8"/>
  <c r="G106" i="8"/>
  <c r="G105" i="8"/>
  <c r="G104" i="8"/>
  <c r="G103" i="8"/>
  <c r="G102" i="8"/>
  <c r="G101" i="8"/>
  <c r="G100" i="8"/>
  <c r="G99" i="8"/>
  <c r="G98" i="8"/>
  <c r="G97" i="8"/>
  <c r="G96" i="8"/>
  <c r="G95" i="8"/>
  <c r="G94" i="8"/>
  <c r="G93" i="8"/>
  <c r="G92" i="8"/>
  <c r="G91" i="8"/>
  <c r="G90" i="8"/>
  <c r="G89" i="8"/>
  <c r="G88" i="8"/>
  <c r="G87" i="8"/>
  <c r="G86" i="8"/>
  <c r="G85" i="8"/>
  <c r="G84" i="8"/>
  <c r="G83" i="8"/>
  <c r="G82" i="8"/>
  <c r="G81" i="8"/>
  <c r="G80" i="8"/>
  <c r="G79" i="8"/>
  <c r="G78" i="8"/>
  <c r="G77" i="8"/>
  <c r="G76" i="8"/>
  <c r="G75" i="8"/>
  <c r="G74" i="8"/>
  <c r="G73" i="8"/>
  <c r="G72" i="8"/>
  <c r="G71" i="8"/>
  <c r="G70" i="8"/>
  <c r="G69" i="8"/>
  <c r="G68" i="8"/>
  <c r="G67" i="8"/>
  <c r="G66" i="8"/>
  <c r="G65" i="8"/>
  <c r="G64" i="8"/>
  <c r="G63" i="8"/>
  <c r="G62" i="8"/>
  <c r="G61" i="8"/>
  <c r="G60" i="8"/>
  <c r="G59" i="8"/>
  <c r="G58" i="8"/>
  <c r="G57" i="8"/>
  <c r="G56" i="8"/>
  <c r="G55" i="8"/>
  <c r="G54" i="8"/>
  <c r="G53" i="8"/>
  <c r="G52" i="8"/>
  <c r="G51" i="8"/>
  <c r="G50" i="8"/>
  <c r="G49" i="8"/>
  <c r="G48" i="8"/>
  <c r="G47" i="8"/>
  <c r="G46" i="8"/>
  <c r="G45" i="8"/>
  <c r="G44" i="8"/>
  <c r="G43" i="8"/>
  <c r="G42" i="8"/>
  <c r="G41" i="8"/>
  <c r="G40" i="8"/>
  <c r="G39" i="8"/>
  <c r="G38" i="8"/>
  <c r="G37" i="8"/>
  <c r="G36" i="8"/>
  <c r="G35" i="8"/>
  <c r="G34" i="8"/>
  <c r="G33" i="8"/>
  <c r="G32" i="8"/>
  <c r="G31" i="8"/>
  <c r="G30" i="8"/>
  <c r="G29" i="8"/>
  <c r="G28" i="8"/>
  <c r="G27" i="8"/>
  <c r="G26" i="8"/>
  <c r="G25" i="8"/>
  <c r="G24" i="8"/>
  <c r="G23" i="8"/>
  <c r="G22" i="8"/>
  <c r="G21" i="8"/>
  <c r="G20" i="8"/>
  <c r="G19" i="8"/>
  <c r="G18" i="8"/>
  <c r="G17" i="8"/>
  <c r="G16" i="8"/>
  <c r="G15" i="8"/>
  <c r="G14" i="8"/>
  <c r="G13" i="8"/>
  <c r="G12" i="8"/>
  <c r="G11" i="8"/>
  <c r="G10" i="8"/>
  <c r="G9" i="8"/>
  <c r="G8" i="8"/>
  <c r="G7" i="8"/>
  <c r="G6" i="8"/>
  <c r="G5" i="8"/>
  <c r="O3" i="12"/>
  <c r="O2" i="12"/>
  <c r="A206" i="10"/>
  <c r="A5" i="10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2" i="4"/>
  <c r="BR80" i="4"/>
  <c r="BR88" i="4"/>
  <c r="BR96" i="4"/>
  <c r="BR104" i="4"/>
  <c r="BR112" i="4"/>
  <c r="BR84" i="4"/>
  <c r="BR92" i="4"/>
  <c r="BR100" i="4"/>
  <c r="BR108" i="4"/>
  <c r="AY36" i="4" a="1"/>
  <c r="AY36" i="4"/>
  <c r="AY35" i="4" a="1"/>
  <c r="AY35" i="4"/>
  <c r="AY34" i="4" a="1"/>
  <c r="AY34" i="4"/>
  <c r="AY33" i="4" a="1"/>
  <c r="AY33" i="4"/>
  <c r="AY32" i="4" a="1"/>
  <c r="AY32" i="4"/>
  <c r="AY31" i="4" a="1"/>
  <c r="AY31" i="4"/>
  <c r="AY30" i="4" a="1"/>
  <c r="AY30" i="4"/>
  <c r="AY29" i="4" a="1"/>
  <c r="AY29" i="4"/>
  <c r="AY28" i="4" a="1"/>
  <c r="AY28" i="4"/>
  <c r="AY27" i="4" a="1"/>
  <c r="AY27" i="4"/>
  <c r="AY26" i="4" a="1"/>
  <c r="AY26" i="4"/>
  <c r="AY25" i="4" a="1"/>
  <c r="AY25" i="4"/>
  <c r="AY24" i="4" a="1"/>
  <c r="AY24" i="4"/>
  <c r="AY23" i="4" a="1"/>
  <c r="AY23" i="4"/>
  <c r="AY22" i="4" a="1"/>
  <c r="AY22" i="4"/>
  <c r="AY21" i="4" a="1"/>
  <c r="AY21" i="4"/>
  <c r="AY20" i="4" a="1"/>
  <c r="AY20" i="4"/>
  <c r="AY19" i="4" a="1"/>
  <c r="AY19" i="4"/>
  <c r="AY18" i="4" a="1"/>
  <c r="AY18" i="4"/>
  <c r="AY17" i="4" a="1"/>
  <c r="AY17" i="4"/>
  <c r="AY16" i="4" a="1"/>
  <c r="AY16" i="4"/>
  <c r="AY15" i="4" a="1"/>
  <c r="AY15" i="4"/>
  <c r="AY14" i="4" a="1"/>
  <c r="AY14" i="4"/>
  <c r="AY13" i="4" a="1"/>
  <c r="AY13" i="4"/>
  <c r="AY12" i="4" a="1"/>
  <c r="AY12" i="4"/>
  <c r="AY11" i="4" a="1"/>
  <c r="AY11" i="4"/>
  <c r="AY10" i="4" a="1"/>
  <c r="AY10" i="4"/>
  <c r="AY9" i="4" a="1"/>
  <c r="AY9" i="4"/>
  <c r="AY8" i="4" a="1"/>
  <c r="AY8" i="4"/>
  <c r="AY7" i="4" a="1"/>
  <c r="AY7" i="4"/>
  <c r="AY6" i="4" a="1"/>
  <c r="AY6" i="4"/>
  <c r="AY5" i="4" a="1"/>
  <c r="AY5" i="4"/>
  <c r="AY4" i="4" a="1"/>
  <c r="AY4" i="4"/>
  <c r="AY3" i="4" a="1"/>
  <c r="AY3" i="4"/>
  <c r="AY2" i="4" a="1"/>
  <c r="AY2" i="4"/>
  <c r="K18" i="16"/>
  <c r="M18" i="16"/>
  <c r="O18" i="16"/>
  <c r="Q18" i="16"/>
  <c r="K19" i="16"/>
  <c r="M19" i="16"/>
  <c r="O19" i="16"/>
  <c r="Q19" i="16"/>
  <c r="R17" i="16" a="1"/>
  <c r="R17" i="16"/>
  <c r="Q17" i="16"/>
  <c r="P17" i="16" a="1"/>
  <c r="P17" i="16"/>
  <c r="O17" i="16"/>
  <c r="N17" i="16" a="1"/>
  <c r="N17" i="16"/>
  <c r="M17" i="16"/>
  <c r="L17" i="16" a="1"/>
  <c r="L17" i="16"/>
  <c r="K17" i="16"/>
  <c r="J17" i="16" a="1"/>
  <c r="J17" i="16"/>
  <c r="Q111" i="16"/>
  <c r="Q110" i="16"/>
  <c r="Q109" i="16"/>
  <c r="Q108" i="16"/>
  <c r="Q107" i="16"/>
  <c r="Q106" i="16"/>
  <c r="Q105" i="16"/>
  <c r="Q104" i="16"/>
  <c r="Q103" i="16"/>
  <c r="Q102" i="16"/>
  <c r="Q101" i="16"/>
  <c r="Q100" i="16"/>
  <c r="Q99" i="16"/>
  <c r="Q98" i="16"/>
  <c r="Q97" i="16"/>
  <c r="Q96" i="16"/>
  <c r="Q95" i="16"/>
  <c r="Q94" i="16"/>
  <c r="Q93" i="16"/>
  <c r="Q92" i="16"/>
  <c r="Q91" i="16"/>
  <c r="Q90" i="16"/>
  <c r="Q89" i="16"/>
  <c r="Q88" i="16"/>
  <c r="Q87" i="16"/>
  <c r="Q86" i="16"/>
  <c r="Q85" i="16"/>
  <c r="Q84" i="16"/>
  <c r="Q83" i="16"/>
  <c r="Q82" i="16"/>
  <c r="Q81" i="16"/>
  <c r="Q80" i="16"/>
  <c r="Q79" i="16"/>
  <c r="Q78" i="16"/>
  <c r="Q77" i="16"/>
  <c r="Q76" i="16"/>
  <c r="Q75" i="16"/>
  <c r="Q74" i="16"/>
  <c r="Q73" i="16"/>
  <c r="Q72" i="16"/>
  <c r="Q71" i="16"/>
  <c r="Q70" i="16"/>
  <c r="Q69" i="16"/>
  <c r="Q68" i="16"/>
  <c r="Q67" i="16"/>
  <c r="Q66" i="16"/>
  <c r="Q65" i="16"/>
  <c r="Q64" i="16"/>
  <c r="Q63" i="16"/>
  <c r="Q62" i="16"/>
  <c r="Q61" i="16"/>
  <c r="Q60" i="16"/>
  <c r="Q59" i="16"/>
  <c r="Q58" i="16"/>
  <c r="Q57" i="16"/>
  <c r="Q56" i="16"/>
  <c r="Q55" i="16"/>
  <c r="Q54" i="16"/>
  <c r="Q53" i="16"/>
  <c r="Q52" i="16"/>
  <c r="Q51" i="16"/>
  <c r="Q50" i="16"/>
  <c r="Q49" i="16"/>
  <c r="Q48" i="16"/>
  <c r="Q47" i="16"/>
  <c r="Q46" i="16"/>
  <c r="Q45" i="16"/>
  <c r="Q44" i="16"/>
  <c r="Q43" i="16"/>
  <c r="Q42" i="16"/>
  <c r="Q41" i="16"/>
  <c r="Q40" i="16"/>
  <c r="Q39" i="16"/>
  <c r="Q38" i="16"/>
  <c r="Q37" i="16"/>
  <c r="Q36" i="16"/>
  <c r="Q35" i="16"/>
  <c r="Q34" i="16"/>
  <c r="Q33" i="16"/>
  <c r="Q32" i="16"/>
  <c r="Q31" i="16"/>
  <c r="Q30" i="16"/>
  <c r="Q29" i="16"/>
  <c r="Q28" i="16"/>
  <c r="Q27" i="16"/>
  <c r="Q26" i="16"/>
  <c r="Q25" i="16"/>
  <c r="Q24" i="16"/>
  <c r="Q23" i="16"/>
  <c r="Q22" i="16"/>
  <c r="Q21" i="16"/>
  <c r="Q20" i="16"/>
  <c r="R16" i="16" a="1"/>
  <c r="R16" i="16"/>
  <c r="Q16" i="16"/>
  <c r="R15" i="16" a="1"/>
  <c r="R15" i="16"/>
  <c r="Q15" i="16"/>
  <c r="R14" i="16" a="1"/>
  <c r="R14" i="16"/>
  <c r="Q14" i="16"/>
  <c r="R13" i="16" a="1"/>
  <c r="R13" i="16"/>
  <c r="Q13" i="16"/>
  <c r="R12" i="16" a="1"/>
  <c r="R12" i="16"/>
  <c r="Q12" i="16"/>
  <c r="R11" i="16" a="1"/>
  <c r="R11" i="16"/>
  <c r="Q11" i="16"/>
  <c r="R10" i="16" a="1"/>
  <c r="R10" i="16"/>
  <c r="Q10" i="16"/>
  <c r="R9" i="16" a="1"/>
  <c r="R9" i="16"/>
  <c r="Q9" i="16"/>
  <c r="R8" i="16" a="1"/>
  <c r="R8" i="16"/>
  <c r="Q8" i="16"/>
  <c r="R7" i="16" a="1"/>
  <c r="R7" i="16"/>
  <c r="Q7" i="16"/>
  <c r="R6" i="16" a="1"/>
  <c r="R6" i="16"/>
  <c r="Q6" i="16"/>
  <c r="R5" i="16" a="1"/>
  <c r="R5" i="16"/>
  <c r="Q5" i="16"/>
  <c r="R4" i="16" a="1"/>
  <c r="R4" i="16"/>
  <c r="Q4" i="16"/>
  <c r="R3" i="16" a="1"/>
  <c r="R3" i="16"/>
  <c r="Q3" i="16"/>
  <c r="P111" i="16"/>
  <c r="O111" i="16"/>
  <c r="P110" i="16"/>
  <c r="O110" i="16"/>
  <c r="P109" i="16"/>
  <c r="O109" i="16"/>
  <c r="P108" i="16"/>
  <c r="O108" i="16"/>
  <c r="P107" i="16"/>
  <c r="O107" i="16"/>
  <c r="P106" i="16"/>
  <c r="O106" i="16"/>
  <c r="P105" i="16"/>
  <c r="O105" i="16"/>
  <c r="P104" i="16"/>
  <c r="O104" i="16"/>
  <c r="P103" i="16"/>
  <c r="O103" i="16"/>
  <c r="P102" i="16"/>
  <c r="O102" i="16"/>
  <c r="P101" i="16"/>
  <c r="O101" i="16"/>
  <c r="P100" i="16"/>
  <c r="O100" i="16"/>
  <c r="P99" i="16"/>
  <c r="O99" i="16"/>
  <c r="P98" i="16"/>
  <c r="O98" i="16"/>
  <c r="P97" i="16"/>
  <c r="O97" i="16"/>
  <c r="P96" i="16"/>
  <c r="O96" i="16"/>
  <c r="P95" i="16"/>
  <c r="O95" i="16"/>
  <c r="P94" i="16"/>
  <c r="O94" i="16"/>
  <c r="P93" i="16"/>
  <c r="O93" i="16"/>
  <c r="P92" i="16"/>
  <c r="O92" i="16"/>
  <c r="O91" i="16"/>
  <c r="O90" i="16"/>
  <c r="O89" i="16"/>
  <c r="O88" i="16"/>
  <c r="O87" i="16"/>
  <c r="O86" i="16"/>
  <c r="O85" i="16"/>
  <c r="O84" i="16"/>
  <c r="O83" i="16"/>
  <c r="O82" i="16"/>
  <c r="O81" i="16"/>
  <c r="O80" i="16"/>
  <c r="O79" i="16"/>
  <c r="O78" i="16"/>
  <c r="O77" i="16"/>
  <c r="O76" i="16"/>
  <c r="O75" i="16"/>
  <c r="O74" i="16"/>
  <c r="O73" i="16"/>
  <c r="O72" i="16"/>
  <c r="O71" i="16"/>
  <c r="O70" i="16"/>
  <c r="O69" i="16"/>
  <c r="O68" i="16"/>
  <c r="O67" i="16"/>
  <c r="O66" i="16"/>
  <c r="O65" i="16"/>
  <c r="O64" i="16"/>
  <c r="O63" i="16"/>
  <c r="O62" i="16"/>
  <c r="O61" i="16"/>
  <c r="O60" i="16"/>
  <c r="O59" i="16"/>
  <c r="O58" i="16"/>
  <c r="O57" i="16"/>
  <c r="O56" i="16"/>
  <c r="O55" i="16"/>
  <c r="O54" i="16"/>
  <c r="O53" i="16"/>
  <c r="O52" i="16"/>
  <c r="O51" i="16"/>
  <c r="O50" i="16"/>
  <c r="O49" i="16"/>
  <c r="O48" i="16"/>
  <c r="O47" i="16"/>
  <c r="O46" i="16"/>
  <c r="O45" i="16"/>
  <c r="O44" i="16"/>
  <c r="O43" i="16"/>
  <c r="O42" i="16"/>
  <c r="O41" i="16"/>
  <c r="O40" i="16"/>
  <c r="O39" i="16"/>
  <c r="O38" i="16"/>
  <c r="O37" i="16"/>
  <c r="O36" i="16"/>
  <c r="O35" i="16"/>
  <c r="O34" i="16"/>
  <c r="O33" i="16"/>
  <c r="O32" i="16"/>
  <c r="O31" i="16"/>
  <c r="O30" i="16"/>
  <c r="O29" i="16"/>
  <c r="O28" i="16"/>
  <c r="O27" i="16"/>
  <c r="O26" i="16"/>
  <c r="O25" i="16"/>
  <c r="O24" i="16"/>
  <c r="O23" i="16"/>
  <c r="O22" i="16"/>
  <c r="O21" i="16"/>
  <c r="O20" i="16"/>
  <c r="P16" i="16" a="1"/>
  <c r="P16" i="16"/>
  <c r="O16" i="16"/>
  <c r="P15" i="16" a="1"/>
  <c r="P15" i="16"/>
  <c r="O15" i="16"/>
  <c r="P14" i="16" a="1"/>
  <c r="P14" i="16"/>
  <c r="O14" i="16"/>
  <c r="P13" i="16" a="1"/>
  <c r="P13" i="16"/>
  <c r="O13" i="16"/>
  <c r="P12" i="16" a="1"/>
  <c r="P12" i="16"/>
  <c r="O12" i="16"/>
  <c r="P11" i="16" a="1"/>
  <c r="P11" i="16"/>
  <c r="O11" i="16"/>
  <c r="P10" i="16" a="1"/>
  <c r="P10" i="16"/>
  <c r="O10" i="16"/>
  <c r="P9" i="16" a="1"/>
  <c r="P9" i="16"/>
  <c r="O9" i="16"/>
  <c r="P8" i="16" a="1"/>
  <c r="P8" i="16"/>
  <c r="O8" i="16"/>
  <c r="P7" i="16" a="1"/>
  <c r="P7" i="16"/>
  <c r="O7" i="16"/>
  <c r="P6" i="16" a="1"/>
  <c r="P6" i="16"/>
  <c r="O6" i="16"/>
  <c r="P5" i="16" a="1"/>
  <c r="P5" i="16"/>
  <c r="O5" i="16"/>
  <c r="P4" i="16" a="1"/>
  <c r="P4" i="16"/>
  <c r="O4" i="16"/>
  <c r="P3" i="16" a="1"/>
  <c r="P3" i="16"/>
  <c r="O3" i="16"/>
  <c r="M111" i="16"/>
  <c r="M110" i="16"/>
  <c r="M109" i="16"/>
  <c r="M108" i="16"/>
  <c r="M107" i="16"/>
  <c r="M106" i="16"/>
  <c r="M105" i="16"/>
  <c r="M104" i="16"/>
  <c r="M103" i="16"/>
  <c r="M102" i="16"/>
  <c r="M101" i="16"/>
  <c r="M100" i="16"/>
  <c r="M99" i="16"/>
  <c r="M98" i="16"/>
  <c r="M97" i="16"/>
  <c r="M96" i="16"/>
  <c r="M95" i="16"/>
  <c r="M94" i="16"/>
  <c r="M93" i="16"/>
  <c r="M92" i="16"/>
  <c r="M91" i="16"/>
  <c r="M90" i="16"/>
  <c r="M89" i="16"/>
  <c r="M88" i="16"/>
  <c r="M87" i="16"/>
  <c r="M86" i="16"/>
  <c r="M85" i="16"/>
  <c r="M84" i="16"/>
  <c r="M83" i="16"/>
  <c r="M82" i="16"/>
  <c r="M81" i="16"/>
  <c r="M80" i="16"/>
  <c r="M79" i="16"/>
  <c r="M78" i="16"/>
  <c r="M77" i="16"/>
  <c r="M76" i="16"/>
  <c r="M75" i="16"/>
  <c r="M74" i="16"/>
  <c r="M73" i="16"/>
  <c r="M72" i="16"/>
  <c r="M71" i="16"/>
  <c r="M70" i="16"/>
  <c r="M69" i="16"/>
  <c r="M68" i="16"/>
  <c r="M67" i="16"/>
  <c r="M66" i="16"/>
  <c r="M65" i="16"/>
  <c r="M64" i="16"/>
  <c r="M63" i="16"/>
  <c r="M62" i="16"/>
  <c r="M61" i="16"/>
  <c r="M60" i="16"/>
  <c r="M59" i="16"/>
  <c r="M58" i="16"/>
  <c r="M57" i="16"/>
  <c r="M56" i="16"/>
  <c r="M55" i="16"/>
  <c r="M54" i="16"/>
  <c r="M53" i="16"/>
  <c r="M52" i="16"/>
  <c r="M51" i="16"/>
  <c r="M50" i="16"/>
  <c r="M49" i="16"/>
  <c r="M48" i="16"/>
  <c r="M47" i="16"/>
  <c r="M46" i="16"/>
  <c r="M45" i="16"/>
  <c r="M44" i="16"/>
  <c r="M43" i="16"/>
  <c r="M42" i="16"/>
  <c r="M41" i="16"/>
  <c r="M40" i="16"/>
  <c r="M39" i="16"/>
  <c r="M38" i="16"/>
  <c r="M37" i="16"/>
  <c r="M36" i="16"/>
  <c r="M35" i="16"/>
  <c r="M34" i="16"/>
  <c r="M33" i="16"/>
  <c r="M32" i="16"/>
  <c r="M31" i="16"/>
  <c r="M30" i="16"/>
  <c r="M29" i="16"/>
  <c r="M28" i="16"/>
  <c r="M27" i="16"/>
  <c r="M26" i="16"/>
  <c r="M25" i="16"/>
  <c r="M24" i="16"/>
  <c r="M23" i="16"/>
  <c r="M22" i="16"/>
  <c r="M21" i="16"/>
  <c r="M20" i="16"/>
  <c r="N16" i="16" a="1"/>
  <c r="N16" i="16"/>
  <c r="M16" i="16"/>
  <c r="N15" i="16" a="1"/>
  <c r="N15" i="16"/>
  <c r="M15" i="16"/>
  <c r="N14" i="16" a="1"/>
  <c r="N14" i="16"/>
  <c r="M14" i="16"/>
  <c r="N13" i="16" a="1"/>
  <c r="N13" i="16"/>
  <c r="M13" i="16"/>
  <c r="N12" i="16" a="1"/>
  <c r="N12" i="16"/>
  <c r="M12" i="16"/>
  <c r="N11" i="16" a="1"/>
  <c r="N11" i="16"/>
  <c r="M11" i="16"/>
  <c r="N10" i="16" a="1"/>
  <c r="N10" i="16"/>
  <c r="M10" i="16"/>
  <c r="N9" i="16" a="1"/>
  <c r="N9" i="16"/>
  <c r="M9" i="16"/>
  <c r="N8" i="16" a="1"/>
  <c r="N8" i="16"/>
  <c r="M8" i="16"/>
  <c r="N7" i="16" a="1"/>
  <c r="N7" i="16"/>
  <c r="M7" i="16"/>
  <c r="N6" i="16" a="1"/>
  <c r="N6" i="16"/>
  <c r="M6" i="16"/>
  <c r="N5" i="16" a="1"/>
  <c r="N5" i="16"/>
  <c r="M5" i="16"/>
  <c r="N4" i="16" a="1"/>
  <c r="N4" i="16"/>
  <c r="M4" i="16"/>
  <c r="N3" i="16" a="1"/>
  <c r="N3" i="16"/>
  <c r="M3" i="16"/>
  <c r="K111" i="16"/>
  <c r="K110" i="16"/>
  <c r="K109" i="16"/>
  <c r="K108" i="16"/>
  <c r="K107" i="16"/>
  <c r="K106" i="16"/>
  <c r="K105" i="16"/>
  <c r="K104" i="16"/>
  <c r="K103" i="16"/>
  <c r="K102" i="16"/>
  <c r="K101" i="16"/>
  <c r="K100" i="16"/>
  <c r="K99" i="16"/>
  <c r="K98" i="16"/>
  <c r="K97" i="16"/>
  <c r="K96" i="16"/>
  <c r="K95" i="16"/>
  <c r="K94" i="16"/>
  <c r="K93" i="16"/>
  <c r="K92" i="16"/>
  <c r="K91" i="16"/>
  <c r="K90" i="16"/>
  <c r="K89" i="16"/>
  <c r="K88" i="16"/>
  <c r="K87" i="16"/>
  <c r="K86" i="16"/>
  <c r="K85" i="16"/>
  <c r="K84" i="16"/>
  <c r="K83" i="16"/>
  <c r="K82" i="16"/>
  <c r="K81" i="16"/>
  <c r="K80" i="16"/>
  <c r="K79" i="16"/>
  <c r="K78" i="16"/>
  <c r="K77" i="16"/>
  <c r="K76" i="16"/>
  <c r="K75" i="16"/>
  <c r="K74" i="16"/>
  <c r="K73" i="16"/>
  <c r="K72" i="16"/>
  <c r="K71" i="16"/>
  <c r="K70" i="16"/>
  <c r="K69" i="16"/>
  <c r="K68" i="16"/>
  <c r="K67" i="16"/>
  <c r="K66" i="16"/>
  <c r="K65" i="16"/>
  <c r="K64" i="16"/>
  <c r="K63" i="16"/>
  <c r="K62" i="16"/>
  <c r="K61" i="16"/>
  <c r="K60" i="16"/>
  <c r="K59" i="16"/>
  <c r="K58" i="16"/>
  <c r="K57" i="16"/>
  <c r="K56" i="16"/>
  <c r="K55" i="16"/>
  <c r="K54" i="16"/>
  <c r="K53" i="16"/>
  <c r="K52" i="16"/>
  <c r="K51" i="16"/>
  <c r="K50" i="16"/>
  <c r="K49" i="16"/>
  <c r="K48" i="16"/>
  <c r="K47" i="16"/>
  <c r="K46" i="16"/>
  <c r="K45" i="16"/>
  <c r="K44" i="16"/>
  <c r="K43" i="16"/>
  <c r="K42" i="16"/>
  <c r="K41" i="16"/>
  <c r="K40" i="16"/>
  <c r="K39" i="16"/>
  <c r="K38" i="16"/>
  <c r="K37" i="16"/>
  <c r="K36" i="16"/>
  <c r="K35" i="16"/>
  <c r="K34" i="16"/>
  <c r="K33" i="16"/>
  <c r="K32" i="16"/>
  <c r="K31" i="16"/>
  <c r="K30" i="16"/>
  <c r="K29" i="16"/>
  <c r="K28" i="16"/>
  <c r="K27" i="16"/>
  <c r="K26" i="16"/>
  <c r="K25" i="16"/>
  <c r="K24" i="16"/>
  <c r="K23" i="16"/>
  <c r="K22" i="16"/>
  <c r="K21" i="16"/>
  <c r="K20" i="16"/>
  <c r="L16" i="16" a="1"/>
  <c r="L16" i="16"/>
  <c r="K16" i="16"/>
  <c r="L15" i="16" a="1"/>
  <c r="L15" i="16"/>
  <c r="K15" i="16"/>
  <c r="L14" i="16" a="1"/>
  <c r="L14" i="16"/>
  <c r="K14" i="16"/>
  <c r="L13" i="16" a="1"/>
  <c r="L13" i="16"/>
  <c r="K13" i="16"/>
  <c r="L12" i="16" a="1"/>
  <c r="L12" i="16"/>
  <c r="K12" i="16"/>
  <c r="L11" i="16" a="1"/>
  <c r="L11" i="16"/>
  <c r="K11" i="16"/>
  <c r="L10" i="16" a="1"/>
  <c r="L10" i="16"/>
  <c r="K10" i="16"/>
  <c r="L9" i="16" a="1"/>
  <c r="L9" i="16"/>
  <c r="K9" i="16"/>
  <c r="L8" i="16" a="1"/>
  <c r="L8" i="16"/>
  <c r="K8" i="16"/>
  <c r="L7" i="16" a="1"/>
  <c r="L7" i="16"/>
  <c r="K7" i="16"/>
  <c r="L6" i="16" a="1"/>
  <c r="L6" i="16"/>
  <c r="K6" i="16"/>
  <c r="L5" i="16" a="1"/>
  <c r="L5" i="16"/>
  <c r="K5" i="16"/>
  <c r="L4" i="16" a="1"/>
  <c r="L4" i="16"/>
  <c r="K4" i="16"/>
  <c r="L3" i="16" a="1"/>
  <c r="L3" i="16"/>
  <c r="K3" i="16"/>
  <c r="V199" i="8"/>
  <c r="W199" i="8"/>
  <c r="X199" i="8"/>
  <c r="U199" i="8"/>
  <c r="V200" i="8"/>
  <c r="W200" i="8"/>
  <c r="X200" i="8"/>
  <c r="U200" i="8"/>
  <c r="V201" i="8"/>
  <c r="W201" i="8"/>
  <c r="X201" i="8"/>
  <c r="U201" i="8"/>
  <c r="U202" i="8"/>
  <c r="O199" i="8"/>
  <c r="K8" i="9"/>
  <c r="M8" i="9"/>
  <c r="O8" i="9"/>
  <c r="Q8" i="9"/>
  <c r="B8" i="9"/>
  <c r="C8" i="9"/>
  <c r="K9" i="9"/>
  <c r="M9" i="9"/>
  <c r="O9" i="9"/>
  <c r="Q9" i="9"/>
  <c r="B9" i="9"/>
  <c r="C9" i="9"/>
  <c r="K10" i="9"/>
  <c r="M10" i="9"/>
  <c r="O10" i="9"/>
  <c r="Q10" i="9"/>
  <c r="B10" i="9"/>
  <c r="C10" i="9"/>
  <c r="K11" i="9"/>
  <c r="M11" i="9"/>
  <c r="O11" i="9"/>
  <c r="Q11" i="9"/>
  <c r="B11" i="9"/>
  <c r="C11" i="9"/>
  <c r="K12" i="9"/>
  <c r="M12" i="9"/>
  <c r="O12" i="9"/>
  <c r="Q12" i="9"/>
  <c r="B12" i="9"/>
  <c r="C12" i="9"/>
  <c r="K13" i="9"/>
  <c r="M13" i="9"/>
  <c r="O13" i="9"/>
  <c r="Q13" i="9"/>
  <c r="B13" i="9"/>
  <c r="C13" i="9"/>
  <c r="K14" i="9"/>
  <c r="M14" i="9"/>
  <c r="O14" i="9"/>
  <c r="Q14" i="9"/>
  <c r="B14" i="9"/>
  <c r="C14" i="9"/>
  <c r="K15" i="9"/>
  <c r="M15" i="9"/>
  <c r="O15" i="9"/>
  <c r="Q15" i="9"/>
  <c r="B15" i="9"/>
  <c r="C15" i="9"/>
  <c r="K16" i="9"/>
  <c r="M16" i="9"/>
  <c r="O16" i="9"/>
  <c r="Q16" i="9"/>
  <c r="B16" i="9"/>
  <c r="C16" i="9"/>
  <c r="K17" i="9"/>
  <c r="M17" i="9"/>
  <c r="O17" i="9"/>
  <c r="Q17" i="9"/>
  <c r="B17" i="9"/>
  <c r="C17" i="9"/>
  <c r="K18" i="9"/>
  <c r="M18" i="9"/>
  <c r="O18" i="9"/>
  <c r="Q18" i="9"/>
  <c r="B18" i="9"/>
  <c r="C18" i="9"/>
  <c r="K19" i="9"/>
  <c r="M19" i="9"/>
  <c r="O19" i="9"/>
  <c r="Q19" i="9"/>
  <c r="B19" i="9"/>
  <c r="C19" i="9"/>
  <c r="K20" i="9"/>
  <c r="M20" i="9"/>
  <c r="O20" i="9"/>
  <c r="Q20" i="9"/>
  <c r="B20" i="9"/>
  <c r="C20" i="9"/>
  <c r="K21" i="9"/>
  <c r="M21" i="9"/>
  <c r="O21" i="9"/>
  <c r="Q21" i="9"/>
  <c r="B21" i="9"/>
  <c r="C21" i="9"/>
  <c r="K22" i="9"/>
  <c r="M22" i="9"/>
  <c r="O22" i="9"/>
  <c r="Q22" i="9"/>
  <c r="B22" i="9"/>
  <c r="C22" i="9"/>
  <c r="K23" i="9"/>
  <c r="M23" i="9"/>
  <c r="O23" i="9"/>
  <c r="Q23" i="9"/>
  <c r="B23" i="9"/>
  <c r="C23" i="9"/>
  <c r="K24" i="9"/>
  <c r="M24" i="9"/>
  <c r="O24" i="9"/>
  <c r="Q24" i="9"/>
  <c r="B24" i="9"/>
  <c r="C24" i="9"/>
  <c r="K25" i="9"/>
  <c r="M25" i="9"/>
  <c r="O25" i="9"/>
  <c r="Q25" i="9"/>
  <c r="B25" i="9"/>
  <c r="C25" i="9"/>
  <c r="K26" i="9"/>
  <c r="M26" i="9"/>
  <c r="O26" i="9"/>
  <c r="Q26" i="9"/>
  <c r="B26" i="9"/>
  <c r="C26" i="9"/>
  <c r="K27" i="9"/>
  <c r="M27" i="9"/>
  <c r="O27" i="9"/>
  <c r="Q27" i="9"/>
  <c r="B27" i="9"/>
  <c r="C27" i="9"/>
  <c r="K28" i="9"/>
  <c r="M28" i="9"/>
  <c r="O28" i="9"/>
  <c r="Q28" i="9"/>
  <c r="B28" i="9"/>
  <c r="C28" i="9"/>
  <c r="K29" i="9"/>
  <c r="M29" i="9"/>
  <c r="O29" i="9"/>
  <c r="Q29" i="9"/>
  <c r="B29" i="9"/>
  <c r="C29" i="9"/>
  <c r="K30" i="9"/>
  <c r="M30" i="9"/>
  <c r="O30" i="9"/>
  <c r="Q30" i="9"/>
  <c r="B30" i="9"/>
  <c r="C30" i="9"/>
  <c r="K31" i="9"/>
  <c r="M31" i="9"/>
  <c r="O31" i="9"/>
  <c r="Q31" i="9"/>
  <c r="B31" i="9"/>
  <c r="C31" i="9"/>
  <c r="K32" i="9"/>
  <c r="M32" i="9"/>
  <c r="O32" i="9"/>
  <c r="Q32" i="9"/>
  <c r="B32" i="9"/>
  <c r="C32" i="9"/>
  <c r="K33" i="9"/>
  <c r="M33" i="9"/>
  <c r="O33" i="9"/>
  <c r="Q33" i="9"/>
  <c r="B33" i="9"/>
  <c r="C33" i="9"/>
  <c r="K34" i="9"/>
  <c r="M34" i="9"/>
  <c r="O34" i="9"/>
  <c r="Q34" i="9"/>
  <c r="B34" i="9"/>
  <c r="C34" i="9"/>
  <c r="K35" i="9"/>
  <c r="M35" i="9"/>
  <c r="O35" i="9"/>
  <c r="Q35" i="9"/>
  <c r="B35" i="9"/>
  <c r="C35" i="9"/>
  <c r="K36" i="9"/>
  <c r="M36" i="9"/>
  <c r="O36" i="9"/>
  <c r="Q36" i="9"/>
  <c r="B36" i="9"/>
  <c r="C36" i="9"/>
  <c r="K37" i="9"/>
  <c r="M37" i="9"/>
  <c r="O37" i="9"/>
  <c r="Q37" i="9"/>
  <c r="B37" i="9"/>
  <c r="C37" i="9"/>
  <c r="K38" i="9"/>
  <c r="M38" i="9"/>
  <c r="O38" i="9"/>
  <c r="Q38" i="9"/>
  <c r="B38" i="9"/>
  <c r="C38" i="9"/>
  <c r="K39" i="9"/>
  <c r="M39" i="9"/>
  <c r="O39" i="9"/>
  <c r="Q39" i="9"/>
  <c r="B39" i="9"/>
  <c r="C39" i="9"/>
  <c r="K40" i="9"/>
  <c r="M40" i="9"/>
  <c r="O40" i="9"/>
  <c r="Q40" i="9"/>
  <c r="B40" i="9"/>
  <c r="C40" i="9"/>
  <c r="K41" i="9"/>
  <c r="M41" i="9"/>
  <c r="O41" i="9"/>
  <c r="Q41" i="9"/>
  <c r="B41" i="9"/>
  <c r="C41" i="9"/>
  <c r="K42" i="9"/>
  <c r="M42" i="9"/>
  <c r="O42" i="9"/>
  <c r="Q42" i="9"/>
  <c r="B42" i="9"/>
  <c r="C42" i="9"/>
  <c r="K43" i="9"/>
  <c r="M43" i="9"/>
  <c r="O43" i="9"/>
  <c r="Q43" i="9"/>
  <c r="B43" i="9"/>
  <c r="C43" i="9"/>
  <c r="K44" i="9"/>
  <c r="M44" i="9"/>
  <c r="O44" i="9"/>
  <c r="Q44" i="9"/>
  <c r="B44" i="9"/>
  <c r="C44" i="9"/>
  <c r="K45" i="9"/>
  <c r="M45" i="9"/>
  <c r="O45" i="9"/>
  <c r="Q45" i="9"/>
  <c r="B45" i="9"/>
  <c r="C45" i="9"/>
  <c r="K46" i="9"/>
  <c r="M46" i="9"/>
  <c r="O46" i="9"/>
  <c r="Q46" i="9"/>
  <c r="B46" i="9"/>
  <c r="C46" i="9"/>
  <c r="K47" i="9"/>
  <c r="M47" i="9"/>
  <c r="O47" i="9"/>
  <c r="Q47" i="9"/>
  <c r="B47" i="9"/>
  <c r="C47" i="9"/>
  <c r="K48" i="9"/>
  <c r="M48" i="9"/>
  <c r="O48" i="9"/>
  <c r="Q48" i="9"/>
  <c r="B48" i="9"/>
  <c r="C48" i="9"/>
  <c r="K49" i="9"/>
  <c r="M49" i="9"/>
  <c r="O49" i="9"/>
  <c r="Q49" i="9"/>
  <c r="B49" i="9"/>
  <c r="C49" i="9"/>
  <c r="K50" i="9"/>
  <c r="M50" i="9"/>
  <c r="O50" i="9"/>
  <c r="Q50" i="9"/>
  <c r="B50" i="9"/>
  <c r="C50" i="9"/>
  <c r="K51" i="9"/>
  <c r="M51" i="9"/>
  <c r="O51" i="9"/>
  <c r="Q51" i="9"/>
  <c r="B51" i="9"/>
  <c r="C51" i="9"/>
  <c r="K52" i="9"/>
  <c r="M52" i="9"/>
  <c r="O52" i="9"/>
  <c r="Q52" i="9"/>
  <c r="B52" i="9"/>
  <c r="C52" i="9"/>
  <c r="K53" i="9"/>
  <c r="M53" i="9"/>
  <c r="O53" i="9"/>
  <c r="Q53" i="9"/>
  <c r="B53" i="9"/>
  <c r="C53" i="9"/>
  <c r="K54" i="9"/>
  <c r="M54" i="9"/>
  <c r="O54" i="9"/>
  <c r="Q54" i="9"/>
  <c r="B54" i="9"/>
  <c r="C54" i="9"/>
  <c r="K55" i="9"/>
  <c r="M55" i="9"/>
  <c r="O55" i="9"/>
  <c r="Q55" i="9"/>
  <c r="B55" i="9"/>
  <c r="C55" i="9"/>
  <c r="K56" i="9"/>
  <c r="M56" i="9"/>
  <c r="O56" i="9"/>
  <c r="Q56" i="9"/>
  <c r="B56" i="9"/>
  <c r="C56" i="9"/>
  <c r="K57" i="9"/>
  <c r="M57" i="9"/>
  <c r="O57" i="9"/>
  <c r="Q57" i="9"/>
  <c r="B57" i="9"/>
  <c r="C57" i="9"/>
  <c r="K58" i="9"/>
  <c r="M58" i="9"/>
  <c r="O58" i="9"/>
  <c r="Q58" i="9"/>
  <c r="B58" i="9"/>
  <c r="C58" i="9"/>
  <c r="K59" i="9"/>
  <c r="M59" i="9"/>
  <c r="O59" i="9"/>
  <c r="Q59" i="9"/>
  <c r="B59" i="9"/>
  <c r="C59" i="9"/>
  <c r="K60" i="9"/>
  <c r="M60" i="9"/>
  <c r="O60" i="9"/>
  <c r="Q60" i="9"/>
  <c r="B60" i="9"/>
  <c r="C60" i="9"/>
  <c r="K61" i="9"/>
  <c r="M61" i="9"/>
  <c r="O61" i="9"/>
  <c r="Q61" i="9"/>
  <c r="B61" i="9"/>
  <c r="C61" i="9"/>
  <c r="K62" i="9"/>
  <c r="M62" i="9"/>
  <c r="O62" i="9"/>
  <c r="Q62" i="9"/>
  <c r="B62" i="9"/>
  <c r="C62" i="9"/>
  <c r="K63" i="9"/>
  <c r="M63" i="9"/>
  <c r="O63" i="9"/>
  <c r="Q63" i="9"/>
  <c r="B63" i="9"/>
  <c r="C63" i="9"/>
  <c r="K64" i="9"/>
  <c r="M64" i="9"/>
  <c r="O64" i="9"/>
  <c r="Q64" i="9"/>
  <c r="B64" i="9"/>
  <c r="C64" i="9"/>
  <c r="K65" i="9"/>
  <c r="M65" i="9"/>
  <c r="O65" i="9"/>
  <c r="Q65" i="9"/>
  <c r="B65" i="9"/>
  <c r="C65" i="9"/>
  <c r="K66" i="9"/>
  <c r="M66" i="9"/>
  <c r="O66" i="9"/>
  <c r="Q66" i="9"/>
  <c r="B66" i="9"/>
  <c r="C66" i="9"/>
  <c r="K67" i="9"/>
  <c r="M67" i="9"/>
  <c r="O67" i="9"/>
  <c r="Q67" i="9"/>
  <c r="B67" i="9"/>
  <c r="C67" i="9"/>
  <c r="K68" i="9"/>
  <c r="M68" i="9"/>
  <c r="O68" i="9"/>
  <c r="Q68" i="9"/>
  <c r="B68" i="9"/>
  <c r="C68" i="9"/>
  <c r="K69" i="9"/>
  <c r="M69" i="9"/>
  <c r="O69" i="9"/>
  <c r="Q69" i="9"/>
  <c r="B69" i="9"/>
  <c r="C69" i="9"/>
  <c r="K70" i="9"/>
  <c r="M70" i="9"/>
  <c r="O70" i="9"/>
  <c r="Q70" i="9"/>
  <c r="B70" i="9"/>
  <c r="C70" i="9"/>
  <c r="K71" i="9"/>
  <c r="M71" i="9"/>
  <c r="O71" i="9"/>
  <c r="Q71" i="9"/>
  <c r="B71" i="9"/>
  <c r="C71" i="9"/>
  <c r="K72" i="9"/>
  <c r="M72" i="9"/>
  <c r="O72" i="9"/>
  <c r="Q72" i="9"/>
  <c r="B72" i="9"/>
  <c r="C72" i="9"/>
  <c r="K73" i="9"/>
  <c r="M73" i="9"/>
  <c r="O73" i="9"/>
  <c r="Q73" i="9"/>
  <c r="B73" i="9"/>
  <c r="C73" i="9"/>
  <c r="K74" i="9"/>
  <c r="M74" i="9"/>
  <c r="O74" i="9"/>
  <c r="Q74" i="9"/>
  <c r="B74" i="9"/>
  <c r="C74" i="9"/>
  <c r="K75" i="9"/>
  <c r="M75" i="9"/>
  <c r="O75" i="9"/>
  <c r="Q75" i="9"/>
  <c r="B75" i="9"/>
  <c r="C75" i="9"/>
  <c r="K76" i="9"/>
  <c r="M76" i="9"/>
  <c r="O76" i="9"/>
  <c r="Q76" i="9"/>
  <c r="B76" i="9"/>
  <c r="C76" i="9"/>
  <c r="K77" i="9"/>
  <c r="M77" i="9"/>
  <c r="O77" i="9"/>
  <c r="Q77" i="9"/>
  <c r="B77" i="9"/>
  <c r="C77" i="9"/>
  <c r="K78" i="9"/>
  <c r="M78" i="9"/>
  <c r="O78" i="9"/>
  <c r="Q78" i="9"/>
  <c r="B78" i="9"/>
  <c r="C78" i="9"/>
  <c r="K79" i="9"/>
  <c r="M79" i="9"/>
  <c r="O79" i="9"/>
  <c r="Q79" i="9"/>
  <c r="B79" i="9"/>
  <c r="C79" i="9"/>
  <c r="K80" i="9"/>
  <c r="M80" i="9"/>
  <c r="O80" i="9"/>
  <c r="Q80" i="9"/>
  <c r="B80" i="9"/>
  <c r="C80" i="9"/>
  <c r="K81" i="9"/>
  <c r="M81" i="9"/>
  <c r="O81" i="9"/>
  <c r="Q81" i="9"/>
  <c r="B81" i="9"/>
  <c r="C81" i="9"/>
  <c r="K82" i="9"/>
  <c r="M82" i="9"/>
  <c r="O82" i="9"/>
  <c r="Q82" i="9"/>
  <c r="B82" i="9"/>
  <c r="C82" i="9"/>
  <c r="K83" i="9"/>
  <c r="M83" i="9"/>
  <c r="O83" i="9"/>
  <c r="Q83" i="9"/>
  <c r="B83" i="9"/>
  <c r="C83" i="9"/>
  <c r="K84" i="9"/>
  <c r="M84" i="9"/>
  <c r="O84" i="9"/>
  <c r="Q84" i="9"/>
  <c r="B84" i="9"/>
  <c r="C84" i="9"/>
  <c r="K85" i="9"/>
  <c r="M85" i="9"/>
  <c r="O85" i="9"/>
  <c r="Q85" i="9"/>
  <c r="B85" i="9"/>
  <c r="C85" i="9"/>
  <c r="K86" i="9"/>
  <c r="M86" i="9"/>
  <c r="O86" i="9"/>
  <c r="Q86" i="9"/>
  <c r="B86" i="9"/>
  <c r="C86" i="9"/>
  <c r="K87" i="9"/>
  <c r="M87" i="9"/>
  <c r="O87" i="9"/>
  <c r="Q87" i="9"/>
  <c r="B87" i="9"/>
  <c r="C87" i="9"/>
  <c r="K88" i="9"/>
  <c r="M88" i="9"/>
  <c r="O88" i="9"/>
  <c r="Q88" i="9"/>
  <c r="B88" i="9"/>
  <c r="C88" i="9"/>
  <c r="K89" i="9"/>
  <c r="M89" i="9"/>
  <c r="O89" i="9"/>
  <c r="Q89" i="9"/>
  <c r="B89" i="9"/>
  <c r="C89" i="9"/>
  <c r="K90" i="9"/>
  <c r="M90" i="9"/>
  <c r="O90" i="9"/>
  <c r="Q90" i="9"/>
  <c r="B90" i="9"/>
  <c r="C90" i="9"/>
  <c r="K91" i="9"/>
  <c r="M91" i="9"/>
  <c r="O91" i="9"/>
  <c r="Q91" i="9"/>
  <c r="B91" i="9"/>
  <c r="C91" i="9"/>
  <c r="K92" i="9"/>
  <c r="M92" i="9"/>
  <c r="O92" i="9"/>
  <c r="Q92" i="9"/>
  <c r="B92" i="9"/>
  <c r="C92" i="9"/>
  <c r="K93" i="9"/>
  <c r="M93" i="9"/>
  <c r="O93" i="9"/>
  <c r="Q93" i="9"/>
  <c r="B93" i="9"/>
  <c r="C93" i="9"/>
  <c r="K94" i="9"/>
  <c r="M94" i="9"/>
  <c r="O94" i="9"/>
  <c r="Q94" i="9"/>
  <c r="B94" i="9"/>
  <c r="C94" i="9"/>
  <c r="K95" i="9"/>
  <c r="M95" i="9"/>
  <c r="O95" i="9"/>
  <c r="Q95" i="9"/>
  <c r="B95" i="9"/>
  <c r="C95" i="9"/>
  <c r="K96" i="9"/>
  <c r="M96" i="9"/>
  <c r="O96" i="9"/>
  <c r="Q96" i="9"/>
  <c r="B96" i="9"/>
  <c r="C96" i="9"/>
  <c r="K97" i="9"/>
  <c r="M97" i="9"/>
  <c r="O97" i="9"/>
  <c r="Q97" i="9"/>
  <c r="B97" i="9"/>
  <c r="C97" i="9"/>
  <c r="K98" i="9"/>
  <c r="M98" i="9"/>
  <c r="O98" i="9"/>
  <c r="Q98" i="9"/>
  <c r="B98" i="9"/>
  <c r="C98" i="9"/>
  <c r="K99" i="9"/>
  <c r="M99" i="9"/>
  <c r="O99" i="9"/>
  <c r="Q99" i="9"/>
  <c r="B99" i="9"/>
  <c r="C99" i="9"/>
  <c r="K100" i="9"/>
  <c r="M100" i="9"/>
  <c r="O100" i="9"/>
  <c r="Q100" i="9"/>
  <c r="B100" i="9"/>
  <c r="C100" i="9"/>
  <c r="K101" i="9"/>
  <c r="M101" i="9"/>
  <c r="O101" i="9"/>
  <c r="Q101" i="9"/>
  <c r="B101" i="9"/>
  <c r="C101" i="9"/>
  <c r="K102" i="9"/>
  <c r="M102" i="9"/>
  <c r="O102" i="9"/>
  <c r="Q102" i="9"/>
  <c r="B102" i="9"/>
  <c r="C102" i="9"/>
  <c r="K103" i="9"/>
  <c r="M103" i="9"/>
  <c r="O103" i="9"/>
  <c r="Q103" i="9"/>
  <c r="B103" i="9"/>
  <c r="C103" i="9"/>
  <c r="K104" i="9"/>
  <c r="M104" i="9"/>
  <c r="O104" i="9"/>
  <c r="Q104" i="9"/>
  <c r="B104" i="9"/>
  <c r="C104" i="9"/>
  <c r="K105" i="9"/>
  <c r="M105" i="9"/>
  <c r="O105" i="9"/>
  <c r="Q105" i="9"/>
  <c r="B105" i="9"/>
  <c r="C105" i="9"/>
  <c r="K106" i="9"/>
  <c r="M106" i="9"/>
  <c r="O106" i="9"/>
  <c r="Q106" i="9"/>
  <c r="B106" i="9"/>
  <c r="C106" i="9"/>
  <c r="K107" i="9"/>
  <c r="M107" i="9"/>
  <c r="O107" i="9"/>
  <c r="Q107" i="9"/>
  <c r="B107" i="9"/>
  <c r="C107" i="9"/>
  <c r="K108" i="9"/>
  <c r="M108" i="9"/>
  <c r="O108" i="9"/>
  <c r="Q108" i="9"/>
  <c r="B108" i="9"/>
  <c r="C108" i="9"/>
  <c r="K109" i="9"/>
  <c r="M109" i="9"/>
  <c r="O109" i="9"/>
  <c r="Q109" i="9"/>
  <c r="B109" i="9"/>
  <c r="C109" i="9"/>
  <c r="K110" i="9"/>
  <c r="M110" i="9"/>
  <c r="O110" i="9"/>
  <c r="Q110" i="9"/>
  <c r="B110" i="9"/>
  <c r="C110" i="9"/>
  <c r="K111" i="9"/>
  <c r="M111" i="9"/>
  <c r="O111" i="9"/>
  <c r="Q111" i="9"/>
  <c r="B111" i="9"/>
  <c r="C111" i="9"/>
  <c r="K112" i="9"/>
  <c r="M112" i="9"/>
  <c r="O112" i="9"/>
  <c r="Q112" i="9"/>
  <c r="B112" i="9"/>
  <c r="C112" i="9"/>
  <c r="K113" i="9"/>
  <c r="M113" i="9"/>
  <c r="O113" i="9"/>
  <c r="Q113" i="9"/>
  <c r="B113" i="9"/>
  <c r="C113" i="9"/>
  <c r="K114" i="9"/>
  <c r="M114" i="9"/>
  <c r="O114" i="9"/>
  <c r="Q114" i="9"/>
  <c r="B114" i="9"/>
  <c r="C114" i="9"/>
  <c r="K115" i="9"/>
  <c r="M115" i="9"/>
  <c r="O115" i="9"/>
  <c r="Q115" i="9"/>
  <c r="B115" i="9"/>
  <c r="C115" i="9"/>
  <c r="K116" i="9"/>
  <c r="M116" i="9"/>
  <c r="O116" i="9"/>
  <c r="Q116" i="9"/>
  <c r="B116" i="9"/>
  <c r="C116" i="9"/>
  <c r="K117" i="9"/>
  <c r="M117" i="9"/>
  <c r="O117" i="9"/>
  <c r="Q117" i="9"/>
  <c r="B117" i="9"/>
  <c r="C117" i="9"/>
  <c r="K118" i="9"/>
  <c r="M118" i="9"/>
  <c r="O118" i="9"/>
  <c r="Q118" i="9"/>
  <c r="B118" i="9"/>
  <c r="C118" i="9"/>
  <c r="K119" i="9"/>
  <c r="M119" i="9"/>
  <c r="O119" i="9"/>
  <c r="Q119" i="9"/>
  <c r="B119" i="9"/>
  <c r="C119" i="9"/>
  <c r="K120" i="9"/>
  <c r="M120" i="9"/>
  <c r="O120" i="9"/>
  <c r="Q120" i="9"/>
  <c r="B120" i="9"/>
  <c r="C120" i="9"/>
  <c r="K121" i="9"/>
  <c r="M121" i="9"/>
  <c r="O121" i="9"/>
  <c r="Q121" i="9"/>
  <c r="B121" i="9"/>
  <c r="C121" i="9"/>
  <c r="K122" i="9"/>
  <c r="M122" i="9"/>
  <c r="O122" i="9"/>
  <c r="Q122" i="9"/>
  <c r="B122" i="9"/>
  <c r="C122" i="9"/>
  <c r="K123" i="9"/>
  <c r="M123" i="9"/>
  <c r="O123" i="9"/>
  <c r="Q123" i="9"/>
  <c r="B123" i="9"/>
  <c r="C123" i="9"/>
  <c r="K124" i="9"/>
  <c r="M124" i="9"/>
  <c r="O124" i="9"/>
  <c r="Q124" i="9"/>
  <c r="B124" i="9"/>
  <c r="C124" i="9"/>
  <c r="K125" i="9"/>
  <c r="M125" i="9"/>
  <c r="O125" i="9"/>
  <c r="Q125" i="9"/>
  <c r="B125" i="9"/>
  <c r="C125" i="9"/>
  <c r="K126" i="9"/>
  <c r="M126" i="9"/>
  <c r="O126" i="9"/>
  <c r="Q126" i="9"/>
  <c r="B126" i="9"/>
  <c r="C126" i="9"/>
  <c r="K127" i="9"/>
  <c r="M127" i="9"/>
  <c r="O127" i="9"/>
  <c r="Q127" i="9"/>
  <c r="B127" i="9"/>
  <c r="C127" i="9"/>
  <c r="K128" i="9"/>
  <c r="M128" i="9"/>
  <c r="O128" i="9"/>
  <c r="Q128" i="9"/>
  <c r="B128" i="9"/>
  <c r="C128" i="9"/>
  <c r="K129" i="9"/>
  <c r="M129" i="9"/>
  <c r="O129" i="9"/>
  <c r="Q129" i="9"/>
  <c r="B129" i="9"/>
  <c r="C129" i="9"/>
  <c r="K130" i="9"/>
  <c r="M130" i="9"/>
  <c r="O130" i="9"/>
  <c r="Q130" i="9"/>
  <c r="B130" i="9"/>
  <c r="C130" i="9"/>
  <c r="K131" i="9"/>
  <c r="M131" i="9"/>
  <c r="O131" i="9"/>
  <c r="Q131" i="9"/>
  <c r="B131" i="9"/>
  <c r="C131" i="9"/>
  <c r="K132" i="9"/>
  <c r="M132" i="9"/>
  <c r="O132" i="9"/>
  <c r="Q132" i="9"/>
  <c r="B132" i="9"/>
  <c r="C132" i="9"/>
  <c r="K133" i="9"/>
  <c r="M133" i="9"/>
  <c r="O133" i="9"/>
  <c r="Q133" i="9"/>
  <c r="B133" i="9"/>
  <c r="C133" i="9"/>
  <c r="K134" i="9"/>
  <c r="M134" i="9"/>
  <c r="O134" i="9"/>
  <c r="Q134" i="9"/>
  <c r="B134" i="9"/>
  <c r="C134" i="9"/>
  <c r="K135" i="9"/>
  <c r="M135" i="9"/>
  <c r="O135" i="9"/>
  <c r="Q135" i="9"/>
  <c r="B135" i="9"/>
  <c r="C135" i="9"/>
  <c r="K136" i="9"/>
  <c r="M136" i="9"/>
  <c r="O136" i="9"/>
  <c r="Q136" i="9"/>
  <c r="B136" i="9"/>
  <c r="C136" i="9"/>
  <c r="K137" i="9"/>
  <c r="M137" i="9"/>
  <c r="O137" i="9"/>
  <c r="Q137" i="9"/>
  <c r="B137" i="9"/>
  <c r="C137" i="9"/>
  <c r="K138" i="9"/>
  <c r="M138" i="9"/>
  <c r="O138" i="9"/>
  <c r="Q138" i="9"/>
  <c r="B138" i="9"/>
  <c r="C138" i="9"/>
  <c r="K139" i="9"/>
  <c r="M139" i="9"/>
  <c r="O139" i="9"/>
  <c r="Q139" i="9"/>
  <c r="B139" i="9"/>
  <c r="C139" i="9"/>
  <c r="K140" i="9"/>
  <c r="M140" i="9"/>
  <c r="O140" i="9"/>
  <c r="Q140" i="9"/>
  <c r="B140" i="9"/>
  <c r="C140" i="9"/>
  <c r="K141" i="9"/>
  <c r="M141" i="9"/>
  <c r="O141" i="9"/>
  <c r="Q141" i="9"/>
  <c r="B141" i="9"/>
  <c r="C141" i="9"/>
  <c r="K142" i="9"/>
  <c r="M142" i="9"/>
  <c r="O142" i="9"/>
  <c r="Q142" i="9"/>
  <c r="B142" i="9"/>
  <c r="C142" i="9"/>
  <c r="K143" i="9"/>
  <c r="M143" i="9"/>
  <c r="O143" i="9"/>
  <c r="Q143" i="9"/>
  <c r="B143" i="9"/>
  <c r="C143" i="9"/>
  <c r="K144" i="9"/>
  <c r="M144" i="9"/>
  <c r="O144" i="9"/>
  <c r="Q144" i="9"/>
  <c r="B144" i="9"/>
  <c r="C144" i="9"/>
  <c r="K145" i="9"/>
  <c r="M145" i="9"/>
  <c r="O145" i="9"/>
  <c r="Q145" i="9"/>
  <c r="B145" i="9"/>
  <c r="C145" i="9"/>
  <c r="K146" i="9"/>
  <c r="M146" i="9"/>
  <c r="O146" i="9"/>
  <c r="Q146" i="9"/>
  <c r="B146" i="9"/>
  <c r="C146" i="9"/>
  <c r="K147" i="9"/>
  <c r="M147" i="9"/>
  <c r="O147" i="9"/>
  <c r="Q147" i="9"/>
  <c r="B147" i="9"/>
  <c r="C147" i="9"/>
  <c r="K148" i="9"/>
  <c r="M148" i="9"/>
  <c r="O148" i="9"/>
  <c r="Q148" i="9"/>
  <c r="B148" i="9"/>
  <c r="C148" i="9"/>
  <c r="K149" i="9"/>
  <c r="M149" i="9"/>
  <c r="O149" i="9"/>
  <c r="Q149" i="9"/>
  <c r="B149" i="9"/>
  <c r="C149" i="9"/>
  <c r="K150" i="9"/>
  <c r="M150" i="9"/>
  <c r="O150" i="9"/>
  <c r="Q150" i="9"/>
  <c r="B150" i="9"/>
  <c r="C150" i="9"/>
  <c r="C7" i="9"/>
  <c r="K7" i="9"/>
  <c r="M7" i="9"/>
  <c r="O7" i="9"/>
  <c r="Q7" i="9"/>
  <c r="B7" i="9"/>
  <c r="F11" i="9"/>
  <c r="F20" i="9"/>
  <c r="F21" i="9"/>
  <c r="F27" i="9"/>
  <c r="F29" i="9"/>
  <c r="F33" i="9"/>
  <c r="F35" i="9"/>
  <c r="F38" i="9"/>
  <c r="F42" i="9"/>
  <c r="F44" i="9"/>
  <c r="F48" i="9"/>
  <c r="F50" i="9"/>
  <c r="F51" i="9"/>
  <c r="F54" i="9"/>
  <c r="F60" i="9"/>
  <c r="F64" i="9"/>
  <c r="F65" i="9"/>
  <c r="F66" i="9"/>
  <c r="F73" i="9"/>
  <c r="F75" i="9"/>
  <c r="F78" i="9"/>
  <c r="F81" i="9"/>
  <c r="F83" i="9"/>
  <c r="F87" i="9"/>
  <c r="F94" i="9"/>
  <c r="F95" i="9"/>
  <c r="F100" i="9"/>
  <c r="F102" i="9"/>
  <c r="F108" i="9"/>
  <c r="F110" i="9"/>
  <c r="F121" i="9"/>
  <c r="F122" i="9"/>
  <c r="F127" i="9"/>
  <c r="F129" i="9"/>
  <c r="F135" i="9"/>
  <c r="F137" i="9"/>
  <c r="F148" i="9"/>
  <c r="F149" i="9"/>
  <c r="F7" i="9"/>
  <c r="X198" i="8"/>
  <c r="W198" i="8"/>
  <c r="V198" i="8"/>
  <c r="U198" i="8"/>
  <c r="X197" i="8"/>
  <c r="W197" i="8"/>
  <c r="V197" i="8"/>
  <c r="U197" i="8"/>
  <c r="X196" i="8"/>
  <c r="W196" i="8"/>
  <c r="V196" i="8"/>
  <c r="U196" i="8"/>
  <c r="X195" i="8"/>
  <c r="W195" i="8"/>
  <c r="V195" i="8"/>
  <c r="U195" i="8"/>
  <c r="X194" i="8"/>
  <c r="W194" i="8"/>
  <c r="V194" i="8"/>
  <c r="U194" i="8"/>
  <c r="X193" i="8"/>
  <c r="W193" i="8"/>
  <c r="V193" i="8"/>
  <c r="U193" i="8"/>
  <c r="X192" i="8"/>
  <c r="W192" i="8"/>
  <c r="V192" i="8"/>
  <c r="U192" i="8"/>
  <c r="X191" i="8"/>
  <c r="W191" i="8"/>
  <c r="V191" i="8"/>
  <c r="U191" i="8"/>
  <c r="X190" i="8"/>
  <c r="W190" i="8"/>
  <c r="V190" i="8"/>
  <c r="U190" i="8"/>
  <c r="X189" i="8"/>
  <c r="W189" i="8"/>
  <c r="V189" i="8"/>
  <c r="U189" i="8"/>
  <c r="X188" i="8"/>
  <c r="W188" i="8"/>
  <c r="V188" i="8"/>
  <c r="U188" i="8"/>
  <c r="X187" i="8"/>
  <c r="W187" i="8"/>
  <c r="V187" i="8"/>
  <c r="U187" i="8"/>
  <c r="X186" i="8"/>
  <c r="W186" i="8"/>
  <c r="V186" i="8"/>
  <c r="U186" i="8"/>
  <c r="X185" i="8"/>
  <c r="W185" i="8"/>
  <c r="V185" i="8"/>
  <c r="U185" i="8"/>
  <c r="X184" i="8"/>
  <c r="W184" i="8"/>
  <c r="V184" i="8"/>
  <c r="U184" i="8"/>
  <c r="X183" i="8"/>
  <c r="W183" i="8"/>
  <c r="V183" i="8"/>
  <c r="U183" i="8"/>
  <c r="X182" i="8"/>
  <c r="W182" i="8"/>
  <c r="V182" i="8"/>
  <c r="U182" i="8"/>
  <c r="X181" i="8"/>
  <c r="W181" i="8"/>
  <c r="V181" i="8"/>
  <c r="U181" i="8"/>
  <c r="X180" i="8"/>
  <c r="W180" i="8"/>
  <c r="V180" i="8"/>
  <c r="U180" i="8"/>
  <c r="X179" i="8"/>
  <c r="W179" i="8"/>
  <c r="V179" i="8"/>
  <c r="U179" i="8"/>
  <c r="X178" i="8"/>
  <c r="W178" i="8"/>
  <c r="V178" i="8"/>
  <c r="U178" i="8"/>
  <c r="X177" i="8"/>
  <c r="W177" i="8"/>
  <c r="V177" i="8"/>
  <c r="U177" i="8"/>
  <c r="X176" i="8"/>
  <c r="W176" i="8"/>
  <c r="V176" i="8"/>
  <c r="U176" i="8"/>
  <c r="X175" i="8"/>
  <c r="W175" i="8"/>
  <c r="V175" i="8"/>
  <c r="U175" i="8"/>
  <c r="X174" i="8"/>
  <c r="W174" i="8"/>
  <c r="V174" i="8"/>
  <c r="U174" i="8"/>
  <c r="X173" i="8"/>
  <c r="W173" i="8"/>
  <c r="V173" i="8"/>
  <c r="U173" i="8"/>
  <c r="X172" i="8"/>
  <c r="W172" i="8"/>
  <c r="V172" i="8"/>
  <c r="U172" i="8"/>
  <c r="X171" i="8"/>
  <c r="W171" i="8"/>
  <c r="V171" i="8"/>
  <c r="U171" i="8"/>
  <c r="X170" i="8"/>
  <c r="W170" i="8"/>
  <c r="V170" i="8"/>
  <c r="U170" i="8"/>
  <c r="X169" i="8"/>
  <c r="W169" i="8"/>
  <c r="V169" i="8"/>
  <c r="U169" i="8"/>
  <c r="X168" i="8"/>
  <c r="W168" i="8"/>
  <c r="V168" i="8"/>
  <c r="U168" i="8"/>
  <c r="X167" i="8"/>
  <c r="W167" i="8"/>
  <c r="V167" i="8"/>
  <c r="U167" i="8"/>
  <c r="X166" i="8"/>
  <c r="W166" i="8"/>
  <c r="V166" i="8"/>
  <c r="U166" i="8"/>
  <c r="X165" i="8"/>
  <c r="W165" i="8"/>
  <c r="V165" i="8"/>
  <c r="U165" i="8"/>
  <c r="X164" i="8"/>
  <c r="W164" i="8"/>
  <c r="V164" i="8"/>
  <c r="U164" i="8"/>
  <c r="X163" i="8"/>
  <c r="W163" i="8"/>
  <c r="V163" i="8"/>
  <c r="U163" i="8"/>
  <c r="X162" i="8"/>
  <c r="W162" i="8"/>
  <c r="V162" i="8"/>
  <c r="U162" i="8"/>
  <c r="X161" i="8"/>
  <c r="W161" i="8"/>
  <c r="V161" i="8"/>
  <c r="U161" i="8"/>
  <c r="X160" i="8"/>
  <c r="W160" i="8"/>
  <c r="V160" i="8"/>
  <c r="U160" i="8"/>
  <c r="X159" i="8"/>
  <c r="W159" i="8"/>
  <c r="V159" i="8"/>
  <c r="U159" i="8"/>
  <c r="X158" i="8"/>
  <c r="W158" i="8"/>
  <c r="V158" i="8"/>
  <c r="U158" i="8"/>
  <c r="X157" i="8"/>
  <c r="W157" i="8"/>
  <c r="V157" i="8"/>
  <c r="U157" i="8"/>
  <c r="X156" i="8"/>
  <c r="W156" i="8"/>
  <c r="V156" i="8"/>
  <c r="U156" i="8"/>
  <c r="X155" i="8"/>
  <c r="W155" i="8"/>
  <c r="V155" i="8"/>
  <c r="U155" i="8"/>
  <c r="X154" i="8"/>
  <c r="W154" i="8"/>
  <c r="V154" i="8"/>
  <c r="U154" i="8"/>
  <c r="X153" i="8"/>
  <c r="W153" i="8"/>
  <c r="V153" i="8"/>
  <c r="U153" i="8"/>
  <c r="X152" i="8"/>
  <c r="W152" i="8"/>
  <c r="V152" i="8"/>
  <c r="U152" i="8"/>
  <c r="X151" i="8"/>
  <c r="W151" i="8"/>
  <c r="V151" i="8"/>
  <c r="U151" i="8"/>
  <c r="X150" i="8"/>
  <c r="W150" i="8"/>
  <c r="V150" i="8"/>
  <c r="U150" i="8"/>
  <c r="X149" i="8"/>
  <c r="W149" i="8"/>
  <c r="V149" i="8"/>
  <c r="U149" i="8"/>
  <c r="X148" i="8"/>
  <c r="W148" i="8"/>
  <c r="V148" i="8"/>
  <c r="U148" i="8"/>
  <c r="X147" i="8"/>
  <c r="W147" i="8"/>
  <c r="V147" i="8"/>
  <c r="U147" i="8"/>
  <c r="X146" i="8"/>
  <c r="W146" i="8"/>
  <c r="V146" i="8"/>
  <c r="U146" i="8"/>
  <c r="X145" i="8"/>
  <c r="W145" i="8"/>
  <c r="V145" i="8"/>
  <c r="U145" i="8"/>
  <c r="X144" i="8"/>
  <c r="W144" i="8"/>
  <c r="V144" i="8"/>
  <c r="U144" i="8"/>
  <c r="X143" i="8"/>
  <c r="W143" i="8"/>
  <c r="V143" i="8"/>
  <c r="U143" i="8"/>
  <c r="X142" i="8"/>
  <c r="W142" i="8"/>
  <c r="V142" i="8"/>
  <c r="U142" i="8"/>
  <c r="X141" i="8"/>
  <c r="W141" i="8"/>
  <c r="V141" i="8"/>
  <c r="U141" i="8"/>
  <c r="X140" i="8"/>
  <c r="W140" i="8"/>
  <c r="V140" i="8"/>
  <c r="U140" i="8"/>
  <c r="X139" i="8"/>
  <c r="W139" i="8"/>
  <c r="V139" i="8"/>
  <c r="U139" i="8"/>
  <c r="X138" i="8"/>
  <c r="W138" i="8"/>
  <c r="V138" i="8"/>
  <c r="U138" i="8"/>
  <c r="X137" i="8"/>
  <c r="W137" i="8"/>
  <c r="V137" i="8"/>
  <c r="U137" i="8"/>
  <c r="X136" i="8"/>
  <c r="W136" i="8"/>
  <c r="V136" i="8"/>
  <c r="U136" i="8"/>
  <c r="X135" i="8"/>
  <c r="W135" i="8"/>
  <c r="V135" i="8"/>
  <c r="U135" i="8"/>
  <c r="X134" i="8"/>
  <c r="W134" i="8"/>
  <c r="V134" i="8"/>
  <c r="U134" i="8"/>
  <c r="X133" i="8"/>
  <c r="W133" i="8"/>
  <c r="V133" i="8"/>
  <c r="U133" i="8"/>
  <c r="X132" i="8"/>
  <c r="W132" i="8"/>
  <c r="V132" i="8"/>
  <c r="U132" i="8"/>
  <c r="X131" i="8"/>
  <c r="W131" i="8"/>
  <c r="V131" i="8"/>
  <c r="U131" i="8"/>
  <c r="X130" i="8"/>
  <c r="W130" i="8"/>
  <c r="V130" i="8"/>
  <c r="U130" i="8"/>
  <c r="X129" i="8"/>
  <c r="W129" i="8"/>
  <c r="V129" i="8"/>
  <c r="U129" i="8"/>
  <c r="X128" i="8"/>
  <c r="W128" i="8"/>
  <c r="V128" i="8"/>
  <c r="U128" i="8"/>
  <c r="X127" i="8"/>
  <c r="W127" i="8"/>
  <c r="V127" i="8"/>
  <c r="U127" i="8"/>
  <c r="X126" i="8"/>
  <c r="W126" i="8"/>
  <c r="V126" i="8"/>
  <c r="U126" i="8"/>
  <c r="X125" i="8"/>
  <c r="W125" i="8"/>
  <c r="V125" i="8"/>
  <c r="U125" i="8"/>
  <c r="X124" i="8"/>
  <c r="W124" i="8"/>
  <c r="V124" i="8"/>
  <c r="U124" i="8"/>
  <c r="X123" i="8"/>
  <c r="W123" i="8"/>
  <c r="V123" i="8"/>
  <c r="U123" i="8"/>
  <c r="X122" i="8"/>
  <c r="W122" i="8"/>
  <c r="V122" i="8"/>
  <c r="U122" i="8"/>
  <c r="X121" i="8"/>
  <c r="W121" i="8"/>
  <c r="V121" i="8"/>
  <c r="U121" i="8"/>
  <c r="X120" i="8"/>
  <c r="W120" i="8"/>
  <c r="V120" i="8"/>
  <c r="U120" i="8"/>
  <c r="X119" i="8"/>
  <c r="W119" i="8"/>
  <c r="V119" i="8"/>
  <c r="U119" i="8"/>
  <c r="X118" i="8"/>
  <c r="W118" i="8"/>
  <c r="V118" i="8"/>
  <c r="U118" i="8"/>
  <c r="X117" i="8"/>
  <c r="W117" i="8"/>
  <c r="V117" i="8"/>
  <c r="U117" i="8"/>
  <c r="X116" i="8"/>
  <c r="W116" i="8"/>
  <c r="V116" i="8"/>
  <c r="U116" i="8"/>
  <c r="X115" i="8"/>
  <c r="W115" i="8"/>
  <c r="V115" i="8"/>
  <c r="U115" i="8"/>
  <c r="X114" i="8"/>
  <c r="W114" i="8"/>
  <c r="V114" i="8"/>
  <c r="U114" i="8"/>
  <c r="X113" i="8"/>
  <c r="W113" i="8"/>
  <c r="V113" i="8"/>
  <c r="U113" i="8"/>
  <c r="X112" i="8"/>
  <c r="W112" i="8"/>
  <c r="V112" i="8"/>
  <c r="U112" i="8"/>
  <c r="X111" i="8"/>
  <c r="W111" i="8"/>
  <c r="V111" i="8"/>
  <c r="U111" i="8"/>
  <c r="X110" i="8"/>
  <c r="W110" i="8"/>
  <c r="V110" i="8"/>
  <c r="U110" i="8"/>
  <c r="X109" i="8"/>
  <c r="W109" i="8"/>
  <c r="V109" i="8"/>
  <c r="U109" i="8"/>
  <c r="X108" i="8"/>
  <c r="W108" i="8"/>
  <c r="V108" i="8"/>
  <c r="U108" i="8"/>
  <c r="X107" i="8"/>
  <c r="W107" i="8"/>
  <c r="V107" i="8"/>
  <c r="U107" i="8"/>
  <c r="X106" i="8"/>
  <c r="W106" i="8"/>
  <c r="V106" i="8"/>
  <c r="U106" i="8"/>
  <c r="X105" i="8"/>
  <c r="W105" i="8"/>
  <c r="V105" i="8"/>
  <c r="U105" i="8"/>
  <c r="X104" i="8"/>
  <c r="W104" i="8"/>
  <c r="V104" i="8"/>
  <c r="U104" i="8"/>
  <c r="X103" i="8"/>
  <c r="W103" i="8"/>
  <c r="V103" i="8"/>
  <c r="U103" i="8"/>
  <c r="X102" i="8"/>
  <c r="W102" i="8"/>
  <c r="V102" i="8"/>
  <c r="U102" i="8"/>
  <c r="X101" i="8"/>
  <c r="W101" i="8"/>
  <c r="V101" i="8"/>
  <c r="U101" i="8"/>
  <c r="X100" i="8"/>
  <c r="W100" i="8"/>
  <c r="V100" i="8"/>
  <c r="U100" i="8"/>
  <c r="X99" i="8"/>
  <c r="W99" i="8"/>
  <c r="V99" i="8"/>
  <c r="U99" i="8"/>
  <c r="X98" i="8"/>
  <c r="W98" i="8"/>
  <c r="V98" i="8"/>
  <c r="U98" i="8"/>
  <c r="X97" i="8"/>
  <c r="W97" i="8"/>
  <c r="V97" i="8"/>
  <c r="U97" i="8"/>
  <c r="X96" i="8"/>
  <c r="W96" i="8"/>
  <c r="V96" i="8"/>
  <c r="U96" i="8"/>
  <c r="X95" i="8"/>
  <c r="W95" i="8"/>
  <c r="V95" i="8"/>
  <c r="U95" i="8"/>
  <c r="X94" i="8"/>
  <c r="W94" i="8"/>
  <c r="V94" i="8"/>
  <c r="U94" i="8"/>
  <c r="X93" i="8"/>
  <c r="W93" i="8"/>
  <c r="V93" i="8"/>
  <c r="U93" i="8"/>
  <c r="X92" i="8"/>
  <c r="W92" i="8"/>
  <c r="V92" i="8"/>
  <c r="U92" i="8"/>
  <c r="X91" i="8"/>
  <c r="W91" i="8"/>
  <c r="V91" i="8"/>
  <c r="U91" i="8"/>
  <c r="X90" i="8"/>
  <c r="W90" i="8"/>
  <c r="V90" i="8"/>
  <c r="U90" i="8"/>
  <c r="X89" i="8"/>
  <c r="W89" i="8"/>
  <c r="V89" i="8"/>
  <c r="U89" i="8"/>
  <c r="X88" i="8"/>
  <c r="W88" i="8"/>
  <c r="V88" i="8"/>
  <c r="U88" i="8"/>
  <c r="X87" i="8"/>
  <c r="W87" i="8"/>
  <c r="V87" i="8"/>
  <c r="U87" i="8"/>
  <c r="X86" i="8"/>
  <c r="W86" i="8"/>
  <c r="V86" i="8"/>
  <c r="U86" i="8"/>
  <c r="X85" i="8"/>
  <c r="W85" i="8"/>
  <c r="V85" i="8"/>
  <c r="U85" i="8"/>
  <c r="X84" i="8"/>
  <c r="W84" i="8"/>
  <c r="V84" i="8"/>
  <c r="U84" i="8"/>
  <c r="X83" i="8"/>
  <c r="W83" i="8"/>
  <c r="V83" i="8"/>
  <c r="U83" i="8"/>
  <c r="X82" i="8"/>
  <c r="W82" i="8"/>
  <c r="V82" i="8"/>
  <c r="U82" i="8"/>
  <c r="X81" i="8"/>
  <c r="W81" i="8"/>
  <c r="V81" i="8"/>
  <c r="U81" i="8"/>
  <c r="X80" i="8"/>
  <c r="W80" i="8"/>
  <c r="V80" i="8"/>
  <c r="U80" i="8"/>
  <c r="X79" i="8"/>
  <c r="W79" i="8"/>
  <c r="V79" i="8"/>
  <c r="U79" i="8"/>
  <c r="X78" i="8"/>
  <c r="W78" i="8"/>
  <c r="V78" i="8"/>
  <c r="U78" i="8"/>
  <c r="X77" i="8"/>
  <c r="W77" i="8"/>
  <c r="V77" i="8"/>
  <c r="U77" i="8"/>
  <c r="X76" i="8"/>
  <c r="W76" i="8"/>
  <c r="V76" i="8"/>
  <c r="U76" i="8"/>
  <c r="X75" i="8"/>
  <c r="W75" i="8"/>
  <c r="V75" i="8"/>
  <c r="U75" i="8"/>
  <c r="X74" i="8"/>
  <c r="W74" i="8"/>
  <c r="V74" i="8"/>
  <c r="U74" i="8"/>
  <c r="X73" i="8"/>
  <c r="W73" i="8"/>
  <c r="V73" i="8"/>
  <c r="U73" i="8"/>
  <c r="X72" i="8"/>
  <c r="W72" i="8"/>
  <c r="V72" i="8"/>
  <c r="U72" i="8"/>
  <c r="X71" i="8"/>
  <c r="W71" i="8"/>
  <c r="V71" i="8"/>
  <c r="U71" i="8"/>
  <c r="X70" i="8"/>
  <c r="W70" i="8"/>
  <c r="V70" i="8"/>
  <c r="U70" i="8"/>
  <c r="X69" i="8"/>
  <c r="W69" i="8"/>
  <c r="V69" i="8"/>
  <c r="U69" i="8"/>
  <c r="X68" i="8"/>
  <c r="W68" i="8"/>
  <c r="V68" i="8"/>
  <c r="U68" i="8"/>
  <c r="X67" i="8"/>
  <c r="W67" i="8"/>
  <c r="V67" i="8"/>
  <c r="U67" i="8"/>
  <c r="X66" i="8"/>
  <c r="W66" i="8"/>
  <c r="V66" i="8"/>
  <c r="U66" i="8"/>
  <c r="X65" i="8"/>
  <c r="W65" i="8"/>
  <c r="V65" i="8"/>
  <c r="U65" i="8"/>
  <c r="X64" i="8"/>
  <c r="W64" i="8"/>
  <c r="V64" i="8"/>
  <c r="U64" i="8"/>
  <c r="X63" i="8"/>
  <c r="W63" i="8"/>
  <c r="V63" i="8"/>
  <c r="U63" i="8"/>
  <c r="X62" i="8"/>
  <c r="W62" i="8"/>
  <c r="V62" i="8"/>
  <c r="U62" i="8"/>
  <c r="X61" i="8"/>
  <c r="W61" i="8"/>
  <c r="V61" i="8"/>
  <c r="U61" i="8"/>
  <c r="X60" i="8"/>
  <c r="W60" i="8"/>
  <c r="V60" i="8"/>
  <c r="U60" i="8"/>
  <c r="X59" i="8"/>
  <c r="W59" i="8"/>
  <c r="V59" i="8"/>
  <c r="U59" i="8"/>
  <c r="X58" i="8"/>
  <c r="W58" i="8"/>
  <c r="V58" i="8"/>
  <c r="U58" i="8"/>
  <c r="X57" i="8"/>
  <c r="W57" i="8"/>
  <c r="V57" i="8"/>
  <c r="U57" i="8"/>
  <c r="X56" i="8"/>
  <c r="W56" i="8"/>
  <c r="V56" i="8"/>
  <c r="U56" i="8"/>
  <c r="X55" i="8"/>
  <c r="W55" i="8"/>
  <c r="V55" i="8"/>
  <c r="U55" i="8"/>
  <c r="X54" i="8"/>
  <c r="W54" i="8"/>
  <c r="V54" i="8"/>
  <c r="U54" i="8"/>
  <c r="X53" i="8"/>
  <c r="W53" i="8"/>
  <c r="V53" i="8"/>
  <c r="U53" i="8"/>
  <c r="X52" i="8"/>
  <c r="W52" i="8"/>
  <c r="V52" i="8"/>
  <c r="U52" i="8"/>
  <c r="X51" i="8"/>
  <c r="W51" i="8"/>
  <c r="V51" i="8"/>
  <c r="U51" i="8"/>
  <c r="X50" i="8"/>
  <c r="W50" i="8"/>
  <c r="V50" i="8"/>
  <c r="U50" i="8"/>
  <c r="X49" i="8"/>
  <c r="W49" i="8"/>
  <c r="V49" i="8"/>
  <c r="U49" i="8"/>
  <c r="X48" i="8"/>
  <c r="W48" i="8"/>
  <c r="V48" i="8"/>
  <c r="U48" i="8"/>
  <c r="X47" i="8"/>
  <c r="W47" i="8"/>
  <c r="V47" i="8"/>
  <c r="U47" i="8"/>
  <c r="X46" i="8"/>
  <c r="W46" i="8"/>
  <c r="V46" i="8"/>
  <c r="U46" i="8"/>
  <c r="X45" i="8"/>
  <c r="W45" i="8"/>
  <c r="V45" i="8"/>
  <c r="U45" i="8"/>
  <c r="X44" i="8"/>
  <c r="W44" i="8"/>
  <c r="V44" i="8"/>
  <c r="U44" i="8"/>
  <c r="X43" i="8"/>
  <c r="W43" i="8"/>
  <c r="V43" i="8"/>
  <c r="U43" i="8"/>
  <c r="X42" i="8"/>
  <c r="W42" i="8"/>
  <c r="V42" i="8"/>
  <c r="U42" i="8"/>
  <c r="X41" i="8"/>
  <c r="W41" i="8"/>
  <c r="V41" i="8"/>
  <c r="U41" i="8"/>
  <c r="X40" i="8"/>
  <c r="W40" i="8"/>
  <c r="V40" i="8"/>
  <c r="U40" i="8"/>
  <c r="X39" i="8"/>
  <c r="W39" i="8"/>
  <c r="V39" i="8"/>
  <c r="U39" i="8"/>
  <c r="X38" i="8"/>
  <c r="W38" i="8"/>
  <c r="V38" i="8"/>
  <c r="U38" i="8"/>
  <c r="X37" i="8"/>
  <c r="W37" i="8"/>
  <c r="V37" i="8"/>
  <c r="U37" i="8"/>
  <c r="X36" i="8"/>
  <c r="W36" i="8"/>
  <c r="V36" i="8"/>
  <c r="U36" i="8"/>
  <c r="X35" i="8"/>
  <c r="W35" i="8"/>
  <c r="V35" i="8"/>
  <c r="U35" i="8"/>
  <c r="X34" i="8"/>
  <c r="W34" i="8"/>
  <c r="V34" i="8"/>
  <c r="U34" i="8"/>
  <c r="X33" i="8"/>
  <c r="W33" i="8"/>
  <c r="V33" i="8"/>
  <c r="U33" i="8"/>
  <c r="X32" i="8"/>
  <c r="W32" i="8"/>
  <c r="V32" i="8"/>
  <c r="U32" i="8"/>
  <c r="X31" i="8"/>
  <c r="W31" i="8"/>
  <c r="V31" i="8"/>
  <c r="U31" i="8"/>
  <c r="X30" i="8"/>
  <c r="W30" i="8"/>
  <c r="V30" i="8"/>
  <c r="U30" i="8"/>
  <c r="X29" i="8"/>
  <c r="W29" i="8"/>
  <c r="V29" i="8"/>
  <c r="U29" i="8"/>
  <c r="X28" i="8"/>
  <c r="W28" i="8"/>
  <c r="V28" i="8"/>
  <c r="U28" i="8"/>
  <c r="X27" i="8"/>
  <c r="W27" i="8"/>
  <c r="V27" i="8"/>
  <c r="U27" i="8"/>
  <c r="X26" i="8"/>
  <c r="W26" i="8"/>
  <c r="V26" i="8"/>
  <c r="U26" i="8"/>
  <c r="X25" i="8"/>
  <c r="W25" i="8"/>
  <c r="V25" i="8"/>
  <c r="U25" i="8"/>
  <c r="X24" i="8"/>
  <c r="W24" i="8"/>
  <c r="V24" i="8"/>
  <c r="U24" i="8"/>
  <c r="X23" i="8"/>
  <c r="W23" i="8"/>
  <c r="V23" i="8"/>
  <c r="U23" i="8"/>
  <c r="X22" i="8"/>
  <c r="W22" i="8"/>
  <c r="V22" i="8"/>
  <c r="U22" i="8"/>
  <c r="X21" i="8"/>
  <c r="W21" i="8"/>
  <c r="V21" i="8"/>
  <c r="U21" i="8"/>
  <c r="X20" i="8"/>
  <c r="W20" i="8"/>
  <c r="V20" i="8"/>
  <c r="U20" i="8"/>
  <c r="X19" i="8"/>
  <c r="W19" i="8"/>
  <c r="V19" i="8"/>
  <c r="U19" i="8"/>
  <c r="X18" i="8"/>
  <c r="W18" i="8"/>
  <c r="V18" i="8"/>
  <c r="U18" i="8"/>
  <c r="X17" i="8"/>
  <c r="W17" i="8"/>
  <c r="V17" i="8"/>
  <c r="U17" i="8"/>
  <c r="X16" i="8"/>
  <c r="W16" i="8"/>
  <c r="V16" i="8"/>
  <c r="U16" i="8"/>
  <c r="X15" i="8"/>
  <c r="W15" i="8"/>
  <c r="V15" i="8"/>
  <c r="U15" i="8"/>
  <c r="X14" i="8"/>
  <c r="W14" i="8"/>
  <c r="V14" i="8"/>
  <c r="U14" i="8"/>
  <c r="X13" i="8"/>
  <c r="W13" i="8"/>
  <c r="V13" i="8"/>
  <c r="U13" i="8"/>
  <c r="X12" i="8"/>
  <c r="W12" i="8"/>
  <c r="V12" i="8"/>
  <c r="U12" i="8"/>
  <c r="X11" i="8"/>
  <c r="W11" i="8"/>
  <c r="V11" i="8"/>
  <c r="U11" i="8"/>
  <c r="X10" i="8"/>
  <c r="W10" i="8"/>
  <c r="V10" i="8"/>
  <c r="U10" i="8"/>
  <c r="X9" i="8"/>
  <c r="W9" i="8"/>
  <c r="V9" i="8"/>
  <c r="U9" i="8"/>
  <c r="X8" i="8"/>
  <c r="W8" i="8"/>
  <c r="V8" i="8"/>
  <c r="U8" i="8"/>
  <c r="X7" i="8"/>
  <c r="W7" i="8"/>
  <c r="V7" i="8"/>
  <c r="U7" i="8"/>
  <c r="X6" i="8"/>
  <c r="W6" i="8"/>
  <c r="V6" i="8"/>
  <c r="U6" i="8"/>
  <c r="X5" i="8"/>
  <c r="W5" i="8"/>
  <c r="V5" i="8"/>
  <c r="U5" i="8"/>
  <c r="O198" i="8"/>
  <c r="O197" i="8"/>
  <c r="O196" i="8"/>
  <c r="O195" i="8"/>
  <c r="O194" i="8"/>
  <c r="O193" i="8"/>
  <c r="O192" i="8"/>
  <c r="O191" i="8"/>
  <c r="O190" i="8"/>
  <c r="O189" i="8"/>
  <c r="O188" i="8"/>
  <c r="O187" i="8"/>
  <c r="O186" i="8"/>
  <c r="O185" i="8"/>
  <c r="O184" i="8"/>
  <c r="O183" i="8"/>
  <c r="O182" i="8"/>
  <c r="O181" i="8"/>
  <c r="O180" i="8"/>
  <c r="O179" i="8"/>
  <c r="O178" i="8"/>
  <c r="O177" i="8"/>
  <c r="O176" i="8"/>
  <c r="O175" i="8"/>
  <c r="O174" i="8"/>
  <c r="O173" i="8"/>
  <c r="O172" i="8"/>
  <c r="O171" i="8"/>
  <c r="O170" i="8"/>
  <c r="O169" i="8"/>
  <c r="O168" i="8"/>
  <c r="O167" i="8"/>
  <c r="O166" i="8"/>
  <c r="O165" i="8"/>
  <c r="O164" i="8"/>
  <c r="O163" i="8"/>
  <c r="O162" i="8"/>
  <c r="O161" i="8"/>
  <c r="O160" i="8"/>
  <c r="O159" i="8"/>
  <c r="O158" i="8"/>
  <c r="O157" i="8"/>
  <c r="O156" i="8"/>
  <c r="O155" i="8"/>
  <c r="O154" i="8"/>
  <c r="O153" i="8"/>
  <c r="O152" i="8"/>
  <c r="O151" i="8"/>
  <c r="O150" i="8"/>
  <c r="O149" i="8"/>
  <c r="O148" i="8"/>
  <c r="O147" i="8"/>
  <c r="O146" i="8"/>
  <c r="O145" i="8"/>
  <c r="O144" i="8"/>
  <c r="O143" i="8"/>
  <c r="O142" i="8"/>
  <c r="O141" i="8"/>
  <c r="O140" i="8"/>
  <c r="O139" i="8"/>
  <c r="O138" i="8"/>
  <c r="O137" i="8"/>
  <c r="O136" i="8"/>
  <c r="O135" i="8"/>
  <c r="O134" i="8"/>
  <c r="O133" i="8"/>
  <c r="O132" i="8"/>
  <c r="O131" i="8"/>
  <c r="O130" i="8"/>
  <c r="O129" i="8"/>
  <c r="O128" i="8"/>
  <c r="O127" i="8"/>
  <c r="O126" i="8"/>
  <c r="O125" i="8"/>
  <c r="O124" i="8"/>
  <c r="O123" i="8"/>
  <c r="O122" i="8"/>
  <c r="O121" i="8"/>
  <c r="O120" i="8"/>
  <c r="O119" i="8"/>
  <c r="O118" i="8"/>
  <c r="O117" i="8"/>
  <c r="O116" i="8"/>
  <c r="O115" i="8"/>
  <c r="O114" i="8"/>
  <c r="O113" i="8"/>
  <c r="O112" i="8"/>
  <c r="O111" i="8"/>
  <c r="O110" i="8"/>
  <c r="O109" i="8"/>
  <c r="O108" i="8"/>
  <c r="O107" i="8"/>
  <c r="O106" i="8"/>
  <c r="O105" i="8"/>
  <c r="O104" i="8"/>
  <c r="O103" i="8"/>
  <c r="O102" i="8"/>
  <c r="O101" i="8"/>
  <c r="O100" i="8"/>
  <c r="O99" i="8"/>
  <c r="O98" i="8"/>
  <c r="O97" i="8"/>
  <c r="O96" i="8"/>
  <c r="O95" i="8"/>
  <c r="O94" i="8"/>
  <c r="O93" i="8"/>
  <c r="O92" i="8"/>
  <c r="O91" i="8"/>
  <c r="O90" i="8"/>
  <c r="O89" i="8"/>
  <c r="O88" i="8"/>
  <c r="O87" i="8"/>
  <c r="O86" i="8"/>
  <c r="O85" i="8"/>
  <c r="O84" i="8"/>
  <c r="O83" i="8"/>
  <c r="O82" i="8"/>
  <c r="O81" i="8"/>
  <c r="O80" i="8"/>
  <c r="O79" i="8"/>
  <c r="O78" i="8"/>
  <c r="O77" i="8"/>
  <c r="O76" i="8"/>
  <c r="O75" i="8"/>
  <c r="O74" i="8"/>
  <c r="O73" i="8"/>
  <c r="O72" i="8"/>
  <c r="O71" i="8"/>
  <c r="O70" i="8"/>
  <c r="O69" i="8"/>
  <c r="O68" i="8"/>
  <c r="O67" i="8"/>
  <c r="O66" i="8"/>
  <c r="O65" i="8"/>
  <c r="O64" i="8"/>
  <c r="O63" i="8"/>
  <c r="O62" i="8"/>
  <c r="O61" i="8"/>
  <c r="O60" i="8"/>
  <c r="O59" i="8"/>
  <c r="O58" i="8"/>
  <c r="O57" i="8"/>
  <c r="O56" i="8"/>
  <c r="O55" i="8"/>
  <c r="O54" i="8"/>
  <c r="O53" i="8"/>
  <c r="O52" i="8"/>
  <c r="O51" i="8"/>
  <c r="O50" i="8"/>
  <c r="O49" i="8"/>
  <c r="O48" i="8"/>
  <c r="O47" i="8"/>
  <c r="O46" i="8"/>
  <c r="O45" i="8"/>
  <c r="O44" i="8"/>
  <c r="O43" i="8"/>
  <c r="O42" i="8"/>
  <c r="O41" i="8"/>
  <c r="O40" i="8"/>
  <c r="O39" i="8"/>
  <c r="O38" i="8"/>
  <c r="O37" i="8"/>
  <c r="O36" i="8"/>
  <c r="O35" i="8"/>
  <c r="O34" i="8"/>
  <c r="O33" i="8"/>
  <c r="O32" i="8"/>
  <c r="O31" i="8"/>
  <c r="O30" i="8"/>
  <c r="O29" i="8"/>
  <c r="O28" i="8"/>
  <c r="O27" i="8"/>
  <c r="O26" i="8"/>
  <c r="O25" i="8"/>
  <c r="O24" i="8"/>
  <c r="O23" i="8"/>
  <c r="O22" i="8"/>
  <c r="O21" i="8"/>
  <c r="O20" i="8"/>
  <c r="O19" i="8"/>
  <c r="O18" i="8"/>
  <c r="O17" i="8"/>
  <c r="O16" i="8"/>
  <c r="O15" i="8"/>
  <c r="O14" i="8"/>
  <c r="O13" i="8"/>
  <c r="O12" i="8"/>
  <c r="O11" i="8"/>
  <c r="O10" i="8"/>
  <c r="O9" i="8"/>
  <c r="O8" i="8"/>
  <c r="O7" i="8"/>
  <c r="O6" i="8"/>
  <c r="O5" i="8"/>
  <c r="T198" i="8"/>
  <c r="P198" i="8"/>
  <c r="K198" i="8"/>
  <c r="L198" i="8"/>
  <c r="T197" i="8"/>
  <c r="P197" i="8"/>
  <c r="T196" i="8"/>
  <c r="P196" i="8"/>
  <c r="T195" i="8"/>
  <c r="P195" i="8"/>
  <c r="T194" i="8"/>
  <c r="P194" i="8"/>
  <c r="T193" i="8"/>
  <c r="P193" i="8"/>
  <c r="K193" i="8"/>
  <c r="L193" i="8"/>
  <c r="T192" i="8"/>
  <c r="P192" i="8"/>
  <c r="T191" i="8"/>
  <c r="P191" i="8"/>
  <c r="P190" i="8"/>
  <c r="T189" i="8"/>
  <c r="P189" i="8"/>
  <c r="K189" i="8"/>
  <c r="L189" i="8"/>
  <c r="T188" i="8"/>
  <c r="P188" i="8"/>
  <c r="T187" i="8"/>
  <c r="P187" i="8"/>
  <c r="T186" i="8"/>
  <c r="P186" i="8"/>
  <c r="K186" i="8"/>
  <c r="L186" i="8"/>
  <c r="T185" i="8"/>
  <c r="P185" i="8"/>
  <c r="T184" i="8"/>
  <c r="P184" i="8"/>
  <c r="T183" i="8"/>
  <c r="P183" i="8"/>
  <c r="T182" i="8"/>
  <c r="P182" i="8"/>
  <c r="T181" i="8"/>
  <c r="P181" i="8"/>
  <c r="K181" i="8"/>
  <c r="L181" i="8"/>
  <c r="T180" i="8"/>
  <c r="P180" i="8"/>
  <c r="T179" i="8"/>
  <c r="P179" i="8"/>
  <c r="T178" i="8"/>
  <c r="P178" i="8"/>
  <c r="T177" i="8"/>
  <c r="P177" i="8"/>
  <c r="K177" i="8"/>
  <c r="L177" i="8"/>
  <c r="T176" i="8"/>
  <c r="P176" i="8"/>
  <c r="T175" i="8"/>
  <c r="P175" i="8"/>
  <c r="T174" i="8"/>
  <c r="P174" i="8"/>
  <c r="K174" i="8"/>
  <c r="L174" i="8"/>
  <c r="T173" i="8"/>
  <c r="P173" i="8"/>
  <c r="T172" i="8"/>
  <c r="P172" i="8"/>
  <c r="T171" i="8"/>
  <c r="P171" i="8"/>
  <c r="T170" i="8"/>
  <c r="P170" i="8"/>
  <c r="T169" i="8"/>
  <c r="P169" i="8"/>
  <c r="K169" i="8"/>
  <c r="L169" i="8"/>
  <c r="T168" i="8"/>
  <c r="P168" i="8"/>
  <c r="T167" i="8"/>
  <c r="P167" i="8"/>
  <c r="T166" i="8"/>
  <c r="P166" i="8"/>
  <c r="T165" i="8"/>
  <c r="P165" i="8"/>
  <c r="K165" i="8"/>
  <c r="L165" i="8"/>
  <c r="T164" i="8"/>
  <c r="P164" i="8"/>
  <c r="T163" i="8"/>
  <c r="P163" i="8"/>
  <c r="T162" i="8"/>
  <c r="P162" i="8"/>
  <c r="K162" i="8"/>
  <c r="L162" i="8"/>
  <c r="T161" i="8"/>
  <c r="P161" i="8"/>
  <c r="T160" i="8"/>
  <c r="P160" i="8"/>
  <c r="T159" i="8"/>
  <c r="P159" i="8"/>
  <c r="T158" i="8"/>
  <c r="P158" i="8"/>
  <c r="T157" i="8"/>
  <c r="P157" i="8"/>
  <c r="K157" i="8"/>
  <c r="L157" i="8"/>
  <c r="T156" i="8"/>
  <c r="P156" i="8"/>
  <c r="T155" i="8"/>
  <c r="P155" i="8"/>
  <c r="T154" i="8"/>
  <c r="P154" i="8"/>
  <c r="T153" i="8"/>
  <c r="P153" i="8"/>
  <c r="K153" i="8"/>
  <c r="L153" i="8"/>
  <c r="T152" i="8"/>
  <c r="P152" i="8"/>
  <c r="T151" i="8"/>
  <c r="P151" i="8"/>
  <c r="T150" i="8"/>
  <c r="P150" i="8"/>
  <c r="K150" i="8"/>
  <c r="L150" i="8"/>
  <c r="T149" i="8"/>
  <c r="P149" i="8"/>
  <c r="T148" i="8"/>
  <c r="P148" i="8"/>
  <c r="T147" i="8"/>
  <c r="P147" i="8"/>
  <c r="T146" i="8"/>
  <c r="P146" i="8"/>
  <c r="T145" i="8"/>
  <c r="P145" i="8"/>
  <c r="K145" i="8"/>
  <c r="L145" i="8"/>
  <c r="T144" i="8"/>
  <c r="P144" i="8"/>
  <c r="T143" i="8"/>
  <c r="P143" i="8"/>
  <c r="T142" i="8"/>
  <c r="P142" i="8"/>
  <c r="T141" i="8"/>
  <c r="P141" i="8"/>
  <c r="K141" i="8"/>
  <c r="L141" i="8"/>
  <c r="T140" i="8"/>
  <c r="P140" i="8"/>
  <c r="T139" i="8"/>
  <c r="P139" i="8"/>
  <c r="T138" i="8"/>
  <c r="P138" i="8"/>
  <c r="K138" i="8"/>
  <c r="L138" i="8"/>
  <c r="T137" i="8"/>
  <c r="P137" i="8"/>
  <c r="T136" i="8"/>
  <c r="P136" i="8"/>
  <c r="T135" i="8"/>
  <c r="P135" i="8"/>
  <c r="T134" i="8"/>
  <c r="P134" i="8"/>
  <c r="T133" i="8"/>
  <c r="P133" i="8"/>
  <c r="K133" i="8"/>
  <c r="L133" i="8"/>
  <c r="T132" i="8"/>
  <c r="P132" i="8"/>
  <c r="T131" i="8"/>
  <c r="P131" i="8"/>
  <c r="T130" i="8"/>
  <c r="P130" i="8"/>
  <c r="T129" i="8"/>
  <c r="P129" i="8"/>
  <c r="K129" i="8"/>
  <c r="L129" i="8"/>
  <c r="T128" i="8"/>
  <c r="P128" i="8"/>
  <c r="T127" i="8"/>
  <c r="P127" i="8"/>
  <c r="T126" i="8"/>
  <c r="P126" i="8"/>
  <c r="K126" i="8"/>
  <c r="L126" i="8"/>
  <c r="T125" i="8"/>
  <c r="P125" i="8"/>
  <c r="T124" i="8"/>
  <c r="P124" i="8"/>
  <c r="T123" i="8"/>
  <c r="P123" i="8"/>
  <c r="T122" i="8"/>
  <c r="P122" i="8"/>
  <c r="T121" i="8"/>
  <c r="P121" i="8"/>
  <c r="K121" i="8"/>
  <c r="L121" i="8"/>
  <c r="T120" i="8"/>
  <c r="P120" i="8"/>
  <c r="T119" i="8"/>
  <c r="P119" i="8"/>
  <c r="T118" i="8"/>
  <c r="P118" i="8"/>
  <c r="T117" i="8"/>
  <c r="P117" i="8"/>
  <c r="K117" i="8"/>
  <c r="L117" i="8"/>
  <c r="T116" i="8"/>
  <c r="P116" i="8"/>
  <c r="T115" i="8"/>
  <c r="P115" i="8"/>
  <c r="T114" i="8"/>
  <c r="P114" i="8"/>
  <c r="K114" i="8"/>
  <c r="L114" i="8"/>
  <c r="T113" i="8"/>
  <c r="P113" i="8"/>
  <c r="T112" i="8"/>
  <c r="P112" i="8"/>
  <c r="T111" i="8"/>
  <c r="P111" i="8"/>
  <c r="T110" i="8"/>
  <c r="P110" i="8"/>
  <c r="T109" i="8"/>
  <c r="P109" i="8"/>
  <c r="K109" i="8"/>
  <c r="L109" i="8"/>
  <c r="T108" i="8"/>
  <c r="P108" i="8"/>
  <c r="T107" i="8"/>
  <c r="P107" i="8"/>
  <c r="T106" i="8"/>
  <c r="P106" i="8"/>
  <c r="T105" i="8"/>
  <c r="P105" i="8"/>
  <c r="K105" i="8"/>
  <c r="L105" i="8"/>
  <c r="T104" i="8"/>
  <c r="P104" i="8"/>
  <c r="T103" i="8"/>
  <c r="P103" i="8"/>
  <c r="T102" i="8"/>
  <c r="P102" i="8"/>
  <c r="K102" i="8"/>
  <c r="L102" i="8"/>
  <c r="T101" i="8"/>
  <c r="P101" i="8"/>
  <c r="T100" i="8"/>
  <c r="P100" i="8"/>
  <c r="T99" i="8"/>
  <c r="P99" i="8"/>
  <c r="T98" i="8"/>
  <c r="P98" i="8"/>
  <c r="T97" i="8"/>
  <c r="P97" i="8"/>
  <c r="K97" i="8"/>
  <c r="L97" i="8"/>
  <c r="T96" i="8"/>
  <c r="P96" i="8"/>
  <c r="T95" i="8"/>
  <c r="P95" i="8"/>
  <c r="T94" i="8"/>
  <c r="P94" i="8"/>
  <c r="T93" i="8"/>
  <c r="P93" i="8"/>
  <c r="K93" i="8"/>
  <c r="L93" i="8"/>
  <c r="T92" i="8"/>
  <c r="P92" i="8"/>
  <c r="T91" i="8"/>
  <c r="P91" i="8"/>
  <c r="T90" i="8"/>
  <c r="P90" i="8"/>
  <c r="T89" i="8"/>
  <c r="P89" i="8"/>
  <c r="K89" i="8"/>
  <c r="L89" i="8"/>
  <c r="T88" i="8"/>
  <c r="P88" i="8"/>
  <c r="T87" i="8"/>
  <c r="P87" i="8"/>
  <c r="T86" i="8"/>
  <c r="P86" i="8"/>
  <c r="K86" i="8"/>
  <c r="L86" i="8"/>
  <c r="T85" i="8"/>
  <c r="P85" i="8"/>
  <c r="T84" i="8"/>
  <c r="P84" i="8"/>
  <c r="T83" i="8"/>
  <c r="P83" i="8"/>
  <c r="T82" i="8"/>
  <c r="P82" i="8"/>
  <c r="T81" i="8"/>
  <c r="P81" i="8"/>
  <c r="K81" i="8"/>
  <c r="L81" i="8"/>
  <c r="T80" i="8"/>
  <c r="P80" i="8"/>
  <c r="T79" i="8"/>
  <c r="P79" i="8"/>
  <c r="T78" i="8"/>
  <c r="P78" i="8"/>
  <c r="K78" i="8"/>
  <c r="L78" i="8"/>
  <c r="T77" i="8"/>
  <c r="P77" i="8"/>
  <c r="T76" i="8"/>
  <c r="P76" i="8"/>
  <c r="T75" i="8"/>
  <c r="P75" i="8"/>
  <c r="T74" i="8"/>
  <c r="P74" i="8"/>
  <c r="T73" i="8"/>
  <c r="P73" i="8"/>
  <c r="K73" i="8"/>
  <c r="L73" i="8"/>
  <c r="T72" i="8"/>
  <c r="P72" i="8"/>
  <c r="T71" i="8"/>
  <c r="P71" i="8"/>
  <c r="T70" i="8"/>
  <c r="P70" i="8"/>
  <c r="K70" i="8"/>
  <c r="L70" i="8"/>
  <c r="T69" i="8"/>
  <c r="P69" i="8"/>
  <c r="T68" i="8"/>
  <c r="P68" i="8"/>
  <c r="T67" i="8"/>
  <c r="P67" i="8"/>
  <c r="T66" i="8"/>
  <c r="P66" i="8"/>
  <c r="T65" i="8"/>
  <c r="P65" i="8"/>
  <c r="K65" i="8"/>
  <c r="L65" i="8"/>
  <c r="T64" i="8"/>
  <c r="P64" i="8"/>
  <c r="T63" i="8"/>
  <c r="P63" i="8"/>
  <c r="T62" i="8"/>
  <c r="P62" i="8"/>
  <c r="T61" i="8"/>
  <c r="P61" i="8"/>
  <c r="K61" i="8"/>
  <c r="L61" i="8"/>
  <c r="T60" i="8"/>
  <c r="P60" i="8"/>
  <c r="T59" i="8"/>
  <c r="P59" i="8"/>
  <c r="T58" i="8"/>
  <c r="P58" i="8"/>
  <c r="K58" i="8"/>
  <c r="L58" i="8"/>
  <c r="T57" i="8"/>
  <c r="P57" i="8"/>
  <c r="T56" i="8"/>
  <c r="P56" i="8"/>
  <c r="T55" i="8"/>
  <c r="P55" i="8"/>
  <c r="T54" i="8"/>
  <c r="P54" i="8"/>
  <c r="T53" i="8"/>
  <c r="P53" i="8"/>
  <c r="K53" i="8"/>
  <c r="L53" i="8"/>
  <c r="T52" i="8"/>
  <c r="P52" i="8"/>
  <c r="T51" i="8"/>
  <c r="P51" i="8"/>
  <c r="T50" i="8"/>
  <c r="P50" i="8"/>
  <c r="K50" i="8"/>
  <c r="L50" i="8"/>
  <c r="T49" i="8"/>
  <c r="P49" i="8"/>
  <c r="T48" i="8"/>
  <c r="P48" i="8"/>
  <c r="T47" i="8"/>
  <c r="P47" i="8"/>
  <c r="T46" i="8"/>
  <c r="P46" i="8"/>
  <c r="K46" i="8"/>
  <c r="L46" i="8"/>
  <c r="T45" i="8"/>
  <c r="P45" i="8"/>
  <c r="T44" i="8"/>
  <c r="P44" i="8"/>
  <c r="T43" i="8"/>
  <c r="P43" i="8"/>
  <c r="T42" i="8"/>
  <c r="P42" i="8"/>
  <c r="T41" i="8"/>
  <c r="P41" i="8"/>
  <c r="K41" i="8"/>
  <c r="L41" i="8"/>
  <c r="T40" i="8"/>
  <c r="P40" i="8"/>
  <c r="T39" i="8"/>
  <c r="P39" i="8"/>
  <c r="K39" i="8"/>
  <c r="L39" i="8"/>
  <c r="T38" i="8"/>
  <c r="P38" i="8"/>
  <c r="T37" i="8"/>
  <c r="P37" i="8"/>
  <c r="T36" i="8"/>
  <c r="P36" i="8"/>
  <c r="K36" i="8"/>
  <c r="L36" i="8"/>
  <c r="T35" i="8"/>
  <c r="P35" i="8"/>
  <c r="T34" i="8"/>
  <c r="P34" i="8"/>
  <c r="T33" i="8"/>
  <c r="P33" i="8"/>
  <c r="T32" i="8"/>
  <c r="P32" i="8"/>
  <c r="T31" i="8"/>
  <c r="P31" i="8"/>
  <c r="K31" i="8"/>
  <c r="L31" i="8"/>
  <c r="T30" i="8"/>
  <c r="P30" i="8"/>
  <c r="T29" i="8"/>
  <c r="P29" i="8"/>
  <c r="T28" i="8"/>
  <c r="P28" i="8"/>
  <c r="K28" i="8"/>
  <c r="L28" i="8"/>
  <c r="T27" i="8"/>
  <c r="P27" i="8"/>
  <c r="T26" i="8"/>
  <c r="P26" i="8"/>
  <c r="T25" i="8"/>
  <c r="P25" i="8"/>
  <c r="T24" i="8"/>
  <c r="P24" i="8"/>
  <c r="K24" i="8"/>
  <c r="L24" i="8"/>
  <c r="T23" i="8"/>
  <c r="P23" i="8"/>
  <c r="T22" i="8"/>
  <c r="P22" i="8"/>
  <c r="T21" i="8"/>
  <c r="P21" i="8"/>
  <c r="T20" i="8"/>
  <c r="P20" i="8"/>
  <c r="K20" i="8"/>
  <c r="L20" i="8"/>
  <c r="T19" i="8"/>
  <c r="P19" i="8"/>
  <c r="T18" i="8"/>
  <c r="P18" i="8"/>
  <c r="T17" i="8"/>
  <c r="P17" i="8"/>
  <c r="K17" i="8"/>
  <c r="L17" i="8"/>
  <c r="T16" i="8"/>
  <c r="P16" i="8"/>
  <c r="T15" i="8"/>
  <c r="P15" i="8"/>
  <c r="T14" i="8"/>
  <c r="P14" i="8"/>
  <c r="K14" i="8"/>
  <c r="L14" i="8"/>
  <c r="T13" i="8"/>
  <c r="P13" i="8"/>
  <c r="T12" i="8"/>
  <c r="P12" i="8"/>
  <c r="T11" i="8"/>
  <c r="P11" i="8"/>
  <c r="T10" i="8"/>
  <c r="P10" i="8"/>
  <c r="L10" i="8"/>
  <c r="T9" i="8"/>
  <c r="P9" i="8"/>
  <c r="T8" i="8"/>
  <c r="P8" i="8"/>
  <c r="T7" i="8"/>
  <c r="P7" i="8"/>
  <c r="K7" i="8"/>
  <c r="L7" i="8"/>
  <c r="T6" i="8"/>
  <c r="P6" i="8"/>
  <c r="T5" i="8"/>
  <c r="P5" i="8"/>
  <c r="K152" i="9"/>
  <c r="M152" i="9"/>
  <c r="O152" i="9"/>
  <c r="Q152" i="9"/>
  <c r="B152" i="9"/>
  <c r="C152" i="9"/>
  <c r="K153" i="9"/>
  <c r="M153" i="9"/>
  <c r="O153" i="9"/>
  <c r="Q153" i="9"/>
  <c r="B153" i="9"/>
  <c r="C153" i="9"/>
  <c r="K154" i="9"/>
  <c r="M154" i="9"/>
  <c r="O154" i="9"/>
  <c r="Q154" i="9"/>
  <c r="B154" i="9"/>
  <c r="C154" i="9"/>
  <c r="K155" i="9"/>
  <c r="M155" i="9"/>
  <c r="O155" i="9"/>
  <c r="Q155" i="9"/>
  <c r="B155" i="9"/>
  <c r="C155" i="9"/>
  <c r="K156" i="9"/>
  <c r="M156" i="9"/>
  <c r="O156" i="9"/>
  <c r="Q156" i="9"/>
  <c r="B156" i="9"/>
  <c r="C156" i="9"/>
  <c r="K157" i="9"/>
  <c r="M157" i="9"/>
  <c r="O157" i="9"/>
  <c r="Q157" i="9"/>
  <c r="B157" i="9"/>
  <c r="C157" i="9"/>
  <c r="K158" i="9"/>
  <c r="M158" i="9"/>
  <c r="O158" i="9"/>
  <c r="Q158" i="9"/>
  <c r="B158" i="9"/>
  <c r="C158" i="9"/>
  <c r="K159" i="9"/>
  <c r="M159" i="9"/>
  <c r="O159" i="9"/>
  <c r="Q159" i="9"/>
  <c r="B159" i="9"/>
  <c r="C159" i="9"/>
  <c r="K160" i="9"/>
  <c r="M160" i="9"/>
  <c r="O160" i="9"/>
  <c r="Q160" i="9"/>
  <c r="B160" i="9"/>
  <c r="C160" i="9"/>
  <c r="K161" i="9"/>
  <c r="M161" i="9"/>
  <c r="O161" i="9"/>
  <c r="Q161" i="9"/>
  <c r="B161" i="9"/>
  <c r="C161" i="9"/>
  <c r="K162" i="9"/>
  <c r="M162" i="9"/>
  <c r="O162" i="9"/>
  <c r="Q162" i="9"/>
  <c r="B162" i="9"/>
  <c r="C162" i="9"/>
  <c r="K163" i="9"/>
  <c r="M163" i="9"/>
  <c r="O163" i="9"/>
  <c r="Q163" i="9"/>
  <c r="B163" i="9"/>
  <c r="C163" i="9"/>
  <c r="K164" i="9"/>
  <c r="M164" i="9"/>
  <c r="O164" i="9"/>
  <c r="Q164" i="9"/>
  <c r="B164" i="9"/>
  <c r="C164" i="9"/>
  <c r="K165" i="9"/>
  <c r="M165" i="9"/>
  <c r="O165" i="9"/>
  <c r="Q165" i="9"/>
  <c r="B165" i="9"/>
  <c r="C165" i="9"/>
  <c r="K166" i="9"/>
  <c r="M166" i="9"/>
  <c r="O166" i="9"/>
  <c r="Q166" i="9"/>
  <c r="B166" i="9"/>
  <c r="C166" i="9"/>
  <c r="K167" i="9"/>
  <c r="M167" i="9"/>
  <c r="O167" i="9"/>
  <c r="Q167" i="9"/>
  <c r="B167" i="9"/>
  <c r="C167" i="9"/>
  <c r="K168" i="9"/>
  <c r="M168" i="9"/>
  <c r="O168" i="9"/>
  <c r="Q168" i="9"/>
  <c r="B168" i="9"/>
  <c r="C168" i="9"/>
  <c r="K169" i="9"/>
  <c r="M169" i="9"/>
  <c r="O169" i="9"/>
  <c r="Q169" i="9"/>
  <c r="B169" i="9"/>
  <c r="C169" i="9"/>
  <c r="K170" i="9"/>
  <c r="M170" i="9"/>
  <c r="O170" i="9"/>
  <c r="Q170" i="9"/>
  <c r="B170" i="9"/>
  <c r="C170" i="9"/>
  <c r="K171" i="9"/>
  <c r="M171" i="9"/>
  <c r="O171" i="9"/>
  <c r="Q171" i="9"/>
  <c r="B171" i="9"/>
  <c r="C171" i="9"/>
  <c r="K172" i="9"/>
  <c r="M172" i="9"/>
  <c r="O172" i="9"/>
  <c r="Q172" i="9"/>
  <c r="B172" i="9"/>
  <c r="C172" i="9"/>
  <c r="K173" i="9"/>
  <c r="M173" i="9"/>
  <c r="O173" i="9"/>
  <c r="Q173" i="9"/>
  <c r="B173" i="9"/>
  <c r="C173" i="9"/>
  <c r="K174" i="9"/>
  <c r="M174" i="9"/>
  <c r="O174" i="9"/>
  <c r="Q174" i="9"/>
  <c r="B174" i="9"/>
  <c r="C174" i="9"/>
  <c r="K175" i="9"/>
  <c r="M175" i="9"/>
  <c r="O175" i="9"/>
  <c r="Q175" i="9"/>
  <c r="B175" i="9"/>
  <c r="C175" i="9"/>
  <c r="K176" i="9"/>
  <c r="M176" i="9"/>
  <c r="O176" i="9"/>
  <c r="Q176" i="9"/>
  <c r="B176" i="9"/>
  <c r="C176" i="9"/>
  <c r="K177" i="9"/>
  <c r="M177" i="9"/>
  <c r="O177" i="9"/>
  <c r="Q177" i="9"/>
  <c r="B177" i="9"/>
  <c r="C177" i="9"/>
  <c r="K178" i="9"/>
  <c r="M178" i="9"/>
  <c r="O178" i="9"/>
  <c r="Q178" i="9"/>
  <c r="B178" i="9"/>
  <c r="C178" i="9"/>
  <c r="K179" i="9"/>
  <c r="M179" i="9"/>
  <c r="O179" i="9"/>
  <c r="Q179" i="9"/>
  <c r="B179" i="9"/>
  <c r="C179" i="9"/>
  <c r="K180" i="9"/>
  <c r="M180" i="9"/>
  <c r="O180" i="9"/>
  <c r="Q180" i="9"/>
  <c r="B180" i="9"/>
  <c r="C180" i="9"/>
  <c r="K181" i="9"/>
  <c r="M181" i="9"/>
  <c r="O181" i="9"/>
  <c r="Q181" i="9"/>
  <c r="B181" i="9"/>
  <c r="C181" i="9"/>
  <c r="K182" i="9"/>
  <c r="M182" i="9"/>
  <c r="O182" i="9"/>
  <c r="Q182" i="9"/>
  <c r="B182" i="9"/>
  <c r="C182" i="9"/>
  <c r="K183" i="9"/>
  <c r="M183" i="9"/>
  <c r="O183" i="9"/>
  <c r="Q183" i="9"/>
  <c r="B183" i="9"/>
  <c r="C183" i="9"/>
  <c r="K184" i="9"/>
  <c r="M184" i="9"/>
  <c r="O184" i="9"/>
  <c r="Q184" i="9"/>
  <c r="B184" i="9"/>
  <c r="C184" i="9"/>
  <c r="K185" i="9"/>
  <c r="M185" i="9"/>
  <c r="O185" i="9"/>
  <c r="Q185" i="9"/>
  <c r="B185" i="9"/>
  <c r="C185" i="9"/>
  <c r="K186" i="9"/>
  <c r="M186" i="9"/>
  <c r="O186" i="9"/>
  <c r="Q186" i="9"/>
  <c r="B186" i="9"/>
  <c r="C186" i="9"/>
  <c r="K187" i="9"/>
  <c r="M187" i="9"/>
  <c r="O187" i="9"/>
  <c r="Q187" i="9"/>
  <c r="B187" i="9"/>
  <c r="C187" i="9"/>
  <c r="K188" i="9"/>
  <c r="M188" i="9"/>
  <c r="O188" i="9"/>
  <c r="Q188" i="9"/>
  <c r="B188" i="9"/>
  <c r="C188" i="9"/>
  <c r="K189" i="9"/>
  <c r="M189" i="9"/>
  <c r="O189" i="9"/>
  <c r="Q189" i="9"/>
  <c r="B189" i="9"/>
  <c r="C189" i="9"/>
  <c r="K190" i="9"/>
  <c r="M190" i="9"/>
  <c r="O190" i="9"/>
  <c r="Q190" i="9"/>
  <c r="B190" i="9"/>
  <c r="C190" i="9"/>
  <c r="K191" i="9"/>
  <c r="M191" i="9"/>
  <c r="O191" i="9"/>
  <c r="Q191" i="9"/>
  <c r="B191" i="9"/>
  <c r="C191" i="9"/>
  <c r="K192" i="9"/>
  <c r="M192" i="9"/>
  <c r="O192" i="9"/>
  <c r="Q192" i="9"/>
  <c r="B192" i="9"/>
  <c r="C192" i="9"/>
  <c r="K193" i="9"/>
  <c r="M193" i="9"/>
  <c r="O193" i="9"/>
  <c r="Q193" i="9"/>
  <c r="B193" i="9"/>
  <c r="C193" i="9"/>
  <c r="K194" i="9"/>
  <c r="M194" i="9"/>
  <c r="O194" i="9"/>
  <c r="Q194" i="9"/>
  <c r="B194" i="9"/>
  <c r="C194" i="9"/>
  <c r="K195" i="9"/>
  <c r="M195" i="9"/>
  <c r="O195" i="9"/>
  <c r="Q195" i="9"/>
  <c r="B195" i="9"/>
  <c r="C195" i="9"/>
  <c r="K196" i="9"/>
  <c r="M196" i="9"/>
  <c r="O196" i="9"/>
  <c r="Q196" i="9"/>
  <c r="B196" i="9"/>
  <c r="C196" i="9"/>
  <c r="K197" i="9"/>
  <c r="M197" i="9"/>
  <c r="O197" i="9"/>
  <c r="Q197" i="9"/>
  <c r="B197" i="9"/>
  <c r="C197" i="9"/>
  <c r="K198" i="9"/>
  <c r="M198" i="9"/>
  <c r="O198" i="9"/>
  <c r="Q198" i="9"/>
  <c r="B198" i="9"/>
  <c r="C198" i="9"/>
  <c r="K199" i="9"/>
  <c r="M199" i="9"/>
  <c r="O199" i="9"/>
  <c r="Q199" i="9"/>
  <c r="B199" i="9"/>
  <c r="C199" i="9"/>
  <c r="K200" i="9"/>
  <c r="M200" i="9"/>
  <c r="O200" i="9"/>
  <c r="Q200" i="9"/>
  <c r="B200" i="9"/>
  <c r="C200" i="9"/>
  <c r="K201" i="9"/>
  <c r="M201" i="9"/>
  <c r="O201" i="9"/>
  <c r="Q201" i="9"/>
  <c r="B201" i="9"/>
  <c r="C201" i="9"/>
  <c r="K202" i="9"/>
  <c r="M202" i="9"/>
  <c r="O202" i="9"/>
  <c r="Q202" i="9"/>
  <c r="B202" i="9"/>
  <c r="C202" i="9"/>
  <c r="K203" i="9"/>
  <c r="M203" i="9"/>
  <c r="O203" i="9"/>
  <c r="Q203" i="9"/>
  <c r="B203" i="9"/>
  <c r="C203" i="9"/>
  <c r="K204" i="9"/>
  <c r="M204" i="9"/>
  <c r="O204" i="9"/>
  <c r="Q204" i="9"/>
  <c r="B204" i="9"/>
  <c r="C204" i="9"/>
  <c r="K205" i="9"/>
  <c r="M205" i="9"/>
  <c r="O205" i="9"/>
  <c r="Q205" i="9"/>
  <c r="B205" i="9"/>
  <c r="C205" i="9"/>
  <c r="K206" i="9"/>
  <c r="M206" i="9"/>
  <c r="O206" i="9"/>
  <c r="Q206" i="9"/>
  <c r="B206" i="9"/>
  <c r="C206" i="9"/>
  <c r="K207" i="9"/>
  <c r="M207" i="9"/>
  <c r="O207" i="9"/>
  <c r="Q207" i="9"/>
  <c r="B207" i="9"/>
  <c r="C207" i="9"/>
  <c r="K208" i="9"/>
  <c r="M208" i="9"/>
  <c r="O208" i="9"/>
  <c r="Q208" i="9"/>
  <c r="B208" i="9"/>
  <c r="C208" i="9"/>
  <c r="K209" i="9"/>
  <c r="M209" i="9"/>
  <c r="O209" i="9"/>
  <c r="Q209" i="9"/>
  <c r="B209" i="9"/>
  <c r="C209" i="9"/>
  <c r="K210" i="9"/>
  <c r="M210" i="9"/>
  <c r="O210" i="9"/>
  <c r="Q210" i="9"/>
  <c r="B210" i="9"/>
  <c r="C210" i="9"/>
  <c r="K211" i="9"/>
  <c r="M211" i="9"/>
  <c r="O211" i="9"/>
  <c r="Q211" i="9"/>
  <c r="B211" i="9"/>
  <c r="C211" i="9"/>
  <c r="K212" i="9"/>
  <c r="M212" i="9"/>
  <c r="O212" i="9"/>
  <c r="Q212" i="9"/>
  <c r="B212" i="9"/>
  <c r="C212" i="9"/>
  <c r="K213" i="9"/>
  <c r="M213" i="9"/>
  <c r="O213" i="9"/>
  <c r="Q213" i="9"/>
  <c r="B213" i="9"/>
  <c r="C213" i="9"/>
  <c r="K214" i="9"/>
  <c r="M214" i="9"/>
  <c r="O214" i="9"/>
  <c r="Q214" i="9"/>
  <c r="B214" i="9"/>
  <c r="C214" i="9"/>
  <c r="K215" i="9"/>
  <c r="M215" i="9"/>
  <c r="O215" i="9"/>
  <c r="Q215" i="9"/>
  <c r="B215" i="9"/>
  <c r="C215" i="9"/>
  <c r="K216" i="9"/>
  <c r="M216" i="9"/>
  <c r="O216" i="9"/>
  <c r="Q216" i="9"/>
  <c r="B216" i="9"/>
  <c r="C216" i="9"/>
  <c r="K217" i="9"/>
  <c r="M217" i="9"/>
  <c r="O217" i="9"/>
  <c r="Q217" i="9"/>
  <c r="B217" i="9"/>
  <c r="C217" i="9"/>
  <c r="K218" i="9"/>
  <c r="M218" i="9"/>
  <c r="O218" i="9"/>
  <c r="Q218" i="9"/>
  <c r="B218" i="9"/>
  <c r="C218" i="9"/>
  <c r="K219" i="9"/>
  <c r="M219" i="9"/>
  <c r="O219" i="9"/>
  <c r="Q219" i="9"/>
  <c r="B219" i="9"/>
  <c r="C219" i="9"/>
  <c r="K220" i="9"/>
  <c r="M220" i="9"/>
  <c r="O220" i="9"/>
  <c r="Q220" i="9"/>
  <c r="B220" i="9"/>
  <c r="C220" i="9"/>
  <c r="K221" i="9"/>
  <c r="M221" i="9"/>
  <c r="O221" i="9"/>
  <c r="Q221" i="9"/>
  <c r="B221" i="9"/>
  <c r="C221" i="9"/>
  <c r="K222" i="9"/>
  <c r="M222" i="9"/>
  <c r="O222" i="9"/>
  <c r="Q222" i="9"/>
  <c r="B222" i="9"/>
  <c r="C222" i="9"/>
  <c r="K223" i="9"/>
  <c r="M223" i="9"/>
  <c r="O223" i="9"/>
  <c r="Q223" i="9"/>
  <c r="B223" i="9"/>
  <c r="C223" i="9"/>
  <c r="K224" i="9"/>
  <c r="M224" i="9"/>
  <c r="O224" i="9"/>
  <c r="Q224" i="9"/>
  <c r="B224" i="9"/>
  <c r="C224" i="9"/>
  <c r="K225" i="9"/>
  <c r="M225" i="9"/>
  <c r="O225" i="9"/>
  <c r="Q225" i="9"/>
  <c r="B225" i="9"/>
  <c r="C225" i="9"/>
  <c r="K226" i="9"/>
  <c r="M226" i="9"/>
  <c r="O226" i="9"/>
  <c r="Q226" i="9"/>
  <c r="B226" i="9"/>
  <c r="C226" i="9"/>
  <c r="K227" i="9"/>
  <c r="M227" i="9"/>
  <c r="O227" i="9"/>
  <c r="Q227" i="9"/>
  <c r="B227" i="9"/>
  <c r="C227" i="9"/>
  <c r="K228" i="9"/>
  <c r="M228" i="9"/>
  <c r="O228" i="9"/>
  <c r="Q228" i="9"/>
  <c r="B228" i="9"/>
  <c r="C228" i="9"/>
  <c r="K229" i="9"/>
  <c r="M229" i="9"/>
  <c r="O229" i="9"/>
  <c r="Q229" i="9"/>
  <c r="B229" i="9"/>
  <c r="C229" i="9"/>
  <c r="K230" i="9"/>
  <c r="M230" i="9"/>
  <c r="O230" i="9"/>
  <c r="Q230" i="9"/>
  <c r="B230" i="9"/>
  <c r="C230" i="9"/>
  <c r="K231" i="9"/>
  <c r="M231" i="9"/>
  <c r="O231" i="9"/>
  <c r="Q231" i="9"/>
  <c r="B231" i="9"/>
  <c r="C231" i="9"/>
  <c r="K232" i="9"/>
  <c r="M232" i="9"/>
  <c r="O232" i="9"/>
  <c r="Q232" i="9"/>
  <c r="B232" i="9"/>
  <c r="C232" i="9"/>
  <c r="K233" i="9"/>
  <c r="M233" i="9"/>
  <c r="O233" i="9"/>
  <c r="Q233" i="9"/>
  <c r="B233" i="9"/>
  <c r="C233" i="9"/>
  <c r="K234" i="9"/>
  <c r="M234" i="9"/>
  <c r="O234" i="9"/>
  <c r="Q234" i="9"/>
  <c r="B234" i="9"/>
  <c r="C234" i="9"/>
  <c r="K235" i="9"/>
  <c r="M235" i="9"/>
  <c r="O235" i="9"/>
  <c r="Q235" i="9"/>
  <c r="B235" i="9"/>
  <c r="C235" i="9"/>
  <c r="K236" i="9"/>
  <c r="M236" i="9"/>
  <c r="O236" i="9"/>
  <c r="Q236" i="9"/>
  <c r="B236" i="9"/>
  <c r="C236" i="9"/>
  <c r="K237" i="9"/>
  <c r="M237" i="9"/>
  <c r="O237" i="9"/>
  <c r="Q237" i="9"/>
  <c r="B237" i="9"/>
  <c r="C237" i="9"/>
  <c r="K238" i="9"/>
  <c r="M238" i="9"/>
  <c r="O238" i="9"/>
  <c r="Q238" i="9"/>
  <c r="B238" i="9"/>
  <c r="C238" i="9"/>
  <c r="K239" i="9"/>
  <c r="M239" i="9"/>
  <c r="O239" i="9"/>
  <c r="Q239" i="9"/>
  <c r="B239" i="9"/>
  <c r="C239" i="9"/>
  <c r="K240" i="9"/>
  <c r="M240" i="9"/>
  <c r="O240" i="9"/>
  <c r="Q240" i="9"/>
  <c r="B240" i="9"/>
  <c r="C240" i="9"/>
  <c r="K241" i="9"/>
  <c r="M241" i="9"/>
  <c r="O241" i="9"/>
  <c r="Q241" i="9"/>
  <c r="B241" i="9"/>
  <c r="C241" i="9"/>
  <c r="K242" i="9"/>
  <c r="M242" i="9"/>
  <c r="O242" i="9"/>
  <c r="Q242" i="9"/>
  <c r="B242" i="9"/>
  <c r="C242" i="9"/>
  <c r="K243" i="9"/>
  <c r="M243" i="9"/>
  <c r="O243" i="9"/>
  <c r="Q243" i="9"/>
  <c r="B243" i="9"/>
  <c r="C243" i="9"/>
  <c r="K244" i="9"/>
  <c r="M244" i="9"/>
  <c r="O244" i="9"/>
  <c r="Q244" i="9"/>
  <c r="B244" i="9"/>
  <c r="C244" i="9"/>
  <c r="K245" i="9"/>
  <c r="M245" i="9"/>
  <c r="O245" i="9"/>
  <c r="Q245" i="9"/>
  <c r="B245" i="9"/>
  <c r="C245" i="9"/>
  <c r="K246" i="9"/>
  <c r="M246" i="9"/>
  <c r="O246" i="9"/>
  <c r="Q246" i="9"/>
  <c r="B246" i="9"/>
  <c r="C246" i="9"/>
  <c r="K247" i="9"/>
  <c r="M247" i="9"/>
  <c r="O247" i="9"/>
  <c r="Q247" i="9"/>
  <c r="B247" i="9"/>
  <c r="C247" i="9"/>
  <c r="K248" i="9"/>
  <c r="M248" i="9"/>
  <c r="O248" i="9"/>
  <c r="Q248" i="9"/>
  <c r="B248" i="9"/>
  <c r="C248" i="9"/>
  <c r="K249" i="9"/>
  <c r="M249" i="9"/>
  <c r="O249" i="9"/>
  <c r="Q249" i="9"/>
  <c r="B249" i="9"/>
  <c r="C249" i="9"/>
  <c r="K250" i="9"/>
  <c r="M250" i="9"/>
  <c r="O250" i="9"/>
  <c r="Q250" i="9"/>
  <c r="B250" i="9"/>
  <c r="C250" i="9"/>
  <c r="K251" i="9"/>
  <c r="M251" i="9"/>
  <c r="O251" i="9"/>
  <c r="Q251" i="9"/>
  <c r="B251" i="9"/>
  <c r="C251" i="9"/>
  <c r="K252" i="9"/>
  <c r="M252" i="9"/>
  <c r="O252" i="9"/>
  <c r="Q252" i="9"/>
  <c r="B252" i="9"/>
  <c r="C252" i="9"/>
  <c r="K253" i="9"/>
  <c r="M253" i="9"/>
  <c r="O253" i="9"/>
  <c r="Q253" i="9"/>
  <c r="B253" i="9"/>
  <c r="C253" i="9"/>
  <c r="K254" i="9"/>
  <c r="M254" i="9"/>
  <c r="O254" i="9"/>
  <c r="Q254" i="9"/>
  <c r="B254" i="9"/>
  <c r="C254" i="9"/>
  <c r="K255" i="9"/>
  <c r="M255" i="9"/>
  <c r="O255" i="9"/>
  <c r="Q255" i="9"/>
  <c r="B255" i="9"/>
  <c r="C255" i="9"/>
  <c r="K256" i="9"/>
  <c r="M256" i="9"/>
  <c r="O256" i="9"/>
  <c r="Q256" i="9"/>
  <c r="B256" i="9"/>
  <c r="C256" i="9"/>
  <c r="K257" i="9"/>
  <c r="M257" i="9"/>
  <c r="O257" i="9"/>
  <c r="Q257" i="9"/>
  <c r="B257" i="9"/>
  <c r="C257" i="9"/>
  <c r="K258" i="9"/>
  <c r="M258" i="9"/>
  <c r="O258" i="9"/>
  <c r="Q258" i="9"/>
  <c r="B258" i="9"/>
  <c r="C258" i="9"/>
  <c r="K259" i="9"/>
  <c r="M259" i="9"/>
  <c r="O259" i="9"/>
  <c r="Q259" i="9"/>
  <c r="B259" i="9"/>
  <c r="C259" i="9"/>
  <c r="K260" i="9"/>
  <c r="M260" i="9"/>
  <c r="O260" i="9"/>
  <c r="Q260" i="9"/>
  <c r="B260" i="9"/>
  <c r="C260" i="9"/>
  <c r="K261" i="9"/>
  <c r="M261" i="9"/>
  <c r="O261" i="9"/>
  <c r="Q261" i="9"/>
  <c r="B261" i="9"/>
  <c r="C261" i="9"/>
  <c r="K262" i="9"/>
  <c r="M262" i="9"/>
  <c r="O262" i="9"/>
  <c r="Q262" i="9"/>
  <c r="B262" i="9"/>
  <c r="C262" i="9"/>
  <c r="K263" i="9"/>
  <c r="M263" i="9"/>
  <c r="O263" i="9"/>
  <c r="Q263" i="9"/>
  <c r="B263" i="9"/>
  <c r="C263" i="9"/>
  <c r="K264" i="9"/>
  <c r="M264" i="9"/>
  <c r="O264" i="9"/>
  <c r="Q264" i="9"/>
  <c r="B264" i="9"/>
  <c r="C264" i="9"/>
  <c r="K265" i="9"/>
  <c r="M265" i="9"/>
  <c r="O265" i="9"/>
  <c r="Q265" i="9"/>
  <c r="B265" i="9"/>
  <c r="C265" i="9"/>
  <c r="K266" i="9"/>
  <c r="M266" i="9"/>
  <c r="O266" i="9"/>
  <c r="Q266" i="9"/>
  <c r="B266" i="9"/>
  <c r="C266" i="9"/>
  <c r="K267" i="9"/>
  <c r="M267" i="9"/>
  <c r="O267" i="9"/>
  <c r="Q267" i="9"/>
  <c r="B267" i="9"/>
  <c r="C267" i="9"/>
  <c r="K268" i="9"/>
  <c r="M268" i="9"/>
  <c r="O268" i="9"/>
  <c r="Q268" i="9"/>
  <c r="B268" i="9"/>
  <c r="C268" i="9"/>
  <c r="K269" i="9"/>
  <c r="M269" i="9"/>
  <c r="O269" i="9"/>
  <c r="Q269" i="9"/>
  <c r="B269" i="9"/>
  <c r="C269" i="9"/>
  <c r="K270" i="9"/>
  <c r="M270" i="9"/>
  <c r="O270" i="9"/>
  <c r="Q270" i="9"/>
  <c r="B270" i="9"/>
  <c r="C270" i="9"/>
  <c r="K271" i="9"/>
  <c r="M271" i="9"/>
  <c r="O271" i="9"/>
  <c r="Q271" i="9"/>
  <c r="B271" i="9"/>
  <c r="C271" i="9"/>
  <c r="K272" i="9"/>
  <c r="M272" i="9"/>
  <c r="O272" i="9"/>
  <c r="Q272" i="9"/>
  <c r="B272" i="9"/>
  <c r="C272" i="9"/>
  <c r="K273" i="9"/>
  <c r="M273" i="9"/>
  <c r="O273" i="9"/>
  <c r="Q273" i="9"/>
  <c r="B273" i="9"/>
  <c r="C273" i="9"/>
  <c r="K274" i="9"/>
  <c r="M274" i="9"/>
  <c r="O274" i="9"/>
  <c r="Q274" i="9"/>
  <c r="B274" i="9"/>
  <c r="C274" i="9"/>
  <c r="K275" i="9"/>
  <c r="M275" i="9"/>
  <c r="O275" i="9"/>
  <c r="Q275" i="9"/>
  <c r="B275" i="9"/>
  <c r="C275" i="9"/>
  <c r="K276" i="9"/>
  <c r="M276" i="9"/>
  <c r="O276" i="9"/>
  <c r="Q276" i="9"/>
  <c r="B276" i="9"/>
  <c r="C276" i="9"/>
  <c r="K277" i="9"/>
  <c r="M277" i="9"/>
  <c r="O277" i="9"/>
  <c r="Q277" i="9"/>
  <c r="B277" i="9"/>
  <c r="C277" i="9"/>
  <c r="K278" i="9"/>
  <c r="M278" i="9"/>
  <c r="O278" i="9"/>
  <c r="Q278" i="9"/>
  <c r="B278" i="9"/>
  <c r="C278" i="9"/>
  <c r="K279" i="9"/>
  <c r="M279" i="9"/>
  <c r="O279" i="9"/>
  <c r="Q279" i="9"/>
  <c r="B279" i="9"/>
  <c r="C279" i="9"/>
  <c r="K280" i="9"/>
  <c r="M280" i="9"/>
  <c r="O280" i="9"/>
  <c r="Q280" i="9"/>
  <c r="B280" i="9"/>
  <c r="C280" i="9"/>
  <c r="K281" i="9"/>
  <c r="M281" i="9"/>
  <c r="O281" i="9"/>
  <c r="Q281" i="9"/>
  <c r="B281" i="9"/>
  <c r="C281" i="9"/>
  <c r="K282" i="9"/>
  <c r="M282" i="9"/>
  <c r="O282" i="9"/>
  <c r="Q282" i="9"/>
  <c r="B282" i="9"/>
  <c r="C282" i="9"/>
  <c r="K283" i="9"/>
  <c r="M283" i="9"/>
  <c r="O283" i="9"/>
  <c r="Q283" i="9"/>
  <c r="B283" i="9"/>
  <c r="C283" i="9"/>
  <c r="K284" i="9"/>
  <c r="M284" i="9"/>
  <c r="O284" i="9"/>
  <c r="Q284" i="9"/>
  <c r="B284" i="9"/>
  <c r="C284" i="9"/>
  <c r="K285" i="9"/>
  <c r="M285" i="9"/>
  <c r="O285" i="9"/>
  <c r="Q285" i="9"/>
  <c r="B285" i="9"/>
  <c r="C285" i="9"/>
  <c r="K286" i="9"/>
  <c r="M286" i="9"/>
  <c r="O286" i="9"/>
  <c r="Q286" i="9"/>
  <c r="B286" i="9"/>
  <c r="C286" i="9"/>
  <c r="K287" i="9"/>
  <c r="M287" i="9"/>
  <c r="O287" i="9"/>
  <c r="Q287" i="9"/>
  <c r="B287" i="9"/>
  <c r="C287" i="9"/>
  <c r="K288" i="9"/>
  <c r="M288" i="9"/>
  <c r="O288" i="9"/>
  <c r="Q288" i="9"/>
  <c r="B288" i="9"/>
  <c r="C288" i="9"/>
  <c r="K289" i="9"/>
  <c r="M289" i="9"/>
  <c r="O289" i="9"/>
  <c r="Q289" i="9"/>
  <c r="B289" i="9"/>
  <c r="C289" i="9"/>
  <c r="K290" i="9"/>
  <c r="M290" i="9"/>
  <c r="O290" i="9"/>
  <c r="Q290" i="9"/>
  <c r="B290" i="9"/>
  <c r="C290" i="9"/>
  <c r="K291" i="9"/>
  <c r="M291" i="9"/>
  <c r="O291" i="9"/>
  <c r="Q291" i="9"/>
  <c r="B291" i="9"/>
  <c r="C291" i="9"/>
  <c r="K292" i="9"/>
  <c r="M292" i="9"/>
  <c r="O292" i="9"/>
  <c r="Q292" i="9"/>
  <c r="B292" i="9"/>
  <c r="C292" i="9"/>
  <c r="K293" i="9"/>
  <c r="M293" i="9"/>
  <c r="O293" i="9"/>
  <c r="Q293" i="9"/>
  <c r="B293" i="9"/>
  <c r="C293" i="9"/>
  <c r="K294" i="9"/>
  <c r="M294" i="9"/>
  <c r="O294" i="9"/>
  <c r="Q294" i="9"/>
  <c r="B294" i="9"/>
  <c r="C294" i="9"/>
  <c r="K295" i="9"/>
  <c r="M295" i="9"/>
  <c r="O295" i="9"/>
  <c r="Q295" i="9"/>
  <c r="B295" i="9"/>
  <c r="C295" i="9"/>
  <c r="K296" i="9"/>
  <c r="M296" i="9"/>
  <c r="O296" i="9"/>
  <c r="Q296" i="9"/>
  <c r="B296" i="9"/>
  <c r="C296" i="9"/>
  <c r="K297" i="9"/>
  <c r="M297" i="9"/>
  <c r="O297" i="9"/>
  <c r="Q297" i="9"/>
  <c r="B297" i="9"/>
  <c r="C297" i="9"/>
  <c r="K298" i="9"/>
  <c r="M298" i="9"/>
  <c r="O298" i="9"/>
  <c r="Q298" i="9"/>
  <c r="B298" i="9"/>
  <c r="C298" i="9"/>
  <c r="K299" i="9"/>
  <c r="M299" i="9"/>
  <c r="O299" i="9"/>
  <c r="Q299" i="9"/>
  <c r="B299" i="9"/>
  <c r="C299" i="9"/>
  <c r="K300" i="9"/>
  <c r="M300" i="9"/>
  <c r="O300" i="9"/>
  <c r="Q300" i="9"/>
  <c r="B300" i="9"/>
  <c r="C300" i="9"/>
  <c r="K301" i="9"/>
  <c r="M301" i="9"/>
  <c r="O301" i="9"/>
  <c r="Q301" i="9"/>
  <c r="B301" i="9"/>
  <c r="C301" i="9"/>
  <c r="K302" i="9"/>
  <c r="M302" i="9"/>
  <c r="O302" i="9"/>
  <c r="Q302" i="9"/>
  <c r="B302" i="9"/>
  <c r="C302" i="9"/>
  <c r="K303" i="9"/>
  <c r="M303" i="9"/>
  <c r="O303" i="9"/>
  <c r="Q303" i="9"/>
  <c r="B303" i="9"/>
  <c r="C303" i="9"/>
  <c r="K304" i="9"/>
  <c r="M304" i="9"/>
  <c r="O304" i="9"/>
  <c r="Q304" i="9"/>
  <c r="B304" i="9"/>
  <c r="C304" i="9"/>
  <c r="K305" i="9"/>
  <c r="M305" i="9"/>
  <c r="O305" i="9"/>
  <c r="Q305" i="9"/>
  <c r="B305" i="9"/>
  <c r="C305" i="9"/>
  <c r="K306" i="9"/>
  <c r="M306" i="9"/>
  <c r="O306" i="9"/>
  <c r="Q306" i="9"/>
  <c r="B306" i="9"/>
  <c r="C306" i="9"/>
  <c r="K307" i="9"/>
  <c r="M307" i="9"/>
  <c r="O307" i="9"/>
  <c r="Q307" i="9"/>
  <c r="B307" i="9"/>
  <c r="C307" i="9"/>
  <c r="K308" i="9"/>
  <c r="M308" i="9"/>
  <c r="O308" i="9"/>
  <c r="Q308" i="9"/>
  <c r="B308" i="9"/>
  <c r="C308" i="9"/>
  <c r="K309" i="9"/>
  <c r="M309" i="9"/>
  <c r="O309" i="9"/>
  <c r="Q309" i="9"/>
  <c r="B309" i="9"/>
  <c r="C309" i="9"/>
  <c r="K310" i="9"/>
  <c r="M310" i="9"/>
  <c r="O310" i="9"/>
  <c r="Q310" i="9"/>
  <c r="B310" i="9"/>
  <c r="C310" i="9"/>
  <c r="K311" i="9"/>
  <c r="M311" i="9"/>
  <c r="O311" i="9"/>
  <c r="Q311" i="9"/>
  <c r="B311" i="9"/>
  <c r="C311" i="9"/>
  <c r="K312" i="9"/>
  <c r="M312" i="9"/>
  <c r="O312" i="9"/>
  <c r="Q312" i="9"/>
  <c r="B312" i="9"/>
  <c r="C312" i="9"/>
  <c r="K313" i="9"/>
  <c r="M313" i="9"/>
  <c r="O313" i="9"/>
  <c r="Q313" i="9"/>
  <c r="B313" i="9"/>
  <c r="C313" i="9"/>
  <c r="K314" i="9"/>
  <c r="M314" i="9"/>
  <c r="O314" i="9"/>
  <c r="Q314" i="9"/>
  <c r="B314" i="9"/>
  <c r="C314" i="9"/>
  <c r="K315" i="9"/>
  <c r="M315" i="9"/>
  <c r="O315" i="9"/>
  <c r="Q315" i="9"/>
  <c r="B315" i="9"/>
  <c r="C315" i="9"/>
  <c r="K316" i="9"/>
  <c r="M316" i="9"/>
  <c r="O316" i="9"/>
  <c r="Q316" i="9"/>
  <c r="B316" i="9"/>
  <c r="C316" i="9"/>
  <c r="K317" i="9"/>
  <c r="M317" i="9"/>
  <c r="O317" i="9"/>
  <c r="Q317" i="9"/>
  <c r="B317" i="9"/>
  <c r="C317" i="9"/>
  <c r="K318" i="9"/>
  <c r="M318" i="9"/>
  <c r="O318" i="9"/>
  <c r="Q318" i="9"/>
  <c r="B318" i="9"/>
  <c r="C318" i="9"/>
  <c r="K319" i="9"/>
  <c r="M319" i="9"/>
  <c r="O319" i="9"/>
  <c r="Q319" i="9"/>
  <c r="B319" i="9"/>
  <c r="C319" i="9"/>
  <c r="K320" i="9"/>
  <c r="M320" i="9"/>
  <c r="O320" i="9"/>
  <c r="Q320" i="9"/>
  <c r="B320" i="9"/>
  <c r="C320" i="9"/>
  <c r="K321" i="9"/>
  <c r="M321" i="9"/>
  <c r="O321" i="9"/>
  <c r="Q321" i="9"/>
  <c r="B321" i="9"/>
  <c r="C321" i="9"/>
  <c r="K322" i="9"/>
  <c r="M322" i="9"/>
  <c r="O322" i="9"/>
  <c r="Q322" i="9"/>
  <c r="B322" i="9"/>
  <c r="C322" i="9"/>
  <c r="K323" i="9"/>
  <c r="M323" i="9"/>
  <c r="O323" i="9"/>
  <c r="Q323" i="9"/>
  <c r="B323" i="9"/>
  <c r="C323" i="9"/>
  <c r="K324" i="9"/>
  <c r="M324" i="9"/>
  <c r="O324" i="9"/>
  <c r="Q324" i="9"/>
  <c r="B324" i="9"/>
  <c r="C324" i="9"/>
  <c r="K325" i="9"/>
  <c r="M325" i="9"/>
  <c r="O325" i="9"/>
  <c r="Q325" i="9"/>
  <c r="B325" i="9"/>
  <c r="C325" i="9"/>
  <c r="K326" i="9"/>
  <c r="M326" i="9"/>
  <c r="O326" i="9"/>
  <c r="Q326" i="9"/>
  <c r="B326" i="9"/>
  <c r="C326" i="9"/>
  <c r="K327" i="9"/>
  <c r="M327" i="9"/>
  <c r="O327" i="9"/>
  <c r="Q327" i="9"/>
  <c r="B327" i="9"/>
  <c r="C327" i="9"/>
  <c r="K328" i="9"/>
  <c r="M328" i="9"/>
  <c r="O328" i="9"/>
  <c r="Q328" i="9"/>
  <c r="B328" i="9"/>
  <c r="C328" i="9"/>
  <c r="K329" i="9"/>
  <c r="M329" i="9"/>
  <c r="O329" i="9"/>
  <c r="Q329" i="9"/>
  <c r="B329" i="9"/>
  <c r="C329" i="9"/>
  <c r="K330" i="9"/>
  <c r="M330" i="9"/>
  <c r="O330" i="9"/>
  <c r="Q330" i="9"/>
  <c r="B330" i="9"/>
  <c r="C330" i="9"/>
  <c r="K331" i="9"/>
  <c r="M331" i="9"/>
  <c r="O331" i="9"/>
  <c r="Q331" i="9"/>
  <c r="B331" i="9"/>
  <c r="C331" i="9"/>
  <c r="K332" i="9"/>
  <c r="M332" i="9"/>
  <c r="O332" i="9"/>
  <c r="Q332" i="9"/>
  <c r="B332" i="9"/>
  <c r="C332" i="9"/>
  <c r="K333" i="9"/>
  <c r="M333" i="9"/>
  <c r="O333" i="9"/>
  <c r="Q333" i="9"/>
  <c r="B333" i="9"/>
  <c r="C333" i="9"/>
  <c r="K334" i="9"/>
  <c r="M334" i="9"/>
  <c r="O334" i="9"/>
  <c r="Q334" i="9"/>
  <c r="B334" i="9"/>
  <c r="C334" i="9"/>
  <c r="K335" i="9"/>
  <c r="M335" i="9"/>
  <c r="O335" i="9"/>
  <c r="Q335" i="9"/>
  <c r="B335" i="9"/>
  <c r="C335" i="9"/>
  <c r="K336" i="9"/>
  <c r="M336" i="9"/>
  <c r="O336" i="9"/>
  <c r="Q336" i="9"/>
  <c r="B336" i="9"/>
  <c r="C336" i="9"/>
  <c r="K337" i="9"/>
  <c r="M337" i="9"/>
  <c r="O337" i="9"/>
  <c r="Q337" i="9"/>
  <c r="B337" i="9"/>
  <c r="C337" i="9"/>
  <c r="C151" i="9"/>
  <c r="K151" i="9"/>
  <c r="M151" i="9"/>
  <c r="O151" i="9"/>
  <c r="Q151" i="9"/>
  <c r="B151" i="9"/>
  <c r="F159" i="9"/>
  <c r="F160" i="9"/>
  <c r="F175" i="9"/>
  <c r="F183" i="9"/>
  <c r="F190" i="9"/>
  <c r="F193" i="9"/>
  <c r="F208" i="9"/>
  <c r="F209" i="9"/>
  <c r="F226" i="9"/>
  <c r="F227" i="9"/>
  <c r="F233" i="9"/>
  <c r="F235" i="9"/>
  <c r="F240" i="9"/>
  <c r="F246" i="9"/>
  <c r="F252" i="9"/>
  <c r="F256" i="9"/>
  <c r="F257" i="9"/>
  <c r="F259" i="9"/>
  <c r="F261" i="9"/>
  <c r="F267" i="9"/>
  <c r="F269" i="9"/>
  <c r="F271" i="9"/>
  <c r="F275" i="9"/>
  <c r="F284" i="9"/>
  <c r="F295" i="9"/>
  <c r="F305" i="9"/>
  <c r="F307" i="9"/>
  <c r="F314" i="9"/>
  <c r="F316" i="9"/>
  <c r="F319" i="9"/>
  <c r="F326" i="9"/>
  <c r="F329" i="9"/>
  <c r="F333" i="9"/>
  <c r="F335" i="9"/>
  <c r="K445" i="8"/>
  <c r="L445" i="8"/>
  <c r="K440" i="8"/>
  <c r="L440" i="8"/>
  <c r="K435" i="8"/>
  <c r="L435" i="8"/>
  <c r="K430" i="8"/>
  <c r="L430" i="8"/>
  <c r="K425" i="8"/>
  <c r="L425" i="8"/>
  <c r="K420" i="8"/>
  <c r="L420" i="8"/>
  <c r="K415" i="8"/>
  <c r="L415" i="8"/>
  <c r="K412" i="8"/>
  <c r="L412" i="8"/>
  <c r="K409" i="8"/>
  <c r="L409" i="8"/>
  <c r="K404" i="8"/>
  <c r="L404" i="8"/>
  <c r="K400" i="8"/>
  <c r="L400" i="8"/>
  <c r="K397" i="8"/>
  <c r="L397" i="8"/>
  <c r="K394" i="8"/>
  <c r="L394" i="8"/>
  <c r="K389" i="8"/>
  <c r="L389" i="8"/>
  <c r="K386" i="8"/>
  <c r="L386" i="8"/>
  <c r="K382" i="8"/>
  <c r="L382" i="8"/>
  <c r="K378" i="8"/>
  <c r="L378" i="8"/>
  <c r="K373" i="8"/>
  <c r="L373" i="8"/>
  <c r="K370" i="8"/>
  <c r="L370" i="8"/>
  <c r="K367" i="8"/>
  <c r="L367" i="8"/>
  <c r="K363" i="8"/>
  <c r="L363" i="8"/>
  <c r="K358" i="8"/>
  <c r="L358" i="8"/>
  <c r="K353" i="8"/>
  <c r="L353" i="8"/>
  <c r="K349" i="8"/>
  <c r="L349" i="8"/>
  <c r="K346" i="8"/>
  <c r="L346" i="8"/>
  <c r="K341" i="8"/>
  <c r="L341" i="8"/>
  <c r="K336" i="8"/>
  <c r="L336" i="8"/>
  <c r="K332" i="8"/>
  <c r="L332" i="8"/>
  <c r="K328" i="8"/>
  <c r="L328" i="8"/>
  <c r="K323" i="8"/>
  <c r="L323" i="8"/>
  <c r="K320" i="8"/>
  <c r="L320" i="8"/>
  <c r="K316" i="8"/>
  <c r="L316" i="8"/>
  <c r="K311" i="8"/>
  <c r="L311" i="8"/>
  <c r="K306" i="8"/>
  <c r="L306" i="8"/>
  <c r="K303" i="8"/>
  <c r="L303" i="8"/>
  <c r="K298" i="8"/>
  <c r="L298" i="8"/>
  <c r="K294" i="8"/>
  <c r="L294" i="8"/>
  <c r="K289" i="8"/>
  <c r="L289" i="8"/>
  <c r="K286" i="8"/>
  <c r="L286" i="8"/>
  <c r="K282" i="8"/>
  <c r="L282" i="8"/>
  <c r="K278" i="8"/>
  <c r="L278" i="8"/>
  <c r="K273" i="8"/>
  <c r="L273" i="8"/>
  <c r="K269" i="8"/>
  <c r="L269" i="8"/>
  <c r="K265" i="8"/>
  <c r="L265" i="8"/>
  <c r="K262" i="8"/>
  <c r="L262" i="8"/>
  <c r="K257" i="8"/>
  <c r="L257" i="8"/>
  <c r="K254" i="8"/>
  <c r="L254" i="8"/>
  <c r="K249" i="8"/>
  <c r="L249" i="8"/>
  <c r="K246" i="8"/>
  <c r="L246" i="8"/>
  <c r="K241" i="8"/>
  <c r="L241" i="8"/>
  <c r="K237" i="8"/>
  <c r="L237" i="8"/>
  <c r="K234" i="8"/>
  <c r="L234" i="8"/>
  <c r="K230" i="8"/>
  <c r="L230" i="8"/>
  <c r="K225" i="8"/>
  <c r="L225" i="8"/>
  <c r="K220" i="8"/>
  <c r="L220" i="8"/>
  <c r="K217" i="8"/>
  <c r="L217" i="8"/>
  <c r="K214" i="8"/>
  <c r="L214" i="8"/>
  <c r="K209" i="8"/>
  <c r="L209" i="8"/>
  <c r="K205" i="8"/>
  <c r="L205" i="8"/>
  <c r="K202" i="8"/>
  <c r="L202" i="8"/>
  <c r="V203" i="8"/>
  <c r="W203" i="8"/>
  <c r="X203" i="8"/>
  <c r="U203" i="8"/>
  <c r="AC203" i="8"/>
  <c r="V206" i="8"/>
  <c r="W206" i="8"/>
  <c r="X206" i="8"/>
  <c r="U206" i="8"/>
  <c r="AC206" i="8"/>
  <c r="V210" i="8"/>
  <c r="W210" i="8"/>
  <c r="X210" i="8"/>
  <c r="U210" i="8"/>
  <c r="AC210" i="8"/>
  <c r="V215" i="8"/>
  <c r="W215" i="8"/>
  <c r="X215" i="8"/>
  <c r="U215" i="8"/>
  <c r="AC215" i="8"/>
  <c r="V218" i="8"/>
  <c r="W218" i="8"/>
  <c r="X218" i="8"/>
  <c r="U218" i="8"/>
  <c r="AC218" i="8"/>
  <c r="V221" i="8"/>
  <c r="W221" i="8"/>
  <c r="X221" i="8"/>
  <c r="U221" i="8"/>
  <c r="AC221" i="8"/>
  <c r="V226" i="8"/>
  <c r="W226" i="8"/>
  <c r="X226" i="8"/>
  <c r="U226" i="8"/>
  <c r="AC226" i="8"/>
  <c r="V231" i="8"/>
  <c r="W231" i="8"/>
  <c r="X231" i="8"/>
  <c r="U231" i="8"/>
  <c r="AC231" i="8"/>
  <c r="V235" i="8"/>
  <c r="W235" i="8"/>
  <c r="X235" i="8"/>
  <c r="U235" i="8"/>
  <c r="AC235" i="8"/>
  <c r="V238" i="8"/>
  <c r="W238" i="8"/>
  <c r="X238" i="8"/>
  <c r="U238" i="8"/>
  <c r="AC238" i="8"/>
  <c r="V242" i="8"/>
  <c r="W242" i="8"/>
  <c r="X242" i="8"/>
  <c r="U242" i="8"/>
  <c r="AC242" i="8"/>
  <c r="V247" i="8"/>
  <c r="W247" i="8"/>
  <c r="X247" i="8"/>
  <c r="U247" i="8"/>
  <c r="AC247" i="8"/>
  <c r="V250" i="8"/>
  <c r="W250" i="8"/>
  <c r="X250" i="8"/>
  <c r="U250" i="8"/>
  <c r="AC250" i="8"/>
  <c r="V255" i="8"/>
  <c r="W255" i="8"/>
  <c r="X255" i="8"/>
  <c r="U255" i="8"/>
  <c r="AC255" i="8"/>
  <c r="V258" i="8"/>
  <c r="W258" i="8"/>
  <c r="X258" i="8"/>
  <c r="U258" i="8"/>
  <c r="AC258" i="8"/>
  <c r="V263" i="8"/>
  <c r="W263" i="8"/>
  <c r="X263" i="8"/>
  <c r="U263" i="8"/>
  <c r="AC263" i="8"/>
  <c r="V266" i="8"/>
  <c r="W266" i="8"/>
  <c r="X266" i="8"/>
  <c r="U266" i="8"/>
  <c r="AC266" i="8"/>
  <c r="V270" i="8"/>
  <c r="W270" i="8"/>
  <c r="X270" i="8"/>
  <c r="U270" i="8"/>
  <c r="AC270" i="8"/>
  <c r="V274" i="8"/>
  <c r="W274" i="8"/>
  <c r="X274" i="8"/>
  <c r="U274" i="8"/>
  <c r="AC274" i="8"/>
  <c r="V279" i="8"/>
  <c r="W279" i="8"/>
  <c r="X279" i="8"/>
  <c r="U279" i="8"/>
  <c r="AC279" i="8"/>
  <c r="V283" i="8"/>
  <c r="W283" i="8"/>
  <c r="X283" i="8"/>
  <c r="U283" i="8"/>
  <c r="AC283" i="8"/>
  <c r="V287" i="8"/>
  <c r="W287" i="8"/>
  <c r="X287" i="8"/>
  <c r="U287" i="8"/>
  <c r="AC287" i="8"/>
  <c r="V290" i="8"/>
  <c r="W290" i="8"/>
  <c r="X290" i="8"/>
  <c r="U290" i="8"/>
  <c r="AC290" i="8"/>
  <c r="V295" i="8"/>
  <c r="W295" i="8"/>
  <c r="X295" i="8"/>
  <c r="U295" i="8"/>
  <c r="AC295" i="8"/>
  <c r="V299" i="8"/>
  <c r="W299" i="8"/>
  <c r="X299" i="8"/>
  <c r="U299" i="8"/>
  <c r="AC299" i="8"/>
  <c r="V304" i="8"/>
  <c r="W304" i="8"/>
  <c r="X304" i="8"/>
  <c r="U304" i="8"/>
  <c r="AC304" i="8"/>
  <c r="V307" i="8"/>
  <c r="W307" i="8"/>
  <c r="X307" i="8"/>
  <c r="U307" i="8"/>
  <c r="AC307" i="8"/>
  <c r="V312" i="8"/>
  <c r="W312" i="8"/>
  <c r="X312" i="8"/>
  <c r="U312" i="8"/>
  <c r="AC312" i="8"/>
  <c r="V317" i="8"/>
  <c r="W317" i="8"/>
  <c r="X317" i="8"/>
  <c r="U317" i="8"/>
  <c r="AC317" i="8"/>
  <c r="V321" i="8"/>
  <c r="W321" i="8"/>
  <c r="X321" i="8"/>
  <c r="U321" i="8"/>
  <c r="AC321" i="8"/>
  <c r="V324" i="8"/>
  <c r="W324" i="8"/>
  <c r="X324" i="8"/>
  <c r="U324" i="8"/>
  <c r="AC324" i="8"/>
  <c r="V329" i="8"/>
  <c r="W329" i="8"/>
  <c r="X329" i="8"/>
  <c r="U329" i="8"/>
  <c r="AC329" i="8"/>
  <c r="V333" i="8"/>
  <c r="W333" i="8"/>
  <c r="X333" i="8"/>
  <c r="U333" i="8"/>
  <c r="AC333" i="8"/>
  <c r="V337" i="8"/>
  <c r="W337" i="8"/>
  <c r="X337" i="8"/>
  <c r="U337" i="8"/>
  <c r="AC337" i="8"/>
  <c r="V342" i="8"/>
  <c r="W342" i="8"/>
  <c r="X342" i="8"/>
  <c r="U342" i="8"/>
  <c r="AC342" i="8"/>
  <c r="V347" i="8"/>
  <c r="W347" i="8"/>
  <c r="X347" i="8"/>
  <c r="U347" i="8"/>
  <c r="AC347" i="8"/>
  <c r="V350" i="8"/>
  <c r="W350" i="8"/>
  <c r="X350" i="8"/>
  <c r="U350" i="8"/>
  <c r="AC350" i="8"/>
  <c r="V354" i="8"/>
  <c r="W354" i="8"/>
  <c r="X354" i="8"/>
  <c r="U354" i="8"/>
  <c r="AC354" i="8"/>
  <c r="V359" i="8"/>
  <c r="W359" i="8"/>
  <c r="X359" i="8"/>
  <c r="U359" i="8"/>
  <c r="AC359" i="8"/>
  <c r="V364" i="8"/>
  <c r="W364" i="8"/>
  <c r="X364" i="8"/>
  <c r="U364" i="8"/>
  <c r="AC364" i="8"/>
  <c r="V368" i="8"/>
  <c r="W368" i="8"/>
  <c r="X368" i="8"/>
  <c r="U368" i="8"/>
  <c r="AC368" i="8"/>
  <c r="V371" i="8"/>
  <c r="W371" i="8"/>
  <c r="X371" i="8"/>
  <c r="U371" i="8"/>
  <c r="AC371" i="8"/>
  <c r="V374" i="8"/>
  <c r="W374" i="8"/>
  <c r="X374" i="8"/>
  <c r="U374" i="8"/>
  <c r="AC374" i="8"/>
  <c r="V379" i="8"/>
  <c r="W379" i="8"/>
  <c r="X379" i="8"/>
  <c r="U379" i="8"/>
  <c r="AC379" i="8"/>
  <c r="V383" i="8"/>
  <c r="W383" i="8"/>
  <c r="X383" i="8"/>
  <c r="U383" i="8"/>
  <c r="AC383" i="8"/>
  <c r="V387" i="8"/>
  <c r="W387" i="8"/>
  <c r="X387" i="8"/>
  <c r="U387" i="8"/>
  <c r="AC387" i="8"/>
  <c r="V390" i="8"/>
  <c r="W390" i="8"/>
  <c r="X390" i="8"/>
  <c r="U390" i="8"/>
  <c r="AC390" i="8"/>
  <c r="V395" i="8"/>
  <c r="W395" i="8"/>
  <c r="X395" i="8"/>
  <c r="U395" i="8"/>
  <c r="AC395" i="8"/>
  <c r="V398" i="8"/>
  <c r="W398" i="8"/>
  <c r="X398" i="8"/>
  <c r="U398" i="8"/>
  <c r="AC398" i="8"/>
  <c r="V401" i="8"/>
  <c r="W401" i="8"/>
  <c r="X401" i="8"/>
  <c r="U401" i="8"/>
  <c r="AC401" i="8"/>
  <c r="V405" i="8"/>
  <c r="W405" i="8"/>
  <c r="X405" i="8"/>
  <c r="U405" i="8"/>
  <c r="AC405" i="8"/>
  <c r="V410" i="8"/>
  <c r="W410" i="8"/>
  <c r="X410" i="8"/>
  <c r="U410" i="8"/>
  <c r="AC410" i="8"/>
  <c r="V413" i="8"/>
  <c r="W413" i="8"/>
  <c r="X413" i="8"/>
  <c r="U413" i="8"/>
  <c r="AC413" i="8"/>
  <c r="V416" i="8"/>
  <c r="W416" i="8"/>
  <c r="X416" i="8"/>
  <c r="U416" i="8"/>
  <c r="AC416" i="8"/>
  <c r="V421" i="8"/>
  <c r="W421" i="8"/>
  <c r="X421" i="8"/>
  <c r="U421" i="8"/>
  <c r="AC421" i="8"/>
  <c r="V426" i="8"/>
  <c r="W426" i="8"/>
  <c r="X426" i="8"/>
  <c r="U426" i="8"/>
  <c r="AC426" i="8"/>
  <c r="V431" i="8"/>
  <c r="W431" i="8"/>
  <c r="X431" i="8"/>
  <c r="U431" i="8"/>
  <c r="AC431" i="8"/>
  <c r="V436" i="8"/>
  <c r="W436" i="8"/>
  <c r="X436" i="8"/>
  <c r="U436" i="8"/>
  <c r="AC436" i="8"/>
  <c r="V441" i="8"/>
  <c r="W441" i="8"/>
  <c r="X441" i="8"/>
  <c r="U441" i="8"/>
  <c r="AC441" i="8"/>
  <c r="AC200" i="8"/>
  <c r="V204" i="8"/>
  <c r="W204" i="8"/>
  <c r="X204" i="8"/>
  <c r="U204" i="8"/>
  <c r="AC204" i="8"/>
  <c r="V207" i="8"/>
  <c r="W207" i="8"/>
  <c r="X207" i="8"/>
  <c r="U207" i="8"/>
  <c r="AC207" i="8"/>
  <c r="V211" i="8"/>
  <c r="W211" i="8"/>
  <c r="X211" i="8"/>
  <c r="U211" i="8"/>
  <c r="AC211" i="8"/>
  <c r="V216" i="8"/>
  <c r="W216" i="8"/>
  <c r="X216" i="8"/>
  <c r="U216" i="8"/>
  <c r="AC216" i="8"/>
  <c r="V219" i="8"/>
  <c r="W219" i="8"/>
  <c r="X219" i="8"/>
  <c r="U219" i="8"/>
  <c r="AC219" i="8"/>
  <c r="V222" i="8"/>
  <c r="W222" i="8"/>
  <c r="X222" i="8"/>
  <c r="U222" i="8"/>
  <c r="AC222" i="8"/>
  <c r="V227" i="8"/>
  <c r="W227" i="8"/>
  <c r="X227" i="8"/>
  <c r="U227" i="8"/>
  <c r="AC227" i="8"/>
  <c r="V232" i="8"/>
  <c r="W232" i="8"/>
  <c r="X232" i="8"/>
  <c r="U232" i="8"/>
  <c r="AC232" i="8"/>
  <c r="V236" i="8"/>
  <c r="W236" i="8"/>
  <c r="X236" i="8"/>
  <c r="U236" i="8"/>
  <c r="AC236" i="8"/>
  <c r="V239" i="8"/>
  <c r="W239" i="8"/>
  <c r="X239" i="8"/>
  <c r="U239" i="8"/>
  <c r="AC239" i="8"/>
  <c r="V243" i="8"/>
  <c r="W243" i="8"/>
  <c r="X243" i="8"/>
  <c r="U243" i="8"/>
  <c r="AC243" i="8"/>
  <c r="V248" i="8"/>
  <c r="W248" i="8"/>
  <c r="X248" i="8"/>
  <c r="U248" i="8"/>
  <c r="AC248" i="8"/>
  <c r="V251" i="8"/>
  <c r="W251" i="8"/>
  <c r="X251" i="8"/>
  <c r="U251" i="8"/>
  <c r="AC251" i="8"/>
  <c r="V256" i="8"/>
  <c r="W256" i="8"/>
  <c r="X256" i="8"/>
  <c r="U256" i="8"/>
  <c r="AC256" i="8"/>
  <c r="V259" i="8"/>
  <c r="W259" i="8"/>
  <c r="X259" i="8"/>
  <c r="U259" i="8"/>
  <c r="AC259" i="8"/>
  <c r="V264" i="8"/>
  <c r="W264" i="8"/>
  <c r="X264" i="8"/>
  <c r="U264" i="8"/>
  <c r="AC264" i="8"/>
  <c r="V267" i="8"/>
  <c r="W267" i="8"/>
  <c r="X267" i="8"/>
  <c r="U267" i="8"/>
  <c r="AC267" i="8"/>
  <c r="V271" i="8"/>
  <c r="W271" i="8"/>
  <c r="X271" i="8"/>
  <c r="U271" i="8"/>
  <c r="AC271" i="8"/>
  <c r="V275" i="8"/>
  <c r="W275" i="8"/>
  <c r="X275" i="8"/>
  <c r="U275" i="8"/>
  <c r="AC275" i="8"/>
  <c r="V280" i="8"/>
  <c r="W280" i="8"/>
  <c r="X280" i="8"/>
  <c r="U280" i="8"/>
  <c r="AC280" i="8"/>
  <c r="V284" i="8"/>
  <c r="W284" i="8"/>
  <c r="X284" i="8"/>
  <c r="U284" i="8"/>
  <c r="AC284" i="8"/>
  <c r="V288" i="8"/>
  <c r="W288" i="8"/>
  <c r="X288" i="8"/>
  <c r="U288" i="8"/>
  <c r="AC288" i="8"/>
  <c r="V291" i="8"/>
  <c r="W291" i="8"/>
  <c r="X291" i="8"/>
  <c r="U291" i="8"/>
  <c r="AC291" i="8"/>
  <c r="V296" i="8"/>
  <c r="W296" i="8"/>
  <c r="X296" i="8"/>
  <c r="U296" i="8"/>
  <c r="AC296" i="8"/>
  <c r="V300" i="8"/>
  <c r="W300" i="8"/>
  <c r="X300" i="8"/>
  <c r="U300" i="8"/>
  <c r="AC300" i="8"/>
  <c r="V305" i="8"/>
  <c r="W305" i="8"/>
  <c r="X305" i="8"/>
  <c r="U305" i="8"/>
  <c r="AC305" i="8"/>
  <c r="V308" i="8"/>
  <c r="W308" i="8"/>
  <c r="X308" i="8"/>
  <c r="U308" i="8"/>
  <c r="AC308" i="8"/>
  <c r="V313" i="8"/>
  <c r="W313" i="8"/>
  <c r="X313" i="8"/>
  <c r="U313" i="8"/>
  <c r="AC313" i="8"/>
  <c r="V318" i="8"/>
  <c r="W318" i="8"/>
  <c r="X318" i="8"/>
  <c r="U318" i="8"/>
  <c r="AC318" i="8"/>
  <c r="V322" i="8"/>
  <c r="W322" i="8"/>
  <c r="X322" i="8"/>
  <c r="U322" i="8"/>
  <c r="AC322" i="8"/>
  <c r="V325" i="8"/>
  <c r="W325" i="8"/>
  <c r="X325" i="8"/>
  <c r="U325" i="8"/>
  <c r="AC325" i="8"/>
  <c r="V330" i="8"/>
  <c r="W330" i="8"/>
  <c r="X330" i="8"/>
  <c r="U330" i="8"/>
  <c r="AC330" i="8"/>
  <c r="V334" i="8"/>
  <c r="W334" i="8"/>
  <c r="X334" i="8"/>
  <c r="U334" i="8"/>
  <c r="AC334" i="8"/>
  <c r="V338" i="8"/>
  <c r="W338" i="8"/>
  <c r="X338" i="8"/>
  <c r="U338" i="8"/>
  <c r="AC338" i="8"/>
  <c r="V343" i="8"/>
  <c r="W343" i="8"/>
  <c r="X343" i="8"/>
  <c r="U343" i="8"/>
  <c r="AC343" i="8"/>
  <c r="V348" i="8"/>
  <c r="W348" i="8"/>
  <c r="X348" i="8"/>
  <c r="U348" i="8"/>
  <c r="AC348" i="8"/>
  <c r="V351" i="8"/>
  <c r="W351" i="8"/>
  <c r="X351" i="8"/>
  <c r="U351" i="8"/>
  <c r="AC351" i="8"/>
  <c r="V355" i="8"/>
  <c r="W355" i="8"/>
  <c r="X355" i="8"/>
  <c r="U355" i="8"/>
  <c r="AC355" i="8"/>
  <c r="V360" i="8"/>
  <c r="W360" i="8"/>
  <c r="X360" i="8"/>
  <c r="U360" i="8"/>
  <c r="AC360" i="8"/>
  <c r="V365" i="8"/>
  <c r="W365" i="8"/>
  <c r="X365" i="8"/>
  <c r="U365" i="8"/>
  <c r="AC365" i="8"/>
  <c r="V369" i="8"/>
  <c r="W369" i="8"/>
  <c r="X369" i="8"/>
  <c r="U369" i="8"/>
  <c r="AC369" i="8"/>
  <c r="V372" i="8"/>
  <c r="W372" i="8"/>
  <c r="X372" i="8"/>
  <c r="U372" i="8"/>
  <c r="AC372" i="8"/>
  <c r="V375" i="8"/>
  <c r="W375" i="8"/>
  <c r="X375" i="8"/>
  <c r="U375" i="8"/>
  <c r="AC375" i="8"/>
  <c r="V380" i="8"/>
  <c r="W380" i="8"/>
  <c r="X380" i="8"/>
  <c r="U380" i="8"/>
  <c r="AC380" i="8"/>
  <c r="V384" i="8"/>
  <c r="W384" i="8"/>
  <c r="X384" i="8"/>
  <c r="U384" i="8"/>
  <c r="AC384" i="8"/>
  <c r="V388" i="8"/>
  <c r="W388" i="8"/>
  <c r="X388" i="8"/>
  <c r="U388" i="8"/>
  <c r="AC388" i="8"/>
  <c r="V391" i="8"/>
  <c r="W391" i="8"/>
  <c r="X391" i="8"/>
  <c r="U391" i="8"/>
  <c r="AC391" i="8"/>
  <c r="V396" i="8"/>
  <c r="W396" i="8"/>
  <c r="X396" i="8"/>
  <c r="U396" i="8"/>
  <c r="AC396" i="8"/>
  <c r="V399" i="8"/>
  <c r="W399" i="8"/>
  <c r="X399" i="8"/>
  <c r="U399" i="8"/>
  <c r="AC399" i="8"/>
  <c r="V402" i="8"/>
  <c r="W402" i="8"/>
  <c r="X402" i="8"/>
  <c r="U402" i="8"/>
  <c r="AC402" i="8"/>
  <c r="V406" i="8"/>
  <c r="W406" i="8"/>
  <c r="X406" i="8"/>
  <c r="U406" i="8"/>
  <c r="AC406" i="8"/>
  <c r="V411" i="8"/>
  <c r="W411" i="8"/>
  <c r="X411" i="8"/>
  <c r="U411" i="8"/>
  <c r="AC411" i="8"/>
  <c r="V414" i="8"/>
  <c r="W414" i="8"/>
  <c r="X414" i="8"/>
  <c r="U414" i="8"/>
  <c r="AC414" i="8"/>
  <c r="V417" i="8"/>
  <c r="W417" i="8"/>
  <c r="X417" i="8"/>
  <c r="U417" i="8"/>
  <c r="AC417" i="8"/>
  <c r="V422" i="8"/>
  <c r="W422" i="8"/>
  <c r="X422" i="8"/>
  <c r="U422" i="8"/>
  <c r="AC422" i="8"/>
  <c r="V427" i="8"/>
  <c r="W427" i="8"/>
  <c r="X427" i="8"/>
  <c r="U427" i="8"/>
  <c r="AC427" i="8"/>
  <c r="V432" i="8"/>
  <c r="W432" i="8"/>
  <c r="X432" i="8"/>
  <c r="U432" i="8"/>
  <c r="AC432" i="8"/>
  <c r="V437" i="8"/>
  <c r="W437" i="8"/>
  <c r="X437" i="8"/>
  <c r="U437" i="8"/>
  <c r="AC437" i="8"/>
  <c r="V442" i="8"/>
  <c r="W442" i="8"/>
  <c r="X442" i="8"/>
  <c r="U442" i="8"/>
  <c r="AC442" i="8"/>
  <c r="AC201" i="8"/>
  <c r="V208" i="8"/>
  <c r="W208" i="8"/>
  <c r="X208" i="8"/>
  <c r="U208" i="8"/>
  <c r="AC208" i="8"/>
  <c r="V212" i="8"/>
  <c r="W212" i="8"/>
  <c r="X212" i="8"/>
  <c r="U212" i="8"/>
  <c r="AC212" i="8"/>
  <c r="V223" i="8"/>
  <c r="W223" i="8"/>
  <c r="X223" i="8"/>
  <c r="U223" i="8"/>
  <c r="AC223" i="8"/>
  <c r="V228" i="8"/>
  <c r="W228" i="8"/>
  <c r="X228" i="8"/>
  <c r="U228" i="8"/>
  <c r="AC228" i="8"/>
  <c r="V233" i="8"/>
  <c r="W233" i="8"/>
  <c r="X233" i="8"/>
  <c r="U233" i="8"/>
  <c r="AC233" i="8"/>
  <c r="V240" i="8"/>
  <c r="W240" i="8"/>
  <c r="X240" i="8"/>
  <c r="U240" i="8"/>
  <c r="AC240" i="8"/>
  <c r="V244" i="8"/>
  <c r="W244" i="8"/>
  <c r="X244" i="8"/>
  <c r="U244" i="8"/>
  <c r="AC244" i="8"/>
  <c r="V252" i="8"/>
  <c r="W252" i="8"/>
  <c r="X252" i="8"/>
  <c r="U252" i="8"/>
  <c r="AC252" i="8"/>
  <c r="V260" i="8"/>
  <c r="W260" i="8"/>
  <c r="X260" i="8"/>
  <c r="U260" i="8"/>
  <c r="AC260" i="8"/>
  <c r="V268" i="8"/>
  <c r="W268" i="8"/>
  <c r="X268" i="8"/>
  <c r="U268" i="8"/>
  <c r="AC268" i="8"/>
  <c r="V272" i="8"/>
  <c r="W272" i="8"/>
  <c r="X272" i="8"/>
  <c r="U272" i="8"/>
  <c r="AC272" i="8"/>
  <c r="V276" i="8"/>
  <c r="W276" i="8"/>
  <c r="X276" i="8"/>
  <c r="U276" i="8"/>
  <c r="AC276" i="8"/>
  <c r="V281" i="8"/>
  <c r="W281" i="8"/>
  <c r="X281" i="8"/>
  <c r="U281" i="8"/>
  <c r="AC281" i="8"/>
  <c r="V285" i="8"/>
  <c r="W285" i="8"/>
  <c r="X285" i="8"/>
  <c r="U285" i="8"/>
  <c r="AC285" i="8"/>
  <c r="V292" i="8"/>
  <c r="W292" i="8"/>
  <c r="X292" i="8"/>
  <c r="U292" i="8"/>
  <c r="AC292" i="8"/>
  <c r="V297" i="8"/>
  <c r="W297" i="8"/>
  <c r="X297" i="8"/>
  <c r="U297" i="8"/>
  <c r="AC297" i="8"/>
  <c r="V301" i="8"/>
  <c r="W301" i="8"/>
  <c r="X301" i="8"/>
  <c r="U301" i="8"/>
  <c r="AC301" i="8"/>
  <c r="V309" i="8"/>
  <c r="W309" i="8"/>
  <c r="X309" i="8"/>
  <c r="U309" i="8"/>
  <c r="AC309" i="8"/>
  <c r="V314" i="8"/>
  <c r="W314" i="8"/>
  <c r="X314" i="8"/>
  <c r="U314" i="8"/>
  <c r="AC314" i="8"/>
  <c r="V319" i="8"/>
  <c r="W319" i="8"/>
  <c r="X319" i="8"/>
  <c r="U319" i="8"/>
  <c r="AC319" i="8"/>
  <c r="V326" i="8"/>
  <c r="W326" i="8"/>
  <c r="X326" i="8"/>
  <c r="U326" i="8"/>
  <c r="AC326" i="8"/>
  <c r="V331" i="8"/>
  <c r="W331" i="8"/>
  <c r="X331" i="8"/>
  <c r="U331" i="8"/>
  <c r="AC331" i="8"/>
  <c r="V335" i="8"/>
  <c r="W335" i="8"/>
  <c r="X335" i="8"/>
  <c r="U335" i="8"/>
  <c r="AC335" i="8"/>
  <c r="V339" i="8"/>
  <c r="W339" i="8"/>
  <c r="X339" i="8"/>
  <c r="U339" i="8"/>
  <c r="AC339" i="8"/>
  <c r="V344" i="8"/>
  <c r="W344" i="8"/>
  <c r="X344" i="8"/>
  <c r="U344" i="8"/>
  <c r="AC344" i="8"/>
  <c r="V352" i="8"/>
  <c r="W352" i="8"/>
  <c r="X352" i="8"/>
  <c r="U352" i="8"/>
  <c r="AC352" i="8"/>
  <c r="V356" i="8"/>
  <c r="W356" i="8"/>
  <c r="X356" i="8"/>
  <c r="U356" i="8"/>
  <c r="AC356" i="8"/>
  <c r="V361" i="8"/>
  <c r="W361" i="8"/>
  <c r="X361" i="8"/>
  <c r="U361" i="8"/>
  <c r="AC361" i="8"/>
  <c r="V366" i="8"/>
  <c r="W366" i="8"/>
  <c r="X366" i="8"/>
  <c r="U366" i="8"/>
  <c r="AC366" i="8"/>
  <c r="V376" i="8"/>
  <c r="W376" i="8"/>
  <c r="X376" i="8"/>
  <c r="U376" i="8"/>
  <c r="AC376" i="8"/>
  <c r="V381" i="8"/>
  <c r="W381" i="8"/>
  <c r="X381" i="8"/>
  <c r="U381" i="8"/>
  <c r="AC381" i="8"/>
  <c r="V385" i="8"/>
  <c r="W385" i="8"/>
  <c r="X385" i="8"/>
  <c r="U385" i="8"/>
  <c r="AC385" i="8"/>
  <c r="V392" i="8"/>
  <c r="W392" i="8"/>
  <c r="X392" i="8"/>
  <c r="U392" i="8"/>
  <c r="AC392" i="8"/>
  <c r="V403" i="8"/>
  <c r="W403" i="8"/>
  <c r="X403" i="8"/>
  <c r="U403" i="8"/>
  <c r="AC403" i="8"/>
  <c r="V407" i="8"/>
  <c r="W407" i="8"/>
  <c r="X407" i="8"/>
  <c r="U407" i="8"/>
  <c r="AC407" i="8"/>
  <c r="V418" i="8"/>
  <c r="W418" i="8"/>
  <c r="X418" i="8"/>
  <c r="U418" i="8"/>
  <c r="AC418" i="8"/>
  <c r="V423" i="8"/>
  <c r="W423" i="8"/>
  <c r="X423" i="8"/>
  <c r="U423" i="8"/>
  <c r="AC423" i="8"/>
  <c r="V428" i="8"/>
  <c r="W428" i="8"/>
  <c r="X428" i="8"/>
  <c r="U428" i="8"/>
  <c r="AC428" i="8"/>
  <c r="V433" i="8"/>
  <c r="W433" i="8"/>
  <c r="X433" i="8"/>
  <c r="U433" i="8"/>
  <c r="AC433" i="8"/>
  <c r="V438" i="8"/>
  <c r="W438" i="8"/>
  <c r="X438" i="8"/>
  <c r="U438" i="8"/>
  <c r="AC438" i="8"/>
  <c r="V443" i="8"/>
  <c r="W443" i="8"/>
  <c r="X443" i="8"/>
  <c r="U443" i="8"/>
  <c r="AC443" i="8"/>
  <c r="V213" i="8"/>
  <c r="W213" i="8"/>
  <c r="X213" i="8"/>
  <c r="U213" i="8"/>
  <c r="AC213" i="8"/>
  <c r="V224" i="8"/>
  <c r="W224" i="8"/>
  <c r="X224" i="8"/>
  <c r="U224" i="8"/>
  <c r="AC224" i="8"/>
  <c r="V229" i="8"/>
  <c r="W229" i="8"/>
  <c r="X229" i="8"/>
  <c r="U229" i="8"/>
  <c r="AC229" i="8"/>
  <c r="V245" i="8"/>
  <c r="W245" i="8"/>
  <c r="X245" i="8"/>
  <c r="U245" i="8"/>
  <c r="AC245" i="8"/>
  <c r="V253" i="8"/>
  <c r="W253" i="8"/>
  <c r="X253" i="8"/>
  <c r="U253" i="8"/>
  <c r="AC253" i="8"/>
  <c r="V261" i="8"/>
  <c r="W261" i="8"/>
  <c r="X261" i="8"/>
  <c r="U261" i="8"/>
  <c r="AC261" i="8"/>
  <c r="V277" i="8"/>
  <c r="W277" i="8"/>
  <c r="X277" i="8"/>
  <c r="U277" i="8"/>
  <c r="AC277" i="8"/>
  <c r="V293" i="8"/>
  <c r="W293" i="8"/>
  <c r="X293" i="8"/>
  <c r="U293" i="8"/>
  <c r="AC293" i="8"/>
  <c r="V302" i="8"/>
  <c r="W302" i="8"/>
  <c r="X302" i="8"/>
  <c r="U302" i="8"/>
  <c r="AC302" i="8"/>
  <c r="V310" i="8"/>
  <c r="W310" i="8"/>
  <c r="X310" i="8"/>
  <c r="U310" i="8"/>
  <c r="AC310" i="8"/>
  <c r="V315" i="8"/>
  <c r="W315" i="8"/>
  <c r="X315" i="8"/>
  <c r="U315" i="8"/>
  <c r="AC315" i="8"/>
  <c r="V327" i="8"/>
  <c r="W327" i="8"/>
  <c r="X327" i="8"/>
  <c r="U327" i="8"/>
  <c r="AC327" i="8"/>
  <c r="V340" i="8"/>
  <c r="W340" i="8"/>
  <c r="X340" i="8"/>
  <c r="U340" i="8"/>
  <c r="AC340" i="8"/>
  <c r="V345" i="8"/>
  <c r="W345" i="8"/>
  <c r="X345" i="8"/>
  <c r="U345" i="8"/>
  <c r="AC345" i="8"/>
  <c r="V357" i="8"/>
  <c r="W357" i="8"/>
  <c r="X357" i="8"/>
  <c r="U357" i="8"/>
  <c r="AC357" i="8"/>
  <c r="V362" i="8"/>
  <c r="W362" i="8"/>
  <c r="X362" i="8"/>
  <c r="U362" i="8"/>
  <c r="AC362" i="8"/>
  <c r="V377" i="8"/>
  <c r="W377" i="8"/>
  <c r="X377" i="8"/>
  <c r="U377" i="8"/>
  <c r="AC377" i="8"/>
  <c r="V393" i="8"/>
  <c r="W393" i="8"/>
  <c r="X393" i="8"/>
  <c r="U393" i="8"/>
  <c r="AC393" i="8"/>
  <c r="V408" i="8"/>
  <c r="W408" i="8"/>
  <c r="X408" i="8"/>
  <c r="U408" i="8"/>
  <c r="AC408" i="8"/>
  <c r="V419" i="8"/>
  <c r="W419" i="8"/>
  <c r="X419" i="8"/>
  <c r="U419" i="8"/>
  <c r="AC419" i="8"/>
  <c r="V424" i="8"/>
  <c r="W424" i="8"/>
  <c r="X424" i="8"/>
  <c r="U424" i="8"/>
  <c r="AC424" i="8"/>
  <c r="V429" i="8"/>
  <c r="W429" i="8"/>
  <c r="X429" i="8"/>
  <c r="U429" i="8"/>
  <c r="AC429" i="8"/>
  <c r="V434" i="8"/>
  <c r="W434" i="8"/>
  <c r="X434" i="8"/>
  <c r="U434" i="8"/>
  <c r="AC434" i="8"/>
  <c r="V439" i="8"/>
  <c r="W439" i="8"/>
  <c r="X439" i="8"/>
  <c r="U439" i="8"/>
  <c r="AC439" i="8"/>
  <c r="V444" i="8"/>
  <c r="W444" i="8"/>
  <c r="X444" i="8"/>
  <c r="U444" i="8"/>
  <c r="AC444" i="8"/>
  <c r="AC199" i="8"/>
  <c r="T199" i="8"/>
  <c r="T203" i="8"/>
  <c r="T206" i="8"/>
  <c r="T210" i="8"/>
  <c r="T215" i="8"/>
  <c r="T218" i="8"/>
  <c r="T221" i="8"/>
  <c r="T226" i="8"/>
  <c r="T231" i="8"/>
  <c r="T235" i="8"/>
  <c r="T238" i="8"/>
  <c r="T242" i="8"/>
  <c r="T247" i="8"/>
  <c r="T250" i="8"/>
  <c r="T255" i="8"/>
  <c r="T258" i="8"/>
  <c r="T263" i="8"/>
  <c r="T266" i="8"/>
  <c r="T270" i="8"/>
  <c r="T274" i="8"/>
  <c r="T279" i="8"/>
  <c r="T283" i="8"/>
  <c r="T287" i="8"/>
  <c r="T290" i="8"/>
  <c r="T295" i="8"/>
  <c r="T299" i="8"/>
  <c r="T304" i="8"/>
  <c r="T307" i="8"/>
  <c r="T312" i="8"/>
  <c r="T317" i="8"/>
  <c r="T321" i="8"/>
  <c r="T324" i="8"/>
  <c r="T329" i="8"/>
  <c r="T333" i="8"/>
  <c r="T337" i="8"/>
  <c r="T342" i="8"/>
  <c r="T347" i="8"/>
  <c r="T350" i="8"/>
  <c r="T354" i="8"/>
  <c r="T359" i="8"/>
  <c r="T364" i="8"/>
  <c r="T368" i="8"/>
  <c r="T371" i="8"/>
  <c r="T374" i="8"/>
  <c r="T379" i="8"/>
  <c r="T383" i="8"/>
  <c r="T387" i="8"/>
  <c r="T390" i="8"/>
  <c r="T395" i="8"/>
  <c r="T398" i="8"/>
  <c r="T401" i="8"/>
  <c r="T405" i="8"/>
  <c r="T410" i="8"/>
  <c r="T413" i="8"/>
  <c r="T416" i="8"/>
  <c r="T421" i="8"/>
  <c r="T426" i="8"/>
  <c r="T431" i="8"/>
  <c r="T436" i="8"/>
  <c r="T441" i="8"/>
  <c r="T200" i="8"/>
  <c r="T204" i="8"/>
  <c r="T207" i="8"/>
  <c r="T211" i="8"/>
  <c r="T216" i="8"/>
  <c r="T219" i="8"/>
  <c r="T222" i="8"/>
  <c r="T227" i="8"/>
  <c r="T232" i="8"/>
  <c r="T236" i="8"/>
  <c r="T239" i="8"/>
  <c r="T243" i="8"/>
  <c r="T248" i="8"/>
  <c r="T251" i="8"/>
  <c r="T256" i="8"/>
  <c r="T259" i="8"/>
  <c r="T264" i="8"/>
  <c r="T267" i="8"/>
  <c r="T271" i="8"/>
  <c r="T275" i="8"/>
  <c r="T280" i="8"/>
  <c r="T284" i="8"/>
  <c r="T288" i="8"/>
  <c r="T291" i="8"/>
  <c r="T296" i="8"/>
  <c r="T300" i="8"/>
  <c r="T305" i="8"/>
  <c r="T308" i="8"/>
  <c r="T313" i="8"/>
  <c r="T318" i="8"/>
  <c r="T322" i="8"/>
  <c r="T325" i="8"/>
  <c r="T330" i="8"/>
  <c r="T334" i="8"/>
  <c r="T338" i="8"/>
  <c r="T343" i="8"/>
  <c r="T348" i="8"/>
  <c r="T351" i="8"/>
  <c r="T355" i="8"/>
  <c r="T360" i="8"/>
  <c r="T365" i="8"/>
  <c r="T369" i="8"/>
  <c r="T372" i="8"/>
  <c r="T375" i="8"/>
  <c r="T380" i="8"/>
  <c r="T384" i="8"/>
  <c r="T388" i="8"/>
  <c r="T391" i="8"/>
  <c r="T396" i="8"/>
  <c r="T399" i="8"/>
  <c r="T402" i="8"/>
  <c r="T406" i="8"/>
  <c r="T411" i="8"/>
  <c r="T414" i="8"/>
  <c r="T417" i="8"/>
  <c r="T422" i="8"/>
  <c r="T427" i="8"/>
  <c r="T432" i="8"/>
  <c r="T437" i="8"/>
  <c r="T442" i="8"/>
  <c r="T201" i="8"/>
  <c r="T208" i="8"/>
  <c r="T212" i="8"/>
  <c r="T223" i="8"/>
  <c r="T228" i="8"/>
  <c r="T233" i="8"/>
  <c r="T240" i="8"/>
  <c r="T244" i="8"/>
  <c r="T252" i="8"/>
  <c r="T260" i="8"/>
  <c r="T268" i="8"/>
  <c r="T272" i="8"/>
  <c r="T276" i="8"/>
  <c r="T281" i="8"/>
  <c r="T285" i="8"/>
  <c r="T292" i="8"/>
  <c r="T297" i="8"/>
  <c r="T301" i="8"/>
  <c r="T309" i="8"/>
  <c r="T314" i="8"/>
  <c r="T319" i="8"/>
  <c r="T326" i="8"/>
  <c r="T331" i="8"/>
  <c r="T335" i="8"/>
  <c r="T339" i="8"/>
  <c r="T344" i="8"/>
  <c r="T352" i="8"/>
  <c r="T356" i="8"/>
  <c r="T361" i="8"/>
  <c r="T366" i="8"/>
  <c r="T376" i="8"/>
  <c r="T381" i="8"/>
  <c r="T385" i="8"/>
  <c r="T392" i="8"/>
  <c r="T403" i="8"/>
  <c r="T407" i="8"/>
  <c r="T418" i="8"/>
  <c r="T423" i="8"/>
  <c r="T428" i="8"/>
  <c r="T433" i="8"/>
  <c r="T438" i="8"/>
  <c r="T443" i="8"/>
  <c r="T213" i="8"/>
  <c r="T224" i="8"/>
  <c r="T229" i="8"/>
  <c r="T245" i="8"/>
  <c r="T253" i="8"/>
  <c r="T261" i="8"/>
  <c r="T277" i="8"/>
  <c r="T293" i="8"/>
  <c r="T302" i="8"/>
  <c r="T310" i="8"/>
  <c r="T315" i="8"/>
  <c r="T327" i="8"/>
  <c r="T340" i="8"/>
  <c r="T345" i="8"/>
  <c r="T357" i="8"/>
  <c r="T362" i="8"/>
  <c r="T377" i="8"/>
  <c r="T393" i="8"/>
  <c r="T408" i="8"/>
  <c r="T419" i="8"/>
  <c r="T424" i="8"/>
  <c r="T429" i="8"/>
  <c r="T434" i="8"/>
  <c r="T439" i="8"/>
  <c r="T444" i="8"/>
  <c r="P201" i="8"/>
  <c r="P208" i="8"/>
  <c r="P212" i="8"/>
  <c r="P223" i="8"/>
  <c r="P228" i="8"/>
  <c r="P233" i="8"/>
  <c r="P240" i="8"/>
  <c r="P244" i="8"/>
  <c r="P252" i="8"/>
  <c r="P260" i="8"/>
  <c r="P268" i="8"/>
  <c r="P272" i="8"/>
  <c r="P276" i="8"/>
  <c r="P281" i="8"/>
  <c r="P285" i="8"/>
  <c r="P292" i="8"/>
  <c r="P297" i="8"/>
  <c r="P301" i="8"/>
  <c r="P309" i="8"/>
  <c r="P314" i="8"/>
  <c r="P319" i="8"/>
  <c r="P326" i="8"/>
  <c r="P331" i="8"/>
  <c r="P335" i="8"/>
  <c r="P339" i="8"/>
  <c r="P344" i="8"/>
  <c r="P352" i="8"/>
  <c r="P356" i="8"/>
  <c r="P361" i="8"/>
  <c r="P366" i="8"/>
  <c r="P376" i="8"/>
  <c r="P381" i="8"/>
  <c r="P385" i="8"/>
  <c r="P392" i="8"/>
  <c r="P403" i="8"/>
  <c r="P407" i="8"/>
  <c r="P418" i="8"/>
  <c r="P423" i="8"/>
  <c r="P428" i="8"/>
  <c r="P433" i="8"/>
  <c r="P438" i="8"/>
  <c r="P443" i="8"/>
  <c r="P213" i="8"/>
  <c r="P224" i="8"/>
  <c r="P229" i="8"/>
  <c r="P245" i="8"/>
  <c r="P253" i="8"/>
  <c r="P261" i="8"/>
  <c r="P277" i="8"/>
  <c r="P293" i="8"/>
  <c r="P302" i="8"/>
  <c r="P310" i="8"/>
  <c r="P315" i="8"/>
  <c r="P327" i="8"/>
  <c r="P340" i="8"/>
  <c r="P345" i="8"/>
  <c r="P357" i="8"/>
  <c r="P362" i="8"/>
  <c r="P377" i="8"/>
  <c r="P393" i="8"/>
  <c r="P408" i="8"/>
  <c r="P419" i="8"/>
  <c r="P424" i="8"/>
  <c r="P429" i="8"/>
  <c r="P434" i="8"/>
  <c r="P439" i="8"/>
  <c r="P444" i="8"/>
  <c r="U205" i="8"/>
  <c r="U209" i="8"/>
  <c r="U214" i="8"/>
  <c r="U217" i="8"/>
  <c r="U220" i="8"/>
  <c r="U225" i="8"/>
  <c r="U230" i="8"/>
  <c r="U234" i="8"/>
  <c r="U237" i="8"/>
  <c r="U241" i="8"/>
  <c r="U246" i="8"/>
  <c r="U249" i="8"/>
  <c r="U254" i="8"/>
  <c r="U257" i="8"/>
  <c r="U262" i="8"/>
  <c r="U265" i="8"/>
  <c r="U269" i="8"/>
  <c r="U273" i="8"/>
  <c r="U278" i="8"/>
  <c r="U282" i="8"/>
  <c r="U286" i="8"/>
  <c r="U289" i="8"/>
  <c r="U294" i="8"/>
  <c r="U298" i="8"/>
  <c r="U303" i="8"/>
  <c r="U306" i="8"/>
  <c r="U311" i="8"/>
  <c r="U316" i="8"/>
  <c r="U320" i="8"/>
  <c r="U323" i="8"/>
  <c r="U328" i="8"/>
  <c r="U332" i="8"/>
  <c r="U336" i="8"/>
  <c r="U341" i="8"/>
  <c r="U346" i="8"/>
  <c r="U349" i="8"/>
  <c r="U353" i="8"/>
  <c r="U358" i="8"/>
  <c r="U363" i="8"/>
  <c r="U367" i="8"/>
  <c r="U370" i="8"/>
  <c r="U373" i="8"/>
  <c r="U378" i="8"/>
  <c r="U382" i="8"/>
  <c r="U386" i="8"/>
  <c r="U389" i="8"/>
  <c r="U394" i="8"/>
  <c r="U397" i="8"/>
  <c r="U400" i="8"/>
  <c r="U404" i="8"/>
  <c r="U409" i="8"/>
  <c r="U412" i="8"/>
  <c r="U415" i="8"/>
  <c r="U420" i="8"/>
  <c r="U425" i="8"/>
  <c r="U430" i="8"/>
  <c r="U435" i="8"/>
  <c r="U440" i="8"/>
  <c r="U445" i="8"/>
  <c r="N205" i="8"/>
  <c r="N209" i="8"/>
  <c r="N214" i="8"/>
  <c r="N217" i="8"/>
  <c r="N220" i="8"/>
  <c r="N225" i="8"/>
  <c r="N230" i="8"/>
  <c r="N234" i="8"/>
  <c r="N237" i="8"/>
  <c r="N241" i="8"/>
  <c r="N246" i="8"/>
  <c r="N249" i="8"/>
  <c r="N254" i="8"/>
  <c r="N257" i="8"/>
  <c r="N262" i="8"/>
  <c r="N265" i="8"/>
  <c r="N269" i="8"/>
  <c r="N273" i="8"/>
  <c r="N278" i="8"/>
  <c r="N282" i="8"/>
  <c r="N286" i="8"/>
  <c r="N289" i="8"/>
  <c r="N294" i="8"/>
  <c r="N298" i="8"/>
  <c r="N303" i="8"/>
  <c r="N306" i="8"/>
  <c r="N311" i="8"/>
  <c r="N316" i="8"/>
  <c r="N320" i="8"/>
  <c r="N323" i="8"/>
  <c r="N328" i="8"/>
  <c r="N332" i="8"/>
  <c r="N336" i="8"/>
  <c r="N341" i="8"/>
  <c r="N346" i="8"/>
  <c r="N349" i="8"/>
  <c r="N353" i="8"/>
  <c r="N358" i="8"/>
  <c r="N363" i="8"/>
  <c r="N367" i="8"/>
  <c r="N370" i="8"/>
  <c r="N373" i="8"/>
  <c r="N378" i="8"/>
  <c r="N382" i="8"/>
  <c r="N386" i="8"/>
  <c r="N389" i="8"/>
  <c r="N394" i="8"/>
  <c r="N397" i="8"/>
  <c r="N400" i="8"/>
  <c r="N404" i="8"/>
  <c r="N409" i="8"/>
  <c r="N412" i="8"/>
  <c r="N415" i="8"/>
  <c r="N420" i="8"/>
  <c r="N425" i="8"/>
  <c r="N430" i="8"/>
  <c r="N435" i="8"/>
  <c r="N440" i="8"/>
  <c r="N445" i="8"/>
  <c r="N202" i="8"/>
  <c r="P205" i="8"/>
  <c r="B205" i="8"/>
  <c r="P209" i="8"/>
  <c r="B209" i="8"/>
  <c r="P214" i="8"/>
  <c r="B214" i="8"/>
  <c r="P217" i="8"/>
  <c r="B217" i="8"/>
  <c r="P220" i="8"/>
  <c r="B220" i="8"/>
  <c r="P225" i="8"/>
  <c r="B225" i="8"/>
  <c r="P230" i="8"/>
  <c r="B230" i="8"/>
  <c r="P234" i="8"/>
  <c r="B234" i="8"/>
  <c r="P237" i="8"/>
  <c r="B237" i="8"/>
  <c r="P241" i="8"/>
  <c r="B241" i="8"/>
  <c r="P246" i="8"/>
  <c r="B246" i="8"/>
  <c r="P249" i="8"/>
  <c r="B249" i="8"/>
  <c r="P254" i="8"/>
  <c r="B254" i="8"/>
  <c r="P257" i="8"/>
  <c r="B257" i="8"/>
  <c r="P262" i="8"/>
  <c r="B262" i="8"/>
  <c r="P265" i="8"/>
  <c r="B265" i="8"/>
  <c r="P269" i="8"/>
  <c r="B269" i="8"/>
  <c r="P273" i="8"/>
  <c r="B273" i="8"/>
  <c r="P278" i="8"/>
  <c r="B278" i="8"/>
  <c r="P282" i="8"/>
  <c r="B282" i="8"/>
  <c r="P286" i="8"/>
  <c r="B286" i="8"/>
  <c r="P289" i="8"/>
  <c r="B289" i="8"/>
  <c r="P294" i="8"/>
  <c r="B294" i="8"/>
  <c r="P298" i="8"/>
  <c r="B298" i="8"/>
  <c r="P303" i="8"/>
  <c r="B303" i="8"/>
  <c r="P306" i="8"/>
  <c r="B306" i="8"/>
  <c r="P311" i="8"/>
  <c r="B311" i="8"/>
  <c r="P316" i="8"/>
  <c r="B316" i="8"/>
  <c r="P320" i="8"/>
  <c r="B320" i="8"/>
  <c r="P323" i="8"/>
  <c r="B323" i="8"/>
  <c r="P328" i="8"/>
  <c r="B328" i="8"/>
  <c r="P332" i="8"/>
  <c r="B332" i="8"/>
  <c r="P336" i="8"/>
  <c r="B336" i="8"/>
  <c r="P341" i="8"/>
  <c r="B341" i="8"/>
  <c r="P346" i="8"/>
  <c r="B346" i="8"/>
  <c r="P349" i="8"/>
  <c r="B349" i="8"/>
  <c r="P353" i="8"/>
  <c r="B353" i="8"/>
  <c r="P358" i="8"/>
  <c r="B358" i="8"/>
  <c r="P363" i="8"/>
  <c r="B363" i="8"/>
  <c r="P367" i="8"/>
  <c r="B367" i="8"/>
  <c r="P370" i="8"/>
  <c r="B370" i="8"/>
  <c r="P373" i="8"/>
  <c r="B373" i="8"/>
  <c r="P378" i="8"/>
  <c r="B378" i="8"/>
  <c r="P382" i="8"/>
  <c r="B382" i="8"/>
  <c r="P386" i="8"/>
  <c r="B386" i="8"/>
  <c r="P389" i="8"/>
  <c r="B389" i="8"/>
  <c r="P394" i="8"/>
  <c r="B394" i="8"/>
  <c r="P397" i="8"/>
  <c r="B397" i="8"/>
  <c r="P400" i="8"/>
  <c r="B400" i="8"/>
  <c r="P404" i="8"/>
  <c r="B404" i="8"/>
  <c r="P409" i="8"/>
  <c r="B409" i="8"/>
  <c r="P412" i="8"/>
  <c r="B412" i="8"/>
  <c r="P415" i="8"/>
  <c r="B415" i="8"/>
  <c r="P420" i="8"/>
  <c r="B420" i="8"/>
  <c r="P425" i="8"/>
  <c r="B425" i="8"/>
  <c r="P430" i="8"/>
  <c r="B430" i="8"/>
  <c r="P435" i="8"/>
  <c r="B435" i="8"/>
  <c r="P440" i="8"/>
  <c r="B440" i="8"/>
  <c r="P445" i="8"/>
  <c r="B445" i="8"/>
  <c r="P202" i="8"/>
  <c r="B202" i="8"/>
  <c r="P442" i="8"/>
  <c r="P437" i="8"/>
  <c r="P432" i="8"/>
  <c r="P427" i="8"/>
  <c r="P422" i="8"/>
  <c r="P417" i="8"/>
  <c r="P414" i="8"/>
  <c r="P411" i="8"/>
  <c r="P406" i="8"/>
  <c r="P402" i="8"/>
  <c r="P399" i="8"/>
  <c r="P396" i="8"/>
  <c r="P391" i="8"/>
  <c r="P388" i="8"/>
  <c r="P384" i="8"/>
  <c r="P380" i="8"/>
  <c r="P375" i="8"/>
  <c r="P372" i="8"/>
  <c r="P369" i="8"/>
  <c r="P365" i="8"/>
  <c r="P360" i="8"/>
  <c r="P355" i="8"/>
  <c r="P351" i="8"/>
  <c r="P348" i="8"/>
  <c r="P343" i="8"/>
  <c r="P338" i="8"/>
  <c r="P334" i="8"/>
  <c r="P330" i="8"/>
  <c r="P325" i="8"/>
  <c r="P322" i="8"/>
  <c r="P318" i="8"/>
  <c r="P313" i="8"/>
  <c r="P308" i="8"/>
  <c r="P305" i="8"/>
  <c r="P300" i="8"/>
  <c r="P296" i="8"/>
  <c r="P291" i="8"/>
  <c r="P288" i="8"/>
  <c r="P284" i="8"/>
  <c r="P280" i="8"/>
  <c r="P275" i="8"/>
  <c r="P271" i="8"/>
  <c r="P267" i="8"/>
  <c r="P264" i="8"/>
  <c r="P259" i="8"/>
  <c r="P256" i="8"/>
  <c r="P251" i="8"/>
  <c r="P248" i="8"/>
  <c r="P243" i="8"/>
  <c r="P239" i="8"/>
  <c r="P236" i="8"/>
  <c r="P232" i="8"/>
  <c r="P227" i="8"/>
  <c r="P222" i="8"/>
  <c r="P219" i="8"/>
  <c r="P216" i="8"/>
  <c r="P211" i="8"/>
  <c r="P207" i="8"/>
  <c r="P204" i="8"/>
  <c r="P200" i="8"/>
  <c r="P441" i="8"/>
  <c r="P436" i="8"/>
  <c r="P431" i="8"/>
  <c r="P426" i="8"/>
  <c r="P421" i="8"/>
  <c r="P416" i="8"/>
  <c r="P413" i="8"/>
  <c r="P410" i="8"/>
  <c r="P405" i="8"/>
  <c r="P401" i="8"/>
  <c r="P398" i="8"/>
  <c r="P395" i="8"/>
  <c r="P390" i="8"/>
  <c r="P387" i="8"/>
  <c r="P383" i="8"/>
  <c r="P379" i="8"/>
  <c r="P374" i="8"/>
  <c r="P371" i="8"/>
  <c r="P368" i="8"/>
  <c r="P364" i="8"/>
  <c r="P359" i="8"/>
  <c r="P354" i="8"/>
  <c r="P350" i="8"/>
  <c r="P347" i="8"/>
  <c r="P342" i="8"/>
  <c r="P337" i="8"/>
  <c r="P333" i="8"/>
  <c r="P329" i="8"/>
  <c r="P324" i="8"/>
  <c r="P321" i="8"/>
  <c r="P317" i="8"/>
  <c r="P312" i="8"/>
  <c r="P307" i="8"/>
  <c r="P304" i="8"/>
  <c r="P299" i="8"/>
  <c r="P295" i="8"/>
  <c r="P290" i="8"/>
  <c r="P287" i="8"/>
  <c r="P283" i="8"/>
  <c r="P279" i="8"/>
  <c r="P274" i="8"/>
  <c r="P270" i="8"/>
  <c r="P266" i="8"/>
  <c r="P263" i="8"/>
  <c r="P258" i="8"/>
  <c r="P255" i="8"/>
  <c r="P250" i="8"/>
  <c r="P247" i="8"/>
  <c r="P242" i="8"/>
  <c r="P238" i="8"/>
  <c r="P235" i="8"/>
  <c r="P231" i="8"/>
  <c r="P226" i="8"/>
  <c r="P221" i="8"/>
  <c r="P218" i="8"/>
  <c r="P215" i="8"/>
  <c r="P210" i="8"/>
  <c r="P206" i="8"/>
  <c r="P203" i="8"/>
  <c r="P199" i="8"/>
  <c r="V3" i="12"/>
  <c r="V2" i="12"/>
  <c r="K46" i="15"/>
  <c r="K45" i="15"/>
  <c r="K44" i="15"/>
  <c r="K43" i="15"/>
  <c r="K42" i="15"/>
  <c r="K41" i="15"/>
  <c r="K40" i="15"/>
  <c r="K39" i="15"/>
  <c r="K38" i="15"/>
  <c r="K37" i="15"/>
  <c r="K36" i="15"/>
  <c r="K35" i="15"/>
  <c r="K34" i="15"/>
  <c r="K33" i="15"/>
  <c r="K32" i="15"/>
  <c r="J46" i="15"/>
  <c r="J45" i="15"/>
  <c r="J44" i="15"/>
  <c r="J43" i="15"/>
  <c r="J42" i="15"/>
  <c r="J41" i="15"/>
  <c r="J40" i="15"/>
  <c r="J39" i="15"/>
  <c r="J38" i="15"/>
  <c r="J37" i="15"/>
  <c r="J36" i="15"/>
  <c r="J35" i="15"/>
  <c r="J34" i="15"/>
  <c r="J33" i="15"/>
  <c r="J32" i="15"/>
  <c r="BJ4" i="4"/>
  <c r="BJ5" i="4"/>
  <c r="BJ6" i="4"/>
  <c r="BJ7" i="4"/>
  <c r="BJ8" i="4"/>
  <c r="BJ9" i="4"/>
  <c r="BJ10" i="4"/>
  <c r="BJ11" i="4"/>
  <c r="BJ12" i="4"/>
  <c r="BJ13" i="4"/>
  <c r="BJ14" i="4"/>
  <c r="BJ15" i="4"/>
  <c r="BJ16" i="4"/>
  <c r="BJ17" i="4"/>
  <c r="BJ18" i="4"/>
  <c r="BJ19" i="4"/>
  <c r="BJ20" i="4"/>
  <c r="BJ21" i="4"/>
  <c r="BJ22" i="4"/>
  <c r="BJ23" i="4"/>
  <c r="BJ24" i="4"/>
  <c r="BJ25" i="4"/>
  <c r="BJ26" i="4"/>
  <c r="BJ27" i="4"/>
  <c r="BJ28" i="4"/>
  <c r="BJ29" i="4"/>
  <c r="BJ30" i="4"/>
  <c r="BJ31" i="4"/>
  <c r="BJ32" i="4"/>
  <c r="BJ33" i="4"/>
  <c r="BJ34" i="4"/>
  <c r="BJ35" i="4"/>
  <c r="BJ36" i="4"/>
  <c r="BJ37" i="4"/>
  <c r="BJ38" i="4"/>
  <c r="BJ39" i="4"/>
  <c r="BJ40" i="4"/>
  <c r="BJ41" i="4"/>
  <c r="BJ42" i="4"/>
  <c r="BJ43" i="4"/>
  <c r="BJ44" i="4"/>
  <c r="BJ45" i="4"/>
  <c r="BJ46" i="4"/>
  <c r="BJ47" i="4"/>
  <c r="BJ48" i="4"/>
  <c r="BJ49" i="4"/>
  <c r="BJ50" i="4"/>
  <c r="BJ51" i="4"/>
  <c r="BJ52" i="4"/>
  <c r="BJ53" i="4"/>
  <c r="BJ54" i="4"/>
  <c r="BJ55" i="4"/>
  <c r="BJ56" i="4"/>
  <c r="BJ57" i="4"/>
  <c r="BJ58" i="4"/>
  <c r="BJ59" i="4"/>
  <c r="BJ60" i="4"/>
  <c r="BJ61" i="4"/>
  <c r="BJ62" i="4"/>
  <c r="BJ63" i="4"/>
  <c r="BJ64" i="4"/>
  <c r="BJ65" i="4"/>
  <c r="BJ66" i="4"/>
  <c r="BJ67" i="4"/>
  <c r="BJ68" i="4"/>
  <c r="BJ69" i="4"/>
  <c r="BJ70" i="4"/>
  <c r="BJ71" i="4"/>
  <c r="BJ72" i="4"/>
  <c r="BJ73" i="4"/>
  <c r="BJ74" i="4"/>
  <c r="BJ75" i="4"/>
  <c r="BJ76" i="4"/>
  <c r="BJ77" i="4"/>
  <c r="BJ78" i="4"/>
  <c r="BJ79" i="4"/>
  <c r="BJ80" i="4"/>
  <c r="BJ81" i="4"/>
  <c r="BJ82" i="4"/>
  <c r="BJ83" i="4"/>
  <c r="BJ84" i="4"/>
  <c r="BJ85" i="4"/>
  <c r="BJ86" i="4"/>
  <c r="BJ87" i="4"/>
  <c r="BJ88" i="4"/>
  <c r="BJ89" i="4"/>
  <c r="BJ90" i="4"/>
  <c r="BJ91" i="4"/>
  <c r="BJ92" i="4"/>
  <c r="BJ93" i="4"/>
  <c r="BJ94" i="4"/>
  <c r="BJ95" i="4"/>
  <c r="BJ96" i="4"/>
  <c r="BJ97" i="4"/>
  <c r="BJ98" i="4"/>
  <c r="BJ99" i="4"/>
  <c r="BJ100" i="4"/>
  <c r="BJ101" i="4"/>
  <c r="BJ102" i="4"/>
  <c r="BJ103" i="4"/>
  <c r="BJ104" i="4"/>
  <c r="BJ105" i="4"/>
  <c r="BJ106" i="4"/>
  <c r="BJ107" i="4"/>
  <c r="BJ108" i="4"/>
  <c r="BJ109" i="4"/>
  <c r="BJ110" i="4"/>
  <c r="BJ111" i="4"/>
  <c r="BJ112" i="4"/>
  <c r="BJ3" i="4"/>
  <c r="G52" i="16"/>
  <c r="G53" i="16"/>
  <c r="G54" i="16"/>
  <c r="G55" i="16"/>
  <c r="G56" i="16"/>
  <c r="G57" i="16"/>
  <c r="G58" i="16"/>
  <c r="G59" i="16"/>
  <c r="G60" i="16"/>
  <c r="G61" i="16"/>
  <c r="G62" i="16"/>
  <c r="G63" i="16"/>
  <c r="G64" i="16"/>
  <c r="G65" i="16"/>
  <c r="G66" i="16"/>
  <c r="G67" i="16"/>
  <c r="G68" i="16"/>
  <c r="G69" i="16"/>
  <c r="G70" i="16"/>
  <c r="G71" i="16"/>
  <c r="G72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G85" i="16"/>
  <c r="G86" i="16"/>
  <c r="G87" i="16"/>
  <c r="G88" i="16"/>
  <c r="G89" i="16"/>
  <c r="G90" i="16"/>
  <c r="G91" i="16"/>
  <c r="G92" i="16"/>
  <c r="G93" i="16"/>
  <c r="G94" i="16"/>
  <c r="G95" i="16"/>
  <c r="G96" i="16"/>
  <c r="G97" i="16"/>
  <c r="G98" i="16"/>
  <c r="G99" i="16"/>
  <c r="G100" i="16"/>
  <c r="G101" i="16"/>
  <c r="G102" i="16"/>
  <c r="G103" i="16"/>
  <c r="G104" i="16"/>
  <c r="G105" i="16"/>
  <c r="G106" i="16"/>
  <c r="G107" i="16"/>
  <c r="G108" i="16"/>
  <c r="G109" i="16"/>
  <c r="G110" i="16"/>
  <c r="G111" i="16"/>
  <c r="I111" i="16"/>
  <c r="I110" i="16"/>
  <c r="I109" i="16"/>
  <c r="I108" i="16"/>
  <c r="I107" i="16"/>
  <c r="I106" i="16"/>
  <c r="I105" i="16"/>
  <c r="I104" i="16"/>
  <c r="I103" i="16"/>
  <c r="I102" i="16"/>
  <c r="I101" i="16"/>
  <c r="I100" i="16"/>
  <c r="I99" i="16"/>
  <c r="I98" i="16"/>
  <c r="I97" i="16"/>
  <c r="I96" i="16"/>
  <c r="I95" i="16"/>
  <c r="I94" i="16"/>
  <c r="I93" i="16"/>
  <c r="I92" i="16"/>
  <c r="I91" i="16"/>
  <c r="I90" i="16"/>
  <c r="I89" i="16"/>
  <c r="I88" i="16"/>
  <c r="I87" i="16"/>
  <c r="I86" i="16"/>
  <c r="I85" i="16"/>
  <c r="I84" i="16"/>
  <c r="I83" i="16"/>
  <c r="I82" i="16"/>
  <c r="I81" i="16"/>
  <c r="I80" i="16"/>
  <c r="I79" i="16"/>
  <c r="I78" i="16"/>
  <c r="I77" i="16"/>
  <c r="I76" i="16"/>
  <c r="I75" i="16"/>
  <c r="I74" i="16"/>
  <c r="I73" i="16"/>
  <c r="I72" i="16"/>
  <c r="I71" i="16"/>
  <c r="I70" i="16"/>
  <c r="I69" i="16"/>
  <c r="I68" i="16"/>
  <c r="I67" i="16"/>
  <c r="I66" i="16"/>
  <c r="I65" i="16"/>
  <c r="I64" i="16"/>
  <c r="I63" i="16"/>
  <c r="I62" i="16"/>
  <c r="I61" i="16"/>
  <c r="I60" i="16"/>
  <c r="I59" i="16"/>
  <c r="I58" i="16"/>
  <c r="I57" i="16"/>
  <c r="I56" i="16"/>
  <c r="I55" i="16"/>
  <c r="I54" i="16"/>
  <c r="I53" i="16"/>
  <c r="I52" i="16"/>
  <c r="C111" i="16"/>
  <c r="C110" i="16"/>
  <c r="C109" i="16"/>
  <c r="C108" i="16"/>
  <c r="C107" i="16"/>
  <c r="C106" i="16"/>
  <c r="C105" i="16"/>
  <c r="C104" i="16"/>
  <c r="C103" i="16"/>
  <c r="C102" i="16"/>
  <c r="C101" i="16"/>
  <c r="C100" i="16"/>
  <c r="C99" i="16"/>
  <c r="C98" i="16"/>
  <c r="C97" i="16"/>
  <c r="C96" i="16"/>
  <c r="C95" i="16"/>
  <c r="C94" i="16"/>
  <c r="C93" i="16"/>
  <c r="C92" i="16"/>
  <c r="C91" i="16"/>
  <c r="C90" i="16"/>
  <c r="C89" i="16"/>
  <c r="C88" i="16"/>
  <c r="C87" i="16"/>
  <c r="C86" i="16"/>
  <c r="C85" i="16"/>
  <c r="C84" i="16"/>
  <c r="C83" i="16"/>
  <c r="C82" i="16"/>
  <c r="C81" i="16"/>
  <c r="C80" i="16"/>
  <c r="C79" i="16"/>
  <c r="C78" i="16"/>
  <c r="C77" i="16"/>
  <c r="C76" i="16"/>
  <c r="C75" i="16"/>
  <c r="C74" i="16"/>
  <c r="C73" i="16"/>
  <c r="C72" i="16"/>
  <c r="C71" i="16"/>
  <c r="C70" i="16"/>
  <c r="C69" i="16"/>
  <c r="C68" i="16"/>
  <c r="C67" i="16"/>
  <c r="C66" i="16"/>
  <c r="C65" i="16"/>
  <c r="C64" i="16"/>
  <c r="C63" i="16"/>
  <c r="C62" i="16"/>
  <c r="C61" i="16"/>
  <c r="C60" i="16"/>
  <c r="C59" i="16"/>
  <c r="C58" i="16"/>
  <c r="C57" i="16"/>
  <c r="C56" i="16"/>
  <c r="C55" i="16"/>
  <c r="C54" i="16"/>
  <c r="C53" i="16"/>
  <c r="C52" i="16"/>
  <c r="B52" i="16"/>
  <c r="B53" i="16"/>
  <c r="B54" i="16"/>
  <c r="B55" i="16"/>
  <c r="B56" i="16"/>
  <c r="B57" i="16"/>
  <c r="B58" i="16"/>
  <c r="B59" i="16"/>
  <c r="B60" i="16"/>
  <c r="B61" i="16"/>
  <c r="B62" i="16"/>
  <c r="B63" i="16"/>
  <c r="B64" i="16"/>
  <c r="B65" i="16"/>
  <c r="B66" i="16"/>
  <c r="B67" i="16"/>
  <c r="B68" i="16"/>
  <c r="B69" i="16"/>
  <c r="B70" i="16"/>
  <c r="B71" i="16"/>
  <c r="B72" i="16"/>
  <c r="B73" i="16"/>
  <c r="B74" i="16"/>
  <c r="B75" i="16"/>
  <c r="B76" i="16"/>
  <c r="B77" i="16"/>
  <c r="B78" i="16"/>
  <c r="B79" i="16"/>
  <c r="B80" i="16"/>
  <c r="B81" i="16"/>
  <c r="B82" i="16"/>
  <c r="B83" i="16"/>
  <c r="B84" i="16"/>
  <c r="B85" i="16"/>
  <c r="B86" i="16"/>
  <c r="B87" i="16"/>
  <c r="B88" i="16"/>
  <c r="B89" i="16"/>
  <c r="B90" i="16"/>
  <c r="B91" i="16"/>
  <c r="B92" i="16"/>
  <c r="B93" i="16"/>
  <c r="B94" i="16"/>
  <c r="B95" i="16"/>
  <c r="B96" i="16"/>
  <c r="B97" i="16"/>
  <c r="B98" i="16"/>
  <c r="B99" i="16"/>
  <c r="B100" i="16"/>
  <c r="B101" i="16"/>
  <c r="B102" i="16"/>
  <c r="B103" i="16"/>
  <c r="B104" i="16"/>
  <c r="B105" i="16"/>
  <c r="B106" i="16"/>
  <c r="B107" i="16"/>
  <c r="B108" i="16"/>
  <c r="B109" i="16"/>
  <c r="B110" i="16"/>
  <c r="B111" i="16"/>
  <c r="T445" i="8"/>
  <c r="T440" i="8"/>
  <c r="T435" i="8"/>
  <c r="T430" i="8"/>
  <c r="T425" i="8"/>
  <c r="T420" i="8"/>
  <c r="T415" i="8"/>
  <c r="T412" i="8"/>
  <c r="T409" i="8"/>
  <c r="T404" i="8"/>
  <c r="T400" i="8"/>
  <c r="T397" i="8"/>
  <c r="T394" i="8"/>
  <c r="T389" i="8"/>
  <c r="T386" i="8"/>
  <c r="T382" i="8"/>
  <c r="T378" i="8"/>
  <c r="T373" i="8"/>
  <c r="T370" i="8"/>
  <c r="T367" i="8"/>
  <c r="T363" i="8"/>
  <c r="T358" i="8"/>
  <c r="T353" i="8"/>
  <c r="T349" i="8"/>
  <c r="T346" i="8"/>
  <c r="T341" i="8"/>
  <c r="T336" i="8"/>
  <c r="T332" i="8"/>
  <c r="T328" i="8"/>
  <c r="T323" i="8"/>
  <c r="T320" i="8"/>
  <c r="T316" i="8"/>
  <c r="T311" i="8"/>
  <c r="T306" i="8"/>
  <c r="T303" i="8"/>
  <c r="T298" i="8"/>
  <c r="T294" i="8"/>
  <c r="T289" i="8"/>
  <c r="T286" i="8"/>
  <c r="T282" i="8"/>
  <c r="T278" i="8"/>
  <c r="T273" i="8"/>
  <c r="T269" i="8"/>
  <c r="T265" i="8"/>
  <c r="T262" i="8"/>
  <c r="T257" i="8"/>
  <c r="T254" i="8"/>
  <c r="T249" i="8"/>
  <c r="T246" i="8"/>
  <c r="T241" i="8"/>
  <c r="T237" i="8"/>
  <c r="T234" i="8"/>
  <c r="T230" i="8"/>
  <c r="T225" i="8"/>
  <c r="T220" i="8"/>
  <c r="T217" i="8"/>
  <c r="T214" i="8"/>
  <c r="T209" i="8"/>
  <c r="T205" i="8"/>
  <c r="T202" i="8"/>
  <c r="K4" i="8"/>
  <c r="L4" i="8"/>
  <c r="K3" i="8"/>
  <c r="L3" i="8"/>
  <c r="K2" i="8"/>
  <c r="L2" i="8"/>
  <c r="AG58" i="4"/>
  <c r="AG61" i="4"/>
  <c r="AG64" i="4"/>
  <c r="AG67" i="4"/>
  <c r="AG70" i="4"/>
  <c r="AG73" i="4"/>
  <c r="AG76" i="4"/>
  <c r="AG79" i="4"/>
  <c r="AG82" i="4"/>
  <c r="AG85" i="4"/>
  <c r="AG88" i="4"/>
  <c r="AG91" i="4"/>
  <c r="AG94" i="4"/>
  <c r="AG97" i="4"/>
  <c r="AG100" i="4"/>
  <c r="AG103" i="4"/>
  <c r="AG106" i="4"/>
  <c r="AG109" i="4"/>
  <c r="AG112" i="4"/>
  <c r="AI112" i="4"/>
  <c r="AG57" i="4"/>
  <c r="AG60" i="4"/>
  <c r="AG63" i="4"/>
  <c r="AG66" i="4"/>
  <c r="AG69" i="4"/>
  <c r="AG72" i="4"/>
  <c r="AG75" i="4"/>
  <c r="AG78" i="4"/>
  <c r="AG81" i="4"/>
  <c r="AG84" i="4"/>
  <c r="AG87" i="4"/>
  <c r="AG90" i="4"/>
  <c r="AG93" i="4"/>
  <c r="AG96" i="4"/>
  <c r="AG99" i="4"/>
  <c r="AG102" i="4"/>
  <c r="AG105" i="4"/>
  <c r="AG108" i="4"/>
  <c r="AG111" i="4"/>
  <c r="AI111" i="4"/>
  <c r="AG56" i="4"/>
  <c r="AG59" i="4"/>
  <c r="AG62" i="4"/>
  <c r="AG65" i="4"/>
  <c r="AG68" i="4"/>
  <c r="AG71" i="4"/>
  <c r="AG74" i="4"/>
  <c r="AG77" i="4"/>
  <c r="AG80" i="4"/>
  <c r="AG83" i="4"/>
  <c r="AG86" i="4"/>
  <c r="AG89" i="4"/>
  <c r="AG92" i="4"/>
  <c r="AG95" i="4"/>
  <c r="AG98" i="4"/>
  <c r="AG101" i="4"/>
  <c r="AG104" i="4"/>
  <c r="AG107" i="4"/>
  <c r="AG110" i="4"/>
  <c r="AI110" i="4"/>
  <c r="AI109" i="4"/>
  <c r="AI108" i="4"/>
  <c r="AI107" i="4"/>
  <c r="AI106" i="4"/>
  <c r="AI105" i="4"/>
  <c r="AI104" i="4"/>
  <c r="AI103" i="4"/>
  <c r="AI102" i="4"/>
  <c r="AI101" i="4"/>
  <c r="AI100" i="4"/>
  <c r="AI99" i="4"/>
  <c r="AI98" i="4"/>
  <c r="AI97" i="4"/>
  <c r="AI96" i="4"/>
  <c r="AI95" i="4"/>
  <c r="AI94" i="4"/>
  <c r="AI93" i="4"/>
  <c r="AI92" i="4"/>
  <c r="AI91" i="4"/>
  <c r="AI90" i="4"/>
  <c r="AI89" i="4"/>
  <c r="AI88" i="4"/>
  <c r="AI87" i="4"/>
  <c r="AI86" i="4"/>
  <c r="AI85" i="4"/>
  <c r="AI84" i="4"/>
  <c r="AI83" i="4"/>
  <c r="AI82" i="4"/>
  <c r="AI81" i="4"/>
  <c r="AI80" i="4"/>
  <c r="AI79" i="4"/>
  <c r="AI78" i="4"/>
  <c r="AI77" i="4"/>
  <c r="AI76" i="4"/>
  <c r="AI75" i="4"/>
  <c r="AI74" i="4"/>
  <c r="AI73" i="4"/>
  <c r="AI72" i="4"/>
  <c r="AI71" i="4"/>
  <c r="AI70" i="4"/>
  <c r="AI69" i="4"/>
  <c r="AI68" i="4"/>
  <c r="AI67" i="4"/>
  <c r="AI66" i="4"/>
  <c r="AI65" i="4"/>
  <c r="AI64" i="4"/>
  <c r="AI63" i="4"/>
  <c r="AI62" i="4"/>
  <c r="AI61" i="4"/>
  <c r="AI60" i="4"/>
  <c r="AI59" i="4"/>
  <c r="AI58" i="4"/>
  <c r="AI57" i="4"/>
  <c r="AI56" i="4"/>
  <c r="AI55" i="4"/>
  <c r="AI54" i="4"/>
  <c r="AI53" i="4"/>
  <c r="AG10" i="4"/>
  <c r="AG13" i="4"/>
  <c r="AG16" i="4"/>
  <c r="AG19" i="4"/>
  <c r="AG22" i="4"/>
  <c r="AG25" i="4"/>
  <c r="AG28" i="4"/>
  <c r="AG31" i="4"/>
  <c r="AG34" i="4"/>
  <c r="AG37" i="4"/>
  <c r="AG40" i="4"/>
  <c r="AG43" i="4"/>
  <c r="AG46" i="4"/>
  <c r="AG49" i="4"/>
  <c r="AG52" i="4"/>
  <c r="AG9" i="4"/>
  <c r="AG12" i="4"/>
  <c r="AG15" i="4"/>
  <c r="AG18" i="4"/>
  <c r="AG21" i="4"/>
  <c r="AG24" i="4"/>
  <c r="AG27" i="4"/>
  <c r="AG30" i="4"/>
  <c r="AG33" i="4"/>
  <c r="AG36" i="4"/>
  <c r="AG39" i="4"/>
  <c r="AG42" i="4"/>
  <c r="AG45" i="4"/>
  <c r="AG48" i="4"/>
  <c r="AG51" i="4"/>
  <c r="AG8" i="4"/>
  <c r="AG11" i="4"/>
  <c r="AG14" i="4"/>
  <c r="AG17" i="4"/>
  <c r="AG20" i="4"/>
  <c r="AG23" i="4"/>
  <c r="AG26" i="4"/>
  <c r="AG29" i="4"/>
  <c r="AG32" i="4"/>
  <c r="AG35" i="4"/>
  <c r="AG38" i="4"/>
  <c r="AG41" i="4"/>
  <c r="AG44" i="4"/>
  <c r="AG47" i="4"/>
  <c r="AG50" i="4"/>
  <c r="U112" i="4"/>
  <c r="T112" i="4"/>
  <c r="U111" i="4"/>
  <c r="T111" i="4"/>
  <c r="U110" i="4"/>
  <c r="T110" i="4"/>
  <c r="U109" i="4"/>
  <c r="T109" i="4"/>
  <c r="U108" i="4"/>
  <c r="T108" i="4"/>
  <c r="U107" i="4"/>
  <c r="T107" i="4"/>
  <c r="U106" i="4"/>
  <c r="T106" i="4"/>
  <c r="U105" i="4"/>
  <c r="T105" i="4"/>
  <c r="U104" i="4"/>
  <c r="T104" i="4"/>
  <c r="U103" i="4"/>
  <c r="T103" i="4"/>
  <c r="U102" i="4"/>
  <c r="T102" i="4"/>
  <c r="U101" i="4"/>
  <c r="T101" i="4"/>
  <c r="U100" i="4"/>
  <c r="T100" i="4"/>
  <c r="U99" i="4"/>
  <c r="T99" i="4"/>
  <c r="U98" i="4"/>
  <c r="T98" i="4"/>
  <c r="U97" i="4"/>
  <c r="T97" i="4"/>
  <c r="U96" i="4"/>
  <c r="T96" i="4"/>
  <c r="U95" i="4"/>
  <c r="T95" i="4"/>
  <c r="U94" i="4"/>
  <c r="T94" i="4"/>
  <c r="U93" i="4"/>
  <c r="T93" i="4"/>
  <c r="U92" i="4"/>
  <c r="T92" i="4"/>
  <c r="U91" i="4"/>
  <c r="T91" i="4"/>
  <c r="U90" i="4"/>
  <c r="T90" i="4"/>
  <c r="U89" i="4"/>
  <c r="T89" i="4"/>
  <c r="U88" i="4"/>
  <c r="T88" i="4"/>
  <c r="U87" i="4"/>
  <c r="T87" i="4"/>
  <c r="U86" i="4"/>
  <c r="T86" i="4"/>
  <c r="U85" i="4"/>
  <c r="T85" i="4"/>
  <c r="U84" i="4"/>
  <c r="T84" i="4"/>
  <c r="U83" i="4"/>
  <c r="T83" i="4"/>
  <c r="U82" i="4"/>
  <c r="T82" i="4"/>
  <c r="U81" i="4"/>
  <c r="T81" i="4"/>
  <c r="U80" i="4"/>
  <c r="T80" i="4"/>
  <c r="U79" i="4"/>
  <c r="T79" i="4"/>
  <c r="U78" i="4"/>
  <c r="T78" i="4"/>
  <c r="U77" i="4"/>
  <c r="T77" i="4"/>
  <c r="U76" i="4"/>
  <c r="T76" i="4"/>
  <c r="U75" i="4"/>
  <c r="T75" i="4"/>
  <c r="U74" i="4"/>
  <c r="T74" i="4"/>
  <c r="U73" i="4"/>
  <c r="T73" i="4"/>
  <c r="U72" i="4"/>
  <c r="T72" i="4"/>
  <c r="U71" i="4"/>
  <c r="T71" i="4"/>
  <c r="U70" i="4"/>
  <c r="T70" i="4"/>
  <c r="U69" i="4"/>
  <c r="T69" i="4"/>
  <c r="U68" i="4"/>
  <c r="T68" i="4"/>
  <c r="U67" i="4"/>
  <c r="T67" i="4"/>
  <c r="U66" i="4"/>
  <c r="T66" i="4"/>
  <c r="U65" i="4"/>
  <c r="T65" i="4"/>
  <c r="U64" i="4"/>
  <c r="T64" i="4"/>
  <c r="U63" i="4"/>
  <c r="T63" i="4"/>
  <c r="U62" i="4"/>
  <c r="T62" i="4"/>
  <c r="U61" i="4"/>
  <c r="T61" i="4"/>
  <c r="U60" i="4"/>
  <c r="T60" i="4"/>
  <c r="U59" i="4"/>
  <c r="T59" i="4"/>
  <c r="U58" i="4"/>
  <c r="T58" i="4"/>
  <c r="U57" i="4"/>
  <c r="T57" i="4"/>
  <c r="U56" i="4"/>
  <c r="T56" i="4"/>
  <c r="U55" i="4"/>
  <c r="T55" i="4"/>
  <c r="U54" i="4"/>
  <c r="T54" i="4"/>
  <c r="U53" i="4"/>
  <c r="T53" i="4"/>
  <c r="R112" i="4"/>
  <c r="R111" i="4"/>
  <c r="R110" i="4"/>
  <c r="R109" i="4"/>
  <c r="R108" i="4"/>
  <c r="R107" i="4"/>
  <c r="R106" i="4"/>
  <c r="R105" i="4"/>
  <c r="R104" i="4"/>
  <c r="R103" i="4"/>
  <c r="R102" i="4"/>
  <c r="R101" i="4"/>
  <c r="R100" i="4"/>
  <c r="R99" i="4"/>
  <c r="R98" i="4"/>
  <c r="R97" i="4"/>
  <c r="R96" i="4"/>
  <c r="R95" i="4"/>
  <c r="R94" i="4"/>
  <c r="R93" i="4"/>
  <c r="R92" i="4"/>
  <c r="R91" i="4"/>
  <c r="R90" i="4"/>
  <c r="R89" i="4"/>
  <c r="R88" i="4"/>
  <c r="R87" i="4"/>
  <c r="R86" i="4"/>
  <c r="R85" i="4"/>
  <c r="R84" i="4"/>
  <c r="R83" i="4"/>
  <c r="R82" i="4"/>
  <c r="R81" i="4"/>
  <c r="R80" i="4"/>
  <c r="R79" i="4"/>
  <c r="R78" i="4"/>
  <c r="R77" i="4"/>
  <c r="R76" i="4"/>
  <c r="R75" i="4"/>
  <c r="R74" i="4"/>
  <c r="R73" i="4"/>
  <c r="R72" i="4"/>
  <c r="R71" i="4"/>
  <c r="R70" i="4"/>
  <c r="R69" i="4"/>
  <c r="R68" i="4"/>
  <c r="R67" i="4"/>
  <c r="R66" i="4"/>
  <c r="R65" i="4"/>
  <c r="R64" i="4"/>
  <c r="R63" i="4"/>
  <c r="R62" i="4"/>
  <c r="R61" i="4"/>
  <c r="R60" i="4"/>
  <c r="R59" i="4"/>
  <c r="R58" i="4"/>
  <c r="R57" i="4"/>
  <c r="R56" i="4"/>
  <c r="R55" i="4"/>
  <c r="R54" i="4"/>
  <c r="R53" i="4"/>
  <c r="AQ61" i="9"/>
  <c r="AQ60" i="9"/>
  <c r="AQ59" i="9"/>
  <c r="AQ58" i="9"/>
  <c r="AQ57" i="9"/>
  <c r="AQ56" i="9"/>
  <c r="AQ55" i="9"/>
  <c r="AQ54" i="9"/>
  <c r="AQ53" i="9"/>
  <c r="AQ52" i="9"/>
  <c r="AQ51" i="9"/>
  <c r="AQ50" i="9"/>
  <c r="AQ49" i="9"/>
  <c r="AQ48" i="9"/>
  <c r="AQ47" i="9"/>
  <c r="AQ46" i="9"/>
  <c r="AQ45" i="9"/>
  <c r="AQ44" i="9"/>
  <c r="AQ43" i="9"/>
  <c r="AQ42" i="9"/>
  <c r="AQ29" i="9"/>
  <c r="AQ30" i="9"/>
  <c r="AQ31" i="9"/>
  <c r="AQ32" i="9"/>
  <c r="AQ33" i="9"/>
  <c r="AQ34" i="9"/>
  <c r="AQ35" i="9"/>
  <c r="AQ36" i="9"/>
  <c r="AQ37" i="9"/>
  <c r="AQ38" i="9"/>
  <c r="AQ39" i="9"/>
  <c r="AQ40" i="9"/>
  <c r="AQ41" i="9"/>
  <c r="T3" i="8"/>
  <c r="T4" i="8"/>
  <c r="T2" i="8"/>
  <c r="AB5" i="9"/>
  <c r="AB2" i="9"/>
  <c r="D56" i="7"/>
  <c r="J56" i="7"/>
  <c r="G56" i="7"/>
  <c r="O7" i="7"/>
  <c r="C56" i="7"/>
  <c r="B56" i="7"/>
  <c r="D55" i="7"/>
  <c r="J55" i="7"/>
  <c r="G55" i="7"/>
  <c r="O9" i="7"/>
  <c r="C55" i="7"/>
  <c r="B55" i="7"/>
  <c r="D54" i="7"/>
  <c r="J54" i="7"/>
  <c r="G54" i="7"/>
  <c r="O8" i="7"/>
  <c r="C54" i="7"/>
  <c r="B54" i="7"/>
  <c r="D53" i="7"/>
  <c r="J53" i="7"/>
  <c r="G53" i="7"/>
  <c r="C53" i="7"/>
  <c r="B53" i="7"/>
  <c r="D52" i="7"/>
  <c r="J52" i="7"/>
  <c r="G52" i="7"/>
  <c r="C52" i="7"/>
  <c r="B52" i="7"/>
  <c r="D51" i="7"/>
  <c r="J51" i="7"/>
  <c r="G51" i="7"/>
  <c r="C51" i="7"/>
  <c r="B51" i="7"/>
  <c r="K3" i="9"/>
  <c r="M3" i="9"/>
  <c r="O3" i="9"/>
  <c r="Q3" i="9"/>
  <c r="C3" i="9"/>
  <c r="K4" i="9"/>
  <c r="M4" i="9"/>
  <c r="O4" i="9"/>
  <c r="Q4" i="9"/>
  <c r="C4" i="9"/>
  <c r="K5" i="9"/>
  <c r="M5" i="9"/>
  <c r="O5" i="9"/>
  <c r="Q5" i="9"/>
  <c r="C5" i="9"/>
  <c r="K2" i="9"/>
  <c r="M2" i="9"/>
  <c r="O2" i="9"/>
  <c r="Q2" i="9"/>
  <c r="I2" i="9"/>
  <c r="C2" i="9"/>
  <c r="J2" i="7"/>
  <c r="B2" i="7"/>
  <c r="C2" i="7"/>
  <c r="D2" i="7"/>
  <c r="J3" i="7"/>
  <c r="B3" i="7"/>
  <c r="C3" i="7"/>
  <c r="D3" i="7"/>
  <c r="J4" i="7"/>
  <c r="B4" i="7"/>
  <c r="C4" i="7"/>
  <c r="D4" i="7"/>
  <c r="J5" i="7"/>
  <c r="B5" i="7"/>
  <c r="C5" i="7"/>
  <c r="D5" i="7"/>
  <c r="J6" i="7"/>
  <c r="B6" i="7"/>
  <c r="C6" i="7"/>
  <c r="D6" i="7"/>
  <c r="J7" i="7"/>
  <c r="B7" i="7"/>
  <c r="C7" i="7"/>
  <c r="D7" i="7"/>
  <c r="J8" i="7"/>
  <c r="B8" i="7"/>
  <c r="C8" i="7"/>
  <c r="D8" i="7"/>
  <c r="J9" i="7"/>
  <c r="B9" i="7"/>
  <c r="C9" i="7"/>
  <c r="D9" i="7"/>
  <c r="J10" i="7"/>
  <c r="B10" i="7"/>
  <c r="C10" i="7"/>
  <c r="D10" i="7"/>
  <c r="J11" i="7"/>
  <c r="B11" i="7"/>
  <c r="C11" i="7"/>
  <c r="D11" i="7"/>
  <c r="J12" i="7"/>
  <c r="B12" i="7"/>
  <c r="C12" i="7"/>
  <c r="D12" i="7"/>
  <c r="J13" i="7"/>
  <c r="B13" i="7"/>
  <c r="C13" i="7"/>
  <c r="D13" i="7"/>
  <c r="J14" i="7"/>
  <c r="B14" i="7"/>
  <c r="C14" i="7"/>
  <c r="D14" i="7"/>
  <c r="J15" i="7"/>
  <c r="B15" i="7"/>
  <c r="C15" i="7"/>
  <c r="D15" i="7"/>
  <c r="J16" i="7"/>
  <c r="B16" i="7"/>
  <c r="C16" i="7"/>
  <c r="D16" i="7"/>
  <c r="J17" i="7"/>
  <c r="B17" i="7"/>
  <c r="C17" i="7"/>
  <c r="D17" i="7"/>
  <c r="J18" i="7"/>
  <c r="B18" i="7"/>
  <c r="C18" i="7"/>
  <c r="D18" i="7"/>
  <c r="J19" i="7"/>
  <c r="B19" i="7"/>
  <c r="C19" i="7"/>
  <c r="D19" i="7"/>
  <c r="J20" i="7"/>
  <c r="B20" i="7"/>
  <c r="C20" i="7"/>
  <c r="D20" i="7"/>
  <c r="J21" i="7"/>
  <c r="B21" i="7"/>
  <c r="C21" i="7"/>
  <c r="D21" i="7"/>
  <c r="J22" i="7"/>
  <c r="B22" i="7"/>
  <c r="C22" i="7"/>
  <c r="D22" i="7"/>
  <c r="J23" i="7"/>
  <c r="B23" i="7"/>
  <c r="C23" i="7"/>
  <c r="D23" i="7"/>
  <c r="J24" i="7"/>
  <c r="B24" i="7"/>
  <c r="C24" i="7"/>
  <c r="D24" i="7"/>
  <c r="J25" i="7"/>
  <c r="B25" i="7"/>
  <c r="C25" i="7"/>
  <c r="D25" i="7"/>
  <c r="J26" i="7"/>
  <c r="B26" i="7"/>
  <c r="C26" i="7"/>
  <c r="D26" i="7"/>
  <c r="J27" i="7"/>
  <c r="B27" i="7"/>
  <c r="C27" i="7"/>
  <c r="D27" i="7"/>
  <c r="J28" i="7"/>
  <c r="B28" i="7"/>
  <c r="C28" i="7"/>
  <c r="D28" i="7"/>
  <c r="J29" i="7"/>
  <c r="B29" i="7"/>
  <c r="C29" i="7"/>
  <c r="D29" i="7"/>
  <c r="J30" i="7"/>
  <c r="B30" i="7"/>
  <c r="C30" i="7"/>
  <c r="D30" i="7"/>
  <c r="J31" i="7"/>
  <c r="B31" i="7"/>
  <c r="C31" i="7"/>
  <c r="D31" i="7"/>
  <c r="J32" i="7"/>
  <c r="B32" i="7"/>
  <c r="C32" i="7"/>
  <c r="D32" i="7"/>
  <c r="J33" i="7"/>
  <c r="B33" i="7"/>
  <c r="C33" i="7"/>
  <c r="D33" i="7"/>
  <c r="J34" i="7"/>
  <c r="B34" i="7"/>
  <c r="C34" i="7"/>
  <c r="D34" i="7"/>
  <c r="J35" i="7"/>
  <c r="B35" i="7"/>
  <c r="C35" i="7"/>
  <c r="D35" i="7"/>
  <c r="J36" i="7"/>
  <c r="B36" i="7"/>
  <c r="C36" i="7"/>
  <c r="D36" i="7"/>
  <c r="J37" i="7"/>
  <c r="B37" i="7"/>
  <c r="C37" i="7"/>
  <c r="D37" i="7"/>
  <c r="J38" i="7"/>
  <c r="B38" i="7"/>
  <c r="C38" i="7"/>
  <c r="D38" i="7"/>
  <c r="J39" i="7"/>
  <c r="B39" i="7"/>
  <c r="C39" i="7"/>
  <c r="D39" i="7"/>
  <c r="J40" i="7"/>
  <c r="B40" i="7"/>
  <c r="C40" i="7"/>
  <c r="D40" i="7"/>
  <c r="J41" i="7"/>
  <c r="B41" i="7"/>
  <c r="C41" i="7"/>
  <c r="D41" i="7"/>
  <c r="J42" i="7"/>
  <c r="B42" i="7"/>
  <c r="C42" i="7"/>
  <c r="D42" i="7"/>
  <c r="J43" i="7"/>
  <c r="B43" i="7"/>
  <c r="C43" i="7"/>
  <c r="D43" i="7"/>
  <c r="J44" i="7"/>
  <c r="B44" i="7"/>
  <c r="C44" i="7"/>
  <c r="D44" i="7"/>
  <c r="J46" i="7"/>
  <c r="B46" i="7"/>
  <c r="G46" i="7"/>
  <c r="C46" i="7"/>
  <c r="D46" i="7"/>
  <c r="J47" i="7"/>
  <c r="B47" i="7"/>
  <c r="G47" i="7"/>
  <c r="C47" i="7"/>
  <c r="D47" i="7"/>
  <c r="J48" i="7"/>
  <c r="B48" i="7"/>
  <c r="G48" i="7"/>
  <c r="C48" i="7"/>
  <c r="D48" i="7"/>
  <c r="J49" i="7"/>
  <c r="B49" i="7"/>
  <c r="G49" i="7"/>
  <c r="C49" i="7"/>
  <c r="D49" i="7"/>
  <c r="J50" i="7"/>
  <c r="B50" i="7"/>
  <c r="G50" i="7"/>
  <c r="C50" i="7"/>
  <c r="D50" i="7"/>
  <c r="J57" i="7"/>
  <c r="B57" i="7"/>
  <c r="G57" i="7"/>
  <c r="C57" i="7"/>
  <c r="D57" i="7"/>
  <c r="J58" i="7"/>
  <c r="B58" i="7"/>
  <c r="G58" i="7"/>
  <c r="C58" i="7"/>
  <c r="D58" i="7"/>
  <c r="J59" i="7"/>
  <c r="B59" i="7"/>
  <c r="G59" i="7"/>
  <c r="C59" i="7"/>
  <c r="D59" i="7"/>
  <c r="J60" i="7"/>
  <c r="B60" i="7"/>
  <c r="G60" i="7"/>
  <c r="C60" i="7"/>
  <c r="D60" i="7"/>
  <c r="J61" i="7"/>
  <c r="B61" i="7"/>
  <c r="G61" i="7"/>
  <c r="C61" i="7"/>
  <c r="D61" i="7"/>
  <c r="J62" i="7"/>
  <c r="B62" i="7"/>
  <c r="G62" i="7"/>
  <c r="C62" i="7"/>
  <c r="D62" i="7"/>
  <c r="J63" i="7"/>
  <c r="B63" i="7"/>
  <c r="G63" i="7"/>
  <c r="C63" i="7"/>
  <c r="D63" i="7"/>
  <c r="J64" i="7"/>
  <c r="B64" i="7"/>
  <c r="G64" i="7"/>
  <c r="C64" i="7"/>
  <c r="D64" i="7"/>
  <c r="J65" i="7"/>
  <c r="B65" i="7"/>
  <c r="G65" i="7"/>
  <c r="C65" i="7"/>
  <c r="D65" i="7"/>
  <c r="J66" i="7"/>
  <c r="B66" i="7"/>
  <c r="G66" i="7"/>
  <c r="C66" i="7"/>
  <c r="D66" i="7"/>
  <c r="J67" i="7"/>
  <c r="B67" i="7"/>
  <c r="G67" i="7"/>
  <c r="C67" i="7"/>
  <c r="D67" i="7"/>
  <c r="J68" i="7"/>
  <c r="B68" i="7"/>
  <c r="G68" i="7"/>
  <c r="C68" i="7"/>
  <c r="D68" i="7"/>
  <c r="J69" i="7"/>
  <c r="B69" i="7"/>
  <c r="G69" i="7"/>
  <c r="C69" i="7"/>
  <c r="D69" i="7"/>
  <c r="J70" i="7"/>
  <c r="B70" i="7"/>
  <c r="G70" i="7"/>
  <c r="C70" i="7"/>
  <c r="D70" i="7"/>
  <c r="J71" i="7"/>
  <c r="B71" i="7"/>
  <c r="G71" i="7"/>
  <c r="C71" i="7"/>
  <c r="D71" i="7"/>
  <c r="J72" i="7"/>
  <c r="B72" i="7"/>
  <c r="G72" i="7"/>
  <c r="C72" i="7"/>
  <c r="D72" i="7"/>
  <c r="J73" i="7"/>
  <c r="B73" i="7"/>
  <c r="G73" i="7"/>
  <c r="C73" i="7"/>
  <c r="D73" i="7"/>
  <c r="J74" i="7"/>
  <c r="B74" i="7"/>
  <c r="G74" i="7"/>
  <c r="C74" i="7"/>
  <c r="D74" i="7"/>
  <c r="J75" i="7"/>
  <c r="B75" i="7"/>
  <c r="G75" i="7"/>
  <c r="C75" i="7"/>
  <c r="D75" i="7"/>
  <c r="J76" i="7"/>
  <c r="B76" i="7"/>
  <c r="G76" i="7"/>
  <c r="C76" i="7"/>
  <c r="D76" i="7"/>
  <c r="J77" i="7"/>
  <c r="B77" i="7"/>
  <c r="G77" i="7"/>
  <c r="C77" i="7"/>
  <c r="D77" i="7"/>
  <c r="J78" i="7"/>
  <c r="B78" i="7"/>
  <c r="G78" i="7"/>
  <c r="C78" i="7"/>
  <c r="D78" i="7"/>
  <c r="J79" i="7"/>
  <c r="B79" i="7"/>
  <c r="G79" i="7"/>
  <c r="C79" i="7"/>
  <c r="D79" i="7"/>
  <c r="J80" i="7"/>
  <c r="B80" i="7"/>
  <c r="G80" i="7"/>
  <c r="C80" i="7"/>
  <c r="D80" i="7"/>
  <c r="J81" i="7"/>
  <c r="B81" i="7"/>
  <c r="G81" i="7"/>
  <c r="C81" i="7"/>
  <c r="D81" i="7"/>
  <c r="J82" i="7"/>
  <c r="B82" i="7"/>
  <c r="G82" i="7"/>
  <c r="C82" i="7"/>
  <c r="D82" i="7"/>
  <c r="J83" i="7"/>
  <c r="B83" i="7"/>
  <c r="G83" i="7"/>
  <c r="C83" i="7"/>
  <c r="D83" i="7"/>
  <c r="J84" i="7"/>
  <c r="B84" i="7"/>
  <c r="G84" i="7"/>
  <c r="C84" i="7"/>
  <c r="D84" i="7"/>
  <c r="J85" i="7"/>
  <c r="B85" i="7"/>
  <c r="G85" i="7"/>
  <c r="C85" i="7"/>
  <c r="D85" i="7"/>
  <c r="J86" i="7"/>
  <c r="B86" i="7"/>
  <c r="G86" i="7"/>
  <c r="C86" i="7"/>
  <c r="D86" i="7"/>
  <c r="J87" i="7"/>
  <c r="B87" i="7"/>
  <c r="G87" i="7"/>
  <c r="C87" i="7"/>
  <c r="D87" i="7"/>
  <c r="J88" i="7"/>
  <c r="B88" i="7"/>
  <c r="G88" i="7"/>
  <c r="C88" i="7"/>
  <c r="D88" i="7"/>
  <c r="J89" i="7"/>
  <c r="B89" i="7"/>
  <c r="G89" i="7"/>
  <c r="C89" i="7"/>
  <c r="D89" i="7"/>
  <c r="J90" i="7"/>
  <c r="B90" i="7"/>
  <c r="G90" i="7"/>
  <c r="C90" i="7"/>
  <c r="D90" i="7"/>
  <c r="J91" i="7"/>
  <c r="B91" i="7"/>
  <c r="G91" i="7"/>
  <c r="C91" i="7"/>
  <c r="D91" i="7"/>
  <c r="J92" i="7"/>
  <c r="B92" i="7"/>
  <c r="G92" i="7"/>
  <c r="C92" i="7"/>
  <c r="D92" i="7"/>
  <c r="J93" i="7"/>
  <c r="B93" i="7"/>
  <c r="G93" i="7"/>
  <c r="C93" i="7"/>
  <c r="D93" i="7"/>
  <c r="J94" i="7"/>
  <c r="B94" i="7"/>
  <c r="G94" i="7"/>
  <c r="C94" i="7"/>
  <c r="D94" i="7"/>
  <c r="J95" i="7"/>
  <c r="B95" i="7"/>
  <c r="G95" i="7"/>
  <c r="C95" i="7"/>
  <c r="D95" i="7"/>
  <c r="J96" i="7"/>
  <c r="B96" i="7"/>
  <c r="G96" i="7"/>
  <c r="C96" i="7"/>
  <c r="D96" i="7"/>
  <c r="J97" i="7"/>
  <c r="B97" i="7"/>
  <c r="G97" i="7"/>
  <c r="C97" i="7"/>
  <c r="D97" i="7"/>
  <c r="J98" i="7"/>
  <c r="B98" i="7"/>
  <c r="G98" i="7"/>
  <c r="C98" i="7"/>
  <c r="D98" i="7"/>
  <c r="J99" i="7"/>
  <c r="B99" i="7"/>
  <c r="G99" i="7"/>
  <c r="C99" i="7"/>
  <c r="D99" i="7"/>
  <c r="J100" i="7"/>
  <c r="B100" i="7"/>
  <c r="G100" i="7"/>
  <c r="C100" i="7"/>
  <c r="D100" i="7"/>
  <c r="J101" i="7"/>
  <c r="B101" i="7"/>
  <c r="G101" i="7"/>
  <c r="C101" i="7"/>
  <c r="D101" i="7"/>
  <c r="J102" i="7"/>
  <c r="B102" i="7"/>
  <c r="G102" i="7"/>
  <c r="C102" i="7"/>
  <c r="D102" i="7"/>
  <c r="J103" i="7"/>
  <c r="B103" i="7"/>
  <c r="G103" i="7"/>
  <c r="C103" i="7"/>
  <c r="D103" i="7"/>
  <c r="J104" i="7"/>
  <c r="B104" i="7"/>
  <c r="G104" i="7"/>
  <c r="C104" i="7"/>
  <c r="D104" i="7"/>
  <c r="J105" i="7"/>
  <c r="B105" i="7"/>
  <c r="G105" i="7"/>
  <c r="C105" i="7"/>
  <c r="D105" i="7"/>
  <c r="J106" i="7"/>
  <c r="B106" i="7"/>
  <c r="G106" i="7"/>
  <c r="C106" i="7"/>
  <c r="D106" i="7"/>
  <c r="J107" i="7"/>
  <c r="B107" i="7"/>
  <c r="G107" i="7"/>
  <c r="C107" i="7"/>
  <c r="D107" i="7"/>
  <c r="J108" i="7"/>
  <c r="B108" i="7"/>
  <c r="G108" i="7"/>
  <c r="C108" i="7"/>
  <c r="D108" i="7"/>
  <c r="J109" i="7"/>
  <c r="B109" i="7"/>
  <c r="G109" i="7"/>
  <c r="C109" i="7"/>
  <c r="D109" i="7"/>
  <c r="J110" i="7"/>
  <c r="B110" i="7"/>
  <c r="G110" i="7"/>
  <c r="C110" i="7"/>
  <c r="D110" i="7"/>
  <c r="J111" i="7"/>
  <c r="B111" i="7"/>
  <c r="G111" i="7"/>
  <c r="C111" i="7"/>
  <c r="D111" i="7"/>
  <c r="J112" i="7"/>
  <c r="B112" i="7"/>
  <c r="G112" i="7"/>
  <c r="C112" i="7"/>
  <c r="D112" i="7"/>
  <c r="J113" i="7"/>
  <c r="B113" i="7"/>
  <c r="G113" i="7"/>
  <c r="C113" i="7"/>
  <c r="D113" i="7"/>
  <c r="J114" i="7"/>
  <c r="B114" i="7"/>
  <c r="G114" i="7"/>
  <c r="C114" i="7"/>
  <c r="D114" i="7"/>
  <c r="J115" i="7"/>
  <c r="B115" i="7"/>
  <c r="G115" i="7"/>
  <c r="C115" i="7"/>
  <c r="D115" i="7"/>
  <c r="J116" i="7"/>
  <c r="B116" i="7"/>
  <c r="G116" i="7"/>
  <c r="C116" i="7"/>
  <c r="D116" i="7"/>
  <c r="J117" i="7"/>
  <c r="B117" i="7"/>
  <c r="G117" i="7"/>
  <c r="C117" i="7"/>
  <c r="D117" i="7"/>
  <c r="J118" i="7"/>
  <c r="B118" i="7"/>
  <c r="G118" i="7"/>
  <c r="C118" i="7"/>
  <c r="D118" i="7"/>
  <c r="J119" i="7"/>
  <c r="B119" i="7"/>
  <c r="G119" i="7"/>
  <c r="C119" i="7"/>
  <c r="D119" i="7"/>
  <c r="J120" i="7"/>
  <c r="B120" i="7"/>
  <c r="G120" i="7"/>
  <c r="C120" i="7"/>
  <c r="D120" i="7"/>
  <c r="J121" i="7"/>
  <c r="B121" i="7"/>
  <c r="G121" i="7"/>
  <c r="C121" i="7"/>
  <c r="D121" i="7"/>
  <c r="J122" i="7"/>
  <c r="B122" i="7"/>
  <c r="G122" i="7"/>
  <c r="C122" i="7"/>
  <c r="D122" i="7"/>
  <c r="J123" i="7"/>
  <c r="B123" i="7"/>
  <c r="G123" i="7"/>
  <c r="C123" i="7"/>
  <c r="D123" i="7"/>
  <c r="J124" i="7"/>
  <c r="B124" i="7"/>
  <c r="G124" i="7"/>
  <c r="C124" i="7"/>
  <c r="D124" i="7"/>
  <c r="J125" i="7"/>
  <c r="B125" i="7"/>
  <c r="G125" i="7"/>
  <c r="C125" i="7"/>
  <c r="D125" i="7"/>
  <c r="J126" i="7"/>
  <c r="B126" i="7"/>
  <c r="G126" i="7"/>
  <c r="C126" i="7"/>
  <c r="D126" i="7"/>
  <c r="J127" i="7"/>
  <c r="B127" i="7"/>
  <c r="G127" i="7"/>
  <c r="C127" i="7"/>
  <c r="D127" i="7"/>
  <c r="J128" i="7"/>
  <c r="B128" i="7"/>
  <c r="G128" i="7"/>
  <c r="C128" i="7"/>
  <c r="D128" i="7"/>
  <c r="J129" i="7"/>
  <c r="B129" i="7"/>
  <c r="G129" i="7"/>
  <c r="C129" i="7"/>
  <c r="D129" i="7"/>
  <c r="J130" i="7"/>
  <c r="B130" i="7"/>
  <c r="G130" i="7"/>
  <c r="C130" i="7"/>
  <c r="D130" i="7"/>
  <c r="J131" i="7"/>
  <c r="B131" i="7"/>
  <c r="G131" i="7"/>
  <c r="C131" i="7"/>
  <c r="D131" i="7"/>
  <c r="J132" i="7"/>
  <c r="B132" i="7"/>
  <c r="G132" i="7"/>
  <c r="C132" i="7"/>
  <c r="D132" i="7"/>
  <c r="J133" i="7"/>
  <c r="B133" i="7"/>
  <c r="G133" i="7"/>
  <c r="C133" i="7"/>
  <c r="D133" i="7"/>
  <c r="J134" i="7"/>
  <c r="B134" i="7"/>
  <c r="G134" i="7"/>
  <c r="C134" i="7"/>
  <c r="D134" i="7"/>
  <c r="J135" i="7"/>
  <c r="B135" i="7"/>
  <c r="G135" i="7"/>
  <c r="C135" i="7"/>
  <c r="D135" i="7"/>
  <c r="J136" i="7"/>
  <c r="B136" i="7"/>
  <c r="G136" i="7"/>
  <c r="C136" i="7"/>
  <c r="D136" i="7"/>
  <c r="J137" i="7"/>
  <c r="B137" i="7"/>
  <c r="G137" i="7"/>
  <c r="C137" i="7"/>
  <c r="D137" i="7"/>
  <c r="J138" i="7"/>
  <c r="B138" i="7"/>
  <c r="G138" i="7"/>
  <c r="C138" i="7"/>
  <c r="D138" i="7"/>
  <c r="J139" i="7"/>
  <c r="B139" i="7"/>
  <c r="G139" i="7"/>
  <c r="C139" i="7"/>
  <c r="D139" i="7"/>
  <c r="J140" i="7"/>
  <c r="B140" i="7"/>
  <c r="G140" i="7"/>
  <c r="C140" i="7"/>
  <c r="D140" i="7"/>
  <c r="J141" i="7"/>
  <c r="B141" i="7"/>
  <c r="G141" i="7"/>
  <c r="C141" i="7"/>
  <c r="D141" i="7"/>
  <c r="J142" i="7"/>
  <c r="B142" i="7"/>
  <c r="G142" i="7"/>
  <c r="C142" i="7"/>
  <c r="D142" i="7"/>
  <c r="J143" i="7"/>
  <c r="B143" i="7"/>
  <c r="G143" i="7"/>
  <c r="C143" i="7"/>
  <c r="D143" i="7"/>
  <c r="J144" i="7"/>
  <c r="B144" i="7"/>
  <c r="G144" i="7"/>
  <c r="C144" i="7"/>
  <c r="D144" i="7"/>
  <c r="J145" i="7"/>
  <c r="B145" i="7"/>
  <c r="G145" i="7"/>
  <c r="C145" i="7"/>
  <c r="D145" i="7"/>
  <c r="J146" i="7"/>
  <c r="B146" i="7"/>
  <c r="G146" i="7"/>
  <c r="C146" i="7"/>
  <c r="D146" i="7"/>
  <c r="J147" i="7"/>
  <c r="B147" i="7"/>
  <c r="G147" i="7"/>
  <c r="C147" i="7"/>
  <c r="D147" i="7"/>
  <c r="J148" i="7"/>
  <c r="B148" i="7"/>
  <c r="G148" i="7"/>
  <c r="C148" i="7"/>
  <c r="D148" i="7"/>
  <c r="J149" i="7"/>
  <c r="B149" i="7"/>
  <c r="G149" i="7"/>
  <c r="C149" i="7"/>
  <c r="D149" i="7"/>
  <c r="J150" i="7"/>
  <c r="B150" i="7"/>
  <c r="G150" i="7"/>
  <c r="C150" i="7"/>
  <c r="D150" i="7"/>
  <c r="J151" i="7"/>
  <c r="B151" i="7"/>
  <c r="G151" i="7"/>
  <c r="C151" i="7"/>
  <c r="D151" i="7"/>
  <c r="J152" i="7"/>
  <c r="B152" i="7"/>
  <c r="G152" i="7"/>
  <c r="C152" i="7"/>
  <c r="D152" i="7"/>
  <c r="J153" i="7"/>
  <c r="B153" i="7"/>
  <c r="G153" i="7"/>
  <c r="C153" i="7"/>
  <c r="D153" i="7"/>
  <c r="J154" i="7"/>
  <c r="B154" i="7"/>
  <c r="G154" i="7"/>
  <c r="C154" i="7"/>
  <c r="D154" i="7"/>
  <c r="J155" i="7"/>
  <c r="B155" i="7"/>
  <c r="G155" i="7"/>
  <c r="C155" i="7"/>
  <c r="D155" i="7"/>
  <c r="J156" i="7"/>
  <c r="B156" i="7"/>
  <c r="G156" i="7"/>
  <c r="C156" i="7"/>
  <c r="D156" i="7"/>
  <c r="J157" i="7"/>
  <c r="B157" i="7"/>
  <c r="G157" i="7"/>
  <c r="C157" i="7"/>
  <c r="D157" i="7"/>
  <c r="J45" i="7"/>
  <c r="B45" i="7"/>
  <c r="G45" i="7"/>
  <c r="C45" i="7"/>
  <c r="D45" i="7"/>
  <c r="AD19" i="7"/>
  <c r="AD20" i="7"/>
  <c r="AD15" i="7"/>
  <c r="AD21" i="7"/>
  <c r="AD9" i="7"/>
  <c r="AD22" i="7"/>
  <c r="AD10" i="7"/>
  <c r="AD23" i="7"/>
  <c r="AD5" i="7"/>
  <c r="AD11" i="7"/>
  <c r="AD6" i="7"/>
  <c r="AD12" i="7"/>
  <c r="AD7" i="7"/>
  <c r="AD13" i="7"/>
  <c r="AD14" i="7"/>
  <c r="AD24" i="7"/>
  <c r="AD16" i="7"/>
  <c r="AD17" i="7"/>
  <c r="AD8" i="7"/>
  <c r="AD25" i="7"/>
  <c r="AD26" i="7"/>
  <c r="AD27" i="7"/>
  <c r="AD18" i="7"/>
  <c r="R12" i="4"/>
  <c r="R13" i="4"/>
  <c r="R14" i="4"/>
  <c r="R15" i="4"/>
  <c r="R16" i="4"/>
  <c r="R17" i="4"/>
  <c r="R18" i="4"/>
  <c r="R19" i="4"/>
  <c r="R20" i="4"/>
  <c r="R21" i="4"/>
  <c r="R22" i="4"/>
  <c r="R23" i="4"/>
  <c r="R24" i="4"/>
  <c r="R25" i="4"/>
  <c r="R26" i="4"/>
  <c r="R27" i="4"/>
  <c r="R28" i="4"/>
  <c r="R29" i="4"/>
  <c r="R30" i="4"/>
  <c r="R31" i="4"/>
  <c r="R32" i="4"/>
  <c r="R33" i="4"/>
  <c r="R34" i="4"/>
  <c r="R35" i="4"/>
  <c r="R36" i="4"/>
  <c r="R37" i="4"/>
  <c r="R38" i="4"/>
  <c r="R39" i="4"/>
  <c r="R40" i="4"/>
  <c r="R41" i="4"/>
  <c r="R42" i="4"/>
  <c r="R43" i="4"/>
  <c r="R44" i="4"/>
  <c r="R45" i="4"/>
  <c r="R46" i="4"/>
  <c r="R47" i="4"/>
  <c r="R48" i="4"/>
  <c r="R49" i="4"/>
  <c r="R50" i="4"/>
  <c r="R51" i="4"/>
  <c r="R52" i="4"/>
  <c r="J16" i="16" a="1"/>
  <c r="J16" i="16"/>
  <c r="J15" i="16" a="1"/>
  <c r="J15" i="16"/>
  <c r="J14" i="16" a="1"/>
  <c r="J14" i="16"/>
  <c r="J13" i="16" a="1"/>
  <c r="J13" i="16"/>
  <c r="J12" i="16" a="1"/>
  <c r="J12" i="16"/>
  <c r="J11" i="16" a="1"/>
  <c r="J11" i="16"/>
  <c r="J10" i="16" a="1"/>
  <c r="J10" i="16"/>
  <c r="J9" i="16" a="1"/>
  <c r="J9" i="16"/>
  <c r="J8" i="16" a="1"/>
  <c r="J8" i="16"/>
  <c r="J7" i="16" a="1"/>
  <c r="J7" i="16"/>
  <c r="J6" i="16" a="1"/>
  <c r="J6" i="16"/>
  <c r="J5" i="16" a="1"/>
  <c r="J5" i="16"/>
  <c r="J4" i="16" a="1"/>
  <c r="J4" i="16"/>
  <c r="R2" i="16" a="1"/>
  <c r="R2" i="16"/>
  <c r="Q2" i="16"/>
  <c r="P2" i="16" a="1"/>
  <c r="P2" i="16"/>
  <c r="O2" i="16"/>
  <c r="N2" i="16" a="1"/>
  <c r="N2" i="16"/>
  <c r="M2" i="16"/>
  <c r="L2" i="16" a="1"/>
  <c r="L2" i="16"/>
  <c r="K2" i="16"/>
  <c r="J2" i="16" a="1"/>
  <c r="J2" i="16"/>
  <c r="J3" i="16" a="1"/>
  <c r="J3" i="16"/>
  <c r="G3" i="16"/>
  <c r="G4" i="16"/>
  <c r="G5" i="16"/>
  <c r="G6" i="16"/>
  <c r="G7" i="16"/>
  <c r="G8" i="16"/>
  <c r="G9" i="16"/>
  <c r="G10" i="16"/>
  <c r="G11" i="16"/>
  <c r="G12" i="16"/>
  <c r="G13" i="16"/>
  <c r="G14" i="16"/>
  <c r="G15" i="16"/>
  <c r="G16" i="16"/>
  <c r="G17" i="16"/>
  <c r="G18" i="16"/>
  <c r="G19" i="16"/>
  <c r="G20" i="16"/>
  <c r="G21" i="16"/>
  <c r="G22" i="16"/>
  <c r="G23" i="16"/>
  <c r="G24" i="16"/>
  <c r="G25" i="16"/>
  <c r="G26" i="16"/>
  <c r="G27" i="16"/>
  <c r="G28" i="16"/>
  <c r="G29" i="16"/>
  <c r="G30" i="16"/>
  <c r="G31" i="16"/>
  <c r="G32" i="16"/>
  <c r="G33" i="16"/>
  <c r="G34" i="16"/>
  <c r="G35" i="16"/>
  <c r="G36" i="16"/>
  <c r="G37" i="16"/>
  <c r="G38" i="16"/>
  <c r="G39" i="16"/>
  <c r="G40" i="16"/>
  <c r="G41" i="16"/>
  <c r="G42" i="16"/>
  <c r="G43" i="16"/>
  <c r="G44" i="16"/>
  <c r="G45" i="16"/>
  <c r="G46" i="16"/>
  <c r="G47" i="16"/>
  <c r="G48" i="16"/>
  <c r="G49" i="16"/>
  <c r="G50" i="16"/>
  <c r="G51" i="16"/>
  <c r="G2" i="16"/>
  <c r="V7" i="15"/>
  <c r="V8" i="15"/>
  <c r="V9" i="15"/>
  <c r="V10" i="15"/>
  <c r="V6" i="15"/>
  <c r="AI3" i="4"/>
  <c r="T3" i="4"/>
  <c r="U3" i="4"/>
  <c r="AI4" i="4"/>
  <c r="T4" i="4"/>
  <c r="U4" i="4"/>
  <c r="AI5" i="4"/>
  <c r="T5" i="4"/>
  <c r="U5" i="4"/>
  <c r="AI6" i="4"/>
  <c r="T6" i="4"/>
  <c r="U6" i="4"/>
  <c r="AI7" i="4"/>
  <c r="T7" i="4"/>
  <c r="U7" i="4"/>
  <c r="AI8" i="4"/>
  <c r="T8" i="4"/>
  <c r="U8" i="4"/>
  <c r="AI9" i="4"/>
  <c r="T9" i="4"/>
  <c r="U9" i="4"/>
  <c r="AI10" i="4"/>
  <c r="T10" i="4"/>
  <c r="U10" i="4"/>
  <c r="AI11" i="4"/>
  <c r="T11" i="4"/>
  <c r="U11" i="4"/>
  <c r="AI12" i="4"/>
  <c r="T12" i="4"/>
  <c r="U12" i="4"/>
  <c r="AI13" i="4"/>
  <c r="T13" i="4"/>
  <c r="U13" i="4"/>
  <c r="AI14" i="4"/>
  <c r="T14" i="4"/>
  <c r="U14" i="4"/>
  <c r="AI15" i="4"/>
  <c r="T15" i="4"/>
  <c r="U15" i="4"/>
  <c r="AI16" i="4"/>
  <c r="T16" i="4"/>
  <c r="U16" i="4"/>
  <c r="AI17" i="4"/>
  <c r="T17" i="4"/>
  <c r="U17" i="4"/>
  <c r="AI18" i="4"/>
  <c r="T18" i="4"/>
  <c r="U18" i="4"/>
  <c r="AI19" i="4"/>
  <c r="T19" i="4"/>
  <c r="U19" i="4"/>
  <c r="AI20" i="4"/>
  <c r="T20" i="4"/>
  <c r="U20" i="4"/>
  <c r="AI21" i="4"/>
  <c r="T21" i="4"/>
  <c r="U21" i="4"/>
  <c r="AI22" i="4"/>
  <c r="T22" i="4"/>
  <c r="U22" i="4"/>
  <c r="AI23" i="4"/>
  <c r="T23" i="4"/>
  <c r="U23" i="4"/>
  <c r="AI24" i="4"/>
  <c r="T24" i="4"/>
  <c r="U24" i="4"/>
  <c r="AI25" i="4"/>
  <c r="T25" i="4"/>
  <c r="U25" i="4"/>
  <c r="AI26" i="4"/>
  <c r="T26" i="4"/>
  <c r="U26" i="4"/>
  <c r="AI27" i="4"/>
  <c r="T27" i="4"/>
  <c r="U27" i="4"/>
  <c r="AI28" i="4"/>
  <c r="T28" i="4"/>
  <c r="U28" i="4"/>
  <c r="AI29" i="4"/>
  <c r="T29" i="4"/>
  <c r="U29" i="4"/>
  <c r="AI30" i="4"/>
  <c r="T30" i="4"/>
  <c r="U30" i="4"/>
  <c r="AI31" i="4"/>
  <c r="T31" i="4"/>
  <c r="U31" i="4"/>
  <c r="AI32" i="4"/>
  <c r="T32" i="4"/>
  <c r="U32" i="4"/>
  <c r="AI33" i="4"/>
  <c r="T33" i="4"/>
  <c r="U33" i="4"/>
  <c r="AI34" i="4"/>
  <c r="T34" i="4"/>
  <c r="U34" i="4"/>
  <c r="AI35" i="4"/>
  <c r="T35" i="4"/>
  <c r="U35" i="4"/>
  <c r="AI36" i="4"/>
  <c r="T36" i="4"/>
  <c r="U36" i="4"/>
  <c r="AI37" i="4"/>
  <c r="T37" i="4"/>
  <c r="U37" i="4"/>
  <c r="AI38" i="4"/>
  <c r="T38" i="4"/>
  <c r="U38" i="4"/>
  <c r="AI39" i="4"/>
  <c r="T39" i="4"/>
  <c r="U39" i="4"/>
  <c r="AI40" i="4"/>
  <c r="T40" i="4"/>
  <c r="U40" i="4"/>
  <c r="AI41" i="4"/>
  <c r="T41" i="4"/>
  <c r="U41" i="4"/>
  <c r="AI42" i="4"/>
  <c r="T42" i="4"/>
  <c r="U42" i="4"/>
  <c r="AI43" i="4"/>
  <c r="T43" i="4"/>
  <c r="U43" i="4"/>
  <c r="AI44" i="4"/>
  <c r="T44" i="4"/>
  <c r="U44" i="4"/>
  <c r="AI45" i="4"/>
  <c r="T45" i="4"/>
  <c r="U45" i="4"/>
  <c r="AI46" i="4"/>
  <c r="T46" i="4"/>
  <c r="U46" i="4"/>
  <c r="AI47" i="4"/>
  <c r="T47" i="4"/>
  <c r="U47" i="4"/>
  <c r="AI48" i="4"/>
  <c r="T48" i="4"/>
  <c r="U48" i="4"/>
  <c r="AI49" i="4"/>
  <c r="T49" i="4"/>
  <c r="U49" i="4"/>
  <c r="AI50" i="4"/>
  <c r="T50" i="4"/>
  <c r="U50" i="4"/>
  <c r="AI51" i="4"/>
  <c r="T51" i="4"/>
  <c r="U51" i="4"/>
  <c r="AI52" i="4"/>
  <c r="T52" i="4"/>
  <c r="U52" i="4"/>
  <c r="U2" i="4"/>
  <c r="AI2" i="4"/>
  <c r="T2" i="4"/>
  <c r="A7" i="10"/>
  <c r="A8" i="10"/>
  <c r="A9" i="10"/>
  <c r="A10" i="10"/>
  <c r="A11" i="10"/>
  <c r="A12" i="10"/>
  <c r="A13" i="10"/>
  <c r="A14" i="10"/>
  <c r="A15" i="10"/>
  <c r="A16" i="10"/>
  <c r="A17" i="10"/>
  <c r="A18" i="10"/>
  <c r="A19" i="10"/>
  <c r="A20" i="10"/>
  <c r="A21" i="10"/>
  <c r="A22" i="10"/>
  <c r="A23" i="10"/>
  <c r="A24" i="10"/>
  <c r="A25" i="10"/>
  <c r="A26" i="10"/>
  <c r="A27" i="10"/>
  <c r="A28" i="10"/>
  <c r="A29" i="10"/>
  <c r="A30" i="10"/>
  <c r="A31" i="10"/>
  <c r="A32" i="10"/>
  <c r="A33" i="10"/>
  <c r="A34" i="10"/>
  <c r="A35" i="10"/>
  <c r="A36" i="10"/>
  <c r="A37" i="10"/>
  <c r="A38" i="10"/>
  <c r="A39" i="10"/>
  <c r="A40" i="10"/>
  <c r="A41" i="10"/>
  <c r="A42" i="10"/>
  <c r="A43" i="10"/>
  <c r="A44" i="10"/>
  <c r="A45" i="10"/>
  <c r="A46" i="10"/>
  <c r="A47" i="10"/>
  <c r="A48" i="10"/>
  <c r="A49" i="10"/>
  <c r="A50" i="10"/>
  <c r="A51" i="10"/>
  <c r="A52" i="10"/>
  <c r="A53" i="10"/>
  <c r="A54" i="10"/>
  <c r="A55" i="10"/>
  <c r="A56" i="10"/>
  <c r="A57" i="10"/>
  <c r="A58" i="10"/>
  <c r="A59" i="10"/>
  <c r="A60" i="10"/>
  <c r="A61" i="10"/>
  <c r="A62" i="10"/>
  <c r="A63" i="10"/>
  <c r="A64" i="10"/>
  <c r="A65" i="10"/>
  <c r="A66" i="10"/>
  <c r="A67" i="10"/>
  <c r="A68" i="10"/>
  <c r="A69" i="10"/>
  <c r="A70" i="10"/>
  <c r="A71" i="10"/>
  <c r="A72" i="10"/>
  <c r="A73" i="10"/>
  <c r="A74" i="10"/>
  <c r="A75" i="10"/>
  <c r="A76" i="10"/>
  <c r="A77" i="10"/>
  <c r="A78" i="10"/>
  <c r="A79" i="10"/>
  <c r="A80" i="10"/>
  <c r="A81" i="10"/>
  <c r="A82" i="10"/>
  <c r="A83" i="10"/>
  <c r="A84" i="10"/>
  <c r="A85" i="10"/>
  <c r="A86" i="10"/>
  <c r="A87" i="10"/>
  <c r="A88" i="10"/>
  <c r="A89" i="10"/>
  <c r="A90" i="10"/>
  <c r="A91" i="10"/>
  <c r="A92" i="10"/>
  <c r="A93" i="10"/>
  <c r="A94" i="10"/>
  <c r="A95" i="10"/>
  <c r="A96" i="10"/>
  <c r="A97" i="10"/>
  <c r="A98" i="10"/>
  <c r="A99" i="10"/>
  <c r="A100" i="10"/>
  <c r="A101" i="10"/>
  <c r="A102" i="10"/>
  <c r="A103" i="10"/>
  <c r="A104" i="10"/>
  <c r="A105" i="10"/>
  <c r="A106" i="10"/>
  <c r="A107" i="10"/>
  <c r="A108" i="10"/>
  <c r="A109" i="10"/>
  <c r="A110" i="10"/>
  <c r="A111" i="10"/>
  <c r="A112" i="10"/>
  <c r="A113" i="10"/>
  <c r="A114" i="10"/>
  <c r="A115" i="10"/>
  <c r="A116" i="10"/>
  <c r="A117" i="10"/>
  <c r="A118" i="10"/>
  <c r="A119" i="10"/>
  <c r="A120" i="10"/>
  <c r="A121" i="10"/>
  <c r="A122" i="10"/>
  <c r="A123" i="10"/>
  <c r="A124" i="10"/>
  <c r="A125" i="10"/>
  <c r="A126" i="10"/>
  <c r="A127" i="10"/>
  <c r="A128" i="10"/>
  <c r="A129" i="10"/>
  <c r="A130" i="10"/>
  <c r="A131" i="10"/>
  <c r="A132" i="10"/>
  <c r="A133" i="10"/>
  <c r="A134" i="10"/>
  <c r="A135" i="10"/>
  <c r="A136" i="10"/>
  <c r="A137" i="10"/>
  <c r="A138" i="10"/>
  <c r="A139" i="10"/>
  <c r="A140" i="10"/>
  <c r="A141" i="10"/>
  <c r="A142" i="10"/>
  <c r="A143" i="10"/>
  <c r="A144" i="10"/>
  <c r="A145" i="10"/>
  <c r="A146" i="10"/>
  <c r="A147" i="10"/>
  <c r="A148" i="10"/>
  <c r="A149" i="10"/>
  <c r="A150" i="10"/>
  <c r="A151" i="10"/>
  <c r="A152" i="10"/>
  <c r="A153" i="10"/>
  <c r="A154" i="10"/>
  <c r="A6" i="10"/>
  <c r="I51" i="16"/>
  <c r="C51" i="16"/>
  <c r="I50" i="16"/>
  <c r="C50" i="16"/>
  <c r="I49" i="16"/>
  <c r="C49" i="16"/>
  <c r="I48" i="16"/>
  <c r="C48" i="16"/>
  <c r="I47" i="16"/>
  <c r="C47" i="16"/>
  <c r="I46" i="16"/>
  <c r="C46" i="16"/>
  <c r="I45" i="16"/>
  <c r="C45" i="16"/>
  <c r="I44" i="16"/>
  <c r="C44" i="16"/>
  <c r="I43" i="16"/>
  <c r="C43" i="16"/>
  <c r="I42" i="16"/>
  <c r="C42" i="16"/>
  <c r="I41" i="16"/>
  <c r="C41" i="16"/>
  <c r="I40" i="16"/>
  <c r="C40" i="16"/>
  <c r="I39" i="16"/>
  <c r="C39" i="16"/>
  <c r="I38" i="16"/>
  <c r="C38" i="16"/>
  <c r="I37" i="16"/>
  <c r="C37" i="16"/>
  <c r="I36" i="16"/>
  <c r="C36" i="16"/>
  <c r="I35" i="16"/>
  <c r="C35" i="16"/>
  <c r="I34" i="16"/>
  <c r="C34" i="16"/>
  <c r="I33" i="16"/>
  <c r="C33" i="16"/>
  <c r="I32" i="16"/>
  <c r="C32" i="16"/>
  <c r="I31" i="16"/>
  <c r="C31" i="16"/>
  <c r="I30" i="16"/>
  <c r="C30" i="16"/>
  <c r="I29" i="16"/>
  <c r="C29" i="16"/>
  <c r="I28" i="16"/>
  <c r="C28" i="16"/>
  <c r="I27" i="16"/>
  <c r="C27" i="16"/>
  <c r="I26" i="16"/>
  <c r="C26" i="16"/>
  <c r="I25" i="16"/>
  <c r="C25" i="16"/>
  <c r="I24" i="16"/>
  <c r="C24" i="16"/>
  <c r="I23" i="16"/>
  <c r="C23" i="16"/>
  <c r="I22" i="16"/>
  <c r="C22" i="16"/>
  <c r="I21" i="16"/>
  <c r="C21" i="16"/>
  <c r="I20" i="16"/>
  <c r="C20" i="16"/>
  <c r="I19" i="16"/>
  <c r="C19" i="16"/>
  <c r="I18" i="16"/>
  <c r="C18" i="16"/>
  <c r="I17" i="16"/>
  <c r="C17" i="16"/>
  <c r="B51" i="16"/>
  <c r="B50" i="16"/>
  <c r="B49" i="16"/>
  <c r="B48" i="16"/>
  <c r="B47" i="16"/>
  <c r="B46" i="16"/>
  <c r="B45" i="16"/>
  <c r="B44" i="16"/>
  <c r="B43" i="16"/>
  <c r="B42" i="16"/>
  <c r="B41" i="16"/>
  <c r="B40" i="16"/>
  <c r="B39" i="16"/>
  <c r="B38" i="16"/>
  <c r="B37" i="16"/>
  <c r="B36" i="16"/>
  <c r="B35" i="16"/>
  <c r="B34" i="16"/>
  <c r="B33" i="16"/>
  <c r="B32" i="16"/>
  <c r="B31" i="16"/>
  <c r="B30" i="16"/>
  <c r="B29" i="16"/>
  <c r="B28" i="16"/>
  <c r="B27" i="16"/>
  <c r="B26" i="16"/>
  <c r="B25" i="16"/>
  <c r="B24" i="16"/>
  <c r="B23" i="16"/>
  <c r="B22" i="16"/>
  <c r="B21" i="16"/>
  <c r="B20" i="16"/>
  <c r="B19" i="16"/>
  <c r="B18" i="16"/>
  <c r="B17" i="16"/>
  <c r="P4" i="8"/>
  <c r="P3" i="8"/>
  <c r="P2" i="8"/>
  <c r="K18" i="15"/>
  <c r="J18" i="15"/>
  <c r="K21" i="15"/>
  <c r="J21" i="15"/>
  <c r="K20" i="15"/>
  <c r="J20" i="15"/>
  <c r="K17" i="15"/>
  <c r="J17" i="15"/>
  <c r="K24" i="15"/>
  <c r="J24" i="15"/>
  <c r="K23" i="15"/>
  <c r="J23" i="15"/>
  <c r="K26" i="15"/>
  <c r="J26" i="15"/>
  <c r="K25" i="15"/>
  <c r="J25" i="15"/>
  <c r="K22" i="15"/>
  <c r="J22" i="15"/>
  <c r="K29" i="15"/>
  <c r="J29" i="15"/>
  <c r="K28" i="15"/>
  <c r="J28" i="15"/>
  <c r="K31" i="15"/>
  <c r="J31" i="15"/>
  <c r="K30" i="15"/>
  <c r="J30" i="15"/>
  <c r="K27" i="15"/>
  <c r="J27" i="15"/>
  <c r="K19" i="15"/>
  <c r="J19" i="15"/>
  <c r="M3" i="12"/>
  <c r="M2" i="12"/>
  <c r="I16" i="16"/>
  <c r="C16" i="16"/>
  <c r="B16" i="16"/>
  <c r="I15" i="16"/>
  <c r="C15" i="16"/>
  <c r="B15" i="16"/>
  <c r="I14" i="16"/>
  <c r="C14" i="16"/>
  <c r="B14" i="16"/>
  <c r="I13" i="16"/>
  <c r="C13" i="16"/>
  <c r="B13" i="16"/>
  <c r="I12" i="16"/>
  <c r="C12" i="16"/>
  <c r="B12" i="16"/>
  <c r="I11" i="16"/>
  <c r="C11" i="16"/>
  <c r="B11" i="16"/>
  <c r="I10" i="16"/>
  <c r="C10" i="16"/>
  <c r="B10" i="16"/>
  <c r="I9" i="16"/>
  <c r="C9" i="16"/>
  <c r="B9" i="16"/>
  <c r="I8" i="16"/>
  <c r="C8" i="16"/>
  <c r="B8" i="16"/>
  <c r="I7" i="16"/>
  <c r="C7" i="16"/>
  <c r="B7" i="16"/>
  <c r="I6" i="16"/>
  <c r="C6" i="16"/>
  <c r="B6" i="16"/>
  <c r="I5" i="16"/>
  <c r="C5" i="16"/>
  <c r="B5" i="16"/>
  <c r="I4" i="16"/>
  <c r="C4" i="16"/>
  <c r="B4" i="16"/>
  <c r="S3" i="16"/>
  <c r="I3" i="16"/>
  <c r="C3" i="16"/>
  <c r="B3" i="16"/>
  <c r="S2" i="16"/>
  <c r="I2" i="16"/>
  <c r="C2" i="16"/>
  <c r="B2" i="16"/>
  <c r="B2" i="9"/>
  <c r="AQ19" i="9"/>
  <c r="AQ18" i="9"/>
  <c r="AQ17" i="9"/>
  <c r="AQ16" i="9"/>
  <c r="AQ15" i="9"/>
  <c r="AQ14" i="9"/>
  <c r="AQ28" i="9"/>
  <c r="AQ27" i="9"/>
  <c r="AQ26" i="9"/>
  <c r="AQ25" i="9"/>
  <c r="AQ24" i="9"/>
  <c r="AQ23" i="9"/>
  <c r="AQ22" i="9"/>
  <c r="AQ21" i="9"/>
  <c r="AQ20" i="9"/>
  <c r="J3" i="12"/>
  <c r="K3" i="12"/>
  <c r="J2" i="12"/>
  <c r="K2" i="12"/>
  <c r="I3" i="12"/>
  <c r="I2" i="12"/>
  <c r="F3" i="12"/>
  <c r="G3" i="12"/>
  <c r="F2" i="12"/>
  <c r="G2" i="12"/>
  <c r="B5" i="9"/>
  <c r="B4" i="9"/>
  <c r="B3" i="9"/>
  <c r="E3" i="12"/>
  <c r="D3" i="12"/>
  <c r="E2" i="12"/>
  <c r="D2" i="12"/>
  <c r="M63" i="13"/>
  <c r="K63" i="13"/>
  <c r="I63" i="13"/>
  <c r="G63" i="13"/>
  <c r="M62" i="13"/>
  <c r="K62" i="13"/>
  <c r="I62" i="13"/>
  <c r="G62" i="13"/>
  <c r="M61" i="13"/>
  <c r="K61" i="13"/>
  <c r="I61" i="13"/>
  <c r="G61" i="13"/>
  <c r="M60" i="13"/>
  <c r="K60" i="13"/>
  <c r="I60" i="13"/>
  <c r="G60" i="13"/>
  <c r="M59" i="13"/>
  <c r="K59" i="13"/>
  <c r="I59" i="13"/>
  <c r="G59" i="13"/>
  <c r="M58" i="13"/>
  <c r="K58" i="13"/>
  <c r="I58" i="13"/>
  <c r="G58" i="13"/>
  <c r="M57" i="13"/>
  <c r="K57" i="13"/>
  <c r="I57" i="13"/>
  <c r="G57" i="13"/>
  <c r="M56" i="13"/>
  <c r="K56" i="13"/>
  <c r="I56" i="13"/>
  <c r="G56" i="13"/>
  <c r="M55" i="13"/>
  <c r="K55" i="13"/>
  <c r="I55" i="13"/>
  <c r="G55" i="13"/>
  <c r="M54" i="13"/>
  <c r="K54" i="13"/>
  <c r="I54" i="13"/>
  <c r="G54" i="13"/>
  <c r="M53" i="13"/>
  <c r="K53" i="13"/>
  <c r="I53" i="13"/>
  <c r="G53" i="13"/>
  <c r="M52" i="13"/>
  <c r="K52" i="13"/>
  <c r="I52" i="13"/>
  <c r="G52" i="13"/>
  <c r="M51" i="13"/>
  <c r="K51" i="13"/>
  <c r="I51" i="13"/>
  <c r="G51" i="13"/>
  <c r="M50" i="13"/>
  <c r="K50" i="13"/>
  <c r="I50" i="13"/>
  <c r="G50" i="13"/>
  <c r="M49" i="13"/>
  <c r="K49" i="13"/>
  <c r="I49" i="13"/>
  <c r="G49" i="13"/>
  <c r="M48" i="13"/>
  <c r="K48" i="13"/>
  <c r="I48" i="13"/>
  <c r="G48" i="13"/>
  <c r="M47" i="13"/>
  <c r="K47" i="13"/>
  <c r="I47" i="13"/>
  <c r="G47" i="13"/>
  <c r="M46" i="13"/>
  <c r="K46" i="13"/>
  <c r="I46" i="13"/>
  <c r="G46" i="13"/>
  <c r="M45" i="13"/>
  <c r="K45" i="13"/>
  <c r="I45" i="13"/>
  <c r="G45" i="13"/>
  <c r="M44" i="13"/>
  <c r="K44" i="13"/>
  <c r="I44" i="13"/>
  <c r="G44" i="13"/>
  <c r="M43" i="13"/>
  <c r="K43" i="13"/>
  <c r="I43" i="13"/>
  <c r="G43" i="13"/>
  <c r="M42" i="13"/>
  <c r="K42" i="13"/>
  <c r="I42" i="13"/>
  <c r="G42" i="13"/>
  <c r="M41" i="13"/>
  <c r="K41" i="13"/>
  <c r="I41" i="13"/>
  <c r="G41" i="13"/>
  <c r="M40" i="13"/>
  <c r="K40" i="13"/>
  <c r="I40" i="13"/>
  <c r="G40" i="13"/>
  <c r="M39" i="13"/>
  <c r="K39" i="13"/>
  <c r="I39" i="13"/>
  <c r="G39" i="13"/>
  <c r="M38" i="13"/>
  <c r="K38" i="13"/>
  <c r="I38" i="13"/>
  <c r="G38" i="13"/>
  <c r="M37" i="13"/>
  <c r="K37" i="13"/>
  <c r="I37" i="13"/>
  <c r="G37" i="13"/>
  <c r="M36" i="13"/>
  <c r="K36" i="13"/>
  <c r="I36" i="13"/>
  <c r="G36" i="13"/>
  <c r="M35" i="13"/>
  <c r="K35" i="13"/>
  <c r="I35" i="13"/>
  <c r="G35" i="13"/>
  <c r="M34" i="13"/>
  <c r="K34" i="13"/>
  <c r="I34" i="13"/>
  <c r="G34" i="13"/>
  <c r="M33" i="13"/>
  <c r="K33" i="13"/>
  <c r="I33" i="13"/>
  <c r="G33" i="13"/>
  <c r="M32" i="13"/>
  <c r="K32" i="13"/>
  <c r="I32" i="13"/>
  <c r="G32" i="13"/>
  <c r="M31" i="13"/>
  <c r="K31" i="13"/>
  <c r="I31" i="13"/>
  <c r="G31" i="13"/>
  <c r="M30" i="13"/>
  <c r="K30" i="13"/>
  <c r="I30" i="13"/>
  <c r="G30" i="13"/>
  <c r="M29" i="13"/>
  <c r="K29" i="13"/>
  <c r="I29" i="13"/>
  <c r="G29" i="13"/>
  <c r="M28" i="13"/>
  <c r="K28" i="13"/>
  <c r="I28" i="13"/>
  <c r="G28" i="13"/>
  <c r="M27" i="13"/>
  <c r="K27" i="13"/>
  <c r="I27" i="13"/>
  <c r="G27" i="13"/>
  <c r="M26" i="13"/>
  <c r="K26" i="13"/>
  <c r="I26" i="13"/>
  <c r="G26" i="13"/>
  <c r="M25" i="13"/>
  <c r="K25" i="13"/>
  <c r="I25" i="13"/>
  <c r="G25" i="13"/>
  <c r="M24" i="13"/>
  <c r="K24" i="13"/>
  <c r="I24" i="13"/>
  <c r="G24" i="13"/>
  <c r="M23" i="13"/>
  <c r="K23" i="13"/>
  <c r="I23" i="13"/>
  <c r="G23" i="13"/>
  <c r="M22" i="13"/>
  <c r="K22" i="13"/>
  <c r="I22" i="13"/>
  <c r="G22" i="13"/>
  <c r="M21" i="13"/>
  <c r="K21" i="13"/>
  <c r="I21" i="13"/>
  <c r="G21" i="13"/>
  <c r="M20" i="13"/>
  <c r="K20" i="13"/>
  <c r="I20" i="13"/>
  <c r="G20" i="13"/>
  <c r="M19" i="13"/>
  <c r="K19" i="13"/>
  <c r="I19" i="13"/>
  <c r="G19" i="13"/>
  <c r="M18" i="13"/>
  <c r="K18" i="13"/>
  <c r="I18" i="13"/>
  <c r="G18" i="13"/>
  <c r="M17" i="13"/>
  <c r="K17" i="13"/>
  <c r="I17" i="13"/>
  <c r="G17" i="13"/>
  <c r="M16" i="13"/>
  <c r="K16" i="13"/>
  <c r="I16" i="13"/>
  <c r="G16" i="13"/>
  <c r="M15" i="13"/>
  <c r="K15" i="13"/>
  <c r="I15" i="13"/>
  <c r="G15" i="13"/>
  <c r="M14" i="13"/>
  <c r="K14" i="13"/>
  <c r="I14" i="13"/>
  <c r="G14" i="13"/>
  <c r="M13" i="13"/>
  <c r="K13" i="13"/>
  <c r="I13" i="13"/>
  <c r="G13" i="13"/>
  <c r="M12" i="13"/>
  <c r="K12" i="13"/>
  <c r="I12" i="13"/>
  <c r="G12" i="13"/>
  <c r="M11" i="13"/>
  <c r="K11" i="13"/>
  <c r="I11" i="13"/>
  <c r="G11" i="13"/>
  <c r="M10" i="13"/>
  <c r="K10" i="13"/>
  <c r="I10" i="13"/>
  <c r="G10" i="13"/>
  <c r="M9" i="13"/>
  <c r="K9" i="13"/>
  <c r="I9" i="13"/>
  <c r="G9" i="13"/>
  <c r="M8" i="13"/>
  <c r="K8" i="13"/>
  <c r="I8" i="13"/>
  <c r="G8" i="13"/>
  <c r="M7" i="13"/>
  <c r="K7" i="13"/>
  <c r="I7" i="13"/>
  <c r="G7" i="13"/>
  <c r="M6" i="13"/>
  <c r="K6" i="13"/>
  <c r="I6" i="13"/>
  <c r="G6" i="13"/>
  <c r="M5" i="13"/>
  <c r="K5" i="13"/>
  <c r="I5" i="13"/>
  <c r="G5" i="13"/>
  <c r="M4" i="13"/>
  <c r="K4" i="13"/>
  <c r="I4" i="13"/>
  <c r="G4" i="13"/>
  <c r="M3" i="13"/>
  <c r="K3" i="13"/>
  <c r="I3" i="13"/>
  <c r="G3" i="13"/>
  <c r="M2" i="13"/>
  <c r="K2" i="13"/>
  <c r="I2" i="13"/>
  <c r="G2" i="13"/>
  <c r="B2" i="13"/>
  <c r="C2" i="11"/>
  <c r="O202" i="8"/>
  <c r="O445" i="8"/>
  <c r="O440" i="8"/>
  <c r="O435" i="8"/>
  <c r="O430" i="8"/>
  <c r="O425" i="8"/>
  <c r="O420" i="8"/>
  <c r="O415" i="8"/>
  <c r="O412" i="8"/>
  <c r="O409" i="8"/>
  <c r="O404" i="8"/>
  <c r="O400" i="8"/>
  <c r="O397" i="8"/>
  <c r="O394" i="8"/>
  <c r="O389" i="8"/>
  <c r="O386" i="8"/>
  <c r="O382" i="8"/>
  <c r="O378" i="8"/>
  <c r="O373" i="8"/>
  <c r="O370" i="8"/>
  <c r="O367" i="8"/>
  <c r="O363" i="8"/>
  <c r="O358" i="8"/>
  <c r="O353" i="8"/>
  <c r="O349" i="8"/>
  <c r="O346" i="8"/>
  <c r="O341" i="8"/>
  <c r="O336" i="8"/>
  <c r="O332" i="8"/>
  <c r="O328" i="8"/>
  <c r="O323" i="8"/>
  <c r="O320" i="8"/>
  <c r="O316" i="8"/>
  <c r="O311" i="8"/>
  <c r="O306" i="8"/>
  <c r="O303" i="8"/>
  <c r="O298" i="8"/>
  <c r="O294" i="8"/>
  <c r="O289" i="8"/>
  <c r="O286" i="8"/>
  <c r="O282" i="8"/>
  <c r="O278" i="8"/>
  <c r="O273" i="8"/>
  <c r="O269" i="8"/>
  <c r="O265" i="8"/>
  <c r="O262" i="8"/>
  <c r="O257" i="8"/>
  <c r="O254" i="8"/>
  <c r="O249" i="8"/>
  <c r="O246" i="8"/>
  <c r="O241" i="8"/>
  <c r="O237" i="8"/>
  <c r="O234" i="8"/>
  <c r="O230" i="8"/>
  <c r="O225" i="8"/>
  <c r="O220" i="8"/>
  <c r="O217" i="8"/>
  <c r="O214" i="8"/>
  <c r="O209" i="8"/>
  <c r="O205" i="8"/>
  <c r="O444" i="8"/>
  <c r="O439" i="8"/>
  <c r="O434" i="8"/>
  <c r="O429" i="8"/>
  <c r="O424" i="8"/>
  <c r="O419" i="8"/>
  <c r="O408" i="8"/>
  <c r="O393" i="8"/>
  <c r="O377" i="8"/>
  <c r="O362" i="8"/>
  <c r="O357" i="8"/>
  <c r="O345" i="8"/>
  <c r="O340" i="8"/>
  <c r="O327" i="8"/>
  <c r="O315" i="8"/>
  <c r="O310" i="8"/>
  <c r="O302" i="8"/>
  <c r="O293" i="8"/>
  <c r="O277" i="8"/>
  <c r="O261" i="8"/>
  <c r="O253" i="8"/>
  <c r="O245" i="8"/>
  <c r="O229" i="8"/>
  <c r="O224" i="8"/>
  <c r="O213" i="8"/>
  <c r="O443" i="8"/>
  <c r="O438" i="8"/>
  <c r="O433" i="8"/>
  <c r="O428" i="8"/>
  <c r="O423" i="8"/>
  <c r="O418" i="8"/>
  <c r="O407" i="8"/>
  <c r="O403" i="8"/>
  <c r="O392" i="8"/>
  <c r="O385" i="8"/>
  <c r="O381" i="8"/>
  <c r="O376" i="8"/>
  <c r="O366" i="8"/>
  <c r="O361" i="8"/>
  <c r="O356" i="8"/>
  <c r="O352" i="8"/>
  <c r="O344" i="8"/>
  <c r="O339" i="8"/>
  <c r="O335" i="8"/>
  <c r="O331" i="8"/>
  <c r="O326" i="8"/>
  <c r="O319" i="8"/>
  <c r="O314" i="8"/>
  <c r="O309" i="8"/>
  <c r="O301" i="8"/>
  <c r="O297" i="8"/>
  <c r="O292" i="8"/>
  <c r="O285" i="8"/>
  <c r="O281" i="8"/>
  <c r="O276" i="8"/>
  <c r="O272" i="8"/>
  <c r="O268" i="8"/>
  <c r="O260" i="8"/>
  <c r="O252" i="8"/>
  <c r="O244" i="8"/>
  <c r="O240" i="8"/>
  <c r="O233" i="8"/>
  <c r="O228" i="8"/>
  <c r="O223" i="8"/>
  <c r="O212" i="8"/>
  <c r="O208" i="8"/>
  <c r="O200" i="8"/>
  <c r="O201" i="8"/>
  <c r="O441" i="8"/>
  <c r="O442" i="8"/>
  <c r="O436" i="8"/>
  <c r="O437" i="8"/>
  <c r="O431" i="8"/>
  <c r="O432" i="8"/>
  <c r="O426" i="8"/>
  <c r="O427" i="8"/>
  <c r="O421" i="8"/>
  <c r="O422" i="8"/>
  <c r="O416" i="8"/>
  <c r="O417" i="8"/>
  <c r="O413" i="8"/>
  <c r="O414" i="8"/>
  <c r="O410" i="8"/>
  <c r="O411" i="8"/>
  <c r="O405" i="8"/>
  <c r="O406" i="8"/>
  <c r="O401" i="8"/>
  <c r="O402" i="8"/>
  <c r="O398" i="8"/>
  <c r="O399" i="8"/>
  <c r="O395" i="8"/>
  <c r="O396" i="8"/>
  <c r="O390" i="8"/>
  <c r="O391" i="8"/>
  <c r="O387" i="8"/>
  <c r="O388" i="8"/>
  <c r="O383" i="8"/>
  <c r="O384" i="8"/>
  <c r="O379" i="8"/>
  <c r="O380" i="8"/>
  <c r="O374" i="8"/>
  <c r="O375" i="8"/>
  <c r="O371" i="8"/>
  <c r="O372" i="8"/>
  <c r="O368" i="8"/>
  <c r="O369" i="8"/>
  <c r="O364" i="8"/>
  <c r="O365" i="8"/>
  <c r="O359" i="8"/>
  <c r="O360" i="8"/>
  <c r="O354" i="8"/>
  <c r="O355" i="8"/>
  <c r="O350" i="8"/>
  <c r="O351" i="8"/>
  <c r="O347" i="8"/>
  <c r="O348" i="8"/>
  <c r="O342" i="8"/>
  <c r="O343" i="8"/>
  <c r="O337" i="8"/>
  <c r="O338" i="8"/>
  <c r="O333" i="8"/>
  <c r="O334" i="8"/>
  <c r="O329" i="8"/>
  <c r="O330" i="8"/>
  <c r="O324" i="8"/>
  <c r="O325" i="8"/>
  <c r="O321" i="8"/>
  <c r="O322" i="8"/>
  <c r="O317" i="8"/>
  <c r="O318" i="8"/>
  <c r="O312" i="8"/>
  <c r="O313" i="8"/>
  <c r="O307" i="8"/>
  <c r="O308" i="8"/>
  <c r="O304" i="8"/>
  <c r="O305" i="8"/>
  <c r="O299" i="8"/>
  <c r="O300" i="8"/>
  <c r="O295" i="8"/>
  <c r="O296" i="8"/>
  <c r="O290" i="8"/>
  <c r="O291" i="8"/>
  <c r="O287" i="8"/>
  <c r="O288" i="8"/>
  <c r="O283" i="8"/>
  <c r="O284" i="8"/>
  <c r="O279" i="8"/>
  <c r="O280" i="8"/>
  <c r="O274" i="8"/>
  <c r="O275" i="8"/>
  <c r="O270" i="8"/>
  <c r="O271" i="8"/>
  <c r="O266" i="8"/>
  <c r="O267" i="8"/>
  <c r="O263" i="8"/>
  <c r="O264" i="8"/>
  <c r="O258" i="8"/>
  <c r="O259" i="8"/>
  <c r="O255" i="8"/>
  <c r="O256" i="8"/>
  <c r="O250" i="8"/>
  <c r="O251" i="8"/>
  <c r="O247" i="8"/>
  <c r="O248" i="8"/>
  <c r="O242" i="8"/>
  <c r="O243" i="8"/>
  <c r="O238" i="8"/>
  <c r="O239" i="8"/>
  <c r="O235" i="8"/>
  <c r="O236" i="8"/>
  <c r="O231" i="8"/>
  <c r="O232" i="8"/>
  <c r="O226" i="8"/>
  <c r="O227" i="8"/>
  <c r="O221" i="8"/>
  <c r="O222" i="8"/>
  <c r="O218" i="8"/>
  <c r="O219" i="8"/>
  <c r="O215" i="8"/>
  <c r="O216" i="8"/>
  <c r="O210" i="8"/>
  <c r="O211" i="8"/>
  <c r="O206" i="8"/>
  <c r="O207" i="8"/>
  <c r="O203" i="8"/>
  <c r="O204" i="8"/>
</calcChain>
</file>

<file path=xl/comments1.xml><?xml version="1.0" encoding="utf-8"?>
<comments xmlns="http://schemas.openxmlformats.org/spreadsheetml/2006/main">
  <authors>
    <author>Hidde</author>
  </authors>
  <commentList>
    <comment ref="A1" authorId="0">
      <text>
        <r>
          <rPr>
            <b/>
            <sz val="9"/>
            <color indexed="81"/>
            <rFont val="Arial"/>
          </rPr>
          <t>3 Digit ID
Q01 ~ Q99</t>
        </r>
        <r>
          <rPr>
            <sz val="9"/>
            <color indexed="81"/>
            <rFont val="Arial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Hidde</author>
  </authors>
  <commentList>
    <comment ref="A1" authorId="0">
      <text>
        <r>
          <rPr>
            <sz val="9"/>
            <color indexed="81"/>
            <rFont val="Arial"/>
          </rPr>
          <t xml:space="preserve">4 Digit ID. First digit represents mission type.
1 = Normal Missions
</t>
        </r>
      </text>
    </comment>
    <comment ref="Z1" authorId="0">
      <text>
        <r>
          <rPr>
            <b/>
            <sz val="9"/>
            <color indexed="81"/>
            <rFont val="Arial"/>
          </rPr>
          <t>Hidde:</t>
        </r>
        <r>
          <rPr>
            <sz val="9"/>
            <color indexed="81"/>
            <rFont val="Arial"/>
          </rPr>
          <t xml:space="preserve">
Special event tag is an arbitrary string, alignment is left or right</t>
        </r>
      </text>
    </comment>
    <comment ref="BH1" authorId="0">
      <text>
        <r>
          <rPr>
            <b/>
            <sz val="9"/>
            <color indexed="81"/>
            <rFont val="Arial"/>
          </rPr>
          <t>Hidde:</t>
        </r>
        <r>
          <rPr>
            <sz val="9"/>
            <color indexed="81"/>
            <rFont val="Arial"/>
          </rPr>
          <t xml:space="preserve">
Special event tag is an arbitrary string, alignment is left or right</t>
        </r>
      </text>
    </comment>
  </commentList>
</comments>
</file>

<file path=xl/comments3.xml><?xml version="1.0" encoding="utf-8"?>
<comments xmlns="http://schemas.openxmlformats.org/spreadsheetml/2006/main">
  <authors>
    <author>Hidde</author>
  </authors>
  <commentList>
    <comment ref="N1" authorId="0">
      <text>
        <r>
          <rPr>
            <b/>
            <sz val="9"/>
            <color indexed="81"/>
            <rFont val="Arial"/>
          </rPr>
          <t>Hidde:</t>
        </r>
        <r>
          <rPr>
            <sz val="9"/>
            <color indexed="81"/>
            <rFont val="Arial"/>
          </rPr>
          <t xml:space="preserve">
IFERROR(INT(INDEX($R$58:$U$76,RANDBETWEEN(2,INDEX($R$77:$U$77,MATCH(O95,$R$58:$U$58,0))),MATCH(O95,$R$58:$U$58,0))),"")</t>
        </r>
      </text>
    </comment>
  </commentList>
</comments>
</file>

<file path=xl/comments4.xml><?xml version="1.0" encoding="utf-8"?>
<comments xmlns="http://schemas.openxmlformats.org/spreadsheetml/2006/main">
  <authors>
    <author>Hidde</author>
  </authors>
  <commentList>
    <comment ref="D1" authorId="0">
      <text>
        <r>
          <rPr>
            <b/>
            <sz val="9"/>
            <color indexed="81"/>
            <rFont val="Arial"/>
          </rPr>
          <t>Hidde:</t>
        </r>
        <r>
          <rPr>
            <sz val="9"/>
            <color indexed="81"/>
            <rFont val="Arial"/>
          </rPr>
          <t xml:space="preserve">
=IF(C5="Boss","b"&amp;1000+A5,K5*1000000+L5*100000+M5*10000+A5*10+B5)</t>
        </r>
      </text>
    </comment>
    <comment ref="N1" authorId="0">
      <text>
        <r>
          <rPr>
            <b/>
            <sz val="9"/>
            <color indexed="81"/>
            <rFont val="Arial"/>
          </rPr>
          <t>Hidde:</t>
        </r>
        <r>
          <rPr>
            <sz val="9"/>
            <color indexed="81"/>
            <rFont val="Arial"/>
          </rPr>
          <t xml:space="preserve">
IFERROR(INT(INDEX($R$58:$U$76,RANDBETWEEN(2,INDEX($R$77:$U$77,MATCH(O95,$R$58:$U$58,0))),MATCH(O95,$R$58:$U$58,0))),"")</t>
        </r>
      </text>
    </comment>
  </commentList>
</comments>
</file>

<file path=xl/comments5.xml><?xml version="1.0" encoding="utf-8"?>
<comments xmlns="http://schemas.openxmlformats.org/spreadsheetml/2006/main">
  <authors>
    <author>Hidde</author>
  </authors>
  <commentList>
    <comment ref="A1" authorId="0">
      <text>
        <r>
          <rPr>
            <b/>
            <sz val="9"/>
            <color indexed="81"/>
            <rFont val="Arial"/>
          </rPr>
          <t xml:space="preserve">eAffinity1,eAffinity2,ePool, eClassWave, </t>
        </r>
        <r>
          <rPr>
            <sz val="9"/>
            <color indexed="81"/>
            <rFont val="Arial"/>
          </rPr>
          <t xml:space="preserve">
</t>
        </r>
      </text>
    </comment>
  </commentList>
</comments>
</file>

<file path=xl/comments6.xml><?xml version="1.0" encoding="utf-8"?>
<comments xmlns="http://schemas.openxmlformats.org/spreadsheetml/2006/main">
  <authors>
    <author>Hidde</author>
  </authors>
  <commentList>
    <comment ref="A1" authorId="0">
      <text>
        <r>
          <rPr>
            <b/>
            <sz val="9"/>
            <color indexed="81"/>
            <rFont val="Arial"/>
          </rPr>
          <t xml:space="preserve">eAffinity,ePool, eClassWave, </t>
        </r>
        <r>
          <rPr>
            <sz val="9"/>
            <color indexed="81"/>
            <rFont val="Arial"/>
          </rPr>
          <t xml:space="preserve">
</t>
        </r>
      </text>
    </comment>
  </commentList>
</comments>
</file>

<file path=xl/comments7.xml><?xml version="1.0" encoding="utf-8"?>
<comments xmlns="http://schemas.openxmlformats.org/spreadsheetml/2006/main">
  <authors>
    <author>Hidde</author>
  </authors>
  <commentList>
    <comment ref="A1" authorId="0">
      <text>
        <r>
          <rPr>
            <b/>
            <sz val="9"/>
            <color indexed="81"/>
            <rFont val="Arial"/>
          </rPr>
          <t>Class + HeroId</t>
        </r>
        <r>
          <rPr>
            <sz val="9"/>
            <color indexed="81"/>
            <rFont val="Arial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<sst xmlns="http://schemas.openxmlformats.org/spreadsheetml/2006/main" count="11396" uniqueCount="1512">
  <si>
    <t>Display</t>
  </si>
  <si>
    <t>Quest ID</t>
  </si>
  <si>
    <t>Starts Unlocked</t>
  </si>
  <si>
    <t>yes</t>
  </si>
  <si>
    <t>Affinity ID</t>
  </si>
  <si>
    <t>Mission ID</t>
  </si>
  <si>
    <t>Environment Asset ID</t>
  </si>
  <si>
    <t>Music Asset ID</t>
  </si>
  <si>
    <t>Affinity Percentage Initial</t>
  </si>
  <si>
    <t>Affinity Percentage General</t>
  </si>
  <si>
    <t>19,19,19,19,19,5</t>
  </si>
  <si>
    <t>Wave Number</t>
  </si>
  <si>
    <t>Wave Type</t>
  </si>
  <si>
    <t>Boss</t>
  </si>
  <si>
    <t>Standard</t>
  </si>
  <si>
    <t>Enemy ID</t>
  </si>
  <si>
    <t>Hero Asset ID</t>
  </si>
  <si>
    <t>Turn</t>
  </si>
  <si>
    <t>Attack</t>
  </si>
  <si>
    <t>Defense</t>
  </si>
  <si>
    <t>Health</t>
  </si>
  <si>
    <t>Drop Hero ID</t>
  </si>
  <si>
    <t>Drop Hero Level</t>
  </si>
  <si>
    <t>Player XP Gained</t>
  </si>
  <si>
    <t>FXBasicMonster</t>
  </si>
  <si>
    <t>Enemy FX Asset ID</t>
  </si>
  <si>
    <t>Boss Music Asset ID</t>
  </si>
  <si>
    <t>Initial Turn</t>
  </si>
  <si>
    <t>standard-1-2</t>
  </si>
  <si>
    <t>standard-2</t>
  </si>
  <si>
    <t>standard-1</t>
  </si>
  <si>
    <t>Enemy Formation ID</t>
  </si>
  <si>
    <t>standard-5</t>
  </si>
  <si>
    <t>standard-2-3</t>
  </si>
  <si>
    <t>boss</t>
  </si>
  <si>
    <t>fodder</t>
  </si>
  <si>
    <t>Enemy Wave ID</t>
  </si>
  <si>
    <t>1-1</t>
  </si>
  <si>
    <t>1-2</t>
  </si>
  <si>
    <t>2-1</t>
  </si>
  <si>
    <t>2-2</t>
  </si>
  <si>
    <t>2-3</t>
  </si>
  <si>
    <t>3-1</t>
  </si>
  <si>
    <t>3-2</t>
  </si>
  <si>
    <t>3-3</t>
  </si>
  <si>
    <t>3-4</t>
  </si>
  <si>
    <t>4-1</t>
  </si>
  <si>
    <t>4-2</t>
  </si>
  <si>
    <t>4-3</t>
  </si>
  <si>
    <t>5-1</t>
  </si>
  <si>
    <t>5-2</t>
  </si>
  <si>
    <t>5-3</t>
  </si>
  <si>
    <t>6-1</t>
  </si>
  <si>
    <t>6-2</t>
  </si>
  <si>
    <t>6-3</t>
  </si>
  <si>
    <t>6-4</t>
  </si>
  <si>
    <t>7-1</t>
  </si>
  <si>
    <t>7-2</t>
  </si>
  <si>
    <t>7-3</t>
  </si>
  <si>
    <t>7-4</t>
  </si>
  <si>
    <t>8-1</t>
  </si>
  <si>
    <t>8-2</t>
  </si>
  <si>
    <t>8-3</t>
  </si>
  <si>
    <t>9-1</t>
  </si>
  <si>
    <t>9-2</t>
  </si>
  <si>
    <t>9-3</t>
  </si>
  <si>
    <t>9-4</t>
  </si>
  <si>
    <t>9-5</t>
  </si>
  <si>
    <t>10-1</t>
  </si>
  <si>
    <t>10-2</t>
  </si>
  <si>
    <t>10-3</t>
  </si>
  <si>
    <t>11-1</t>
  </si>
  <si>
    <t>11-2</t>
  </si>
  <si>
    <t>12-1</t>
  </si>
  <si>
    <t>12-2</t>
  </si>
  <si>
    <t>12-3</t>
  </si>
  <si>
    <t>12-4</t>
  </si>
  <si>
    <t>12-5</t>
  </si>
  <si>
    <t>13-1</t>
  </si>
  <si>
    <t>13-2</t>
  </si>
  <si>
    <t>13-3</t>
  </si>
  <si>
    <t>13-4</t>
  </si>
  <si>
    <t>14-1</t>
  </si>
  <si>
    <t>14-2</t>
  </si>
  <si>
    <t>14-3</t>
  </si>
  <si>
    <t>15-1</t>
  </si>
  <si>
    <t>15-2</t>
  </si>
  <si>
    <t>15-3</t>
  </si>
  <si>
    <t>15-4</t>
  </si>
  <si>
    <t>15-5</t>
  </si>
  <si>
    <t>Enemy IDs</t>
  </si>
  <si>
    <t>5000, 5000</t>
  </si>
  <si>
    <t>5002, 5002</t>
  </si>
  <si>
    <t>5000, 5003, 5000</t>
  </si>
  <si>
    <t>Loot Table IDs</t>
  </si>
  <si>
    <t>Loot Table Spins</t>
  </si>
  <si>
    <t>Loot Table ID</t>
  </si>
  <si>
    <t>Weight</t>
  </si>
  <si>
    <t>Item Type</t>
  </si>
  <si>
    <t>Item IDs</t>
  </si>
  <si>
    <t>Amount</t>
  </si>
  <si>
    <t>Nothing</t>
  </si>
  <si>
    <t>Currency</t>
  </si>
  <si>
    <t>Catalyst</t>
  </si>
  <si>
    <t>gold</t>
  </si>
  <si>
    <t>Item Type Drop Down List</t>
  </si>
  <si>
    <t>Hero</t>
  </si>
  <si>
    <t>mb3</t>
  </si>
  <si>
    <t>bb3</t>
  </si>
  <si>
    <t>Drop Hero Probability</t>
  </si>
  <si>
    <t>r3_Earth_Golem_e1</t>
  </si>
  <si>
    <t>6002, 6002</t>
  </si>
  <si>
    <t>6000, 6002, 6000</t>
  </si>
  <si>
    <t>6002, 6006, 6002</t>
  </si>
  <si>
    <t>6004, 6004</t>
  </si>
  <si>
    <t>6000, 6004, 6006, 6004, 6000</t>
  </si>
  <si>
    <t>6000, 6000</t>
  </si>
  <si>
    <t>6002, 6008, 6002</t>
  </si>
  <si>
    <t>r1_Light_Valkyrie_e2</t>
  </si>
  <si>
    <t>r1_Light_Valkyrie_e3</t>
  </si>
  <si>
    <t>7000, 7007, 7000</t>
  </si>
  <si>
    <t>7002, 7004, 7002</t>
  </si>
  <si>
    <t>7007, 7007</t>
  </si>
  <si>
    <t>7007, 7008, 7007</t>
  </si>
  <si>
    <t>7009, 7009</t>
  </si>
  <si>
    <t>7002, 7002</t>
  </si>
  <si>
    <t>7007, 7009, 7007</t>
  </si>
  <si>
    <t>7007, 7004, 7007</t>
  </si>
  <si>
    <t>7004, 7000, 7010, 7000, 7004</t>
  </si>
  <si>
    <t>8000, 8000, 8000, 8000, 8000</t>
  </si>
  <si>
    <t>8002, 8004, 8002</t>
  </si>
  <si>
    <t>8009, 8012, 8009</t>
  </si>
  <si>
    <t>8007, 8009, 8007</t>
  </si>
  <si>
    <t>8011, 8011, 8012, 8011, 8011</t>
  </si>
  <si>
    <t>8004, 8004</t>
  </si>
  <si>
    <t>8011, 8011, 8011</t>
  </si>
  <si>
    <t>8000, 8000, 8009, 8000, 8000</t>
  </si>
  <si>
    <t>8007, 8007, 8007</t>
  </si>
  <si>
    <t>9004, 9004, 9004</t>
  </si>
  <si>
    <t>9007, 9007</t>
  </si>
  <si>
    <t>9002, 9009, 9002</t>
  </si>
  <si>
    <t>9009, 9009</t>
  </si>
  <si>
    <t>9004, 9004, 9011, 9004, 9004</t>
  </si>
  <si>
    <t>9002, 9013, 9002</t>
  </si>
  <si>
    <t>9011, 9011</t>
  </si>
  <si>
    <t>9009, 9009, 9009</t>
  </si>
  <si>
    <t>9002, 9007, 9007, 9007, 9002</t>
  </si>
  <si>
    <t>9011, 9011, 9011</t>
  </si>
  <si>
    <t>9007, 9013, 9007</t>
  </si>
  <si>
    <t>hc</t>
  </si>
  <si>
    <t>First Clear Loot Table IDs</t>
  </si>
  <si>
    <t>First Clear Loot Table Spins</t>
  </si>
  <si>
    <t>r4_Water_Orc_e2</t>
  </si>
  <si>
    <t>r4_Water_Orc_e1</t>
  </si>
  <si>
    <t>r1_Water_Pirate_e1</t>
  </si>
  <si>
    <t>r1_Water_Pirate_e2</t>
  </si>
  <si>
    <t>Econ lookup</t>
  </si>
  <si>
    <t>Gold</t>
  </si>
  <si>
    <t>Value</t>
  </si>
  <si>
    <t>Weighted Value</t>
  </si>
  <si>
    <t>Pool value</t>
  </si>
  <si>
    <t>r1_Earth_Rogue_e1</t>
  </si>
  <si>
    <t>r1_Earth_Rogue_e2</t>
  </si>
  <si>
    <t>valic-dial</t>
  </si>
  <si>
    <t>everlast-ember</t>
  </si>
  <si>
    <t>basilisk-venom</t>
  </si>
  <si>
    <t>5000, 5002, 5000</t>
  </si>
  <si>
    <t>5000, 5000, 5000</t>
  </si>
  <si>
    <t>5000, 5005, 5000</t>
  </si>
  <si>
    <t>Position X</t>
  </si>
  <si>
    <t>Position Z</t>
  </si>
  <si>
    <t>Angle Y</t>
  </si>
  <si>
    <t>2-close</t>
  </si>
  <si>
    <t>b-2f</t>
  </si>
  <si>
    <t>2-med</t>
  </si>
  <si>
    <t>2f-b</t>
  </si>
  <si>
    <t>Quest Asset ID</t>
  </si>
  <si>
    <t>quest-1</t>
  </si>
  <si>
    <t>Reward Currency ID</t>
  </si>
  <si>
    <t>Reward Currency Amount</t>
  </si>
  <si>
    <t>Two Star Move Amount</t>
  </si>
  <si>
    <t>Three Star Move Amount</t>
  </si>
  <si>
    <t>Display Order</t>
  </si>
  <si>
    <t>World ID</t>
  </si>
  <si>
    <t>main-campaign</t>
  </si>
  <si>
    <t>Main Campaign</t>
  </si>
  <si>
    <t>quest-2</t>
  </si>
  <si>
    <t>fire-01-shatteredplains</t>
  </si>
  <si>
    <t>earth-01-ruins</t>
  </si>
  <si>
    <t>water-01-normandy</t>
  </si>
  <si>
    <t>Placeholder</t>
  </si>
  <si>
    <t>9014, 9014</t>
  </si>
  <si>
    <t>quest-3</t>
  </si>
  <si>
    <t>quest-4</t>
  </si>
  <si>
    <t>water-03-frozenpath</t>
  </si>
  <si>
    <t>fire-02-thorns</t>
  </si>
  <si>
    <t>light-01-mountainpath</t>
  </si>
  <si>
    <t>dark-01-treecathedral</t>
  </si>
  <si>
    <t>dark-05-deeproad</t>
  </si>
  <si>
    <t>light-03-hoveringapproach</t>
  </si>
  <si>
    <t>earth-03-earlyspring</t>
  </si>
  <si>
    <t>4001, 4002, 4001</t>
  </si>
  <si>
    <t>r1_Earth_Enchantress_e1</t>
  </si>
  <si>
    <t>1-3</t>
  </si>
  <si>
    <t>1-4</t>
  </si>
  <si>
    <t>hidden</t>
  </si>
  <si>
    <t>Hidden</t>
  </si>
  <si>
    <t>r3_Fire_Dragon_e1</t>
  </si>
  <si>
    <t>r1_Dark_Scout_e1</t>
  </si>
  <si>
    <t>r1_Dark_Blade_e2</t>
  </si>
  <si>
    <t>r1_Dark_Blade_e1</t>
  </si>
  <si>
    <t>r4_Earth_Orc_e1</t>
  </si>
  <si>
    <t>r4_Dark_Crawler_e1</t>
  </si>
  <si>
    <t>r3_Fire_EmberMage_e1</t>
  </si>
  <si>
    <t>r3_Fire_EmberMage_e2</t>
  </si>
  <si>
    <t>1-5</t>
  </si>
  <si>
    <t>1-6</t>
  </si>
  <si>
    <t>1-11</t>
  </si>
  <si>
    <t>r3_Earth_Fennec_e1</t>
  </si>
  <si>
    <t>From Class</t>
  </si>
  <si>
    <t xml:space="preserve"> = Hero Asset ID</t>
  </si>
  <si>
    <t>From Rarity</t>
  </si>
  <si>
    <t>Class</t>
  </si>
  <si>
    <t>Rarity</t>
  </si>
  <si>
    <t>Ture/False</t>
  </si>
  <si>
    <t>Lv</t>
  </si>
  <si>
    <t>From Rarity + Class + Lv</t>
  </si>
  <si>
    <t>Input (change to ref later)</t>
  </si>
  <si>
    <t>Affinity</t>
  </si>
  <si>
    <t>Class ID</t>
  </si>
  <si>
    <t>ATK</t>
  </si>
  <si>
    <t>HP</t>
  </si>
  <si>
    <t>Common</t>
  </si>
  <si>
    <t>Uncommon</t>
  </si>
  <si>
    <t>Rare</t>
  </si>
  <si>
    <t>Ultra Rare</t>
  </si>
  <si>
    <t>Epic</t>
  </si>
  <si>
    <t>Legendary</t>
  </si>
  <si>
    <t>Stat Multiplier</t>
  </si>
  <si>
    <t>ATK Base</t>
  </si>
  <si>
    <t>HP Base</t>
  </si>
  <si>
    <t>DEF</t>
  </si>
  <si>
    <t/>
  </si>
  <si>
    <t>Dark</t>
  </si>
  <si>
    <t>Earth</t>
  </si>
  <si>
    <t>Fire</t>
  </si>
  <si>
    <t>Light</t>
  </si>
  <si>
    <t>Water</t>
  </si>
  <si>
    <t>Column Name</t>
  </si>
  <si>
    <t>Desc</t>
  </si>
  <si>
    <t>Status</t>
  </si>
  <si>
    <t>Done</t>
  </si>
  <si>
    <t>DEF Base</t>
  </si>
  <si>
    <t>Row Labels</t>
  </si>
  <si>
    <t>Grand Total</t>
  </si>
  <si>
    <t>Count of Enemy ID</t>
  </si>
  <si>
    <t>Total</t>
  </si>
  <si>
    <t>4T</t>
  </si>
  <si>
    <t>5T</t>
  </si>
  <si>
    <t>2T</t>
  </si>
  <si>
    <t>3T</t>
  </si>
  <si>
    <t>1T</t>
  </si>
  <si>
    <t>Rarity Id</t>
  </si>
  <si>
    <t>LEGEND</t>
  </si>
  <si>
    <t>1002, 4001, 1002</t>
  </si>
  <si>
    <t>HPTurn</t>
  </si>
  <si>
    <t>ATKTurn</t>
  </si>
  <si>
    <t>r1_Dark_Medic_e1</t>
  </si>
  <si>
    <t>formationTest1</t>
  </si>
  <si>
    <t>formationTest2</t>
  </si>
  <si>
    <t>formationTest3</t>
  </si>
  <si>
    <t>formationTest4</t>
  </si>
  <si>
    <t>formationTest5</t>
  </si>
  <si>
    <t>#enemies</t>
  </si>
  <si>
    <t>4004, 4004, 4004</t>
  </si>
  <si>
    <t>eID1</t>
  </si>
  <si>
    <t>eID2</t>
  </si>
  <si>
    <t>eID3</t>
  </si>
  <si>
    <t>eID4</t>
  </si>
  <si>
    <t>eID5</t>
  </si>
  <si>
    <t>4004, 4004, 4004, 4004, 4004</t>
  </si>
  <si>
    <t>5001, 5001, 5001</t>
  </si>
  <si>
    <t>5001, 5001, 5001, 5001, 5001</t>
  </si>
  <si>
    <t>b4003</t>
  </si>
  <si>
    <t>4002, b4004, 4002</t>
  </si>
  <si>
    <t>4002, 4002</t>
  </si>
  <si>
    <t>b1003</t>
  </si>
  <si>
    <t>Boss ID</t>
  </si>
  <si>
    <t>Concat Lv, Class, HeroAssetId</t>
  </si>
  <si>
    <t>b5003</t>
  </si>
  <si>
    <t>Boss lookup</t>
  </si>
  <si>
    <t>b1002</t>
  </si>
  <si>
    <t>b1004</t>
  </si>
  <si>
    <t>b1005</t>
  </si>
  <si>
    <t>b1006</t>
  </si>
  <si>
    <t>b1007</t>
  </si>
  <si>
    <t>b1008</t>
  </si>
  <si>
    <t>b1009</t>
  </si>
  <si>
    <t>b1010</t>
  </si>
  <si>
    <t>b1011</t>
  </si>
  <si>
    <t>b1012</t>
  </si>
  <si>
    <t>b1013</t>
  </si>
  <si>
    <t>b1014</t>
  </si>
  <si>
    <t>Death FX Asset ID</t>
  </si>
  <si>
    <t>enemy-death-basic</t>
  </si>
  <si>
    <t>FXBasicMonster-01-Fire</t>
  </si>
  <si>
    <t>FXBasicMonster-02-Water</t>
  </si>
  <si>
    <t>FXBasicMonster-03-Earth</t>
  </si>
  <si>
    <t>FXBasicMonster-04-Dark</t>
  </si>
  <si>
    <t>FXBasicMonster-05-Light</t>
  </si>
  <si>
    <t>tutorial1</t>
  </si>
  <si>
    <t>27,27,27,0,0,19</t>
  </si>
  <si>
    <t>18,18,18,18,18,10</t>
  </si>
  <si>
    <t>tutorial01</t>
  </si>
  <si>
    <t>tutorial101</t>
  </si>
  <si>
    <t>tutorial102</t>
  </si>
  <si>
    <t>tutorial103</t>
  </si>
  <si>
    <t>tutorial02</t>
  </si>
  <si>
    <t>tutorialBoss</t>
  </si>
  <si>
    <t>Attack Growth</t>
  </si>
  <si>
    <t>Defense Growth</t>
  </si>
  <si>
    <t>Health Growth</t>
  </si>
  <si>
    <t>Drop Hero XP</t>
  </si>
  <si>
    <t>Focus Priority</t>
  </si>
  <si>
    <t>Original (2 affinities for quest 1)</t>
  </si>
  <si>
    <t>Enemy Level</t>
  </si>
  <si>
    <t>The Trial of Almar Klen</t>
  </si>
  <si>
    <t>A Threadbare Alliance</t>
  </si>
  <si>
    <t>Order of the Pentarc</t>
  </si>
  <si>
    <t>An Inexorable Betrayal</t>
  </si>
  <si>
    <t>The Path to Desolation</t>
  </si>
  <si>
    <t>A Song of Sunfall</t>
  </si>
  <si>
    <t>Moondaughter Embrace</t>
  </si>
  <si>
    <t>Securing The Bounty ch. 1</t>
  </si>
  <si>
    <t>Securing The Bounty ch. 2</t>
  </si>
  <si>
    <t>Securing The Bounty ch. 3</t>
  </si>
  <si>
    <t>No Safe Harbor ch. 1</t>
  </si>
  <si>
    <t>No Safe Harbor ch. 2</t>
  </si>
  <si>
    <t>No Safe Harbor ch. 3</t>
  </si>
  <si>
    <t>Moondaughter Soliloquy ch. 1</t>
  </si>
  <si>
    <t>Moondaughter Soliloquy ch. 2</t>
  </si>
  <si>
    <t>Moondaughter Soliloquy ch. 3</t>
  </si>
  <si>
    <t>Moondaughter Soliloquy ch. 4</t>
  </si>
  <si>
    <t>Pentarc Sanctuary ch. 1</t>
  </si>
  <si>
    <t>Pentarc Sanctuary ch. 2</t>
  </si>
  <si>
    <t>Pentarc Sanctuary ch. 3</t>
  </si>
  <si>
    <t>The Font of Sorrow ch. 1</t>
  </si>
  <si>
    <t>The Font of Sorrow ch. 2</t>
  </si>
  <si>
    <t>The Font of Sorrow ch. 3</t>
  </si>
  <si>
    <t>The Font of Sorrow ch. 4</t>
  </si>
  <si>
    <t>The Font of Sorrow ch. 5</t>
  </si>
  <si>
    <t>The Font of Sorrow ch. 6</t>
  </si>
  <si>
    <t>A Friend in Need ch. 1</t>
  </si>
  <si>
    <t>A Friend in Need ch. 2</t>
  </si>
  <si>
    <t>A Friend in Need ch. 3</t>
  </si>
  <si>
    <t>A Treaty Forged ch. 1</t>
  </si>
  <si>
    <t>A Treaty Forged ch. 2</t>
  </si>
  <si>
    <t>A Treaty Forged ch. 3</t>
  </si>
  <si>
    <t>A Treaty Forged ch. 4</t>
  </si>
  <si>
    <t>The Return of Almar Klen ch. 1</t>
  </si>
  <si>
    <t>The Return of Almar Klen ch. 2</t>
  </si>
  <si>
    <t>The Return of Almar Klen ch. 3</t>
  </si>
  <si>
    <t>The Return of Almar Klen ch. 4</t>
  </si>
  <si>
    <t>Pentarc Siege ch. 1</t>
  </si>
  <si>
    <t>Pentarc Siege ch. 2</t>
  </si>
  <si>
    <t>Pentarc Siege ch. 3</t>
  </si>
  <si>
    <t>Pentarc Siege ch. 4</t>
  </si>
  <si>
    <t>Lovers, Fathers, Wives and Murders ch. 1</t>
  </si>
  <si>
    <t>Lovers, Fathers, Wives and Murders ch. 2</t>
  </si>
  <si>
    <t>Lovers, Fathers, Wives and Murders ch. 3</t>
  </si>
  <si>
    <t>Lovers, Fathers, Wives and Murders ch. 4</t>
  </si>
  <si>
    <t>Temple of the Fallen Star ch. 1</t>
  </si>
  <si>
    <t>Temple of the Fallen Star ch. 2</t>
  </si>
  <si>
    <t>Temple of the Fallen Star ch. 3</t>
  </si>
  <si>
    <t>Temple of the Fallen Star ch. 4</t>
  </si>
  <si>
    <t>The Pentarc Revealed ch. 1</t>
  </si>
  <si>
    <t>The Pentarc Revealed ch. 2</t>
  </si>
  <si>
    <t>The Pentarc Revealed ch. 3</t>
  </si>
  <si>
    <t>The Pentarc Revealed ch. 4</t>
  </si>
  <si>
    <t>Stones in the Sky ch. 1</t>
  </si>
  <si>
    <t>Stones in the Sky ch. 2</t>
  </si>
  <si>
    <t>Stones in the Sky ch. 3</t>
  </si>
  <si>
    <t>Stones in the Sky ch. 4</t>
  </si>
  <si>
    <t>The Knights of Karne ch. 1</t>
  </si>
  <si>
    <t>The Knights of Karne ch. 2</t>
  </si>
  <si>
    <t>The Knights of Karne ch. 3</t>
  </si>
  <si>
    <t>The Knights of Karne ch. 4</t>
  </si>
  <si>
    <t>The Judgement of Almar Klen ch. 1</t>
  </si>
  <si>
    <t>The Judgement of Almar Klen ch. 2</t>
  </si>
  <si>
    <t>The Judgement of Almar Klen ch. 3</t>
  </si>
  <si>
    <t>The Judgement of Almar Klen ch. 4</t>
  </si>
  <si>
    <t>Sunfall ch. 1</t>
  </si>
  <si>
    <t>Sunfall ch. 2</t>
  </si>
  <si>
    <t>Sunfall ch. 3</t>
  </si>
  <si>
    <t>Sunfall ch. 4</t>
  </si>
  <si>
    <t>(Mission Names)</t>
  </si>
  <si>
    <t>L</t>
  </si>
  <si>
    <t>M</t>
  </si>
  <si>
    <t>S</t>
  </si>
  <si>
    <t>1S</t>
  </si>
  <si>
    <t>SM</t>
  </si>
  <si>
    <t># enemies</t>
  </si>
  <si>
    <t>Category</t>
  </si>
  <si>
    <t>Formation</t>
  </si>
  <si>
    <t>Name</t>
  </si>
  <si>
    <t>1M</t>
  </si>
  <si>
    <t xml:space="preserve"> = Attack</t>
  </si>
  <si>
    <t xml:space="preserve"> = Defense</t>
  </si>
  <si>
    <t xml:space="preserve"> = Health</t>
  </si>
  <si>
    <t>2SS</t>
  </si>
  <si>
    <t>3SSS</t>
  </si>
  <si>
    <t>4SSSS</t>
  </si>
  <si>
    <t>5SSSSS</t>
  </si>
  <si>
    <t>2MM</t>
  </si>
  <si>
    <t>2SM</t>
  </si>
  <si>
    <t>2MS</t>
  </si>
  <si>
    <t>3SMS</t>
  </si>
  <si>
    <t>3MSM</t>
  </si>
  <si>
    <t>4SMMS</t>
  </si>
  <si>
    <t>5SSMSS</t>
  </si>
  <si>
    <t>5SMSMS</t>
  </si>
  <si>
    <t>1L</t>
  </si>
  <si>
    <t>r1_Earth_Bedouin_e1</t>
  </si>
  <si>
    <t>AestheticClass</t>
  </si>
  <si>
    <t>SoldierR1</t>
  </si>
  <si>
    <t>PriestR1</t>
  </si>
  <si>
    <t>AdventurerR2</t>
  </si>
  <si>
    <t>MageR1</t>
  </si>
  <si>
    <t>AdventurerR1</t>
  </si>
  <si>
    <t>r1_Earth_Druid_e1</t>
  </si>
  <si>
    <t>r1_Fire_Knight_e1</t>
  </si>
  <si>
    <t>r1_Fire_Seer_e1</t>
  </si>
  <si>
    <t>r1_Light_Pilgrim_e1</t>
  </si>
  <si>
    <t>r1_Light_StarSister_e1</t>
  </si>
  <si>
    <t>r1_Light_Valkyrie_e1</t>
  </si>
  <si>
    <t>r1_Water_Mage_e1</t>
  </si>
  <si>
    <t>r1_Water_Reaver_e1</t>
  </si>
  <si>
    <t>Base Rarity</t>
  </si>
  <si>
    <t>Size</t>
  </si>
  <si>
    <t>(Change Class to lookup from AestheticClass)</t>
  </si>
  <si>
    <t>Fromm Enemy FX Lookup</t>
  </si>
  <si>
    <t>CreatureR2</t>
  </si>
  <si>
    <t>SoldierR2</t>
  </si>
  <si>
    <t>CreatureR3</t>
  </si>
  <si>
    <t>DragonR3</t>
  </si>
  <si>
    <t>EnhanceR3</t>
  </si>
  <si>
    <t>CreatureR4</t>
  </si>
  <si>
    <t>DragonR4</t>
  </si>
  <si>
    <t>SoldierR5</t>
  </si>
  <si>
    <t>MageR6</t>
  </si>
  <si>
    <t>eCount</t>
  </si>
  <si>
    <t>Distinct Check</t>
  </si>
  <si>
    <t>eClass</t>
  </si>
  <si>
    <t>What enemy is allowed to spawn where</t>
  </si>
  <si>
    <t>QuestIdMin</t>
  </si>
  <si>
    <t>QuestIdMax</t>
  </si>
  <si>
    <t>ePool</t>
  </si>
  <si>
    <t>WaveCount</t>
  </si>
  <si>
    <t>(Affinity)</t>
  </si>
  <si>
    <t>eSize</t>
  </si>
  <si>
    <t>**Could be changed to use aestheticId instead of enemyId to reduce data</t>
  </si>
  <si>
    <t>eClassWave</t>
  </si>
  <si>
    <t>Quest Affinity ID</t>
  </si>
  <si>
    <t>Affinity1</t>
  </si>
  <si>
    <t>Affinity2</t>
  </si>
  <si>
    <t>Affinity Relationships</t>
  </si>
  <si>
    <t>AffinityWeak</t>
  </si>
  <si>
    <t>1</t>
  </si>
  <si>
    <t>3</t>
  </si>
  <si>
    <t>b1001</t>
  </si>
  <si>
    <t>Welcome to Legendary</t>
  </si>
  <si>
    <t>Reward Gold</t>
  </si>
  <si>
    <t>2</t>
  </si>
  <si>
    <t>4</t>
  </si>
  <si>
    <t>5</t>
  </si>
  <si>
    <t>3T_r1_Earth_Druid_e1</t>
  </si>
  <si>
    <t>4T_r1_Earth_Enchantress_e1</t>
  </si>
  <si>
    <t>3T_r1_Water_Pirate_e1</t>
  </si>
  <si>
    <t>3T_r1_Fire_Seer_e1</t>
  </si>
  <si>
    <t>3T_r1_Light_StarSister_e1</t>
  </si>
  <si>
    <t>b1015</t>
  </si>
  <si>
    <t>Constants</t>
  </si>
  <si>
    <t>Key</t>
  </si>
  <si>
    <t>close</t>
  </si>
  <si>
    <t>far</t>
  </si>
  <si>
    <t>base</t>
  </si>
  <si>
    <t>Z Pos</t>
  </si>
  <si>
    <t>zPos</t>
  </si>
  <si>
    <t>z offset</t>
  </si>
  <si>
    <t>r2_Fire_Specter_e1</t>
  </si>
  <si>
    <t>Family</t>
  </si>
  <si>
    <t>r1_Dark_SoulGuardian_e1</t>
  </si>
  <si>
    <t>MageR2</t>
  </si>
  <si>
    <t>SoldierR3</t>
  </si>
  <si>
    <t>FamiliarR4</t>
  </si>
  <si>
    <t>4T_r1_Dark_SoulGuardian_e1</t>
  </si>
  <si>
    <t>Column Labels</t>
  </si>
  <si>
    <t>Count</t>
  </si>
  <si>
    <t>Evo</t>
  </si>
  <si>
    <t>Count of enemyId</t>
  </si>
  <si>
    <t>All</t>
  </si>
  <si>
    <t>Assign eClass to Family</t>
  </si>
  <si>
    <t>Assign Evo to ePool</t>
  </si>
  <si>
    <t>base Rarity</t>
  </si>
  <si>
    <t>Enemy FX Table</t>
  </si>
  <si>
    <t>eClass Table</t>
  </si>
  <si>
    <t>eRarity Table</t>
  </si>
  <si>
    <t>eDrop Table</t>
  </si>
  <si>
    <t>AffinityId</t>
  </si>
  <si>
    <t>r2_Fire_EmberMage_e1</t>
  </si>
  <si>
    <t>r2_Earth_Songstress_e1</t>
  </si>
  <si>
    <t>r2_Water_Wizard_e1</t>
  </si>
  <si>
    <t>r2_Light_Zealot_e1</t>
  </si>
  <si>
    <t>r2_Dark_Maiden_e1</t>
  </si>
  <si>
    <t>r2_Earth_Specter_e1</t>
  </si>
  <si>
    <t>r2_Water_Brawler_e1</t>
  </si>
  <si>
    <t>r2_Light_Archaeologist_e1</t>
  </si>
  <si>
    <t>r2_Dark_Specter_e1</t>
  </si>
  <si>
    <t>BaseRarity</t>
  </si>
  <si>
    <t>HeroId</t>
  </si>
  <si>
    <t>1.lookup eClass from eClassWaveTable correct column</t>
  </si>
  <si>
    <t>Index(eClassWave,Match($H325,eClassWave[eClassWave],0),Match(J$1,eClassWave[#Headers],0))</t>
  </si>
  <si>
    <t>2.lookup enemyHeroId from ePool &amp; Affinity &amp; eClass</t>
  </si>
  <si>
    <t>Index(ePool[eHeroId],MATCH($E325&amp;$F325&amp;&lt;eClass&gt;,ePool[Id]&amp;ePool[AffinityId]&amp;ePool[eClass],0))</t>
  </si>
  <si>
    <t>4. For Columns {eID2} and {eID4}</t>
  </si>
  <si>
    <r>
      <t>IFERROR(INDEX</t>
    </r>
    <r>
      <rPr>
        <sz val="12"/>
        <color indexed="206"/>
        <rFont val="Arial"/>
      </rPr>
      <t>(</t>
    </r>
    <r>
      <rPr>
        <sz val="12"/>
        <rFont val="Arial"/>
      </rPr>
      <t>ePool[EnemyId],MATCH</t>
    </r>
    <r>
      <rPr>
        <sz val="12"/>
        <color indexed="207"/>
        <rFont val="Arial"/>
      </rPr>
      <t>(</t>
    </r>
    <r>
      <rPr>
        <sz val="12"/>
        <color indexed="205"/>
        <rFont val="Arial"/>
      </rPr>
      <t>$E325</t>
    </r>
    <r>
      <rPr>
        <sz val="12"/>
        <rFont val="Arial"/>
      </rPr>
      <t>&amp;</t>
    </r>
    <r>
      <rPr>
        <sz val="12"/>
        <color indexed="206"/>
        <rFont val="Arial"/>
      </rPr>
      <t>$G325</t>
    </r>
    <r>
      <rPr>
        <sz val="12"/>
        <rFont val="Arial"/>
      </rPr>
      <t>&amp;INDEX</t>
    </r>
    <r>
      <rPr>
        <sz val="12"/>
        <color indexed="208"/>
        <rFont val="Arial"/>
      </rPr>
      <t>(</t>
    </r>
    <r>
      <rPr>
        <sz val="12"/>
        <color indexed="207"/>
        <rFont val="Arial"/>
      </rPr>
      <t>eClassWave</t>
    </r>
    <r>
      <rPr>
        <sz val="12"/>
        <rFont val="Arial"/>
      </rPr>
      <t>,MATCH</t>
    </r>
    <r>
      <rPr>
        <sz val="12"/>
        <color indexed="209"/>
        <rFont val="Arial"/>
      </rPr>
      <t>(</t>
    </r>
    <r>
      <rPr>
        <sz val="12"/>
        <color indexed="208"/>
        <rFont val="Arial"/>
      </rPr>
      <t>$H325</t>
    </r>
    <r>
      <rPr>
        <sz val="12"/>
        <rFont val="Arial"/>
      </rPr>
      <t>,</t>
    </r>
    <r>
      <rPr>
        <sz val="12"/>
        <color indexed="209"/>
        <rFont val="Arial"/>
      </rPr>
      <t>eClassWave[eClassWave]</t>
    </r>
    <r>
      <rPr>
        <sz val="12"/>
        <rFont val="Arial"/>
      </rPr>
      <t>,0</t>
    </r>
    <r>
      <rPr>
        <sz val="12"/>
        <color indexed="209"/>
        <rFont val="Arial"/>
      </rPr>
      <t>)</t>
    </r>
    <r>
      <rPr>
        <sz val="12"/>
        <rFont val="Arial"/>
      </rPr>
      <t>,MATCH</t>
    </r>
    <r>
      <rPr>
        <sz val="12"/>
        <color indexed="209"/>
        <rFont val="Arial"/>
      </rPr>
      <t>(</t>
    </r>
    <r>
      <rPr>
        <sz val="12"/>
        <color indexed="210"/>
        <rFont val="Arial"/>
      </rPr>
      <t>L$1</t>
    </r>
    <r>
      <rPr>
        <sz val="12"/>
        <rFont val="Arial"/>
      </rPr>
      <t>,</t>
    </r>
    <r>
      <rPr>
        <sz val="12"/>
        <color indexed="211"/>
        <rFont val="Arial"/>
      </rPr>
      <t>eClassWave[#Headers]</t>
    </r>
    <r>
      <rPr>
        <sz val="12"/>
        <rFont val="Arial"/>
      </rPr>
      <t>,0</t>
    </r>
    <r>
      <rPr>
        <sz val="12"/>
        <color indexed="209"/>
        <rFont val="Arial"/>
      </rPr>
      <t>)</t>
    </r>
    <r>
      <rPr>
        <sz val="12"/>
        <color indexed="208"/>
        <rFont val="Arial"/>
      </rPr>
      <t>)</t>
    </r>
    <r>
      <rPr>
        <sz val="12"/>
        <rFont val="Arial"/>
      </rPr>
      <t>,ePool[Id]&amp;ePool[AffinityId]&amp;ePool[eClass],0</t>
    </r>
    <r>
      <rPr>
        <sz val="12"/>
        <color indexed="207"/>
        <rFont val="Arial"/>
      </rPr>
      <t>)</t>
    </r>
    <r>
      <rPr>
        <sz val="12"/>
        <color indexed="206"/>
        <rFont val="Arial"/>
      </rPr>
      <t>)</t>
    </r>
    <r>
      <rPr>
        <sz val="12"/>
        <rFont val="Arial"/>
      </rPr>
      <t>,"")</t>
    </r>
  </si>
  <si>
    <r>
      <t>IFERROR(INDEX</t>
    </r>
    <r>
      <rPr>
        <sz val="12"/>
        <color indexed="206"/>
        <rFont val="Arial"/>
      </rPr>
      <t>(</t>
    </r>
    <r>
      <rPr>
        <sz val="12"/>
        <rFont val="Arial"/>
      </rPr>
      <t>ePool[EnemyId],MATCH</t>
    </r>
    <r>
      <rPr>
        <sz val="12"/>
        <color indexed="207"/>
        <rFont val="Arial"/>
      </rPr>
      <t>(</t>
    </r>
    <r>
      <rPr>
        <sz val="12"/>
        <color indexed="205"/>
        <rFont val="Arial"/>
      </rPr>
      <t>$E325</t>
    </r>
    <r>
      <rPr>
        <sz val="12"/>
        <rFont val="Arial"/>
      </rPr>
      <t>&amp;</t>
    </r>
    <r>
      <rPr>
        <sz val="12"/>
        <color indexed="206"/>
        <rFont val="Arial"/>
      </rPr>
      <t>$F325</t>
    </r>
    <r>
      <rPr>
        <sz val="12"/>
        <rFont val="Arial"/>
      </rPr>
      <t>&amp;INDEX</t>
    </r>
    <r>
      <rPr>
        <sz val="12"/>
        <color indexed="208"/>
        <rFont val="Arial"/>
      </rPr>
      <t>(</t>
    </r>
    <r>
      <rPr>
        <sz val="12"/>
        <color indexed="207"/>
        <rFont val="Arial"/>
      </rPr>
      <t>eClassWave</t>
    </r>
    <r>
      <rPr>
        <sz val="12"/>
        <rFont val="Arial"/>
      </rPr>
      <t>,MATCH</t>
    </r>
    <r>
      <rPr>
        <sz val="12"/>
        <color indexed="209"/>
        <rFont val="Arial"/>
      </rPr>
      <t>(</t>
    </r>
    <r>
      <rPr>
        <sz val="12"/>
        <color indexed="208"/>
        <rFont val="Arial"/>
      </rPr>
      <t>$H325</t>
    </r>
    <r>
      <rPr>
        <sz val="12"/>
        <rFont val="Arial"/>
      </rPr>
      <t>,</t>
    </r>
    <r>
      <rPr>
        <sz val="12"/>
        <color indexed="209"/>
        <rFont val="Arial"/>
      </rPr>
      <t>eClassWave[eClassWave]</t>
    </r>
    <r>
      <rPr>
        <sz val="12"/>
        <rFont val="Arial"/>
      </rPr>
      <t>,0</t>
    </r>
    <r>
      <rPr>
        <sz val="12"/>
        <color indexed="209"/>
        <rFont val="Arial"/>
      </rPr>
      <t>)</t>
    </r>
    <r>
      <rPr>
        <sz val="12"/>
        <rFont val="Arial"/>
      </rPr>
      <t>,MATCH</t>
    </r>
    <r>
      <rPr>
        <sz val="12"/>
        <color indexed="209"/>
        <rFont val="Arial"/>
      </rPr>
      <t>(</t>
    </r>
    <r>
      <rPr>
        <sz val="12"/>
        <color indexed="210"/>
        <rFont val="Arial"/>
      </rPr>
      <t>J$1</t>
    </r>
    <r>
      <rPr>
        <sz val="12"/>
        <rFont val="Arial"/>
      </rPr>
      <t>,</t>
    </r>
    <r>
      <rPr>
        <sz val="12"/>
        <color indexed="211"/>
        <rFont val="Arial"/>
      </rPr>
      <t>eClassWave[#Headers]</t>
    </r>
    <r>
      <rPr>
        <sz val="12"/>
        <rFont val="Arial"/>
      </rPr>
      <t>,0</t>
    </r>
    <r>
      <rPr>
        <sz val="12"/>
        <color indexed="209"/>
        <rFont val="Arial"/>
      </rPr>
      <t>)</t>
    </r>
    <r>
      <rPr>
        <sz val="12"/>
        <color indexed="208"/>
        <rFont val="Arial"/>
      </rPr>
      <t>)</t>
    </r>
    <r>
      <rPr>
        <sz val="12"/>
        <rFont val="Arial"/>
      </rPr>
      <t>,ePool[Id]&amp;ePool[AffinityId]&amp;ePool[eClass],0</t>
    </r>
    <r>
      <rPr>
        <sz val="12"/>
        <color indexed="207"/>
        <rFont val="Arial"/>
      </rPr>
      <t>)</t>
    </r>
    <r>
      <rPr>
        <sz val="12"/>
        <color indexed="206"/>
        <rFont val="Arial"/>
      </rPr>
      <t>)</t>
    </r>
    <r>
      <rPr>
        <sz val="12"/>
        <rFont val="Arial"/>
      </rPr>
      <t>,"")</t>
    </r>
  </si>
  <si>
    <t>3. Merge 1 and 2 for columns {eID1}, 3 and 5</t>
  </si>
  <si>
    <t>eID Array Formula instructions</t>
  </si>
  <si>
    <t>gold Loot</t>
  </si>
  <si>
    <t>gold Spins</t>
  </si>
  <si>
    <t>b1016</t>
  </si>
  <si>
    <t>b1017</t>
  </si>
  <si>
    <t>b1018</t>
  </si>
  <si>
    <t>b1019</t>
  </si>
  <si>
    <t>b1020</t>
  </si>
  <si>
    <t>b1021</t>
  </si>
  <si>
    <t>b1022</t>
  </si>
  <si>
    <t>b1023</t>
  </si>
  <si>
    <t>b1024</t>
  </si>
  <si>
    <t>b1025</t>
  </si>
  <si>
    <t>b1026</t>
  </si>
  <si>
    <t>b1027</t>
  </si>
  <si>
    <t>b1028</t>
  </si>
  <si>
    <t>b1029</t>
  </si>
  <si>
    <t>b1030</t>
  </si>
  <si>
    <t>b1031</t>
  </si>
  <si>
    <t>b1032</t>
  </si>
  <si>
    <t>b1033</t>
  </si>
  <si>
    <t>b1034</t>
  </si>
  <si>
    <t>b1035</t>
  </si>
  <si>
    <t>b1036</t>
  </si>
  <si>
    <t>b1037</t>
  </si>
  <si>
    <t>b1038</t>
  </si>
  <si>
    <t>b1039</t>
  </si>
  <si>
    <t>b1040</t>
  </si>
  <si>
    <t>b1041</t>
  </si>
  <si>
    <t>b1042</t>
  </si>
  <si>
    <t>b1043</t>
  </si>
  <si>
    <t>b1044</t>
  </si>
  <si>
    <t>b1045</t>
  </si>
  <si>
    <t>b1046</t>
  </si>
  <si>
    <t>b1047</t>
  </si>
  <si>
    <t>b1048</t>
  </si>
  <si>
    <t>b1049</t>
  </si>
  <si>
    <t>b1050</t>
  </si>
  <si>
    <t>region-hc</t>
  </si>
  <si>
    <t>quest-hc</t>
  </si>
  <si>
    <t>rank-hc</t>
  </si>
  <si>
    <t>skyshard</t>
  </si>
  <si>
    <t>leviathan-scale</t>
  </si>
  <si>
    <t>golem-heart</t>
  </si>
  <si>
    <t>phoenix-feather</t>
  </si>
  <si>
    <t>wyvern-horn</t>
  </si>
  <si>
    <t>florenite-ore</t>
  </si>
  <si>
    <t>glaciel-rose</t>
  </si>
  <si>
    <t>caliex-root</t>
  </si>
  <si>
    <t>eliore-brandy</t>
  </si>
  <si>
    <t>star-crossed-knot</t>
  </si>
  <si>
    <t>auriel-tomb</t>
  </si>
  <si>
    <t>nightdance-card</t>
  </si>
  <si>
    <t>drake-tail</t>
  </si>
  <si>
    <t>elf-bane</t>
  </si>
  <si>
    <t>spectral-essence</t>
  </si>
  <si>
    <t>fennec-foot</t>
  </si>
  <si>
    <t>laeran-branch</t>
  </si>
  <si>
    <t>aurielian-powder</t>
  </si>
  <si>
    <t>eliore-tonic</t>
  </si>
  <si>
    <t>eisenglass-vial</t>
  </si>
  <si>
    <t>caliex-fruit</t>
  </si>
  <si>
    <t>daybreak-opal</t>
  </si>
  <si>
    <t>ogre-tooth</t>
  </si>
  <si>
    <t>rok-egg</t>
  </si>
  <si>
    <t>r1 66%</t>
  </si>
  <si>
    <t>r2 12.5%, r1 70%</t>
  </si>
  <si>
    <t>r2 33%, r1 75%</t>
  </si>
  <si>
    <t>r3 12.5%, r2 shard 33%, r2 45%, r1 75%</t>
  </si>
  <si>
    <t>r3 10%, r2 45%, r1 75%</t>
  </si>
  <si>
    <t>goldChange0to50</t>
  </si>
  <si>
    <t>gold Change</t>
  </si>
  <si>
    <t>change Spins</t>
  </si>
  <si>
    <t>catalyst Loot a</t>
  </si>
  <si>
    <t>catalyst Spins a</t>
  </si>
  <si>
    <t>catalyst Spins b</t>
  </si>
  <si>
    <t>catalyst Spins c</t>
  </si>
  <si>
    <t>catalyst Spins d</t>
  </si>
  <si>
    <t>catalyst tuning notes</t>
  </si>
  <si>
    <t>valic-wand-shard</t>
  </si>
  <si>
    <t>flamehills-idol-shard</t>
  </si>
  <si>
    <t>lava-beetle-shard</t>
  </si>
  <si>
    <t>tark-ritual-blade-shard</t>
  </si>
  <si>
    <t>cyclops-eye-shard</t>
  </si>
  <si>
    <t>auriel-bauble-shard</t>
  </si>
  <si>
    <t>dragon-tear-shard</t>
  </si>
  <si>
    <t>nightsoul-shard</t>
  </si>
  <si>
    <t>Pinched catalyst, only drop shard version</t>
  </si>
  <si>
    <t>x</t>
  </si>
  <si>
    <t>catalyst Loot b</t>
  </si>
  <si>
    <t>catalyst Loot c</t>
  </si>
  <si>
    <t>catalyst Loot d</t>
  </si>
  <si>
    <t>r1-valic-dial_66</t>
  </si>
  <si>
    <t>r1-valic-dial_70</t>
  </si>
  <si>
    <t>r1-valic-dial_75</t>
  </si>
  <si>
    <t>r1-everlast-ember_66</t>
  </si>
  <si>
    <t>r1-everlast-ember_70</t>
  </si>
  <si>
    <t>r1-everlast-ember_75</t>
  </si>
  <si>
    <t>r1-basilisk-venom_66</t>
  </si>
  <si>
    <t>r1-basilisk-venom_70</t>
  </si>
  <si>
    <t>r1-basilisk-venom_75</t>
  </si>
  <si>
    <t>r1-rok-egg_66</t>
  </si>
  <si>
    <t>r1-rok-egg_70</t>
  </si>
  <si>
    <t>r1-rok-egg_75</t>
  </si>
  <si>
    <t>r1-ogre-tooth_66</t>
  </si>
  <si>
    <t>r1-ogre-tooth_70</t>
  </si>
  <si>
    <t>r1-ogre-tooth_75</t>
  </si>
  <si>
    <t>r1-daybreak-opal_66</t>
  </si>
  <si>
    <t>r1-daybreak-opal_70</t>
  </si>
  <si>
    <t>r1-daybreak-opal_75</t>
  </si>
  <si>
    <t>r1-caliex-fruit_70</t>
  </si>
  <si>
    <t>r1-caliex-fruit_75</t>
  </si>
  <si>
    <t>r1-eisenglass-vial_66</t>
  </si>
  <si>
    <t>r1-eisenglass-vial_70</t>
  </si>
  <si>
    <t>r1-eisenglass-vial_75</t>
  </si>
  <si>
    <t>r2-elf-bane_12.5</t>
  </si>
  <si>
    <t>r2-elf-bane_33</t>
  </si>
  <si>
    <t>r2-elf-bane_45</t>
  </si>
  <si>
    <t>r2-spectral-essence_12.5</t>
  </si>
  <si>
    <t>r2-spectral-essence_33</t>
  </si>
  <si>
    <t>r2-spectral-essence_45</t>
  </si>
  <si>
    <t>r2-fennec-foot_12.5</t>
  </si>
  <si>
    <t>r2-fennec-foot_33</t>
  </si>
  <si>
    <t>r2-fennec-foot_45</t>
  </si>
  <si>
    <t>r1-caliex-fruit_66</t>
  </si>
  <si>
    <t>r2-laeran-branch_12.5</t>
  </si>
  <si>
    <t>r2-laeran-branch_33</t>
  </si>
  <si>
    <t>r2-laeran-branch_45</t>
  </si>
  <si>
    <t>r2-aurielian-powder_12.5</t>
  </si>
  <si>
    <t>r2-aurielian-powder_33</t>
  </si>
  <si>
    <t>r2-aurielian-powder_45</t>
  </si>
  <si>
    <t>r2-eliore-tonic_12.5</t>
  </si>
  <si>
    <t>r2-eliore-tonic_33</t>
  </si>
  <si>
    <t>r2-eliore-tonic_45</t>
  </si>
  <si>
    <t>r3-star-crossed-knot_10</t>
  </si>
  <si>
    <t>r3-star-crossed-knot_12.5</t>
  </si>
  <si>
    <t>r3-auriel-tomb_10</t>
  </si>
  <si>
    <t>r3-auriel-tomb_12.5</t>
  </si>
  <si>
    <t>r3-nightdance-card_10</t>
  </si>
  <si>
    <t>r3-nightdance-card_12.5</t>
  </si>
  <si>
    <t>r3-drake-tail_10</t>
  </si>
  <si>
    <t>r3-drake-tail_12.5</t>
  </si>
  <si>
    <t>r2_Light_Zealot_e2</t>
  </si>
  <si>
    <t>CreatureR1</t>
  </si>
  <si>
    <t>3T_r1_Dark_Medic_e1</t>
  </si>
  <si>
    <t>Index(REFHero[Hero ID],MATCH($ePool[Family]&amp;ePool[Evo],ePool[Id]&amp;ePool[AffinityId]&amp;ePool[eClass],0))</t>
  </si>
  <si>
    <t>r1_Fire_Specterling_e1</t>
  </si>
  <si>
    <t>4T_r1_Fire_Specterling_e1</t>
  </si>
  <si>
    <t>4T_r1_Light_Pilgrim_e1</t>
  </si>
  <si>
    <t>4T_r1_Water_Mage_e1</t>
  </si>
  <si>
    <t>20,20,20,15,15,10</t>
  </si>
  <si>
    <t>23,23,23,10,10,11</t>
  </si>
  <si>
    <t>25,25,25,10,0,15</t>
  </si>
  <si>
    <t>19,19,19,10,28,5</t>
  </si>
  <si>
    <t>20,26,20,12,12,10</t>
  </si>
  <si>
    <t>20,20,26,12,12,10</t>
  </si>
  <si>
    <t>26,18,18,14,14,10</t>
  </si>
  <si>
    <t>Gender</t>
  </si>
  <si>
    <t>Species</t>
  </si>
  <si>
    <t>Type</t>
  </si>
  <si>
    <t>Series</t>
  </si>
  <si>
    <t>Rarity Tier</t>
  </si>
  <si>
    <t>Evo Tier</t>
  </si>
  <si>
    <t>Hero ID</t>
  </si>
  <si>
    <t>LaunchTiming</t>
  </si>
  <si>
    <t>OLD Hero ID</t>
  </si>
  <si>
    <t>Female</t>
  </si>
  <si>
    <t>Adventurer</t>
  </si>
  <si>
    <t>Scavenger</t>
  </si>
  <si>
    <t>r1_Dark_Scavenger_e1</t>
  </si>
  <si>
    <t>r1_Dark_Scavenger_e2</t>
  </si>
  <si>
    <t>Human</t>
  </si>
  <si>
    <t>Bedouin</t>
  </si>
  <si>
    <t>r1_Earth_Bedouin_e2</t>
  </si>
  <si>
    <t>Huntress</t>
  </si>
  <si>
    <t>r1_Fire_Huntress_e1</t>
  </si>
  <si>
    <t>r1_Fire_Huntress_e2</t>
  </si>
  <si>
    <t>Dren</t>
  </si>
  <si>
    <t>Pilgrim</t>
  </si>
  <si>
    <t>r1_Light_Pilgrim_e2</t>
  </si>
  <si>
    <t>Male</t>
  </si>
  <si>
    <t>Pirate</t>
  </si>
  <si>
    <t>Mage</t>
  </si>
  <si>
    <t>SoulGuardian</t>
  </si>
  <si>
    <t>r1_Dark_SoulGuardian_e2</t>
  </si>
  <si>
    <t>r1_Dark_SoulGuardian_e3</t>
  </si>
  <si>
    <t>Enchantress</t>
  </si>
  <si>
    <t>r1_Earth_Enchantress_e2</t>
  </si>
  <si>
    <t>r1_Earth_Enchantress_e3</t>
  </si>
  <si>
    <t>Sorceress</t>
  </si>
  <si>
    <t>r1_Fire_Sorceress_e1</t>
  </si>
  <si>
    <t>r1_Fire_Sorceress_e2</t>
  </si>
  <si>
    <t>r1_Fire_Sorceress_e3</t>
  </si>
  <si>
    <t>Telepath</t>
  </si>
  <si>
    <t>r1_Light_Telepath_e1</t>
  </si>
  <si>
    <t>r1_Light_Telepath_e2</t>
  </si>
  <si>
    <t>r1_Light_Telepath_e3</t>
  </si>
  <si>
    <t>r1_Water_Mage_e2</t>
  </si>
  <si>
    <t>r1_Water_Mage_e3</t>
  </si>
  <si>
    <t>Priest</t>
  </si>
  <si>
    <t>Medic</t>
  </si>
  <si>
    <t>r1_Dark_Medic_e2</t>
  </si>
  <si>
    <t>r1_Dark_Medic_e3</t>
  </si>
  <si>
    <t>Druid</t>
  </si>
  <si>
    <t>r1_Earth_Druid_e2</t>
  </si>
  <si>
    <t>r1_Earth_Druid_e3</t>
  </si>
  <si>
    <t>Seer</t>
  </si>
  <si>
    <t>r1_Fire_Seer_e2</t>
  </si>
  <si>
    <t>r1_Fire_Seer_e3</t>
  </si>
  <si>
    <t>StarSister</t>
  </si>
  <si>
    <t>r1_Light_StarSister_e2</t>
  </si>
  <si>
    <t>r1_Light_StarSister_e3</t>
  </si>
  <si>
    <t>Oracle</t>
  </si>
  <si>
    <t>r1_Water_Oracle_e1</t>
  </si>
  <si>
    <t>r1_Water_Oracle_e2</t>
  </si>
  <si>
    <t>r1_Water_Oracle_e3</t>
  </si>
  <si>
    <t>Soldier</t>
  </si>
  <si>
    <t>Blade</t>
  </si>
  <si>
    <t>r1_Dark_Blade_e3</t>
  </si>
  <si>
    <t>r1_Dark_Blade_e4</t>
  </si>
  <si>
    <t>Scout</t>
  </si>
  <si>
    <t>HorseArcher</t>
  </si>
  <si>
    <t>r1_Earth_HorseArcher_e1</t>
  </si>
  <si>
    <t>r1_Earth_HorseArcher_e2</t>
  </si>
  <si>
    <t>r1_Earth_HorseArcher_e3</t>
  </si>
  <si>
    <t>r1_Earth_HorseArcher_e4</t>
  </si>
  <si>
    <t>Knight</t>
  </si>
  <si>
    <t>r1_Fire_Knight_e2</t>
  </si>
  <si>
    <t>r1_Fire_Knight_e3</t>
  </si>
  <si>
    <t>r1_Fire_Knight_e4</t>
  </si>
  <si>
    <t>Valkyrie</t>
  </si>
  <si>
    <t>r1_Light_Valkyrie_e4</t>
  </si>
  <si>
    <t>Reaver</t>
  </si>
  <si>
    <t>r1_Water_Reaver_e2</t>
  </si>
  <si>
    <t>r1_Water_Reaver_e3</t>
  </si>
  <si>
    <t>r1_Water_Reaver_e4</t>
  </si>
  <si>
    <t>r2_Dark_Scout_e1</t>
  </si>
  <si>
    <t>r2_Dark_Scout_e2</t>
  </si>
  <si>
    <t>r1_Dark_Scout_e2</t>
  </si>
  <si>
    <t>Dwarf</t>
  </si>
  <si>
    <t>StoneSister</t>
  </si>
  <si>
    <t>r2_Earth_StoneSister_e1</t>
  </si>
  <si>
    <t>r2_Earth_StoneSister_e2</t>
  </si>
  <si>
    <t>Dancer</t>
  </si>
  <si>
    <t>r2_Fire_Dancer_e1</t>
  </si>
  <si>
    <t>r2_Fire_Dancer_e2</t>
  </si>
  <si>
    <t>Vanguard</t>
  </si>
  <si>
    <t>r2_Light_Vanguard_e1</t>
  </si>
  <si>
    <t>r2_Light_Vanguard_e2</t>
  </si>
  <si>
    <t>Assassin</t>
  </si>
  <si>
    <t>r2_Water_Assassin_e1</t>
  </si>
  <si>
    <t>r2_Water_Assassin_e2</t>
  </si>
  <si>
    <t>N/A</t>
  </si>
  <si>
    <t>Creature</t>
  </si>
  <si>
    <t>Specter</t>
  </si>
  <si>
    <t>r2_Dark_Specter_e2</t>
  </si>
  <si>
    <t>r2_Earth_Specter_e2</t>
  </si>
  <si>
    <t>r2_Fire_Specter_e2</t>
  </si>
  <si>
    <t>r2_Light_Specter_e1</t>
  </si>
  <si>
    <t>r2_Light_Specter_e2</t>
  </si>
  <si>
    <t>r2_Water_Specter_e1</t>
  </si>
  <si>
    <t>r2_Water_Specter_e2</t>
  </si>
  <si>
    <t>Maiden</t>
  </si>
  <si>
    <t>r2_Dark_Maiden_e2</t>
  </si>
  <si>
    <t>Songstress</t>
  </si>
  <si>
    <t>r2_Earth_Songstress_e2</t>
  </si>
  <si>
    <t>EmberMage</t>
  </si>
  <si>
    <t>r2_Fire_EmberMage_e2</t>
  </si>
  <si>
    <t>Zealot</t>
  </si>
  <si>
    <t>Wizard</t>
  </si>
  <si>
    <t>r2_Water_Wizard_e2</t>
  </si>
  <si>
    <t>Daywalker</t>
  </si>
  <si>
    <t>r2_Dark_Daywalker_e1</t>
  </si>
  <si>
    <t>r2_Dark_Daywalker_e2</t>
  </si>
  <si>
    <t>r2_Earth_BanditArcher_e1</t>
  </si>
  <si>
    <t>r2_Earth_BanditArcher_e2</t>
  </si>
  <si>
    <t>Bomber</t>
  </si>
  <si>
    <t>r2_Fire_Bomber_e1</t>
  </si>
  <si>
    <t>r2_Fire_Bomber_e2</t>
  </si>
  <si>
    <t>Archaeologist</t>
  </si>
  <si>
    <t>r2_Light_Archaeologist_e2</t>
  </si>
  <si>
    <t>Brawler</t>
  </si>
  <si>
    <t>r2_Water_Brawler_e2</t>
  </si>
  <si>
    <t>WolfSpider</t>
  </si>
  <si>
    <t>r3_Dark_WolfSpider_e1</t>
  </si>
  <si>
    <t>r2_Dark_WolfSpider_e1</t>
  </si>
  <si>
    <t>r3_Dark_WolfSpider_e2</t>
  </si>
  <si>
    <t>r2_Dark_WolfSpider_e2</t>
  </si>
  <si>
    <t>Grizzly</t>
  </si>
  <si>
    <t>r3_Earth_Grizzly_e1</t>
  </si>
  <si>
    <t>r1_Earth_Grizzly_e1</t>
  </si>
  <si>
    <t>r3_Earth_Grizzly_e2</t>
  </si>
  <si>
    <t>r1_Earth_Grizzly_e2</t>
  </si>
  <si>
    <t>Varg</t>
  </si>
  <si>
    <t>r3_Fire_Varg_e1</t>
  </si>
  <si>
    <t>r1_Fire_Varg_e1</t>
  </si>
  <si>
    <t>r3_Fire_Varg_e2</t>
  </si>
  <si>
    <t>r1_Fire_Varg_e2</t>
  </si>
  <si>
    <t>Griffin Pup</t>
  </si>
  <si>
    <t>Griffin</t>
  </si>
  <si>
    <t>r3_Light_Griffin_e1</t>
  </si>
  <si>
    <t>r1_Light_Griffin_e1</t>
  </si>
  <si>
    <t>r3_Light_Griffin_e2</t>
  </si>
  <si>
    <t>r1_Light_Griffin_e2</t>
  </si>
  <si>
    <t>Siren</t>
  </si>
  <si>
    <t>r3_Water_Siren_e1</t>
  </si>
  <si>
    <t>r2_Water_Siren_e1</t>
  </si>
  <si>
    <t>r3_Water_Siren_e2</t>
  </si>
  <si>
    <t>r2_Water_Siren_e2</t>
  </si>
  <si>
    <t>Dragon</t>
  </si>
  <si>
    <t>r3_Dark_Dragon_e1</t>
  </si>
  <si>
    <t>r3_Dark_Dragon_e2</t>
  </si>
  <si>
    <t>r3_Dark_Dragon_e3</t>
  </si>
  <si>
    <t>r3_Dark_Dragon_e4</t>
  </si>
  <si>
    <t>r3_Earth_Dragon_e1</t>
  </si>
  <si>
    <t>r3_Earth_Dragon_e2</t>
  </si>
  <si>
    <t>r3_Earth_Dragon_e3</t>
  </si>
  <si>
    <t>r3_Earth_Dragon_e4</t>
  </si>
  <si>
    <t>r3_Fire_Dragon_e2</t>
  </si>
  <si>
    <t>r3_Fire_Dragon_e3</t>
  </si>
  <si>
    <t>r3_Fire_Dragon_e4</t>
  </si>
  <si>
    <t>r3_Light_Dragon_e1</t>
  </si>
  <si>
    <t>r3_Light_Dragon_e2</t>
  </si>
  <si>
    <t>r3_Light_Dragon_e3</t>
  </si>
  <si>
    <t>r3_Light_Dragon_e4</t>
  </si>
  <si>
    <t>r3_Water_Dragon_e1</t>
  </si>
  <si>
    <t>r3_Water_Dragon_e2</t>
  </si>
  <si>
    <t>r3_Water_Dragon_e3</t>
  </si>
  <si>
    <t>r3_Water_Dragon_e4</t>
  </si>
  <si>
    <t>Enhance</t>
  </si>
  <si>
    <t>Fennec</t>
  </si>
  <si>
    <t>r3_Dark_Fennec_e1</t>
  </si>
  <si>
    <t>r3_Dark_Fennec_e2</t>
  </si>
  <si>
    <t>r3_Earth_Fennec_e2</t>
  </si>
  <si>
    <t>r3_Fire_Fennec_e1</t>
  </si>
  <si>
    <t>r3_Fire_Fennec_e2</t>
  </si>
  <si>
    <t>r3_Light_Fennec_e1</t>
  </si>
  <si>
    <t>r3_Light_Fennec_e2</t>
  </si>
  <si>
    <t>r3_Water_Fennec_e1</t>
  </si>
  <si>
    <t>r3_Water_Fennec_e2</t>
  </si>
  <si>
    <t>Warlock</t>
  </si>
  <si>
    <t>MageR3</t>
  </si>
  <si>
    <t>r3_Dark_Warlock_e1</t>
  </si>
  <si>
    <t>r2_Dark_Warlock_e1</t>
  </si>
  <si>
    <t>r3_Dark_Warlock_e2</t>
  </si>
  <si>
    <t>r2_Dark_Warlock_e2</t>
  </si>
  <si>
    <t>Bard</t>
  </si>
  <si>
    <t>r3_Earth_Bard_e1</t>
  </si>
  <si>
    <t>r2_Earth_Bard_e1</t>
  </si>
  <si>
    <t>r3_Earth_Bard_e2</t>
  </si>
  <si>
    <t>r2_Earth_Bard_e2</t>
  </si>
  <si>
    <t>ExplosiveMage</t>
  </si>
  <si>
    <t>r3_Fire_ExplosiveMage_e1</t>
  </si>
  <si>
    <t>r2_Fire_ExplosiveMage_e1</t>
  </si>
  <si>
    <t>r3_Fire_ExplosiveMage_e2</t>
  </si>
  <si>
    <t>r2_Fire_ExplosiveMage_e2</t>
  </si>
  <si>
    <t>Chemist</t>
  </si>
  <si>
    <t>r3_Light_Chemist_e1</t>
  </si>
  <si>
    <t>r2_Light_Chemist_e1</t>
  </si>
  <si>
    <t>r3_Light_Chemist_e2</t>
  </si>
  <si>
    <t>r2_Light_Chemist_e2</t>
  </si>
  <si>
    <t>WindWarrior</t>
  </si>
  <si>
    <t>r3_Water_WindWarrior_e1</t>
  </si>
  <si>
    <t>r2_Water_WindWarrior_e1</t>
  </si>
  <si>
    <t>r3_Water_WindWarrior_e2</t>
  </si>
  <si>
    <t>r2_Water_WindWarrior_e2</t>
  </si>
  <si>
    <t>Wraith</t>
  </si>
  <si>
    <t>r3_Dark_Wraith_e1</t>
  </si>
  <si>
    <t>r3_Dark_Wraith_e2</t>
  </si>
  <si>
    <t>Orc</t>
  </si>
  <si>
    <t>r3_Earth_Orc_e1</t>
  </si>
  <si>
    <t>r3_Earth_Orc_e2</t>
  </si>
  <si>
    <t>r4_Earth_Orc_e2</t>
  </si>
  <si>
    <t>r3_Fire_Orc_e1</t>
  </si>
  <si>
    <t>r4_Fire_Orc_e1</t>
  </si>
  <si>
    <t>r3_Fire_Orc_e2</t>
  </si>
  <si>
    <t>r4_Fire_Orc_e2</t>
  </si>
  <si>
    <t>Garuda</t>
  </si>
  <si>
    <t>r3_Light_Garuda_e1</t>
  </si>
  <si>
    <t>r4_Light_Garuda_e1</t>
  </si>
  <si>
    <t>Holy Bird Garuda</t>
  </si>
  <si>
    <t>r3_Light_Garuda_e2</t>
  </si>
  <si>
    <t>r4_Light_Garuda_e2</t>
  </si>
  <si>
    <t>r3_Water_Orc_e1</t>
  </si>
  <si>
    <t>r3_Water_Orc_e2</t>
  </si>
  <si>
    <t>Nightmare Crawler</t>
  </si>
  <si>
    <t>Crawler</t>
  </si>
  <si>
    <t>Jaguar</t>
  </si>
  <si>
    <t>r4_Earth_Jaguar_e1</t>
  </si>
  <si>
    <t>Boar</t>
  </si>
  <si>
    <t>r4_Fire_Boar_e1</t>
  </si>
  <si>
    <t>Kinnara</t>
  </si>
  <si>
    <t>r4_Light_Kinnara_e1</t>
  </si>
  <si>
    <t>MantisShrimp</t>
  </si>
  <si>
    <t>r4_Water_MantisShrimp_e1</t>
  </si>
  <si>
    <t>Wyrm</t>
  </si>
  <si>
    <t>r4_Dark_Wyrm_e1</t>
  </si>
  <si>
    <t>r4_Dark_Wyrm_e2</t>
  </si>
  <si>
    <t>Basilisk</t>
  </si>
  <si>
    <t>r4_Earth_Basilisk_e1</t>
  </si>
  <si>
    <t>r4_Earth_Basilisk_e2</t>
  </si>
  <si>
    <t>Drake</t>
  </si>
  <si>
    <t>r4_Fire_Drake_e1</t>
  </si>
  <si>
    <t>r4_Fire_Drake_e2</t>
  </si>
  <si>
    <t>Wyvern</t>
  </si>
  <si>
    <t>r4_Light_Wyvern_e1</t>
  </si>
  <si>
    <t>r4_Light_Wyvern_e2</t>
  </si>
  <si>
    <t>Serpent</t>
  </si>
  <si>
    <t>r4_Water_Serpent_e1</t>
  </si>
  <si>
    <t>r4_Water_Serpent_e2</t>
  </si>
  <si>
    <t>Revenant</t>
  </si>
  <si>
    <t>r4_Dark_Revenant_e1</t>
  </si>
  <si>
    <t>r4_Dark_Revenant_e2</t>
  </si>
  <si>
    <t>Golem</t>
  </si>
  <si>
    <t>r4_Earth_Golem_e1</t>
  </si>
  <si>
    <t>r4_Earth_Golem_e2</t>
  </si>
  <si>
    <t>r3_Earth_Golem_e2</t>
  </si>
  <si>
    <t>r4_Fire_Golem_e1</t>
  </si>
  <si>
    <t>r3_Fire_Golem_e1</t>
  </si>
  <si>
    <t>Magma Golem</t>
  </si>
  <si>
    <t>r4_Fire_Golem_e2</t>
  </si>
  <si>
    <t>r3_Fire_Golem_e2</t>
  </si>
  <si>
    <t>r4_Light_Golem_e1</t>
  </si>
  <si>
    <t>r3_Light_Golem_e1</t>
  </si>
  <si>
    <t>r4_Light_Golem_e2</t>
  </si>
  <si>
    <t>r3_Light_Golem_e2</t>
  </si>
  <si>
    <t>r4_Water_Golem_e1</t>
  </si>
  <si>
    <t>r3_Water_Golem_e1</t>
  </si>
  <si>
    <t>r4_Water_Golem_e2</t>
  </si>
  <si>
    <t>r3_Water_Golem_e2</t>
  </si>
  <si>
    <t>Missionary</t>
  </si>
  <si>
    <t>PriestR4</t>
  </si>
  <si>
    <t>r4_Dark_Missionary_e1</t>
  </si>
  <si>
    <t>Witch</t>
  </si>
  <si>
    <t>r4_Earth_Witch_e1</t>
  </si>
  <si>
    <t>r4_Fire_Maiden_e1</t>
  </si>
  <si>
    <t>Sunspot</t>
  </si>
  <si>
    <t>r4_Light_Sunspot_e1</t>
  </si>
  <si>
    <t>CrystalPriest</t>
  </si>
  <si>
    <t>r4_Water_CrystalPriest_e1</t>
  </si>
  <si>
    <t>Cyclops</t>
  </si>
  <si>
    <t>r5_Dark_Cyclops_e1</t>
  </si>
  <si>
    <t>r5_Earth_Cyclops_e1</t>
  </si>
  <si>
    <t>r5_Fire_Cyclops_e1</t>
  </si>
  <si>
    <t>r5_Light_Cyclops_e1</t>
  </si>
  <si>
    <t>r5_Water_Cyclops_e1</t>
  </si>
  <si>
    <t>Nightbound</t>
  </si>
  <si>
    <t>r6_Dark_Nightbound_e1</t>
  </si>
  <si>
    <t>Shaman</t>
  </si>
  <si>
    <t>r6_Earth_Shaman_e1</t>
  </si>
  <si>
    <t>Unburnt</t>
  </si>
  <si>
    <t>r6_Fire_Unburnt_e1</t>
  </si>
  <si>
    <t>Bolter</t>
  </si>
  <si>
    <t>r6_Light_Bolter_e1</t>
  </si>
  <si>
    <t>r6_Water_Witch_e1</t>
  </si>
  <si>
    <t>globalOffset</t>
  </si>
  <si>
    <t>rowDelta</t>
  </si>
  <si>
    <t>eSize1</t>
  </si>
  <si>
    <t>eSize2</t>
  </si>
  <si>
    <t>eSize3</t>
  </si>
  <si>
    <t>eSize4</t>
  </si>
  <si>
    <t>eSize5</t>
  </si>
  <si>
    <t>ID</t>
  </si>
  <si>
    <t>4SSMS</t>
  </si>
  <si>
    <t>5MSMSM</t>
  </si>
  <si>
    <t>4SMSS</t>
  </si>
  <si>
    <t>4SMSM</t>
  </si>
  <si>
    <t>4SSSM</t>
  </si>
  <si>
    <t>3MSS</t>
  </si>
  <si>
    <t>4MSMS</t>
  </si>
  <si>
    <t>4MSSS</t>
  </si>
  <si>
    <t>5MSSSM</t>
  </si>
  <si>
    <t>3SSM</t>
  </si>
  <si>
    <t>3MMM</t>
  </si>
  <si>
    <t>4SSMM</t>
  </si>
  <si>
    <t>5MMMMM</t>
  </si>
  <si>
    <t>Formations Used in EnemyWaves</t>
  </si>
  <si>
    <t>FormationID</t>
  </si>
  <si>
    <t>Supported?</t>
  </si>
  <si>
    <t>Analogue</t>
  </si>
  <si>
    <t>None</t>
  </si>
  <si>
    <t>xOrder</t>
  </si>
  <si>
    <t>xPos</t>
  </si>
  <si>
    <t>yAngle</t>
  </si>
  <si>
    <t>4MMSS</t>
  </si>
  <si>
    <t>4MSSM</t>
  </si>
  <si>
    <t>5MSMSS</t>
  </si>
  <si>
    <t>5MMSSS</t>
  </si>
  <si>
    <t>5MSSMS</t>
  </si>
  <si>
    <t>5SMMSS</t>
  </si>
  <si>
    <t>5SMSSM</t>
  </si>
  <si>
    <t>5SSMMS</t>
  </si>
  <si>
    <t>5SSMSM</t>
  </si>
  <si>
    <t>5SSSMM</t>
  </si>
  <si>
    <t>5MSSSS</t>
  </si>
  <si>
    <t>5SMSSS</t>
  </si>
  <si>
    <t>5SSSMS</t>
  </si>
  <si>
    <t>5SSSSM</t>
  </si>
  <si>
    <t>OLD Formations</t>
  </si>
  <si>
    <t>2.PostLaunch</t>
  </si>
  <si>
    <t>1.SoftLaunch</t>
  </si>
  <si>
    <t>3MMS</t>
  </si>
  <si>
    <t>3SMM</t>
  </si>
  <si>
    <t>4MMMM</t>
  </si>
  <si>
    <t>4MMSM</t>
  </si>
  <si>
    <t>Size Check</t>
  </si>
  <si>
    <t>Quest</t>
  </si>
  <si>
    <t>Region Affinity</t>
  </si>
  <si>
    <t>OLD affinity</t>
  </si>
  <si>
    <t>b1051</t>
  </si>
  <si>
    <t>b1052</t>
  </si>
  <si>
    <t>b1053</t>
  </si>
  <si>
    <t>b1054</t>
  </si>
  <si>
    <t>b1055</t>
  </si>
  <si>
    <t>b1056</t>
  </si>
  <si>
    <t>b1057</t>
  </si>
  <si>
    <t>b1058</t>
  </si>
  <si>
    <t>b1059</t>
  </si>
  <si>
    <t>b1060</t>
  </si>
  <si>
    <t>b1061</t>
  </si>
  <si>
    <t>b1062</t>
  </si>
  <si>
    <t>b1063</t>
  </si>
  <si>
    <t>b1064</t>
  </si>
  <si>
    <t>b1065</t>
  </si>
  <si>
    <t>b1066</t>
  </si>
  <si>
    <t>b1067</t>
  </si>
  <si>
    <t>b1068</t>
  </si>
  <si>
    <t>b1069</t>
  </si>
  <si>
    <t>b1070</t>
  </si>
  <si>
    <t>b1071</t>
  </si>
  <si>
    <t>b1072</t>
  </si>
  <si>
    <t>b1073</t>
  </si>
  <si>
    <t>b1074</t>
  </si>
  <si>
    <t>b1075</t>
  </si>
  <si>
    <t>b1076</t>
  </si>
  <si>
    <t>b1077</t>
  </si>
  <si>
    <t>b1078</t>
  </si>
  <si>
    <t>b1079</t>
  </si>
  <si>
    <t>b1080</t>
  </si>
  <si>
    <t>b1081</t>
  </si>
  <si>
    <t>b1082</t>
  </si>
  <si>
    <t>b1083</t>
  </si>
  <si>
    <t>b1084</t>
  </si>
  <si>
    <t>b1085</t>
  </si>
  <si>
    <t>b1086</t>
  </si>
  <si>
    <t>b1087</t>
  </si>
  <si>
    <t>b1088</t>
  </si>
  <si>
    <t>b1089</t>
  </si>
  <si>
    <t>b1090</t>
  </si>
  <si>
    <t>b1091</t>
  </si>
  <si>
    <t>b1092</t>
  </si>
  <si>
    <t>b1093</t>
  </si>
  <si>
    <t>b1094</t>
  </si>
  <si>
    <t>b1095</t>
  </si>
  <si>
    <t>b1096</t>
  </si>
  <si>
    <t>b1097</t>
  </si>
  <si>
    <t>b1098</t>
  </si>
  <si>
    <t>b1099</t>
  </si>
  <si>
    <t>b1100</t>
  </si>
  <si>
    <t>b1101</t>
  </si>
  <si>
    <t>b1102</t>
  </si>
  <si>
    <t>b1103</t>
  </si>
  <si>
    <t>b1104</t>
  </si>
  <si>
    <t>b1105</t>
  </si>
  <si>
    <t>b1106</t>
  </si>
  <si>
    <t>b1107</t>
  </si>
  <si>
    <t>b1108</t>
  </si>
  <si>
    <t>b1109</t>
  </si>
  <si>
    <t>b1110</t>
  </si>
  <si>
    <t>Staj Coast ch. 1</t>
  </si>
  <si>
    <t>Staj Coast ch. 2</t>
  </si>
  <si>
    <t>Staj Coast ch. 3</t>
  </si>
  <si>
    <t>Flames of Dharmir ch. 1</t>
  </si>
  <si>
    <t>Flames of Dharmir ch. 2</t>
  </si>
  <si>
    <t>Flames of Dharmir ch. 3</t>
  </si>
  <si>
    <t>Cursed Path ch. 1</t>
  </si>
  <si>
    <t>Cursed Path ch. 2</t>
  </si>
  <si>
    <t>Cursed Path ch. 3</t>
  </si>
  <si>
    <t>Shadowlight Pass ch. 1</t>
  </si>
  <si>
    <t>Shadowlight Pass ch. 2</t>
  </si>
  <si>
    <t>Shadowlight Pass ch. 3</t>
  </si>
  <si>
    <t>Alteran Refuge ch. 1</t>
  </si>
  <si>
    <t>Alteran Refuge ch. 2</t>
  </si>
  <si>
    <t>Alteran Refuge ch. 3</t>
  </si>
  <si>
    <t>Alteran Refuge ch. 4</t>
  </si>
  <si>
    <t>Deepmoss Path ch. 1</t>
  </si>
  <si>
    <t>Deepmoss Path ch. 2</t>
  </si>
  <si>
    <t>Deepmoss Path ch. 3</t>
  </si>
  <si>
    <t>Old Arkenhold ch. 1</t>
  </si>
  <si>
    <t>Old Arkenhold ch. 2</t>
  </si>
  <si>
    <t>Old Arkenhold ch. 3</t>
  </si>
  <si>
    <t>Ilodran Successor ch. 1</t>
  </si>
  <si>
    <t>Ilodran Successor ch. 2</t>
  </si>
  <si>
    <t>Ilodran Successor ch. 3</t>
  </si>
  <si>
    <t>Ilodran Successor ch. 4</t>
  </si>
  <si>
    <t>Ilodran Successor ch. 5</t>
  </si>
  <si>
    <t>Ilodran Successor ch. 6</t>
  </si>
  <si>
    <t>The Walk of Wren ch. 1</t>
  </si>
  <si>
    <t>The Walk of Wren ch. 2</t>
  </si>
  <si>
    <t>The Walk of Wren ch. 3</t>
  </si>
  <si>
    <t>The Walk of Wren ch. 4</t>
  </si>
  <si>
    <t>The Beasts of Sharhein ch. 1</t>
  </si>
  <si>
    <t>The Beasts of Sharhein ch. 2</t>
  </si>
  <si>
    <t>The Beasts of Sharhein ch. 3</t>
  </si>
  <si>
    <t>The Beasts of Sharhein ch. 4</t>
  </si>
  <si>
    <t>We Chosen Few ch. 1</t>
  </si>
  <si>
    <t>We Chosen Few ch. 2</t>
  </si>
  <si>
    <t>We Chosen Few ch. 3</t>
  </si>
  <si>
    <t>We Chosen Few ch. 4</t>
  </si>
  <si>
    <t>Arkhend Shadow ch. 1</t>
  </si>
  <si>
    <t>Arkhend Shadow ch. 2</t>
  </si>
  <si>
    <t>Arkhend Shadow ch. 3</t>
  </si>
  <si>
    <t>Arkhend Shadow ch. 4</t>
  </si>
  <si>
    <t>Yoran Guttersnipe ch. 1</t>
  </si>
  <si>
    <t>Yoran Guttersnipe ch. 2</t>
  </si>
  <si>
    <t>Yoran Guttersnipe ch. 3</t>
  </si>
  <si>
    <t>Yoran Guttersnipe ch. 4</t>
  </si>
  <si>
    <t>The Journey Begins</t>
  </si>
  <si>
    <t>eCountMission</t>
  </si>
  <si>
    <t>eCountWave</t>
  </si>
  <si>
    <t>Region</t>
  </si>
  <si>
    <t>WaveCountPlan</t>
  </si>
  <si>
    <t>Rand 1-61</t>
  </si>
  <si>
    <t>eClassWave Check</t>
  </si>
  <si>
    <t>quest-5</t>
  </si>
  <si>
    <t>quest-6</t>
  </si>
  <si>
    <t>quest-7</t>
  </si>
  <si>
    <t>fire-04-redcity</t>
  </si>
  <si>
    <t>earth-06-caves</t>
  </si>
  <si>
    <t>water-02-stormy</t>
  </si>
  <si>
    <t>dark-03-bathingcave</t>
  </si>
  <si>
    <t>light-04-cityinterior</t>
  </si>
  <si>
    <t>Lovers and Murders ch. 1</t>
  </si>
  <si>
    <t>Lovers and Murders ch. 2</t>
  </si>
  <si>
    <t>Lovers and Murders ch. 3</t>
  </si>
  <si>
    <t>Lovers and Murders ch. 4</t>
  </si>
  <si>
    <t>b1091_1</t>
  </si>
  <si>
    <t>b1092_1</t>
  </si>
  <si>
    <t>b1093_1</t>
  </si>
  <si>
    <t>b1094_1</t>
  </si>
  <si>
    <t>b1095_1</t>
  </si>
  <si>
    <t>b1096_1</t>
  </si>
  <si>
    <t>b1097_1</t>
  </si>
  <si>
    <t>b1098_1</t>
  </si>
  <si>
    <t>b1099_1</t>
  </si>
  <si>
    <t>b1100_1</t>
  </si>
  <si>
    <t>b1101_1</t>
  </si>
  <si>
    <t>b1102_1</t>
  </si>
  <si>
    <t>b1103_1</t>
  </si>
  <si>
    <t>b1104_1</t>
  </si>
  <si>
    <t>b1105_1</t>
  </si>
  <si>
    <t>b1106_1</t>
  </si>
  <si>
    <t>b1107_1</t>
  </si>
  <si>
    <t>b1108_1</t>
  </si>
  <si>
    <t>b1109_1</t>
  </si>
  <si>
    <t>b1110_1</t>
  </si>
  <si>
    <t>b1091_2</t>
  </si>
  <si>
    <t>b1092_2</t>
  </si>
  <si>
    <t>b1093_2</t>
  </si>
  <si>
    <t>b1094_2</t>
  </si>
  <si>
    <t>b1095_2</t>
  </si>
  <si>
    <t>b1096_2</t>
  </si>
  <si>
    <t>b1097_2</t>
  </si>
  <si>
    <t>b1099_2</t>
  </si>
  <si>
    <t>b1100_2</t>
  </si>
  <si>
    <t>b1101_2</t>
  </si>
  <si>
    <t>b1102_2</t>
  </si>
  <si>
    <t>b1103_2</t>
  </si>
  <si>
    <t>b1104_2</t>
  </si>
  <si>
    <t>b1105_2</t>
  </si>
  <si>
    <t>b1107_2</t>
  </si>
  <si>
    <t>b1108_2</t>
  </si>
  <si>
    <t>b1109_2</t>
  </si>
  <si>
    <t>b1095_3</t>
  </si>
  <si>
    <t>b1104_3</t>
  </si>
  <si>
    <t>b1107_3</t>
  </si>
  <si>
    <t>r1Loot</t>
  </si>
  <si>
    <t>r2Loot</t>
  </si>
  <si>
    <t>r3Loot</t>
  </si>
  <si>
    <t>r4Loot</t>
  </si>
  <si>
    <t>count</t>
  </si>
  <si>
    <t>r3-star-crossed-knot_15</t>
  </si>
  <si>
    <t>r3-auriel-tomb_15</t>
  </si>
  <si>
    <t>r3-nightdance-card_15</t>
  </si>
  <si>
    <t>r3-drake-tail_15</t>
  </si>
  <si>
    <t>r3pinch-flamehills-idol-shard_25</t>
  </si>
  <si>
    <t>r3pinch-valic-wand-shard_25</t>
  </si>
  <si>
    <t>lava-beetle-shard_25</t>
  </si>
  <si>
    <t>tark-ritual-blade-shard_25</t>
  </si>
  <si>
    <t>r4pinch-lava-beetle-shard_25</t>
  </si>
  <si>
    <t>r4pinch-tark-ritual-blade-shard_25</t>
  </si>
  <si>
    <t>Parent ID</t>
  </si>
  <si>
    <t>Parent Type</t>
  </si>
  <si>
    <t>Event IDs</t>
  </si>
  <si>
    <t>Required Mission ID</t>
  </si>
  <si>
    <t>Skill IDs</t>
  </si>
  <si>
    <t>Event Phases</t>
  </si>
  <si>
    <t>Currency ID</t>
  </si>
  <si>
    <t>stamina</t>
  </si>
  <si>
    <t>Currency Cost</t>
  </si>
  <si>
    <t>Totem Asset ID</t>
  </si>
  <si>
    <t>campaign-totem</t>
  </si>
  <si>
    <t>Unlock Rank</t>
  </si>
  <si>
    <t>Show Rank</t>
  </si>
  <si>
    <t>Hide Rank</t>
  </si>
  <si>
    <t>Quest ID -- Depricated</t>
  </si>
  <si>
    <t>Stamina Cost -- Depricated</t>
  </si>
  <si>
    <t>Special Event Tag -- Depricated</t>
  </si>
  <si>
    <t>Special Event Tag Alignment -- Depricated</t>
  </si>
  <si>
    <t>vaultKey</t>
  </si>
  <si>
    <t>eAffinity ID</t>
  </si>
  <si>
    <t>eAffinity</t>
  </si>
  <si>
    <t>Fire Weight</t>
  </si>
  <si>
    <t>Earth Weight</t>
  </si>
  <si>
    <t>Water Weight</t>
  </si>
  <si>
    <t>Light Weight</t>
  </si>
  <si>
    <t>Dark Weight</t>
  </si>
  <si>
    <t>campaign-fire</t>
  </si>
  <si>
    <t>campaign-earth</t>
  </si>
  <si>
    <t>campaign-water</t>
  </si>
  <si>
    <t>campaign-light</t>
  </si>
  <si>
    <t>campaign-dark</t>
  </si>
  <si>
    <t>QuestAffinityId</t>
  </si>
  <si>
    <t>Auto Wave Formation IDs</t>
  </si>
  <si>
    <t>Enemy Group ID</t>
  </si>
  <si>
    <t>Auto Wave Affinity ID</t>
  </si>
  <si>
    <t>Auto Wave Enemy Group IDs</t>
  </si>
  <si>
    <t>Auto Wave Weights</t>
  </si>
  <si>
    <t>Enemy Wave IDs</t>
  </si>
  <si>
    <t>Enemy Wave Weights</t>
  </si>
  <si>
    <t>r2_Earth_SandFairy_e1</t>
  </si>
  <si>
    <t>r2_Earth_SandFairy_e2</t>
  </si>
  <si>
    <t>MaxRarity</t>
  </si>
  <si>
    <t>MaxEvo</t>
  </si>
  <si>
    <t>2T_r1_Dark_Blade_e1</t>
  </si>
  <si>
    <t>2T_r1_Earth_Bedouin_e1</t>
  </si>
  <si>
    <t>2T_r1_Fire_Knight_e1</t>
  </si>
  <si>
    <t>2T_r1_Light_Valkyrie_e1</t>
  </si>
  <si>
    <t>2T_r1_Water_Reaver_e1</t>
  </si>
  <si>
    <t>3T_r2_Dark_Maiden_e1</t>
  </si>
  <si>
    <t>3T_r2_Earth_Songstress_e1</t>
  </si>
  <si>
    <t>3T_r2_Fire_EmberMage_e1</t>
  </si>
  <si>
    <t>3T_r2_Light_Zealot_e1</t>
  </si>
  <si>
    <t>3T_r2_Water_Wizard_e1</t>
  </si>
  <si>
    <t>4T_r2_Dark_Specter_e1</t>
  </si>
  <si>
    <t>4T_r2_Earth_Specter_e1</t>
  </si>
  <si>
    <t>4T_r2_Fire_Specter_e1</t>
  </si>
  <si>
    <t>4T_r2_Light_Archaeologist_e1</t>
  </si>
  <si>
    <t>4T_r2_Water_Brawler_e1</t>
  </si>
  <si>
    <t>2T_r1_Dark_Blade_e2</t>
  </si>
  <si>
    <t>2T_r1_Earth_Bedouin_e2</t>
  </si>
  <si>
    <t>2T_r1_Fire_Knight_e2</t>
  </si>
  <si>
    <t>2T_r1_Light_Valkyrie_e2</t>
  </si>
  <si>
    <t>2T_r1_Water_Reaver_e2</t>
  </si>
  <si>
    <t>3T_r2_Dark_Maiden_e2</t>
  </si>
  <si>
    <t>3T_r2_Earth_Songstress_e2</t>
  </si>
  <si>
    <t>3T_r2_Fire_EmberMage_e2</t>
  </si>
  <si>
    <t>3T_r2_Light_Zealot_e2</t>
  </si>
  <si>
    <t>3T_r2_Water_Wizard_e2</t>
  </si>
  <si>
    <t>4T_r1_Dark_SoulGuardian_e2</t>
  </si>
  <si>
    <t>4T_r1_Earth_Enchantress_e2</t>
  </si>
  <si>
    <t>4T_r1_Light_Pilgrim_e2</t>
  </si>
  <si>
    <t>4T_r1_Water_Mage_e2</t>
  </si>
  <si>
    <t>OLD ePools</t>
  </si>
  <si>
    <t>SandFairy</t>
  </si>
  <si>
    <t>1M, 1S</t>
  </si>
  <si>
    <t>2MM, 2MS, 2SM, 2SS</t>
  </si>
  <si>
    <t>3MMS, 3MSM, 3MSS, 3SMM, 3SMS, 3SSM, 3SSS</t>
  </si>
  <si>
    <t>4MMSS, 4MSMS, 4MSSM, 4MSSS, 4SMMS, 4SMSM, 4SMSS, 4SSMM, 4SSMS, 4SSSM, 4SSSS</t>
  </si>
  <si>
    <t>5MMSSS, 5MSMSS, 5MSSMS, 5MSSSM, 5MSSSS, 5SMMSS, 5SMSMS, 5SMSSM, 5SMSSS, 5SSMMS, 5SSMSM, 5SSMSS, 5SSSMM, 5SSSMS, 5SSSSM, 5SSSSS</t>
  </si>
  <si>
    <t>100, 100</t>
  </si>
  <si>
    <t>100, 100, 100, 100</t>
  </si>
  <si>
    <t>100, 100, 100, 100, 100, 100, 100</t>
  </si>
  <si>
    <t>100, 100, 100, 100, 100, 100, 100, 100, 100, 100, 100</t>
  </si>
  <si>
    <t>100, 100, 100, 100, 100, 100, 100, 100, 100, 100, 100, 100, 100, 100, 100, 100</t>
  </si>
  <si>
    <t>Formation Count</t>
  </si>
  <si>
    <t>Auto Formation IDs</t>
  </si>
  <si>
    <t>Auto Formation Weights</t>
  </si>
  <si>
    <t>Weights</t>
  </si>
  <si>
    <t>IDs</t>
  </si>
  <si>
    <t>Auto Formations</t>
  </si>
  <si>
    <t>Max Size</t>
  </si>
  <si>
    <t>sort</t>
  </si>
  <si>
    <t>Assign Evo to eGroup</t>
  </si>
  <si>
    <t>25,25,25,25</t>
  </si>
  <si>
    <t>Type Val</t>
  </si>
  <si>
    <t>Max Rarity</t>
  </si>
  <si>
    <t>max?</t>
  </si>
  <si>
    <t>Karheln Thief</t>
  </si>
  <si>
    <t>Karheln Scavenger</t>
  </si>
  <si>
    <t>Max</t>
  </si>
  <si>
    <t>Yoran Nomad</t>
  </si>
  <si>
    <t>Yoran Rogue</t>
  </si>
  <si>
    <t>Arkenhold Stalker</t>
  </si>
  <si>
    <t>Arkenhold Huntress</t>
  </si>
  <si>
    <t>Shadowlight Pilgrim</t>
  </si>
  <si>
    <t>Shadowlight Herald</t>
  </si>
  <si>
    <t>Sharhein Clansman</t>
  </si>
  <si>
    <t>Sharhein Raider</t>
  </si>
  <si>
    <t>Longnight Devotee</t>
  </si>
  <si>
    <t>Spirit</t>
  </si>
  <si>
    <t>Longnight Disciple</t>
  </si>
  <si>
    <t>Longnight Prophet</t>
  </si>
  <si>
    <t>Deepmoss Runaway</t>
  </si>
  <si>
    <t>Deepmoss Orphan</t>
  </si>
  <si>
    <t>Deepmoss Disciple</t>
  </si>
  <si>
    <t>Flamebound Daughter</t>
  </si>
  <si>
    <t>Flamebound Maiden</t>
  </si>
  <si>
    <t>Flamebound Mistress</t>
  </si>
  <si>
    <t>Shadowlight Psychic</t>
  </si>
  <si>
    <t>Shadowlight Psionic</t>
  </si>
  <si>
    <t>Shadowlight Kinetic</t>
  </si>
  <si>
    <t>Frostvein Cultist</t>
  </si>
  <si>
    <t>Frostvein Devout</t>
  </si>
  <si>
    <t>Frostvein Enforcer</t>
  </si>
  <si>
    <t>Nightblood Servant</t>
  </si>
  <si>
    <t>Nightblood Medic</t>
  </si>
  <si>
    <t>Nightblood Surgeon</t>
  </si>
  <si>
    <t>Deepmoss Initiate</t>
  </si>
  <si>
    <t>Deepmoss Druid</t>
  </si>
  <si>
    <t>Deepmoss Master Druid</t>
  </si>
  <si>
    <t>Flamebound Monk</t>
  </si>
  <si>
    <t>Flamebound Seer</t>
  </si>
  <si>
    <t>Flamebound Ascetic</t>
  </si>
  <si>
    <t>Starhaven Acolyte</t>
  </si>
  <si>
    <t>Starhaven Sister</t>
  </si>
  <si>
    <t>Starhaven Priestess</t>
  </si>
  <si>
    <t>Sharhein Healer</t>
  </si>
  <si>
    <t>Sharhein Cleric</t>
  </si>
  <si>
    <t>Sharhein Monk</t>
  </si>
  <si>
    <t>Karheln Guard</t>
  </si>
  <si>
    <t>Karheln Sentry</t>
  </si>
  <si>
    <t>Karheln Blade</t>
  </si>
  <si>
    <t>Karheln Destroyer</t>
  </si>
  <si>
    <t>Ilodran Archer</t>
  </si>
  <si>
    <t>Ilodran Marksman</t>
  </si>
  <si>
    <t>Ilodran Sniper</t>
  </si>
  <si>
    <t>Ilodran Deadeye</t>
  </si>
  <si>
    <t>Flamebound Initiate</t>
  </si>
  <si>
    <t>Flamebound Knight</t>
  </si>
  <si>
    <t>Flamebound Captain</t>
  </si>
  <si>
    <t>Flamebound General</t>
  </si>
  <si>
    <t>Shadowlight Recruit</t>
  </si>
  <si>
    <t>Shadowlight Valkyrie</t>
  </si>
  <si>
    <t>Shadowlight Captain</t>
  </si>
  <si>
    <t>Shadowlight Elite</t>
  </si>
  <si>
    <t>Sharhein Recruit</t>
  </si>
  <si>
    <t>Sharhein Warrior</t>
  </si>
  <si>
    <t>Sharhein Taskmaster</t>
  </si>
  <si>
    <t>Sharhein Crusher</t>
  </si>
  <si>
    <t>Karheln Scout</t>
  </si>
  <si>
    <t>Karheln Ranger</t>
  </si>
  <si>
    <t>Stonesister</t>
  </si>
  <si>
    <t>Stonesister Elite</t>
  </si>
  <si>
    <t>Arkenhold Seductress</t>
  </si>
  <si>
    <t>Arkenhold Dancer</t>
  </si>
  <si>
    <t>Shadowlight Guard</t>
  </si>
  <si>
    <t>Shadowlight Vanguard</t>
  </si>
  <si>
    <t>Wavestrom Cutthroat</t>
  </si>
  <si>
    <t>Wavestrom Assassin</t>
  </si>
  <si>
    <t>Longnight Reject</t>
  </si>
  <si>
    <t>Defender</t>
  </si>
  <si>
    <t>Longnight Forsaken</t>
  </si>
  <si>
    <t>Swampheart</t>
  </si>
  <si>
    <t>Ancient Swampheart</t>
  </si>
  <si>
    <t>Flameguard Specter</t>
  </si>
  <si>
    <t>Flameguard Avenger</t>
  </si>
  <si>
    <t>Carmal Fiend</t>
  </si>
  <si>
    <t>Carmal Demon</t>
  </si>
  <si>
    <t>Urther Damned</t>
  </si>
  <si>
    <t>Urther Accursed</t>
  </si>
  <si>
    <t>Star Kin Initiate</t>
  </si>
  <si>
    <t>Star Kin Matron</t>
  </si>
  <si>
    <t>Deepmoss Dryad</t>
  </si>
  <si>
    <t>Deepmoss Songstress</t>
  </si>
  <si>
    <t>Alteran Cultist</t>
  </si>
  <si>
    <t>Alteran Magi</t>
  </si>
  <si>
    <t>Starblade Defender</t>
  </si>
  <si>
    <t>Starblade Protector</t>
  </si>
  <si>
    <t>Frostvein Mage</t>
  </si>
  <si>
    <t>Frostvein Elder</t>
  </si>
  <si>
    <t>Starcaller Warrior</t>
  </si>
  <si>
    <t>Starcaller Commando</t>
  </si>
  <si>
    <t>Yoran Pests</t>
  </si>
  <si>
    <t>Yoran Swarmers</t>
  </si>
  <si>
    <t>Fell Clan Bomber</t>
  </si>
  <si>
    <t>Fell Clan Sapper</t>
  </si>
  <si>
    <t>Starhaven Servant</t>
  </si>
  <si>
    <t>Starhaven Envoy</t>
  </si>
  <si>
    <t>Staj Harbor Brute</t>
  </si>
  <si>
    <t>Staj Harbor Heavy</t>
  </si>
  <si>
    <t>Lunia Hatchling</t>
  </si>
  <si>
    <t>Lunia Arachnid</t>
  </si>
  <si>
    <t>Ilodran Grizzly</t>
  </si>
  <si>
    <t>Ilodran Grizzly Battler</t>
  </si>
  <si>
    <t>Varg Pup</t>
  </si>
  <si>
    <t>Steel Sea Nyad</t>
  </si>
  <si>
    <t>Steel Sea Siren</t>
  </si>
  <si>
    <t>Ordric Dragonling</t>
  </si>
  <si>
    <t>Ordric Dragon</t>
  </si>
  <si>
    <t>Bloodwing</t>
  </si>
  <si>
    <t>Bloodwing the Wretched</t>
  </si>
  <si>
    <t>Yoran Hydraling</t>
  </si>
  <si>
    <t>Yoran Hydra</t>
  </si>
  <si>
    <t>Quetzl</t>
  </si>
  <si>
    <t>Quetzl the Vicious</t>
  </si>
  <si>
    <t>Dharmir Dragonling</t>
  </si>
  <si>
    <t>Dharmir Dragon</t>
  </si>
  <si>
    <t>Arkhend</t>
  </si>
  <si>
    <t>Arkhend the Immortal</t>
  </si>
  <si>
    <t>Carmal Dragonling</t>
  </si>
  <si>
    <t>Carmal Dragon</t>
  </si>
  <si>
    <t>Yordra</t>
  </si>
  <si>
    <t>Yordra the Swift</t>
  </si>
  <si>
    <t>Urther Dragonling</t>
  </si>
  <si>
    <t>Urther Dragon</t>
  </si>
  <si>
    <t>Tarken</t>
  </si>
  <si>
    <t>Tarken the Frozen</t>
  </si>
  <si>
    <t>Lunia Fennec Pup</t>
  </si>
  <si>
    <t>EnhanceR2</t>
  </si>
  <si>
    <t>Lunia Fennec</t>
  </si>
  <si>
    <t>Yoran Fennec Pup</t>
  </si>
  <si>
    <t>Yoran Fennec</t>
  </si>
  <si>
    <t>Dharmir Fennec Pup</t>
  </si>
  <si>
    <t>Dharmir Fennec</t>
  </si>
  <si>
    <t>Starhaven Fennec Pup</t>
  </si>
  <si>
    <t>Starhaven Fennec</t>
  </si>
  <si>
    <t>Wavestrom Fennec Pup</t>
  </si>
  <si>
    <t>Wavestrom Fennec</t>
  </si>
  <si>
    <t>Ordric Scholar</t>
  </si>
  <si>
    <t>Ordric Monk</t>
  </si>
  <si>
    <t>Yoran Shaman</t>
  </si>
  <si>
    <t>Yoran Shaman Elder</t>
  </si>
  <si>
    <t>Powderhound</t>
  </si>
  <si>
    <t>Wreckless Powderhound</t>
  </si>
  <si>
    <t>Shadowlight Brawler</t>
  </si>
  <si>
    <t>Shadowlight Bruiser</t>
  </si>
  <si>
    <t>Steel Sea Vagrant</t>
  </si>
  <si>
    <t>Steel Sea Vagabond</t>
  </si>
  <si>
    <t>Lunia Spirit</t>
  </si>
  <si>
    <t>Lunia Specter</t>
  </si>
  <si>
    <t>Wren Bogs Orc</t>
  </si>
  <si>
    <t>Giant</t>
  </si>
  <si>
    <t>Wren Bogs Chieftain</t>
  </si>
  <si>
    <t>Alteran Orc</t>
  </si>
  <si>
    <t>Alteran Orc Enforcer</t>
  </si>
  <si>
    <t>Wavestrom Orc</t>
  </si>
  <si>
    <t>Wavestrom Orc Elder</t>
  </si>
  <si>
    <t>Deepmoss Jaguar</t>
  </si>
  <si>
    <t>Dharmir Tusk</t>
  </si>
  <si>
    <t>Wavestrom Crab</t>
  </si>
  <si>
    <t>Nightstalker Pup</t>
  </si>
  <si>
    <t>Nightstalker</t>
  </si>
  <si>
    <t>Wren Bogs Spawnling</t>
  </si>
  <si>
    <t>Wren Bogs Basilisk</t>
  </si>
  <si>
    <t>Alteran Manderling</t>
  </si>
  <si>
    <t>Alteran Mander</t>
  </si>
  <si>
    <t>Vritra Spawn</t>
  </si>
  <si>
    <t>Vritra</t>
  </si>
  <si>
    <t>Sharhein Serpent</t>
  </si>
  <si>
    <t>Sharhein Warbeast</t>
  </si>
  <si>
    <t>Longnight Phantom</t>
  </si>
  <si>
    <t>Longnight Revenant</t>
  </si>
  <si>
    <t>Earthbound Protector</t>
  </si>
  <si>
    <t>Earthbound Ancient</t>
  </si>
  <si>
    <t>Volcanic Golem</t>
  </si>
  <si>
    <t>Starhaven Attendant</t>
  </si>
  <si>
    <t>Starhaven Guardian</t>
  </si>
  <si>
    <t>Urther Terror</t>
  </si>
  <si>
    <t>Urther Nightmare</t>
  </si>
  <si>
    <t>Longnight Djinn</t>
  </si>
  <si>
    <t>Psadrian Healer</t>
  </si>
  <si>
    <t>Alteran Handmaiden</t>
  </si>
  <si>
    <t>Carmal Djinn</t>
  </si>
  <si>
    <t>Redeemer's Acolyte</t>
  </si>
  <si>
    <t>Lunia Abberation</t>
  </si>
  <si>
    <t>Wren Bogs Trog</t>
  </si>
  <si>
    <t>Arkenhold Troll</t>
  </si>
  <si>
    <t>Carmal Thunderback</t>
  </si>
  <si>
    <t>Wavestrom Biclops</t>
  </si>
  <si>
    <t>The Dagda</t>
  </si>
  <si>
    <t>Starblade Champion</t>
  </si>
  <si>
    <t>Steel Sea Witch</t>
  </si>
  <si>
    <t>Flameguard Spirit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</si>
</sst>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-* #,##0.00_-;\-* #,##0.00_-;_-* &quot;-&quot;??_-;_-@_-"/>
    <numFmt numFmtId="165" formatCode="&quot;$&quot;#,##0.00;[Red]&quot;$&quot;#,##0.00"/>
    <numFmt numFmtId="166" formatCode="&quot;$&quot;#,##0.000;[Red]&quot;$&quot;#,##0.000"/>
    <numFmt numFmtId="167" formatCode="&quot;$&quot;#,##0.0000;[Red]&quot;$&quot;#,##0.0000"/>
    <numFmt numFmtId="168" formatCode="0_ ;\-0\ "/>
  </numFmts>
  <fonts count="37" x14ac:knownFonts="1">
    <font>
      <sz val="12"/>
      <name val="Arial"/>
    </font>
    <font>
      <u/>
      <sz val="10"/>
      <color theme="10"/>
      <name val="Arial"/>
      <family val="2"/>
      <charset val="1"/>
    </font>
    <font>
      <u/>
      <sz val="10"/>
      <color theme="11"/>
      <name val="Arial"/>
      <family val="2"/>
      <charset val="1"/>
    </font>
    <font>
      <sz val="12"/>
      <name val="Arial"/>
    </font>
    <font>
      <sz val="10"/>
      <name val="Arial"/>
      <family val="2"/>
      <charset val="1"/>
    </font>
    <font>
      <u/>
      <sz val="12"/>
      <color theme="10"/>
      <name val="Arial"/>
    </font>
    <font>
      <u/>
      <sz val="12"/>
      <color theme="11"/>
      <name val="Arial"/>
    </font>
    <font>
      <b/>
      <sz val="12"/>
      <name val="Arial"/>
    </font>
    <font>
      <sz val="12"/>
      <color rgb="FF9C0006"/>
      <name val="Calibri"/>
      <family val="2"/>
      <scheme val="minor"/>
    </font>
    <font>
      <b/>
      <sz val="12"/>
      <color theme="0"/>
      <name val="Arial"/>
    </font>
    <font>
      <b/>
      <sz val="12"/>
      <color rgb="FFFF6600"/>
      <name val="Arial"/>
    </font>
    <font>
      <sz val="12"/>
      <color theme="1"/>
      <name val="Arial"/>
    </font>
    <font>
      <sz val="9"/>
      <color indexed="81"/>
      <name val="Arial"/>
    </font>
    <font>
      <b/>
      <sz val="9"/>
      <color indexed="81"/>
      <name val="Arial"/>
    </font>
    <font>
      <sz val="13"/>
      <name val="Arial"/>
    </font>
    <font>
      <sz val="10"/>
      <color theme="0"/>
      <name val="Arial"/>
      <family val="2"/>
      <charset val="1"/>
    </font>
    <font>
      <sz val="10"/>
      <color theme="1"/>
      <name val="Arial"/>
      <family val="2"/>
      <charset val="1"/>
    </font>
    <font>
      <sz val="12"/>
      <color rgb="FF9C0006"/>
      <name val="Arial"/>
    </font>
    <font>
      <sz val="12"/>
      <color rgb="FFFF0000"/>
      <name val="Arial"/>
    </font>
    <font>
      <sz val="12"/>
      <color rgb="FF9C6500"/>
      <name val="Calibri"/>
      <family val="2"/>
      <scheme val="minor"/>
    </font>
    <font>
      <b/>
      <sz val="18"/>
      <name val="Arial"/>
    </font>
    <font>
      <sz val="12"/>
      <color indexed="205"/>
      <name val="Arial"/>
    </font>
    <font>
      <sz val="12"/>
      <color indexed="206"/>
      <name val="Arial"/>
    </font>
    <font>
      <b/>
      <sz val="12"/>
      <color theme="1"/>
      <name val="Arial"/>
    </font>
    <font>
      <sz val="12"/>
      <color indexed="207"/>
      <name val="Arial"/>
    </font>
    <font>
      <sz val="12"/>
      <color indexed="208"/>
      <name val="Arial"/>
    </font>
    <font>
      <sz val="12"/>
      <color indexed="209"/>
      <name val="Arial"/>
    </font>
    <font>
      <sz val="12"/>
      <color indexed="210"/>
      <name val="Arial"/>
    </font>
    <font>
      <sz val="12"/>
      <color indexed="211"/>
      <name val="Arial"/>
    </font>
    <font>
      <sz val="10"/>
      <color rgb="FF000000"/>
      <name val="Arial"/>
      <family val="2"/>
      <charset val="1"/>
    </font>
    <font>
      <sz val="12"/>
      <color rgb="FF9C6500"/>
      <name val="Calibri"/>
      <family val="2"/>
    </font>
    <font>
      <sz val="10"/>
      <color rgb="FFFFFFFF"/>
      <name val="Arial"/>
      <family val="2"/>
      <charset val="1"/>
    </font>
    <font>
      <b/>
      <sz val="13"/>
      <name val="Arial"/>
    </font>
    <font>
      <b/>
      <sz val="13"/>
      <color rgb="FFFFFFFF"/>
      <name val="Arial"/>
    </font>
    <font>
      <sz val="12"/>
      <color theme="0" tint="-0.34998626667073579"/>
      <name val="Arial"/>
    </font>
    <font>
      <sz val="12"/>
      <name val="Calibri"/>
      <family val="2"/>
      <scheme val="minor"/>
    </font>
    <font>
      <sz val="14"/>
      <color rgb="FF000000"/>
      <name val="Calibri"/>
    </font>
  </fonts>
  <fills count="29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EB9C"/>
      </patternFill>
    </fill>
    <fill>
      <patternFill patternType="solid">
        <fgColor theme="6" tint="-0.249977111117893"/>
        <bgColor theme="6" tint="-0.249977111117893"/>
      </patternFill>
    </fill>
    <fill>
      <patternFill patternType="solid">
        <fgColor theme="6" tint="0.39997558519241921"/>
        <bgColor theme="6" tint="0.39997558519241921"/>
      </patternFill>
    </fill>
    <fill>
      <patternFill patternType="solid">
        <fgColor theme="1"/>
        <bgColor indexed="64"/>
      </patternFill>
    </fill>
    <fill>
      <patternFill patternType="solid">
        <fgColor rgb="FFBFBFBF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rgb="FFC4D79B"/>
        <bgColor rgb="FFC4D79B"/>
      </patternFill>
    </fill>
    <fill>
      <patternFill patternType="solid">
        <fgColor theme="3"/>
        <bgColor indexed="64"/>
      </patternFill>
    </fill>
    <fill>
      <patternFill patternType="solid">
        <fgColor rgb="FFFDE9D9"/>
        <bgColor rgb="FF000000"/>
      </patternFill>
    </fill>
    <fill>
      <patternFill patternType="solid">
        <fgColor rgb="FFDAEEF3"/>
        <bgColor rgb="FF000000"/>
      </patternFill>
    </fill>
    <fill>
      <patternFill patternType="solid">
        <fgColor rgb="FFE4DFEC"/>
        <bgColor rgb="FF000000"/>
      </patternFill>
    </fill>
    <fill>
      <patternFill patternType="solid">
        <fgColor rgb="FFF2DCDB"/>
        <bgColor rgb="FF000000"/>
      </patternFill>
    </fill>
    <fill>
      <patternFill patternType="solid">
        <fgColor rgb="FFEBF1DE"/>
        <bgColor rgb="FF000000"/>
      </patternFill>
    </fill>
    <fill>
      <patternFill patternType="solid">
        <fgColor theme="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8" tint="0.39997558519241921"/>
      </left>
      <right/>
      <top style="thin">
        <color theme="8" tint="0.39997558519241921"/>
      </top>
      <bottom style="thin">
        <color theme="8" tint="0.39997558519241921"/>
      </bottom>
      <diagonal/>
    </border>
    <border>
      <left/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theme="6" tint="-0.249977111117893"/>
      </bottom>
      <diagonal/>
    </border>
    <border>
      <left/>
      <right/>
      <top style="thin">
        <color theme="6" tint="-0.249977111117893"/>
      </top>
      <bottom style="thin">
        <color theme="6" tint="0.59999389629810485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theme="7"/>
      </top>
      <bottom/>
      <diagonal/>
    </border>
    <border>
      <left/>
      <right/>
      <top style="thin">
        <color rgb="FFEBF1DE"/>
      </top>
      <bottom style="thin">
        <color rgb="FFEBF1DE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rgb="FFEBF1DE"/>
      </bottom>
      <diagonal/>
    </border>
    <border>
      <left/>
      <right/>
      <top style="thin">
        <color theme="7"/>
      </top>
      <bottom style="thin">
        <color theme="7"/>
      </bottom>
      <diagonal/>
    </border>
    <border>
      <left style="thin">
        <color theme="7"/>
      </left>
      <right/>
      <top style="thin">
        <color theme="7"/>
      </top>
      <bottom/>
      <diagonal/>
    </border>
  </borders>
  <cellStyleXfs count="55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3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9" fillId="15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36">
    <xf numFmtId="0" fontId="0" fillId="0" borderId="0" xfId="0"/>
    <xf numFmtId="49" fontId="0" fillId="0" borderId="0" xfId="0" applyNumberFormat="1"/>
    <xf numFmtId="0" fontId="3" fillId="0" borderId="0" xfId="0" applyFont="1"/>
    <xf numFmtId="0" fontId="0" fillId="0" borderId="0" xfId="0" applyAlignment="1">
      <alignment horizontal="left"/>
    </xf>
    <xf numFmtId="0" fontId="3" fillId="2" borderId="0" xfId="0" applyFont="1" applyFill="1"/>
    <xf numFmtId="166" fontId="3" fillId="2" borderId="0" xfId="0" applyNumberFormat="1" applyFont="1" applyFill="1"/>
    <xf numFmtId="165" fontId="3" fillId="2" borderId="0" xfId="0" applyNumberFormat="1" applyFont="1" applyFill="1"/>
    <xf numFmtId="0" fontId="0" fillId="0" borderId="0" xfId="0" applyFont="1"/>
    <xf numFmtId="0" fontId="0" fillId="2" borderId="0" xfId="0" applyFont="1" applyFill="1"/>
    <xf numFmtId="166" fontId="0" fillId="2" borderId="0" xfId="0" applyNumberFormat="1" applyFont="1" applyFill="1"/>
    <xf numFmtId="167" fontId="3" fillId="2" borderId="0" xfId="0" applyNumberFormat="1" applyFont="1" applyFill="1"/>
    <xf numFmtId="0" fontId="0" fillId="0" borderId="0" xfId="0" applyNumberFormat="1"/>
    <xf numFmtId="2" fontId="0" fillId="0" borderId="0" xfId="0" applyNumberFormat="1"/>
    <xf numFmtId="0" fontId="7" fillId="0" borderId="0" xfId="0" applyFont="1"/>
    <xf numFmtId="0" fontId="3" fillId="0" borderId="0" xfId="0" applyFont="1" applyAlignment="1">
      <alignment wrapText="1"/>
    </xf>
    <xf numFmtId="0" fontId="0" fillId="0" borderId="0" xfId="0" applyFont="1" applyAlignment="1">
      <alignment wrapText="1"/>
    </xf>
    <xf numFmtId="16" fontId="0" fillId="0" borderId="0" xfId="0" quotePrefix="1" applyNumberFormat="1"/>
    <xf numFmtId="16" fontId="0" fillId="4" borderId="0" xfId="0" quotePrefix="1" applyNumberFormat="1" applyFill="1"/>
    <xf numFmtId="0" fontId="0" fillId="4" borderId="0" xfId="0" applyFill="1"/>
    <xf numFmtId="0" fontId="0" fillId="4" borderId="0" xfId="0" applyFont="1" applyFill="1"/>
    <xf numFmtId="0" fontId="0" fillId="0" borderId="0" xfId="0" applyFont="1" applyFill="1"/>
    <xf numFmtId="0" fontId="0" fillId="0" borderId="0" xfId="0" applyFill="1"/>
    <xf numFmtId="0" fontId="7" fillId="5" borderId="0" xfId="0" applyFont="1" applyFill="1"/>
    <xf numFmtId="0" fontId="0" fillId="5" borderId="0" xfId="0" applyFont="1" applyFill="1"/>
    <xf numFmtId="0" fontId="9" fillId="6" borderId="0" xfId="0" applyFont="1" applyFill="1"/>
    <xf numFmtId="0" fontId="7" fillId="7" borderId="0" xfId="0" applyFont="1" applyFill="1"/>
    <xf numFmtId="0" fontId="7" fillId="8" borderId="0" xfId="0" applyFont="1" applyFill="1"/>
    <xf numFmtId="0" fontId="10" fillId="0" borderId="0" xfId="0" applyFont="1" applyFill="1"/>
    <xf numFmtId="0" fontId="10" fillId="0" borderId="0" xfId="0" applyFont="1"/>
    <xf numFmtId="0" fontId="8" fillId="3" borderId="0" xfId="674"/>
    <xf numFmtId="0" fontId="0" fillId="0" borderId="0" xfId="0" applyFont="1" applyFill="1" applyAlignment="1">
      <alignment wrapText="1"/>
    </xf>
    <xf numFmtId="0" fontId="0" fillId="9" borderId="0" xfId="0" applyFont="1" applyFill="1"/>
    <xf numFmtId="0" fontId="0" fillId="9" borderId="0" xfId="0" applyFill="1"/>
    <xf numFmtId="0" fontId="7" fillId="10" borderId="0" xfId="0" applyFont="1" applyFill="1"/>
    <xf numFmtId="0" fontId="0" fillId="10" borderId="0" xfId="0" applyFont="1" applyFill="1"/>
    <xf numFmtId="0" fontId="3" fillId="0" borderId="0" xfId="0" applyFont="1" applyFill="1"/>
    <xf numFmtId="3" fontId="0" fillId="0" borderId="0" xfId="0" applyNumberFormat="1"/>
    <xf numFmtId="0" fontId="8" fillId="0" borderId="0" xfId="674" applyFill="1"/>
    <xf numFmtId="0" fontId="3" fillId="9" borderId="0" xfId="0" applyFont="1" applyFill="1"/>
    <xf numFmtId="0" fontId="8" fillId="9" borderId="0" xfId="674" applyFill="1"/>
    <xf numFmtId="168" fontId="0" fillId="0" borderId="0" xfId="1131" applyNumberFormat="1" applyFont="1"/>
    <xf numFmtId="49" fontId="0" fillId="0" borderId="0" xfId="0" applyNumberFormat="1" applyAlignment="1">
      <alignment horizontal="left"/>
    </xf>
    <xf numFmtId="0" fontId="0" fillId="4" borderId="0" xfId="0" applyFont="1" applyFill="1" applyAlignment="1">
      <alignment wrapText="1"/>
    </xf>
    <xf numFmtId="168" fontId="8" fillId="3" borderId="0" xfId="674" applyNumberFormat="1"/>
    <xf numFmtId="0" fontId="7" fillId="9" borderId="0" xfId="0" applyFont="1" applyFill="1"/>
    <xf numFmtId="49" fontId="7" fillId="0" borderId="0" xfId="0" applyNumberFormat="1" applyFont="1"/>
    <xf numFmtId="0" fontId="10" fillId="11" borderId="0" xfId="0" applyFont="1" applyFill="1"/>
    <xf numFmtId="0" fontId="7" fillId="0" borderId="0" xfId="0" applyFont="1" applyAlignment="1">
      <alignment wrapText="1"/>
    </xf>
    <xf numFmtId="0" fontId="7" fillId="9" borderId="0" xfId="0" applyFont="1" applyFill="1" applyAlignment="1">
      <alignment wrapText="1"/>
    </xf>
    <xf numFmtId="0" fontId="3" fillId="0" borderId="0" xfId="674" applyFont="1" applyFill="1"/>
    <xf numFmtId="0" fontId="7" fillId="0" borderId="0" xfId="0" applyFont="1" applyFill="1" applyAlignment="1">
      <alignment wrapText="1"/>
    </xf>
    <xf numFmtId="0" fontId="14" fillId="0" borderId="0" xfId="0" applyFont="1"/>
    <xf numFmtId="0" fontId="0" fillId="0" borderId="0" xfId="0" applyAlignment="1">
      <alignment horizontal="center"/>
    </xf>
    <xf numFmtId="0" fontId="0" fillId="12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14" borderId="0" xfId="0" applyFill="1" applyAlignment="1">
      <alignment horizontal="left"/>
    </xf>
    <xf numFmtId="0" fontId="0" fillId="0" borderId="1" xfId="0" applyBorder="1" applyAlignment="1">
      <alignment horizontal="center"/>
    </xf>
    <xf numFmtId="0" fontId="0" fillId="14" borderId="1" xfId="0" applyFill="1" applyBorder="1" applyAlignment="1">
      <alignment horizontal="center"/>
    </xf>
    <xf numFmtId="0" fontId="0" fillId="12" borderId="0" xfId="0" applyFill="1" applyAlignment="1">
      <alignment horizontal="left"/>
    </xf>
    <xf numFmtId="0" fontId="9" fillId="9" borderId="0" xfId="0" applyFont="1" applyFill="1" applyAlignment="1">
      <alignment horizontal="center"/>
    </xf>
    <xf numFmtId="0" fontId="9" fillId="9" borderId="0" xfId="0" applyFont="1" applyFill="1"/>
    <xf numFmtId="2" fontId="7" fillId="0" borderId="0" xfId="0" applyNumberFormat="1" applyFont="1"/>
    <xf numFmtId="2" fontId="0" fillId="0" borderId="0" xfId="0" applyNumberFormat="1" applyAlignment="1">
      <alignment horizontal="center"/>
    </xf>
    <xf numFmtId="0" fontId="0" fillId="0" borderId="0" xfId="0" applyFill="1" applyAlignment="1">
      <alignment horizontal="left"/>
    </xf>
    <xf numFmtId="2" fontId="0" fillId="0" borderId="0" xfId="0" applyNumberFormat="1" applyFill="1" applyAlignment="1">
      <alignment horizontal="center"/>
    </xf>
    <xf numFmtId="0" fontId="11" fillId="0" borderId="3" xfId="0" applyFont="1" applyBorder="1"/>
    <xf numFmtId="0" fontId="0" fillId="0" borderId="0" xfId="0" applyFont="1" applyAlignment="1">
      <alignment horizontal="center"/>
    </xf>
    <xf numFmtId="0" fontId="11" fillId="0" borderId="2" xfId="0" applyFont="1" applyBorder="1" applyAlignment="1">
      <alignment horizontal="center"/>
    </xf>
    <xf numFmtId="0" fontId="15" fillId="0" borderId="4" xfId="0" applyFont="1" applyFill="1" applyBorder="1" applyAlignment="1">
      <alignment horizontal="left"/>
    </xf>
    <xf numFmtId="0" fontId="16" fillId="0" borderId="4" xfId="0" applyFont="1" applyFill="1" applyBorder="1" applyAlignment="1">
      <alignment horizontal="left" indent="1"/>
    </xf>
    <xf numFmtId="0" fontId="17" fillId="3" borderId="0" xfId="674" applyFont="1"/>
    <xf numFmtId="0" fontId="0" fillId="0" borderId="0" xfId="674" applyFont="1" applyFill="1"/>
    <xf numFmtId="0" fontId="0" fillId="0" borderId="0" xfId="0" pivotButton="1" applyFont="1"/>
    <xf numFmtId="0" fontId="0" fillId="0" borderId="0" xfId="0" applyFont="1" applyAlignment="1">
      <alignment horizontal="left"/>
    </xf>
    <xf numFmtId="0" fontId="0" fillId="0" borderId="0" xfId="0" applyNumberFormat="1" applyFont="1"/>
    <xf numFmtId="0" fontId="17" fillId="0" borderId="0" xfId="674" applyFont="1" applyFill="1"/>
    <xf numFmtId="9" fontId="0" fillId="0" borderId="0" xfId="0" applyNumberFormat="1"/>
    <xf numFmtId="1" fontId="0" fillId="0" borderId="0" xfId="1131" applyNumberFormat="1" applyFont="1" applyAlignment="1">
      <alignment horizontal="left"/>
    </xf>
    <xf numFmtId="0" fontId="10" fillId="0" borderId="0" xfId="0" applyFont="1" applyFill="1" applyAlignment="1">
      <alignment wrapText="1"/>
    </xf>
    <xf numFmtId="0" fontId="7" fillId="0" borderId="0" xfId="0" applyFont="1" applyFill="1"/>
    <xf numFmtId="0" fontId="9" fillId="9" borderId="5" xfId="0" applyFont="1" applyFill="1" applyBorder="1" applyAlignment="1"/>
    <xf numFmtId="0" fontId="9" fillId="9" borderId="6" xfId="0" applyFont="1" applyFill="1" applyBorder="1" applyAlignment="1"/>
    <xf numFmtId="0" fontId="9" fillId="9" borderId="7" xfId="0" applyFont="1" applyFill="1" applyBorder="1" applyAlignment="1"/>
    <xf numFmtId="49" fontId="8" fillId="3" borderId="0" xfId="674" applyNumberFormat="1"/>
    <xf numFmtId="0" fontId="7" fillId="7" borderId="0" xfId="0" applyFont="1" applyFill="1" applyAlignment="1">
      <alignment wrapText="1"/>
    </xf>
    <xf numFmtId="0" fontId="0" fillId="0" borderId="0" xfId="0" applyAlignment="1">
      <alignment wrapText="1"/>
    </xf>
    <xf numFmtId="168" fontId="0" fillId="0" borderId="0" xfId="1131" applyNumberFormat="1" applyFont="1" applyAlignment="1">
      <alignment wrapText="1"/>
    </xf>
    <xf numFmtId="49" fontId="0" fillId="0" borderId="0" xfId="0" applyNumberFormat="1" applyAlignment="1">
      <alignment wrapText="1"/>
    </xf>
    <xf numFmtId="0" fontId="0" fillId="12" borderId="0" xfId="0" applyFill="1" applyAlignment="1">
      <alignment horizontal="left" wrapText="1"/>
    </xf>
    <xf numFmtId="0" fontId="0" fillId="9" borderId="0" xfId="0" applyFill="1" applyAlignment="1">
      <alignment wrapText="1"/>
    </xf>
    <xf numFmtId="0" fontId="18" fillId="0" borderId="0" xfId="0" applyFont="1" applyFill="1"/>
    <xf numFmtId="0" fontId="7" fillId="0" borderId="0" xfId="0" applyFont="1" applyAlignment="1">
      <alignment horizontal="center"/>
    </xf>
    <xf numFmtId="0" fontId="10" fillId="11" borderId="0" xfId="0" applyFont="1" applyFill="1" applyAlignment="1"/>
    <xf numFmtId="0" fontId="0" fillId="0" borderId="0" xfId="0" applyFill="1" applyAlignment="1"/>
    <xf numFmtId="0" fontId="0" fillId="0" borderId="0" xfId="0" applyAlignment="1"/>
    <xf numFmtId="0" fontId="0" fillId="0" borderId="0" xfId="0" applyAlignment="1">
      <alignment horizontal="left" indent="1"/>
    </xf>
    <xf numFmtId="0" fontId="20" fillId="0" borderId="0" xfId="0" applyFont="1"/>
    <xf numFmtId="0" fontId="7" fillId="0" borderId="1" xfId="0" applyFont="1" applyBorder="1"/>
    <xf numFmtId="0" fontId="0" fillId="0" borderId="1" xfId="0" applyBorder="1"/>
    <xf numFmtId="0" fontId="0" fillId="0" borderId="1" xfId="0" applyFont="1" applyBorder="1"/>
    <xf numFmtId="0" fontId="15" fillId="16" borderId="9" xfId="0" applyFont="1" applyFill="1" applyBorder="1"/>
    <xf numFmtId="0" fontId="15" fillId="17" borderId="4" xfId="0" applyNumberFormat="1" applyFont="1" applyFill="1" applyBorder="1"/>
    <xf numFmtId="0" fontId="16" fillId="0" borderId="4" xfId="0" applyNumberFormat="1" applyFont="1" applyBorder="1"/>
    <xf numFmtId="0" fontId="4" fillId="0" borderId="8" xfId="0" applyFont="1" applyFill="1" applyBorder="1"/>
    <xf numFmtId="0" fontId="0" fillId="0" borderId="0" xfId="0" pivotButton="1"/>
    <xf numFmtId="0" fontId="0" fillId="0" borderId="1" xfId="0" applyNumberFormat="1" applyBorder="1" applyAlignment="1">
      <alignment horizontal="center"/>
    </xf>
    <xf numFmtId="0" fontId="10" fillId="0" borderId="1" xfId="0" applyNumberFormat="1" applyFont="1" applyBorder="1"/>
    <xf numFmtId="0" fontId="19" fillId="15" borderId="1" xfId="2850" applyBorder="1"/>
    <xf numFmtId="0" fontId="7" fillId="0" borderId="1" xfId="0" applyFont="1" applyBorder="1" applyAlignment="1">
      <alignment horizontal="center"/>
    </xf>
    <xf numFmtId="0" fontId="0" fillId="0" borderId="10" xfId="0" applyBorder="1"/>
    <xf numFmtId="0" fontId="0" fillId="0" borderId="10" xfId="0" applyBorder="1" applyAlignment="1">
      <alignment horizontal="center"/>
    </xf>
    <xf numFmtId="0" fontId="7" fillId="0" borderId="0" xfId="0" applyFont="1" applyBorder="1"/>
    <xf numFmtId="0" fontId="0" fillId="0" borderId="0" xfId="0" applyFont="1" applyBorder="1"/>
    <xf numFmtId="0" fontId="7" fillId="0" borderId="0" xfId="0" applyFont="1" applyFill="1" applyBorder="1" applyAlignment="1">
      <alignment wrapText="1"/>
    </xf>
    <xf numFmtId="0" fontId="0" fillId="0" borderId="0" xfId="674" applyFont="1" applyFill="1" applyBorder="1"/>
    <xf numFmtId="0" fontId="0" fillId="0" borderId="0" xfId="0" applyFont="1" applyFill="1" applyBorder="1" applyAlignment="1">
      <alignment horizontal="center"/>
    </xf>
    <xf numFmtId="0" fontId="3" fillId="0" borderId="0" xfId="2850" applyFont="1" applyFill="1" applyBorder="1" applyAlignment="1">
      <alignment horizontal="center"/>
    </xf>
    <xf numFmtId="0" fontId="19" fillId="15" borderId="0" xfId="2850" applyBorder="1"/>
    <xf numFmtId="0" fontId="23" fillId="7" borderId="0" xfId="0" applyFont="1" applyFill="1"/>
    <xf numFmtId="0" fontId="0" fillId="0" borderId="1" xfId="0" applyFill="1" applyBorder="1"/>
    <xf numFmtId="0" fontId="0" fillId="0" borderId="0" xfId="0" applyFill="1" applyBorder="1"/>
    <xf numFmtId="0" fontId="23" fillId="0" borderId="0" xfId="0" applyFont="1"/>
    <xf numFmtId="0" fontId="23" fillId="0" borderId="11" xfId="0" applyFont="1" applyBorder="1"/>
    <xf numFmtId="0" fontId="0" fillId="0" borderId="0" xfId="0" applyFont="1" applyFill="1" applyBorder="1"/>
    <xf numFmtId="0" fontId="23" fillId="0" borderId="0" xfId="0" applyFont="1" applyFill="1" applyBorder="1"/>
    <xf numFmtId="0" fontId="0" fillId="0" borderId="11" xfId="0" applyFont="1" applyBorder="1"/>
    <xf numFmtId="0" fontId="23" fillId="0" borderId="11" xfId="0" applyFont="1" applyFill="1" applyBorder="1"/>
    <xf numFmtId="0" fontId="0" fillId="0" borderId="12" xfId="0" applyFont="1" applyBorder="1"/>
    <xf numFmtId="0" fontId="0" fillId="0" borderId="12" xfId="0" applyFont="1" applyFill="1" applyBorder="1"/>
    <xf numFmtId="0" fontId="0" fillId="0" borderId="11" xfId="0" applyFont="1" applyFill="1" applyBorder="1"/>
    <xf numFmtId="0" fontId="7" fillId="18" borderId="0" xfId="0" applyFont="1" applyFill="1" applyAlignment="1">
      <alignment wrapText="1"/>
    </xf>
    <xf numFmtId="0" fontId="0" fillId="18" borderId="0" xfId="0" applyFont="1" applyFill="1"/>
    <xf numFmtId="0" fontId="3" fillId="18" borderId="0" xfId="0" applyFont="1" applyFill="1"/>
    <xf numFmtId="0" fontId="8" fillId="18" borderId="0" xfId="674" applyFill="1"/>
    <xf numFmtId="0" fontId="7" fillId="0" borderId="0" xfId="0" applyFont="1" applyAlignment="1"/>
    <xf numFmtId="0" fontId="11" fillId="0" borderId="13" xfId="0" applyFont="1" applyBorder="1"/>
    <xf numFmtId="0" fontId="19" fillId="15" borderId="1" xfId="2850" applyFont="1" applyFill="1" applyBorder="1"/>
    <xf numFmtId="0" fontId="0" fillId="0" borderId="7" xfId="0" applyBorder="1"/>
    <xf numFmtId="0" fontId="0" fillId="0" borderId="7" xfId="0" applyBorder="1" applyAlignment="1">
      <alignment horizontal="center"/>
    </xf>
    <xf numFmtId="0" fontId="0" fillId="19" borderId="1" xfId="0" applyFill="1" applyBorder="1" applyAlignment="1">
      <alignment horizontal="center"/>
    </xf>
    <xf numFmtId="0" fontId="29" fillId="0" borderId="14" xfId="0" applyFont="1" applyBorder="1"/>
    <xf numFmtId="0" fontId="0" fillId="0" borderId="15" xfId="0" applyBorder="1" applyAlignment="1">
      <alignment horizontal="center"/>
    </xf>
    <xf numFmtId="0" fontId="0" fillId="0" borderId="16" xfId="0" applyBorder="1"/>
    <xf numFmtId="0" fontId="0" fillId="0" borderId="17" xfId="0" applyBorder="1"/>
    <xf numFmtId="0" fontId="0" fillId="0" borderId="17" xfId="0" applyBorder="1" applyAlignment="1">
      <alignment horizontal="center"/>
    </xf>
    <xf numFmtId="0" fontId="30" fillId="20" borderId="17" xfId="0" applyFont="1" applyFill="1" applyBorder="1"/>
    <xf numFmtId="0" fontId="29" fillId="0" borderId="18" xfId="0" applyFont="1" applyBorder="1"/>
    <xf numFmtId="0" fontId="31" fillId="21" borderId="18" xfId="0" applyFont="1" applyFill="1" applyBorder="1"/>
    <xf numFmtId="168" fontId="7" fillId="8" borderId="0" xfId="1131" applyNumberFormat="1" applyFont="1" applyFill="1" applyAlignment="1">
      <alignment wrapText="1"/>
    </xf>
    <xf numFmtId="0" fontId="9" fillId="9" borderId="6" xfId="0" applyFont="1" applyFill="1" applyBorder="1" applyAlignment="1">
      <alignment horizontal="center"/>
    </xf>
    <xf numFmtId="0" fontId="9" fillId="9" borderId="7" xfId="0" applyFont="1" applyFill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32" fillId="8" borderId="0" xfId="0" applyFont="1" applyFill="1"/>
    <xf numFmtId="0" fontId="33" fillId="9" borderId="0" xfId="0" applyFont="1" applyFill="1"/>
    <xf numFmtId="0" fontId="14" fillId="0" borderId="0" xfId="0" applyFont="1" applyFill="1"/>
    <xf numFmtId="0" fontId="0" fillId="0" borderId="0" xfId="0" applyBorder="1"/>
    <xf numFmtId="0" fontId="14" fillId="0" borderId="0" xfId="0" applyFont="1" applyBorder="1"/>
    <xf numFmtId="0" fontId="7" fillId="0" borderId="0" xfId="0" applyFont="1" applyAlignment="1">
      <alignment horizontal="right"/>
    </xf>
    <xf numFmtId="2" fontId="0" fillId="0" borderId="0" xfId="0" applyNumberFormat="1" applyFill="1" applyAlignment="1">
      <alignment horizontal="right"/>
    </xf>
    <xf numFmtId="0" fontId="4" fillId="0" borderId="0" xfId="0" applyFont="1" applyFill="1" applyBorder="1"/>
    <xf numFmtId="0" fontId="15" fillId="16" borderId="0" xfId="0" applyFont="1" applyFill="1" applyBorder="1"/>
    <xf numFmtId="0" fontId="31" fillId="21" borderId="0" xfId="0" applyFont="1" applyFill="1" applyBorder="1"/>
    <xf numFmtId="0" fontId="29" fillId="0" borderId="0" xfId="0" applyFont="1" applyBorder="1"/>
    <xf numFmtId="0" fontId="16" fillId="0" borderId="0" xfId="0" applyNumberFormat="1" applyFont="1" applyFill="1" applyBorder="1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right"/>
    </xf>
    <xf numFmtId="0" fontId="11" fillId="0" borderId="13" xfId="0" applyFont="1" applyBorder="1" applyAlignment="1">
      <alignment horizontal="center"/>
    </xf>
    <xf numFmtId="2" fontId="11" fillId="0" borderId="13" xfId="0" applyNumberFormat="1" applyFont="1" applyBorder="1" applyAlignment="1">
      <alignment horizontal="right"/>
    </xf>
    <xf numFmtId="0" fontId="9" fillId="9" borderId="0" xfId="0" applyFont="1" applyFill="1" applyBorder="1"/>
    <xf numFmtId="0" fontId="0" fillId="0" borderId="0" xfId="0" applyAlignment="1">
      <alignment horizontal="right"/>
    </xf>
    <xf numFmtId="0" fontId="0" fillId="8" borderId="0" xfId="0" applyFill="1"/>
    <xf numFmtId="0" fontId="0" fillId="0" borderId="0" xfId="0" applyNumberFormat="1" applyAlignment="1">
      <alignment horizontal="right"/>
    </xf>
    <xf numFmtId="0" fontId="9" fillId="9" borderId="5" xfId="0" applyFont="1" applyFill="1" applyBorder="1" applyAlignment="1">
      <alignment horizontal="left"/>
    </xf>
    <xf numFmtId="1" fontId="0" fillId="0" borderId="0" xfId="0" applyNumberFormat="1" applyAlignment="1">
      <alignment horizontal="center"/>
    </xf>
    <xf numFmtId="1" fontId="0" fillId="0" borderId="0" xfId="0" applyNumberFormat="1" applyFill="1" applyBorder="1" applyAlignment="1">
      <alignment horizontal="center"/>
    </xf>
    <xf numFmtId="0" fontId="7" fillId="11" borderId="0" xfId="0" applyFont="1" applyFill="1"/>
    <xf numFmtId="0" fontId="10" fillId="22" borderId="0" xfId="0" applyFont="1" applyFill="1"/>
    <xf numFmtId="2" fontId="8" fillId="3" borderId="0" xfId="674" applyNumberFormat="1"/>
    <xf numFmtId="0" fontId="8" fillId="3" borderId="0" xfId="674" applyAlignment="1">
      <alignment horizontal="center"/>
    </xf>
    <xf numFmtId="2" fontId="34" fillId="0" borderId="0" xfId="0" applyNumberFormat="1" applyFont="1" applyFill="1" applyAlignment="1">
      <alignment horizontal="center"/>
    </xf>
    <xf numFmtId="2" fontId="34" fillId="0" borderId="0" xfId="0" applyNumberFormat="1" applyFont="1" applyAlignment="1">
      <alignment horizontal="center"/>
    </xf>
    <xf numFmtId="0" fontId="3" fillId="0" borderId="0" xfId="0" applyFont="1" applyFill="1" applyAlignment="1">
      <alignment wrapText="1"/>
    </xf>
    <xf numFmtId="0" fontId="23" fillId="0" borderId="0" xfId="0" applyFont="1" applyFill="1"/>
    <xf numFmtId="0" fontId="14" fillId="23" borderId="0" xfId="0" applyFont="1" applyFill="1"/>
    <xf numFmtId="0" fontId="14" fillId="24" borderId="0" xfId="0" applyFont="1" applyFill="1"/>
    <xf numFmtId="0" fontId="14" fillId="25" borderId="0" xfId="0" applyFont="1" applyFill="1"/>
    <xf numFmtId="0" fontId="14" fillId="26" borderId="0" xfId="0" applyFont="1" applyFill="1"/>
    <xf numFmtId="0" fontId="14" fillId="27" borderId="0" xfId="0" applyFont="1" applyFill="1"/>
    <xf numFmtId="0" fontId="7" fillId="8" borderId="0" xfId="0" applyFont="1" applyFill="1" applyAlignment="1">
      <alignment wrapText="1"/>
    </xf>
    <xf numFmtId="0" fontId="9" fillId="5" borderId="0" xfId="0" applyFont="1" applyFill="1" applyAlignment="1">
      <alignment wrapText="1"/>
    </xf>
    <xf numFmtId="49" fontId="0" fillId="4" borderId="0" xfId="0" applyNumberFormat="1" applyFill="1" applyAlignment="1">
      <alignment horizontal="left"/>
    </xf>
    <xf numFmtId="0" fontId="0" fillId="0" borderId="0" xfId="0" applyNumberFormat="1" applyAlignment="1">
      <alignment wrapText="1"/>
    </xf>
    <xf numFmtId="0" fontId="7" fillId="2" borderId="0" xfId="0" applyFont="1" applyFill="1"/>
    <xf numFmtId="0" fontId="19" fillId="15" borderId="13" xfId="2850" applyFont="1" applyFill="1" applyBorder="1"/>
    <xf numFmtId="0" fontId="11" fillId="0" borderId="19" xfId="0" applyFont="1" applyBorder="1"/>
    <xf numFmtId="0" fontId="7" fillId="0" borderId="5" xfId="0" applyFont="1" applyBorder="1"/>
    <xf numFmtId="0" fontId="7" fillId="0" borderId="7" xfId="0" applyNumberFormat="1" applyFont="1" applyBorder="1"/>
    <xf numFmtId="0" fontId="14" fillId="0" borderId="1" xfId="0" applyFont="1" applyBorder="1"/>
    <xf numFmtId="0" fontId="11" fillId="0" borderId="0" xfId="0" applyFont="1" applyBorder="1"/>
    <xf numFmtId="0" fontId="35" fillId="0" borderId="0" xfId="2850" applyFont="1" applyFill="1" applyBorder="1"/>
    <xf numFmtId="0" fontId="10" fillId="7" borderId="0" xfId="0" applyFont="1" applyFill="1"/>
    <xf numFmtId="0" fontId="35" fillId="3" borderId="0" xfId="674" applyFont="1"/>
    <xf numFmtId="0" fontId="7" fillId="20" borderId="0" xfId="0" applyFont="1" applyFill="1" applyAlignment="1">
      <alignment wrapText="1"/>
    </xf>
    <xf numFmtId="1" fontId="0" fillId="0" borderId="0" xfId="0" applyNumberFormat="1" applyAlignment="1">
      <alignment horizontal="left"/>
    </xf>
    <xf numFmtId="168" fontId="7" fillId="8" borderId="0" xfId="1131" applyNumberFormat="1" applyFont="1" applyFill="1"/>
    <xf numFmtId="0" fontId="0" fillId="0" borderId="0" xfId="0" applyFill="1" applyAlignment="1">
      <alignment wrapText="1"/>
    </xf>
    <xf numFmtId="0" fontId="4" fillId="0" borderId="0" xfId="0" applyFont="1" applyFill="1"/>
    <xf numFmtId="0" fontId="19" fillId="0" borderId="0" xfId="2850" applyFill="1"/>
    <xf numFmtId="0" fontId="11" fillId="0" borderId="0" xfId="0" applyFont="1" applyFill="1"/>
    <xf numFmtId="0" fontId="8" fillId="3" borderId="0" xfId="674" applyAlignment="1">
      <alignment wrapText="1"/>
    </xf>
    <xf numFmtId="0" fontId="19" fillId="15" borderId="0" xfId="2850"/>
    <xf numFmtId="0" fontId="19" fillId="4" borderId="0" xfId="2850" applyFill="1"/>
    <xf numFmtId="0" fontId="30" fillId="20" borderId="0" xfId="0" applyFont="1" applyFill="1"/>
    <xf numFmtId="0" fontId="36" fillId="0" borderId="0" xfId="0" applyFont="1"/>
    <xf numFmtId="0" fontId="32" fillId="0" borderId="0" xfId="0" applyFont="1" applyAlignment="1">
      <alignment horizontal="left"/>
    </xf>
    <xf numFmtId="0" fontId="14" fillId="0" borderId="0" xfId="0" applyFont="1" applyAlignment="1">
      <alignment horizontal="center"/>
    </xf>
    <xf numFmtId="0" fontId="32" fillId="9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7" fillId="28" borderId="0" xfId="0" applyFont="1" applyFill="1" applyAlignment="1">
      <alignment wrapText="1"/>
    </xf>
    <xf numFmtId="0" fontId="7" fillId="28" borderId="0" xfId="0" applyFont="1" applyFill="1"/>
    <xf numFmtId="2" fontId="7" fillId="28" borderId="0" xfId="0" applyNumberFormat="1" applyFont="1" applyFill="1" applyAlignment="1">
      <alignment horizontal="center"/>
    </xf>
    <xf numFmtId="2" fontId="0" fillId="0" borderId="0" xfId="0" applyNumberFormat="1" applyAlignment="1">
      <alignment horizontal="right"/>
    </xf>
    <xf numFmtId="2" fontId="8" fillId="3" borderId="0" xfId="674" applyNumberFormat="1" applyAlignment="1">
      <alignment horizontal="right"/>
    </xf>
    <xf numFmtId="0" fontId="11" fillId="0" borderId="0" xfId="0" applyFont="1" applyFill="1" applyBorder="1" applyAlignment="1">
      <alignment horizontal="center"/>
    </xf>
    <xf numFmtId="2" fontId="0" fillId="0" borderId="0" xfId="0" applyNumberFormat="1" applyFill="1" applyAlignment="1">
      <alignment horizontal="left"/>
    </xf>
    <xf numFmtId="0" fontId="11" fillId="0" borderId="20" xfId="0" applyFont="1" applyBorder="1"/>
    <xf numFmtId="0" fontId="0" fillId="9" borderId="0" xfId="0" applyFont="1" applyFill="1" applyAlignment="1">
      <alignment horizontal="center"/>
    </xf>
    <xf numFmtId="0" fontId="11" fillId="9" borderId="20" xfId="0" applyFont="1" applyFill="1" applyBorder="1"/>
    <xf numFmtId="0" fontId="0" fillId="9" borderId="10" xfId="0" applyFill="1" applyBorder="1" applyAlignment="1">
      <alignment horizontal="center"/>
    </xf>
    <xf numFmtId="0" fontId="0" fillId="0" borderId="0" xfId="0" applyFont="1" applyAlignment="1">
      <alignment horizontal="right"/>
    </xf>
    <xf numFmtId="0" fontId="0" fillId="0" borderId="0" xfId="0" applyFont="1" applyFill="1" applyAlignment="1">
      <alignment horizontal="right"/>
    </xf>
    <xf numFmtId="0" fontId="0" fillId="0" borderId="0" xfId="0" applyFont="1" applyFill="1" applyBorder="1" applyAlignment="1">
      <alignment horizontal="right"/>
    </xf>
    <xf numFmtId="168" fontId="0" fillId="9" borderId="0" xfId="1131" applyNumberFormat="1" applyFont="1" applyFill="1"/>
    <xf numFmtId="1" fontId="8" fillId="3" borderId="0" xfId="674" applyNumberFormat="1" applyAlignment="1">
      <alignment horizontal="right"/>
    </xf>
  </cellXfs>
  <cellStyles count="5513">
    <cellStyle name="Bad" xfId="674" builtinId="27"/>
    <cellStyle name="Comma" xfId="1131" builtinId="3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7" builtinId="9" hidden="1"/>
    <cellStyle name="Followed Hyperlink" xfId="619" builtinId="9" hidden="1"/>
    <cellStyle name="Followed Hyperlink" xfId="621" builtinId="9" hidden="1"/>
    <cellStyle name="Followed Hyperlink" xfId="623" builtinId="9" hidden="1"/>
    <cellStyle name="Followed Hyperlink" xfId="625" builtinId="9" hidden="1"/>
    <cellStyle name="Followed Hyperlink" xfId="627" builtinId="9" hidden="1"/>
    <cellStyle name="Followed Hyperlink" xfId="629" builtinId="9" hidden="1"/>
    <cellStyle name="Followed Hyperlink" xfId="631" builtinId="9" hidden="1"/>
    <cellStyle name="Followed Hyperlink" xfId="633" builtinId="9" hidden="1"/>
    <cellStyle name="Followed Hyperlink" xfId="635" builtinId="9" hidden="1"/>
    <cellStyle name="Followed Hyperlink" xfId="637" builtinId="9" hidden="1"/>
    <cellStyle name="Followed Hyperlink" xfId="639" builtinId="9" hidden="1"/>
    <cellStyle name="Followed Hyperlink" xfId="641" builtinId="9" hidden="1"/>
    <cellStyle name="Followed Hyperlink" xfId="643" builtinId="9" hidden="1"/>
    <cellStyle name="Followed Hyperlink" xfId="645" builtinId="9" hidden="1"/>
    <cellStyle name="Followed Hyperlink" xfId="647" builtinId="9" hidden="1"/>
    <cellStyle name="Followed Hyperlink" xfId="649" builtinId="9" hidden="1"/>
    <cellStyle name="Followed Hyperlink" xfId="651" builtinId="9" hidden="1"/>
    <cellStyle name="Followed Hyperlink" xfId="653" builtinId="9" hidden="1"/>
    <cellStyle name="Followed Hyperlink" xfId="655" builtinId="9" hidden="1"/>
    <cellStyle name="Followed Hyperlink" xfId="657" builtinId="9" hidden="1"/>
    <cellStyle name="Followed Hyperlink" xfId="659" builtinId="9" hidden="1"/>
    <cellStyle name="Followed Hyperlink" xfId="661" builtinId="9" hidden="1"/>
    <cellStyle name="Followed Hyperlink" xfId="663" builtinId="9" hidden="1"/>
    <cellStyle name="Followed Hyperlink" xfId="665" builtinId="9" hidden="1"/>
    <cellStyle name="Followed Hyperlink" xfId="667" builtinId="9" hidden="1"/>
    <cellStyle name="Followed Hyperlink" xfId="669" builtinId="9" hidden="1"/>
    <cellStyle name="Followed Hyperlink" xfId="671" builtinId="9" hidden="1"/>
    <cellStyle name="Followed Hyperlink" xfId="673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3" builtinId="9" hidden="1"/>
    <cellStyle name="Followed Hyperlink" xfId="1135" builtinId="9" hidden="1"/>
    <cellStyle name="Followed Hyperlink" xfId="1137" builtinId="9" hidden="1"/>
    <cellStyle name="Followed Hyperlink" xfId="1139" builtinId="9" hidden="1"/>
    <cellStyle name="Followed Hyperlink" xfId="1141" builtinId="9" hidden="1"/>
    <cellStyle name="Followed Hyperlink" xfId="1143" builtinId="9" hidden="1"/>
    <cellStyle name="Followed Hyperlink" xfId="1145" builtinId="9" hidden="1"/>
    <cellStyle name="Followed Hyperlink" xfId="1147" builtinId="9" hidden="1"/>
    <cellStyle name="Followed Hyperlink" xfId="1149" builtinId="9" hidden="1"/>
    <cellStyle name="Followed Hyperlink" xfId="1151" builtinId="9" hidden="1"/>
    <cellStyle name="Followed Hyperlink" xfId="1153" builtinId="9" hidden="1"/>
    <cellStyle name="Followed Hyperlink" xfId="1155" builtinId="9" hidden="1"/>
    <cellStyle name="Followed Hyperlink" xfId="1157" builtinId="9" hidden="1"/>
    <cellStyle name="Followed Hyperlink" xfId="1159" builtinId="9" hidden="1"/>
    <cellStyle name="Followed Hyperlink" xfId="1161" builtinId="9" hidden="1"/>
    <cellStyle name="Followed Hyperlink" xfId="1163" builtinId="9" hidden="1"/>
    <cellStyle name="Followed Hyperlink" xfId="1165" builtinId="9" hidden="1"/>
    <cellStyle name="Followed Hyperlink" xfId="1167" builtinId="9" hidden="1"/>
    <cellStyle name="Followed Hyperlink" xfId="1169" builtinId="9" hidden="1"/>
    <cellStyle name="Followed Hyperlink" xfId="1171" builtinId="9" hidden="1"/>
    <cellStyle name="Followed Hyperlink" xfId="1173" builtinId="9" hidden="1"/>
    <cellStyle name="Followed Hyperlink" xfId="1175" builtinId="9" hidden="1"/>
    <cellStyle name="Followed Hyperlink" xfId="1177" builtinId="9" hidden="1"/>
    <cellStyle name="Followed Hyperlink" xfId="1179" builtinId="9" hidden="1"/>
    <cellStyle name="Followed Hyperlink" xfId="1181" builtinId="9" hidden="1"/>
    <cellStyle name="Followed Hyperlink" xfId="1183" builtinId="9" hidden="1"/>
    <cellStyle name="Followed Hyperlink" xfId="1185" builtinId="9" hidden="1"/>
    <cellStyle name="Followed Hyperlink" xfId="1187" builtinId="9" hidden="1"/>
    <cellStyle name="Followed Hyperlink" xfId="1189" builtinId="9" hidden="1"/>
    <cellStyle name="Followed Hyperlink" xfId="1191" builtinId="9" hidden="1"/>
    <cellStyle name="Followed Hyperlink" xfId="1193" builtinId="9" hidden="1"/>
    <cellStyle name="Followed Hyperlink" xfId="1195" builtinId="9" hidden="1"/>
    <cellStyle name="Followed Hyperlink" xfId="1197" builtinId="9" hidden="1"/>
    <cellStyle name="Followed Hyperlink" xfId="1199" builtinId="9" hidden="1"/>
    <cellStyle name="Followed Hyperlink" xfId="1201" builtinId="9" hidden="1"/>
    <cellStyle name="Followed Hyperlink" xfId="1203" builtinId="9" hidden="1"/>
    <cellStyle name="Followed Hyperlink" xfId="1205" builtinId="9" hidden="1"/>
    <cellStyle name="Followed Hyperlink" xfId="1207" builtinId="9" hidden="1"/>
    <cellStyle name="Followed Hyperlink" xfId="1209" builtinId="9" hidden="1"/>
    <cellStyle name="Followed Hyperlink" xfId="1211" builtinId="9" hidden="1"/>
    <cellStyle name="Followed Hyperlink" xfId="1213" builtinId="9" hidden="1"/>
    <cellStyle name="Followed Hyperlink" xfId="1215" builtinId="9" hidden="1"/>
    <cellStyle name="Followed Hyperlink" xfId="1217" builtinId="9" hidden="1"/>
    <cellStyle name="Followed Hyperlink" xfId="1219" builtinId="9" hidden="1"/>
    <cellStyle name="Followed Hyperlink" xfId="1221" builtinId="9" hidden="1"/>
    <cellStyle name="Followed Hyperlink" xfId="1223" builtinId="9" hidden="1"/>
    <cellStyle name="Followed Hyperlink" xfId="1225" builtinId="9" hidden="1"/>
    <cellStyle name="Followed Hyperlink" xfId="1227" builtinId="9" hidden="1"/>
    <cellStyle name="Followed Hyperlink" xfId="1229" builtinId="9" hidden="1"/>
    <cellStyle name="Followed Hyperlink" xfId="1231" builtinId="9" hidden="1"/>
    <cellStyle name="Followed Hyperlink" xfId="1233" builtinId="9" hidden="1"/>
    <cellStyle name="Followed Hyperlink" xfId="1235" builtinId="9" hidden="1"/>
    <cellStyle name="Followed Hyperlink" xfId="1237" builtinId="9" hidden="1"/>
    <cellStyle name="Followed Hyperlink" xfId="1239" builtinId="9" hidden="1"/>
    <cellStyle name="Followed Hyperlink" xfId="1241" builtinId="9" hidden="1"/>
    <cellStyle name="Followed Hyperlink" xfId="1243" builtinId="9" hidden="1"/>
    <cellStyle name="Followed Hyperlink" xfId="1245" builtinId="9" hidden="1"/>
    <cellStyle name="Followed Hyperlink" xfId="1247" builtinId="9" hidden="1"/>
    <cellStyle name="Followed Hyperlink" xfId="1249" builtinId="9" hidden="1"/>
    <cellStyle name="Followed Hyperlink" xfId="1251" builtinId="9" hidden="1"/>
    <cellStyle name="Followed Hyperlink" xfId="1253" builtinId="9" hidden="1"/>
    <cellStyle name="Followed Hyperlink" xfId="1255" builtinId="9" hidden="1"/>
    <cellStyle name="Followed Hyperlink" xfId="1257" builtinId="9" hidden="1"/>
    <cellStyle name="Followed Hyperlink" xfId="1259" builtinId="9" hidden="1"/>
    <cellStyle name="Followed Hyperlink" xfId="1261" builtinId="9" hidden="1"/>
    <cellStyle name="Followed Hyperlink" xfId="1263" builtinId="9" hidden="1"/>
    <cellStyle name="Followed Hyperlink" xfId="1265" builtinId="9" hidden="1"/>
    <cellStyle name="Followed Hyperlink" xfId="1267" builtinId="9" hidden="1"/>
    <cellStyle name="Followed Hyperlink" xfId="1269" builtinId="9" hidden="1"/>
    <cellStyle name="Followed Hyperlink" xfId="1271" builtinId="9" hidden="1"/>
    <cellStyle name="Followed Hyperlink" xfId="1273" builtinId="9" hidden="1"/>
    <cellStyle name="Followed Hyperlink" xfId="1275" builtinId="9" hidden="1"/>
    <cellStyle name="Followed Hyperlink" xfId="1277" builtinId="9" hidden="1"/>
    <cellStyle name="Followed Hyperlink" xfId="1279" builtinId="9" hidden="1"/>
    <cellStyle name="Followed Hyperlink" xfId="1281" builtinId="9" hidden="1"/>
    <cellStyle name="Followed Hyperlink" xfId="1283" builtinId="9" hidden="1"/>
    <cellStyle name="Followed Hyperlink" xfId="1285" builtinId="9" hidden="1"/>
    <cellStyle name="Followed Hyperlink" xfId="1287" builtinId="9" hidden="1"/>
    <cellStyle name="Followed Hyperlink" xfId="1289" builtinId="9" hidden="1"/>
    <cellStyle name="Followed Hyperlink" xfId="1291" builtinId="9" hidden="1"/>
    <cellStyle name="Followed Hyperlink" xfId="1293" builtinId="9" hidden="1"/>
    <cellStyle name="Followed Hyperlink" xfId="1295" builtinId="9" hidden="1"/>
    <cellStyle name="Followed Hyperlink" xfId="1297" builtinId="9" hidden="1"/>
    <cellStyle name="Followed Hyperlink" xfId="1299" builtinId="9" hidden="1"/>
    <cellStyle name="Followed Hyperlink" xfId="1301" builtinId="9" hidden="1"/>
    <cellStyle name="Followed Hyperlink" xfId="1303" builtinId="9" hidden="1"/>
    <cellStyle name="Followed Hyperlink" xfId="1305" builtinId="9" hidden="1"/>
    <cellStyle name="Followed Hyperlink" xfId="1307" builtinId="9" hidden="1"/>
    <cellStyle name="Followed Hyperlink" xfId="1309" builtinId="9" hidden="1"/>
    <cellStyle name="Followed Hyperlink" xfId="1311" builtinId="9" hidden="1"/>
    <cellStyle name="Followed Hyperlink" xfId="1313" builtinId="9" hidden="1"/>
    <cellStyle name="Followed Hyperlink" xfId="1315" builtinId="9" hidden="1"/>
    <cellStyle name="Followed Hyperlink" xfId="1317" builtinId="9" hidden="1"/>
    <cellStyle name="Followed Hyperlink" xfId="1319" builtinId="9" hidden="1"/>
    <cellStyle name="Followed Hyperlink" xfId="1321" builtinId="9" hidden="1"/>
    <cellStyle name="Followed Hyperlink" xfId="1323" builtinId="9" hidden="1"/>
    <cellStyle name="Followed Hyperlink" xfId="1325" builtinId="9" hidden="1"/>
    <cellStyle name="Followed Hyperlink" xfId="1327" builtinId="9" hidden="1"/>
    <cellStyle name="Followed Hyperlink" xfId="1329" builtinId="9" hidden="1"/>
    <cellStyle name="Followed Hyperlink" xfId="1331" builtinId="9" hidden="1"/>
    <cellStyle name="Followed Hyperlink" xfId="1333" builtinId="9" hidden="1"/>
    <cellStyle name="Followed Hyperlink" xfId="1335" builtinId="9" hidden="1"/>
    <cellStyle name="Followed Hyperlink" xfId="1337" builtinId="9" hidden="1"/>
    <cellStyle name="Followed Hyperlink" xfId="1339" builtinId="9" hidden="1"/>
    <cellStyle name="Followed Hyperlink" xfId="1341" builtinId="9" hidden="1"/>
    <cellStyle name="Followed Hyperlink" xfId="1343" builtinId="9" hidden="1"/>
    <cellStyle name="Followed Hyperlink" xfId="1345" builtinId="9" hidden="1"/>
    <cellStyle name="Followed Hyperlink" xfId="1347" builtinId="9" hidden="1"/>
    <cellStyle name="Followed Hyperlink" xfId="1349" builtinId="9" hidden="1"/>
    <cellStyle name="Followed Hyperlink" xfId="1351" builtinId="9" hidden="1"/>
    <cellStyle name="Followed Hyperlink" xfId="1353" builtinId="9" hidden="1"/>
    <cellStyle name="Followed Hyperlink" xfId="1355" builtinId="9" hidden="1"/>
    <cellStyle name="Followed Hyperlink" xfId="1357" builtinId="9" hidden="1"/>
    <cellStyle name="Followed Hyperlink" xfId="1359" builtinId="9" hidden="1"/>
    <cellStyle name="Followed Hyperlink" xfId="1361" builtinId="9" hidden="1"/>
    <cellStyle name="Followed Hyperlink" xfId="1363" builtinId="9" hidden="1"/>
    <cellStyle name="Followed Hyperlink" xfId="1365" builtinId="9" hidden="1"/>
    <cellStyle name="Followed Hyperlink" xfId="1367" builtinId="9" hidden="1"/>
    <cellStyle name="Followed Hyperlink" xfId="1369" builtinId="9" hidden="1"/>
    <cellStyle name="Followed Hyperlink" xfId="1371" builtinId="9" hidden="1"/>
    <cellStyle name="Followed Hyperlink" xfId="1373" builtinId="9" hidden="1"/>
    <cellStyle name="Followed Hyperlink" xfId="1375" builtinId="9" hidden="1"/>
    <cellStyle name="Followed Hyperlink" xfId="1377" builtinId="9" hidden="1"/>
    <cellStyle name="Followed Hyperlink" xfId="1379" builtinId="9" hidden="1"/>
    <cellStyle name="Followed Hyperlink" xfId="1381" builtinId="9" hidden="1"/>
    <cellStyle name="Followed Hyperlink" xfId="1383" builtinId="9" hidden="1"/>
    <cellStyle name="Followed Hyperlink" xfId="1385" builtinId="9" hidden="1"/>
    <cellStyle name="Followed Hyperlink" xfId="1387" builtinId="9" hidden="1"/>
    <cellStyle name="Followed Hyperlink" xfId="1389" builtinId="9" hidden="1"/>
    <cellStyle name="Followed Hyperlink" xfId="1391" builtinId="9" hidden="1"/>
    <cellStyle name="Followed Hyperlink" xfId="1393" builtinId="9" hidden="1"/>
    <cellStyle name="Followed Hyperlink" xfId="1395" builtinId="9" hidden="1"/>
    <cellStyle name="Followed Hyperlink" xfId="1397" builtinId="9" hidden="1"/>
    <cellStyle name="Followed Hyperlink" xfId="1399" builtinId="9" hidden="1"/>
    <cellStyle name="Followed Hyperlink" xfId="1401" builtinId="9" hidden="1"/>
    <cellStyle name="Followed Hyperlink" xfId="1403" builtinId="9" hidden="1"/>
    <cellStyle name="Followed Hyperlink" xfId="1405" builtinId="9" hidden="1"/>
    <cellStyle name="Followed Hyperlink" xfId="1407" builtinId="9" hidden="1"/>
    <cellStyle name="Followed Hyperlink" xfId="1409" builtinId="9" hidden="1"/>
    <cellStyle name="Followed Hyperlink" xfId="1411" builtinId="9" hidden="1"/>
    <cellStyle name="Followed Hyperlink" xfId="1413" builtinId="9" hidden="1"/>
    <cellStyle name="Followed Hyperlink" xfId="1415" builtinId="9" hidden="1"/>
    <cellStyle name="Followed Hyperlink" xfId="1417" builtinId="9" hidden="1"/>
    <cellStyle name="Followed Hyperlink" xfId="1419" builtinId="9" hidden="1"/>
    <cellStyle name="Followed Hyperlink" xfId="1421" builtinId="9" hidden="1"/>
    <cellStyle name="Followed Hyperlink" xfId="1423" builtinId="9" hidden="1"/>
    <cellStyle name="Followed Hyperlink" xfId="1425" builtinId="9" hidden="1"/>
    <cellStyle name="Followed Hyperlink" xfId="1427" builtinId="9" hidden="1"/>
    <cellStyle name="Followed Hyperlink" xfId="1429" builtinId="9" hidden="1"/>
    <cellStyle name="Followed Hyperlink" xfId="1431" builtinId="9" hidden="1"/>
    <cellStyle name="Followed Hyperlink" xfId="1433" builtinId="9" hidden="1"/>
    <cellStyle name="Followed Hyperlink" xfId="1435" builtinId="9" hidden="1"/>
    <cellStyle name="Followed Hyperlink" xfId="1437" builtinId="9" hidden="1"/>
    <cellStyle name="Followed Hyperlink" xfId="1439" builtinId="9" hidden="1"/>
    <cellStyle name="Followed Hyperlink" xfId="1441" builtinId="9" hidden="1"/>
    <cellStyle name="Followed Hyperlink" xfId="1443" builtinId="9" hidden="1"/>
    <cellStyle name="Followed Hyperlink" xfId="1445" builtinId="9" hidden="1"/>
    <cellStyle name="Followed Hyperlink" xfId="1447" builtinId="9" hidden="1"/>
    <cellStyle name="Followed Hyperlink" xfId="1449" builtinId="9" hidden="1"/>
    <cellStyle name="Followed Hyperlink" xfId="1451" builtinId="9" hidden="1"/>
    <cellStyle name="Followed Hyperlink" xfId="1453" builtinId="9" hidden="1"/>
    <cellStyle name="Followed Hyperlink" xfId="1455" builtinId="9" hidden="1"/>
    <cellStyle name="Followed Hyperlink" xfId="1457" builtinId="9" hidden="1"/>
    <cellStyle name="Followed Hyperlink" xfId="1459" builtinId="9" hidden="1"/>
    <cellStyle name="Followed Hyperlink" xfId="1461" builtinId="9" hidden="1"/>
    <cellStyle name="Followed Hyperlink" xfId="1463" builtinId="9" hidden="1"/>
    <cellStyle name="Followed Hyperlink" xfId="1465" builtinId="9" hidden="1"/>
    <cellStyle name="Followed Hyperlink" xfId="1467" builtinId="9" hidden="1"/>
    <cellStyle name="Followed Hyperlink" xfId="1469" builtinId="9" hidden="1"/>
    <cellStyle name="Followed Hyperlink" xfId="1471" builtinId="9" hidden="1"/>
    <cellStyle name="Followed Hyperlink" xfId="1473" builtinId="9" hidden="1"/>
    <cellStyle name="Followed Hyperlink" xfId="1475" builtinId="9" hidden="1"/>
    <cellStyle name="Followed Hyperlink" xfId="1477" builtinId="9" hidden="1"/>
    <cellStyle name="Followed Hyperlink" xfId="1479" builtinId="9" hidden="1"/>
    <cellStyle name="Followed Hyperlink" xfId="1481" builtinId="9" hidden="1"/>
    <cellStyle name="Followed Hyperlink" xfId="1483" builtinId="9" hidden="1"/>
    <cellStyle name="Followed Hyperlink" xfId="1485" builtinId="9" hidden="1"/>
    <cellStyle name="Followed Hyperlink" xfId="1487" builtinId="9" hidden="1"/>
    <cellStyle name="Followed Hyperlink" xfId="1489" builtinId="9" hidden="1"/>
    <cellStyle name="Followed Hyperlink" xfId="1491" builtinId="9" hidden="1"/>
    <cellStyle name="Followed Hyperlink" xfId="1493" builtinId="9" hidden="1"/>
    <cellStyle name="Followed Hyperlink" xfId="1495" builtinId="9" hidden="1"/>
    <cellStyle name="Followed Hyperlink" xfId="1497" builtinId="9" hidden="1"/>
    <cellStyle name="Followed Hyperlink" xfId="1499" builtinId="9" hidden="1"/>
    <cellStyle name="Followed Hyperlink" xfId="1501" builtinId="9" hidden="1"/>
    <cellStyle name="Followed Hyperlink" xfId="1503" builtinId="9" hidden="1"/>
    <cellStyle name="Followed Hyperlink" xfId="1505" builtinId="9" hidden="1"/>
    <cellStyle name="Followed Hyperlink" xfId="1507" builtinId="9" hidden="1"/>
    <cellStyle name="Followed Hyperlink" xfId="1509" builtinId="9" hidden="1"/>
    <cellStyle name="Followed Hyperlink" xfId="1511" builtinId="9" hidden="1"/>
    <cellStyle name="Followed Hyperlink" xfId="1513" builtinId="9" hidden="1"/>
    <cellStyle name="Followed Hyperlink" xfId="1515" builtinId="9" hidden="1"/>
    <cellStyle name="Followed Hyperlink" xfId="1517" builtinId="9" hidden="1"/>
    <cellStyle name="Followed Hyperlink" xfId="1519" builtinId="9" hidden="1"/>
    <cellStyle name="Followed Hyperlink" xfId="1521" builtinId="9" hidden="1"/>
    <cellStyle name="Followed Hyperlink" xfId="1523" builtinId="9" hidden="1"/>
    <cellStyle name="Followed Hyperlink" xfId="1525" builtinId="9" hidden="1"/>
    <cellStyle name="Followed Hyperlink" xfId="1527" builtinId="9" hidden="1"/>
    <cellStyle name="Followed Hyperlink" xfId="1529" builtinId="9" hidden="1"/>
    <cellStyle name="Followed Hyperlink" xfId="1531" builtinId="9" hidden="1"/>
    <cellStyle name="Followed Hyperlink" xfId="1533" builtinId="9" hidden="1"/>
    <cellStyle name="Followed Hyperlink" xfId="1535" builtinId="9" hidden="1"/>
    <cellStyle name="Followed Hyperlink" xfId="1537" builtinId="9" hidden="1"/>
    <cellStyle name="Followed Hyperlink" xfId="1539" builtinId="9" hidden="1"/>
    <cellStyle name="Followed Hyperlink" xfId="1541" builtinId="9" hidden="1"/>
    <cellStyle name="Followed Hyperlink" xfId="1543" builtinId="9" hidden="1"/>
    <cellStyle name="Followed Hyperlink" xfId="1545" builtinId="9" hidden="1"/>
    <cellStyle name="Followed Hyperlink" xfId="1547" builtinId="9" hidden="1"/>
    <cellStyle name="Followed Hyperlink" xfId="1549" builtinId="9" hidden="1"/>
    <cellStyle name="Followed Hyperlink" xfId="1551" builtinId="9" hidden="1"/>
    <cellStyle name="Followed Hyperlink" xfId="1553" builtinId="9" hidden="1"/>
    <cellStyle name="Followed Hyperlink" xfId="1555" builtinId="9" hidden="1"/>
    <cellStyle name="Followed Hyperlink" xfId="1557" builtinId="9" hidden="1"/>
    <cellStyle name="Followed Hyperlink" xfId="1559" builtinId="9" hidden="1"/>
    <cellStyle name="Followed Hyperlink" xfId="1561" builtinId="9" hidden="1"/>
    <cellStyle name="Followed Hyperlink" xfId="1563" builtinId="9" hidden="1"/>
    <cellStyle name="Followed Hyperlink" xfId="1565" builtinId="9" hidden="1"/>
    <cellStyle name="Followed Hyperlink" xfId="1567" builtinId="9" hidden="1"/>
    <cellStyle name="Followed Hyperlink" xfId="1569" builtinId="9" hidden="1"/>
    <cellStyle name="Followed Hyperlink" xfId="1571" builtinId="9" hidden="1"/>
    <cellStyle name="Followed Hyperlink" xfId="1573" builtinId="9" hidden="1"/>
    <cellStyle name="Followed Hyperlink" xfId="1575" builtinId="9" hidden="1"/>
    <cellStyle name="Followed Hyperlink" xfId="1577" builtinId="9" hidden="1"/>
    <cellStyle name="Followed Hyperlink" xfId="1579" builtinId="9" hidden="1"/>
    <cellStyle name="Followed Hyperlink" xfId="1581" builtinId="9" hidden="1"/>
    <cellStyle name="Followed Hyperlink" xfId="1583" builtinId="9" hidden="1"/>
    <cellStyle name="Followed Hyperlink" xfId="1585" builtinId="9" hidden="1"/>
    <cellStyle name="Followed Hyperlink" xfId="1587" builtinId="9" hidden="1"/>
    <cellStyle name="Followed Hyperlink" xfId="1589" builtinId="9" hidden="1"/>
    <cellStyle name="Followed Hyperlink" xfId="1591" builtinId="9" hidden="1"/>
    <cellStyle name="Followed Hyperlink" xfId="1593" builtinId="9" hidden="1"/>
    <cellStyle name="Followed Hyperlink" xfId="1595" builtinId="9" hidden="1"/>
    <cellStyle name="Followed Hyperlink" xfId="1597" builtinId="9" hidden="1"/>
    <cellStyle name="Followed Hyperlink" xfId="1599" builtinId="9" hidden="1"/>
    <cellStyle name="Followed Hyperlink" xfId="1601" builtinId="9" hidden="1"/>
    <cellStyle name="Followed Hyperlink" xfId="1603" builtinId="9" hidden="1"/>
    <cellStyle name="Followed Hyperlink" xfId="1605" builtinId="9" hidden="1"/>
    <cellStyle name="Followed Hyperlink" xfId="1607" builtinId="9" hidden="1"/>
    <cellStyle name="Followed Hyperlink" xfId="1609" builtinId="9" hidden="1"/>
    <cellStyle name="Followed Hyperlink" xfId="1611" builtinId="9" hidden="1"/>
    <cellStyle name="Followed Hyperlink" xfId="1613" builtinId="9" hidden="1"/>
    <cellStyle name="Followed Hyperlink" xfId="1615" builtinId="9" hidden="1"/>
    <cellStyle name="Followed Hyperlink" xfId="1617" builtinId="9" hidden="1"/>
    <cellStyle name="Followed Hyperlink" xfId="1619" builtinId="9" hidden="1"/>
    <cellStyle name="Followed Hyperlink" xfId="1621" builtinId="9" hidden="1"/>
    <cellStyle name="Followed Hyperlink" xfId="1623" builtinId="9" hidden="1"/>
    <cellStyle name="Followed Hyperlink" xfId="1625" builtinId="9" hidden="1"/>
    <cellStyle name="Followed Hyperlink" xfId="1627" builtinId="9" hidden="1"/>
    <cellStyle name="Followed Hyperlink" xfId="1629" builtinId="9" hidden="1"/>
    <cellStyle name="Followed Hyperlink" xfId="1631" builtinId="9" hidden="1"/>
    <cellStyle name="Followed Hyperlink" xfId="1633" builtinId="9" hidden="1"/>
    <cellStyle name="Followed Hyperlink" xfId="1635" builtinId="9" hidden="1"/>
    <cellStyle name="Followed Hyperlink" xfId="1637" builtinId="9" hidden="1"/>
    <cellStyle name="Followed Hyperlink" xfId="1639" builtinId="9" hidden="1"/>
    <cellStyle name="Followed Hyperlink" xfId="1641" builtinId="9" hidden="1"/>
    <cellStyle name="Followed Hyperlink" xfId="1643" builtinId="9" hidden="1"/>
    <cellStyle name="Followed Hyperlink" xfId="1645" builtinId="9" hidden="1"/>
    <cellStyle name="Followed Hyperlink" xfId="1647" builtinId="9" hidden="1"/>
    <cellStyle name="Followed Hyperlink" xfId="1649" builtinId="9" hidden="1"/>
    <cellStyle name="Followed Hyperlink" xfId="1651" builtinId="9" hidden="1"/>
    <cellStyle name="Followed Hyperlink" xfId="1653" builtinId="9" hidden="1"/>
    <cellStyle name="Followed Hyperlink" xfId="1655" builtinId="9" hidden="1"/>
    <cellStyle name="Followed Hyperlink" xfId="1657" builtinId="9" hidden="1"/>
    <cellStyle name="Followed Hyperlink" xfId="1659" builtinId="9" hidden="1"/>
    <cellStyle name="Followed Hyperlink" xfId="1661" builtinId="9" hidden="1"/>
    <cellStyle name="Followed Hyperlink" xfId="1663" builtinId="9" hidden="1"/>
    <cellStyle name="Followed Hyperlink" xfId="1665" builtinId="9" hidden="1"/>
    <cellStyle name="Followed Hyperlink" xfId="1667" builtinId="9" hidden="1"/>
    <cellStyle name="Followed Hyperlink" xfId="1669" builtinId="9" hidden="1"/>
    <cellStyle name="Followed Hyperlink" xfId="1671" builtinId="9" hidden="1"/>
    <cellStyle name="Followed Hyperlink" xfId="1673" builtinId="9" hidden="1"/>
    <cellStyle name="Followed Hyperlink" xfId="1675" builtinId="9" hidden="1"/>
    <cellStyle name="Followed Hyperlink" xfId="1677" builtinId="9" hidden="1"/>
    <cellStyle name="Followed Hyperlink" xfId="1679" builtinId="9" hidden="1"/>
    <cellStyle name="Followed Hyperlink" xfId="1681" builtinId="9" hidden="1"/>
    <cellStyle name="Followed Hyperlink" xfId="1683" builtinId="9" hidden="1"/>
    <cellStyle name="Followed Hyperlink" xfId="1685" builtinId="9" hidden="1"/>
    <cellStyle name="Followed Hyperlink" xfId="1687" builtinId="9" hidden="1"/>
    <cellStyle name="Followed Hyperlink" xfId="1689" builtinId="9" hidden="1"/>
    <cellStyle name="Followed Hyperlink" xfId="1691" builtinId="9" hidden="1"/>
    <cellStyle name="Followed Hyperlink" xfId="1693" builtinId="9" hidden="1"/>
    <cellStyle name="Followed Hyperlink" xfId="1695" builtinId="9" hidden="1"/>
    <cellStyle name="Followed Hyperlink" xfId="1697" builtinId="9" hidden="1"/>
    <cellStyle name="Followed Hyperlink" xfId="1699" builtinId="9" hidden="1"/>
    <cellStyle name="Followed Hyperlink" xfId="1701" builtinId="9" hidden="1"/>
    <cellStyle name="Followed Hyperlink" xfId="1703" builtinId="9" hidden="1"/>
    <cellStyle name="Followed Hyperlink" xfId="1705" builtinId="9" hidden="1"/>
    <cellStyle name="Followed Hyperlink" xfId="1707" builtinId="9" hidden="1"/>
    <cellStyle name="Followed Hyperlink" xfId="1709" builtinId="9" hidden="1"/>
    <cellStyle name="Followed Hyperlink" xfId="1711" builtinId="9" hidden="1"/>
    <cellStyle name="Followed Hyperlink" xfId="1713" builtinId="9" hidden="1"/>
    <cellStyle name="Followed Hyperlink" xfId="1715" builtinId="9" hidden="1"/>
    <cellStyle name="Followed Hyperlink" xfId="1717" builtinId="9" hidden="1"/>
    <cellStyle name="Followed Hyperlink" xfId="1719" builtinId="9" hidden="1"/>
    <cellStyle name="Followed Hyperlink" xfId="1721" builtinId="9" hidden="1"/>
    <cellStyle name="Followed Hyperlink" xfId="1723" builtinId="9" hidden="1"/>
    <cellStyle name="Followed Hyperlink" xfId="1725" builtinId="9" hidden="1"/>
    <cellStyle name="Followed Hyperlink" xfId="1727" builtinId="9" hidden="1"/>
    <cellStyle name="Followed Hyperlink" xfId="1729" builtinId="9" hidden="1"/>
    <cellStyle name="Followed Hyperlink" xfId="1731" builtinId="9" hidden="1"/>
    <cellStyle name="Followed Hyperlink" xfId="1733" builtinId="9" hidden="1"/>
    <cellStyle name="Followed Hyperlink" xfId="1735" builtinId="9" hidden="1"/>
    <cellStyle name="Followed Hyperlink" xfId="1737" builtinId="9" hidden="1"/>
    <cellStyle name="Followed Hyperlink" xfId="1739" builtinId="9" hidden="1"/>
    <cellStyle name="Followed Hyperlink" xfId="1741" builtinId="9" hidden="1"/>
    <cellStyle name="Followed Hyperlink" xfId="1743" builtinId="9" hidden="1"/>
    <cellStyle name="Followed Hyperlink" xfId="1745" builtinId="9" hidden="1"/>
    <cellStyle name="Followed Hyperlink" xfId="1747" builtinId="9" hidden="1"/>
    <cellStyle name="Followed Hyperlink" xfId="1749" builtinId="9" hidden="1"/>
    <cellStyle name="Followed Hyperlink" xfId="1751" builtinId="9" hidden="1"/>
    <cellStyle name="Followed Hyperlink" xfId="1753" builtinId="9" hidden="1"/>
    <cellStyle name="Followed Hyperlink" xfId="1755" builtinId="9" hidden="1"/>
    <cellStyle name="Followed Hyperlink" xfId="1757" builtinId="9" hidden="1"/>
    <cellStyle name="Followed Hyperlink" xfId="1759" builtinId="9" hidden="1"/>
    <cellStyle name="Followed Hyperlink" xfId="1761" builtinId="9" hidden="1"/>
    <cellStyle name="Followed Hyperlink" xfId="1763" builtinId="9" hidden="1"/>
    <cellStyle name="Followed Hyperlink" xfId="1765" builtinId="9" hidden="1"/>
    <cellStyle name="Followed Hyperlink" xfId="1767" builtinId="9" hidden="1"/>
    <cellStyle name="Followed Hyperlink" xfId="1769" builtinId="9" hidden="1"/>
    <cellStyle name="Followed Hyperlink" xfId="1771" builtinId="9" hidden="1"/>
    <cellStyle name="Followed Hyperlink" xfId="1773" builtinId="9" hidden="1"/>
    <cellStyle name="Followed Hyperlink" xfId="1775" builtinId="9" hidden="1"/>
    <cellStyle name="Followed Hyperlink" xfId="1777" builtinId="9" hidden="1"/>
    <cellStyle name="Followed Hyperlink" xfId="1779" builtinId="9" hidden="1"/>
    <cellStyle name="Followed Hyperlink" xfId="1781" builtinId="9" hidden="1"/>
    <cellStyle name="Followed Hyperlink" xfId="1783" builtinId="9" hidden="1"/>
    <cellStyle name="Followed Hyperlink" xfId="1785" builtinId="9" hidden="1"/>
    <cellStyle name="Followed Hyperlink" xfId="1787" builtinId="9" hidden="1"/>
    <cellStyle name="Followed Hyperlink" xfId="1789" builtinId="9" hidden="1"/>
    <cellStyle name="Followed Hyperlink" xfId="1791" builtinId="9" hidden="1"/>
    <cellStyle name="Followed Hyperlink" xfId="1793" builtinId="9" hidden="1"/>
    <cellStyle name="Followed Hyperlink" xfId="1795" builtinId="9" hidden="1"/>
    <cellStyle name="Followed Hyperlink" xfId="1797" builtinId="9" hidden="1"/>
    <cellStyle name="Followed Hyperlink" xfId="1799" builtinId="9" hidden="1"/>
    <cellStyle name="Followed Hyperlink" xfId="1801" builtinId="9" hidden="1"/>
    <cellStyle name="Followed Hyperlink" xfId="1803" builtinId="9" hidden="1"/>
    <cellStyle name="Followed Hyperlink" xfId="1805" builtinId="9" hidden="1"/>
    <cellStyle name="Followed Hyperlink" xfId="1807" builtinId="9" hidden="1"/>
    <cellStyle name="Followed Hyperlink" xfId="1809" builtinId="9" hidden="1"/>
    <cellStyle name="Followed Hyperlink" xfId="1811" builtinId="9" hidden="1"/>
    <cellStyle name="Followed Hyperlink" xfId="1813" builtinId="9" hidden="1"/>
    <cellStyle name="Followed Hyperlink" xfId="1815" builtinId="9" hidden="1"/>
    <cellStyle name="Followed Hyperlink" xfId="1817" builtinId="9" hidden="1"/>
    <cellStyle name="Followed Hyperlink" xfId="1819" builtinId="9" hidden="1"/>
    <cellStyle name="Followed Hyperlink" xfId="1821" builtinId="9" hidden="1"/>
    <cellStyle name="Followed Hyperlink" xfId="1823" builtinId="9" hidden="1"/>
    <cellStyle name="Followed Hyperlink" xfId="1825" builtinId="9" hidden="1"/>
    <cellStyle name="Followed Hyperlink" xfId="1827" builtinId="9" hidden="1"/>
    <cellStyle name="Followed Hyperlink" xfId="1829" builtinId="9" hidden="1"/>
    <cellStyle name="Followed Hyperlink" xfId="1831" builtinId="9" hidden="1"/>
    <cellStyle name="Followed Hyperlink" xfId="1833" builtinId="9" hidden="1"/>
    <cellStyle name="Followed Hyperlink" xfId="1835" builtinId="9" hidden="1"/>
    <cellStyle name="Followed Hyperlink" xfId="1837" builtinId="9" hidden="1"/>
    <cellStyle name="Followed Hyperlink" xfId="1839" builtinId="9" hidden="1"/>
    <cellStyle name="Followed Hyperlink" xfId="1841" builtinId="9" hidden="1"/>
    <cellStyle name="Followed Hyperlink" xfId="1843" builtinId="9" hidden="1"/>
    <cellStyle name="Followed Hyperlink" xfId="1845" builtinId="9" hidden="1"/>
    <cellStyle name="Followed Hyperlink" xfId="1847" builtinId="9" hidden="1"/>
    <cellStyle name="Followed Hyperlink" xfId="1849" builtinId="9" hidden="1"/>
    <cellStyle name="Followed Hyperlink" xfId="1851" builtinId="9" hidden="1"/>
    <cellStyle name="Followed Hyperlink" xfId="1853" builtinId="9" hidden="1"/>
    <cellStyle name="Followed Hyperlink" xfId="1855" builtinId="9" hidden="1"/>
    <cellStyle name="Followed Hyperlink" xfId="1857" builtinId="9" hidden="1"/>
    <cellStyle name="Followed Hyperlink" xfId="1859" builtinId="9" hidden="1"/>
    <cellStyle name="Followed Hyperlink" xfId="1861" builtinId="9" hidden="1"/>
    <cellStyle name="Followed Hyperlink" xfId="1863" builtinId="9" hidden="1"/>
    <cellStyle name="Followed Hyperlink" xfId="1865" builtinId="9" hidden="1"/>
    <cellStyle name="Followed Hyperlink" xfId="1867" builtinId="9" hidden="1"/>
    <cellStyle name="Followed Hyperlink" xfId="1869" builtinId="9" hidden="1"/>
    <cellStyle name="Followed Hyperlink" xfId="1871" builtinId="9" hidden="1"/>
    <cellStyle name="Followed Hyperlink" xfId="1873" builtinId="9" hidden="1"/>
    <cellStyle name="Followed Hyperlink" xfId="1875" builtinId="9" hidden="1"/>
    <cellStyle name="Followed Hyperlink" xfId="1877" builtinId="9" hidden="1"/>
    <cellStyle name="Followed Hyperlink" xfId="1879" builtinId="9" hidden="1"/>
    <cellStyle name="Followed Hyperlink" xfId="1881" builtinId="9" hidden="1"/>
    <cellStyle name="Followed Hyperlink" xfId="1883" builtinId="9" hidden="1"/>
    <cellStyle name="Followed Hyperlink" xfId="1885" builtinId="9" hidden="1"/>
    <cellStyle name="Followed Hyperlink" xfId="1887" builtinId="9" hidden="1"/>
    <cellStyle name="Followed Hyperlink" xfId="1889" builtinId="9" hidden="1"/>
    <cellStyle name="Followed Hyperlink" xfId="1891" builtinId="9" hidden="1"/>
    <cellStyle name="Followed Hyperlink" xfId="1893" builtinId="9" hidden="1"/>
    <cellStyle name="Followed Hyperlink" xfId="1895" builtinId="9" hidden="1"/>
    <cellStyle name="Followed Hyperlink" xfId="1897" builtinId="9" hidden="1"/>
    <cellStyle name="Followed Hyperlink" xfId="1899" builtinId="9" hidden="1"/>
    <cellStyle name="Followed Hyperlink" xfId="1901" builtinId="9" hidden="1"/>
    <cellStyle name="Followed Hyperlink" xfId="1903" builtinId="9" hidden="1"/>
    <cellStyle name="Followed Hyperlink" xfId="1905" builtinId="9" hidden="1"/>
    <cellStyle name="Followed Hyperlink" xfId="1907" builtinId="9" hidden="1"/>
    <cellStyle name="Followed Hyperlink" xfId="1909" builtinId="9" hidden="1"/>
    <cellStyle name="Followed Hyperlink" xfId="1911" builtinId="9" hidden="1"/>
    <cellStyle name="Followed Hyperlink" xfId="1913" builtinId="9" hidden="1"/>
    <cellStyle name="Followed Hyperlink" xfId="1915" builtinId="9" hidden="1"/>
    <cellStyle name="Followed Hyperlink" xfId="1917" builtinId="9" hidden="1"/>
    <cellStyle name="Followed Hyperlink" xfId="1919" builtinId="9" hidden="1"/>
    <cellStyle name="Followed Hyperlink" xfId="1921" builtinId="9" hidden="1"/>
    <cellStyle name="Followed Hyperlink" xfId="1923" builtinId="9" hidden="1"/>
    <cellStyle name="Followed Hyperlink" xfId="1925" builtinId="9" hidden="1"/>
    <cellStyle name="Followed Hyperlink" xfId="1927" builtinId="9" hidden="1"/>
    <cellStyle name="Followed Hyperlink" xfId="1929" builtinId="9" hidden="1"/>
    <cellStyle name="Followed Hyperlink" xfId="1931" builtinId="9" hidden="1"/>
    <cellStyle name="Followed Hyperlink" xfId="1933" builtinId="9" hidden="1"/>
    <cellStyle name="Followed Hyperlink" xfId="1935" builtinId="9" hidden="1"/>
    <cellStyle name="Followed Hyperlink" xfId="1937" builtinId="9" hidden="1"/>
    <cellStyle name="Followed Hyperlink" xfId="1939" builtinId="9" hidden="1"/>
    <cellStyle name="Followed Hyperlink" xfId="1941" builtinId="9" hidden="1"/>
    <cellStyle name="Followed Hyperlink" xfId="1943" builtinId="9" hidden="1"/>
    <cellStyle name="Followed Hyperlink" xfId="1945" builtinId="9" hidden="1"/>
    <cellStyle name="Followed Hyperlink" xfId="1947" builtinId="9" hidden="1"/>
    <cellStyle name="Followed Hyperlink" xfId="1949" builtinId="9" hidden="1"/>
    <cellStyle name="Followed Hyperlink" xfId="1951" builtinId="9" hidden="1"/>
    <cellStyle name="Followed Hyperlink" xfId="1953" builtinId="9" hidden="1"/>
    <cellStyle name="Followed Hyperlink" xfId="1955" builtinId="9" hidden="1"/>
    <cellStyle name="Followed Hyperlink" xfId="1957" builtinId="9" hidden="1"/>
    <cellStyle name="Followed Hyperlink" xfId="1959" builtinId="9" hidden="1"/>
    <cellStyle name="Followed Hyperlink" xfId="1961" builtinId="9" hidden="1"/>
    <cellStyle name="Followed Hyperlink" xfId="1963" builtinId="9" hidden="1"/>
    <cellStyle name="Followed Hyperlink" xfId="1965" builtinId="9" hidden="1"/>
    <cellStyle name="Followed Hyperlink" xfId="1967" builtinId="9" hidden="1"/>
    <cellStyle name="Followed Hyperlink" xfId="1969" builtinId="9" hidden="1"/>
    <cellStyle name="Followed Hyperlink" xfId="1971" builtinId="9" hidden="1"/>
    <cellStyle name="Followed Hyperlink" xfId="1973" builtinId="9" hidden="1"/>
    <cellStyle name="Followed Hyperlink" xfId="1975" builtinId="9" hidden="1"/>
    <cellStyle name="Followed Hyperlink" xfId="1977" builtinId="9" hidden="1"/>
    <cellStyle name="Followed Hyperlink" xfId="1979" builtinId="9" hidden="1"/>
    <cellStyle name="Followed Hyperlink" xfId="1981" builtinId="9" hidden="1"/>
    <cellStyle name="Followed Hyperlink" xfId="1983" builtinId="9" hidden="1"/>
    <cellStyle name="Followed Hyperlink" xfId="1985" builtinId="9" hidden="1"/>
    <cellStyle name="Followed Hyperlink" xfId="1987" builtinId="9" hidden="1"/>
    <cellStyle name="Followed Hyperlink" xfId="1989" builtinId="9" hidden="1"/>
    <cellStyle name="Followed Hyperlink" xfId="1991" builtinId="9" hidden="1"/>
    <cellStyle name="Followed Hyperlink" xfId="1993" builtinId="9" hidden="1"/>
    <cellStyle name="Followed Hyperlink" xfId="1995" builtinId="9" hidden="1"/>
    <cellStyle name="Followed Hyperlink" xfId="1997" builtinId="9" hidden="1"/>
    <cellStyle name="Followed Hyperlink" xfId="1999" builtinId="9" hidden="1"/>
    <cellStyle name="Followed Hyperlink" xfId="2001" builtinId="9" hidden="1"/>
    <cellStyle name="Followed Hyperlink" xfId="2003" builtinId="9" hidden="1"/>
    <cellStyle name="Followed Hyperlink" xfId="2005" builtinId="9" hidden="1"/>
    <cellStyle name="Followed Hyperlink" xfId="2007" builtinId="9" hidden="1"/>
    <cellStyle name="Followed Hyperlink" xfId="2009" builtinId="9" hidden="1"/>
    <cellStyle name="Followed Hyperlink" xfId="2011" builtinId="9" hidden="1"/>
    <cellStyle name="Followed Hyperlink" xfId="2013" builtinId="9" hidden="1"/>
    <cellStyle name="Followed Hyperlink" xfId="2015" builtinId="9" hidden="1"/>
    <cellStyle name="Followed Hyperlink" xfId="2017" builtinId="9" hidden="1"/>
    <cellStyle name="Followed Hyperlink" xfId="2019" builtinId="9" hidden="1"/>
    <cellStyle name="Followed Hyperlink" xfId="2021" builtinId="9" hidden="1"/>
    <cellStyle name="Followed Hyperlink" xfId="2023" builtinId="9" hidden="1"/>
    <cellStyle name="Followed Hyperlink" xfId="2025" builtinId="9" hidden="1"/>
    <cellStyle name="Followed Hyperlink" xfId="2027" builtinId="9" hidden="1"/>
    <cellStyle name="Followed Hyperlink" xfId="2029" builtinId="9" hidden="1"/>
    <cellStyle name="Followed Hyperlink" xfId="2031" builtinId="9" hidden="1"/>
    <cellStyle name="Followed Hyperlink" xfId="2033" builtinId="9" hidden="1"/>
    <cellStyle name="Followed Hyperlink" xfId="2035" builtinId="9" hidden="1"/>
    <cellStyle name="Followed Hyperlink" xfId="2037" builtinId="9" hidden="1"/>
    <cellStyle name="Followed Hyperlink" xfId="2039" builtinId="9" hidden="1"/>
    <cellStyle name="Followed Hyperlink" xfId="2041" builtinId="9" hidden="1"/>
    <cellStyle name="Followed Hyperlink" xfId="2043" builtinId="9" hidden="1"/>
    <cellStyle name="Followed Hyperlink" xfId="2045" builtinId="9" hidden="1"/>
    <cellStyle name="Followed Hyperlink" xfId="2047" builtinId="9" hidden="1"/>
    <cellStyle name="Followed Hyperlink" xfId="2049" builtinId="9" hidden="1"/>
    <cellStyle name="Followed Hyperlink" xfId="2051" builtinId="9" hidden="1"/>
    <cellStyle name="Followed Hyperlink" xfId="2053" builtinId="9" hidden="1"/>
    <cellStyle name="Followed Hyperlink" xfId="2055" builtinId="9" hidden="1"/>
    <cellStyle name="Followed Hyperlink" xfId="2057" builtinId="9" hidden="1"/>
    <cellStyle name="Followed Hyperlink" xfId="2059" builtinId="9" hidden="1"/>
    <cellStyle name="Followed Hyperlink" xfId="2061" builtinId="9" hidden="1"/>
    <cellStyle name="Followed Hyperlink" xfId="2063" builtinId="9" hidden="1"/>
    <cellStyle name="Followed Hyperlink" xfId="2065" builtinId="9" hidden="1"/>
    <cellStyle name="Followed Hyperlink" xfId="2067" builtinId="9" hidden="1"/>
    <cellStyle name="Followed Hyperlink" xfId="2069" builtinId="9" hidden="1"/>
    <cellStyle name="Followed Hyperlink" xfId="2071" builtinId="9" hidden="1"/>
    <cellStyle name="Followed Hyperlink" xfId="2073" builtinId="9" hidden="1"/>
    <cellStyle name="Followed Hyperlink" xfId="2075" builtinId="9" hidden="1"/>
    <cellStyle name="Followed Hyperlink" xfId="2077" builtinId="9" hidden="1"/>
    <cellStyle name="Followed Hyperlink" xfId="2079" builtinId="9" hidden="1"/>
    <cellStyle name="Followed Hyperlink" xfId="2081" builtinId="9" hidden="1"/>
    <cellStyle name="Followed Hyperlink" xfId="2083" builtinId="9" hidden="1"/>
    <cellStyle name="Followed Hyperlink" xfId="2085" builtinId="9" hidden="1"/>
    <cellStyle name="Followed Hyperlink" xfId="2087" builtinId="9" hidden="1"/>
    <cellStyle name="Followed Hyperlink" xfId="2089" builtinId="9" hidden="1"/>
    <cellStyle name="Followed Hyperlink" xfId="2091" builtinId="9" hidden="1"/>
    <cellStyle name="Followed Hyperlink" xfId="2093" builtinId="9" hidden="1"/>
    <cellStyle name="Followed Hyperlink" xfId="2095" builtinId="9" hidden="1"/>
    <cellStyle name="Followed Hyperlink" xfId="2097" builtinId="9" hidden="1"/>
    <cellStyle name="Followed Hyperlink" xfId="2099" builtinId="9" hidden="1"/>
    <cellStyle name="Followed Hyperlink" xfId="2101" builtinId="9" hidden="1"/>
    <cellStyle name="Followed Hyperlink" xfId="2103" builtinId="9" hidden="1"/>
    <cellStyle name="Followed Hyperlink" xfId="2105" builtinId="9" hidden="1"/>
    <cellStyle name="Followed Hyperlink" xfId="2107" builtinId="9" hidden="1"/>
    <cellStyle name="Followed Hyperlink" xfId="2109" builtinId="9" hidden="1"/>
    <cellStyle name="Followed Hyperlink" xfId="2111" builtinId="9" hidden="1"/>
    <cellStyle name="Followed Hyperlink" xfId="2113" builtinId="9" hidden="1"/>
    <cellStyle name="Followed Hyperlink" xfId="2115" builtinId="9" hidden="1"/>
    <cellStyle name="Followed Hyperlink" xfId="2117" builtinId="9" hidden="1"/>
    <cellStyle name="Followed Hyperlink" xfId="2119" builtinId="9" hidden="1"/>
    <cellStyle name="Followed Hyperlink" xfId="2121" builtinId="9" hidden="1"/>
    <cellStyle name="Followed Hyperlink" xfId="2123" builtinId="9" hidden="1"/>
    <cellStyle name="Followed Hyperlink" xfId="2125" builtinId="9" hidden="1"/>
    <cellStyle name="Followed Hyperlink" xfId="2127" builtinId="9" hidden="1"/>
    <cellStyle name="Followed Hyperlink" xfId="2129" builtinId="9" hidden="1"/>
    <cellStyle name="Followed Hyperlink" xfId="2131" builtinId="9" hidden="1"/>
    <cellStyle name="Followed Hyperlink" xfId="2133" builtinId="9" hidden="1"/>
    <cellStyle name="Followed Hyperlink" xfId="2135" builtinId="9" hidden="1"/>
    <cellStyle name="Followed Hyperlink" xfId="2137" builtinId="9" hidden="1"/>
    <cellStyle name="Followed Hyperlink" xfId="2139" builtinId="9" hidden="1"/>
    <cellStyle name="Followed Hyperlink" xfId="2141" builtinId="9" hidden="1"/>
    <cellStyle name="Followed Hyperlink" xfId="2143" builtinId="9" hidden="1"/>
    <cellStyle name="Followed Hyperlink" xfId="2145" builtinId="9" hidden="1"/>
    <cellStyle name="Followed Hyperlink" xfId="2147" builtinId="9" hidden="1"/>
    <cellStyle name="Followed Hyperlink" xfId="2149" builtinId="9" hidden="1"/>
    <cellStyle name="Followed Hyperlink" xfId="2151" builtinId="9" hidden="1"/>
    <cellStyle name="Followed Hyperlink" xfId="2153" builtinId="9" hidden="1"/>
    <cellStyle name="Followed Hyperlink" xfId="2155" builtinId="9" hidden="1"/>
    <cellStyle name="Followed Hyperlink" xfId="2157" builtinId="9" hidden="1"/>
    <cellStyle name="Followed Hyperlink" xfId="2159" builtinId="9" hidden="1"/>
    <cellStyle name="Followed Hyperlink" xfId="2161" builtinId="9" hidden="1"/>
    <cellStyle name="Followed Hyperlink" xfId="2163" builtinId="9" hidden="1"/>
    <cellStyle name="Followed Hyperlink" xfId="2165" builtinId="9" hidden="1"/>
    <cellStyle name="Followed Hyperlink" xfId="2167" builtinId="9" hidden="1"/>
    <cellStyle name="Followed Hyperlink" xfId="2169" builtinId="9" hidden="1"/>
    <cellStyle name="Followed Hyperlink" xfId="2171" builtinId="9" hidden="1"/>
    <cellStyle name="Followed Hyperlink" xfId="2173" builtinId="9" hidden="1"/>
    <cellStyle name="Followed Hyperlink" xfId="2175" builtinId="9" hidden="1"/>
    <cellStyle name="Followed Hyperlink" xfId="2177" builtinId="9" hidden="1"/>
    <cellStyle name="Followed Hyperlink" xfId="2179" builtinId="9" hidden="1"/>
    <cellStyle name="Followed Hyperlink" xfId="2181" builtinId="9" hidden="1"/>
    <cellStyle name="Followed Hyperlink" xfId="2183" builtinId="9" hidden="1"/>
    <cellStyle name="Followed Hyperlink" xfId="2185" builtinId="9" hidden="1"/>
    <cellStyle name="Followed Hyperlink" xfId="2187" builtinId="9" hidden="1"/>
    <cellStyle name="Followed Hyperlink" xfId="2189" builtinId="9" hidden="1"/>
    <cellStyle name="Followed Hyperlink" xfId="2191" builtinId="9" hidden="1"/>
    <cellStyle name="Followed Hyperlink" xfId="2193" builtinId="9" hidden="1"/>
    <cellStyle name="Followed Hyperlink" xfId="2195" builtinId="9" hidden="1"/>
    <cellStyle name="Followed Hyperlink" xfId="2197" builtinId="9" hidden="1"/>
    <cellStyle name="Followed Hyperlink" xfId="2199" builtinId="9" hidden="1"/>
    <cellStyle name="Followed Hyperlink" xfId="2201" builtinId="9" hidden="1"/>
    <cellStyle name="Followed Hyperlink" xfId="2203" builtinId="9" hidden="1"/>
    <cellStyle name="Followed Hyperlink" xfId="2205" builtinId="9" hidden="1"/>
    <cellStyle name="Followed Hyperlink" xfId="2207" builtinId="9" hidden="1"/>
    <cellStyle name="Followed Hyperlink" xfId="2209" builtinId="9" hidden="1"/>
    <cellStyle name="Followed Hyperlink" xfId="2211" builtinId="9" hidden="1"/>
    <cellStyle name="Followed Hyperlink" xfId="2213" builtinId="9" hidden="1"/>
    <cellStyle name="Followed Hyperlink" xfId="2215" builtinId="9" hidden="1"/>
    <cellStyle name="Followed Hyperlink" xfId="2217" builtinId="9" hidden="1"/>
    <cellStyle name="Followed Hyperlink" xfId="2219" builtinId="9" hidden="1"/>
    <cellStyle name="Followed Hyperlink" xfId="2221" builtinId="9" hidden="1"/>
    <cellStyle name="Followed Hyperlink" xfId="2223" builtinId="9" hidden="1"/>
    <cellStyle name="Followed Hyperlink" xfId="2225" builtinId="9" hidden="1"/>
    <cellStyle name="Followed Hyperlink" xfId="2227" builtinId="9" hidden="1"/>
    <cellStyle name="Followed Hyperlink" xfId="2229" builtinId="9" hidden="1"/>
    <cellStyle name="Followed Hyperlink" xfId="2231" builtinId="9" hidden="1"/>
    <cellStyle name="Followed Hyperlink" xfId="2233" builtinId="9" hidden="1"/>
    <cellStyle name="Followed Hyperlink" xfId="2235" builtinId="9" hidden="1"/>
    <cellStyle name="Followed Hyperlink" xfId="2237" builtinId="9" hidden="1"/>
    <cellStyle name="Followed Hyperlink" xfId="2239" builtinId="9" hidden="1"/>
    <cellStyle name="Followed Hyperlink" xfId="2241" builtinId="9" hidden="1"/>
    <cellStyle name="Followed Hyperlink" xfId="2243" builtinId="9" hidden="1"/>
    <cellStyle name="Followed Hyperlink" xfId="2245" builtinId="9" hidden="1"/>
    <cellStyle name="Followed Hyperlink" xfId="2247" builtinId="9" hidden="1"/>
    <cellStyle name="Followed Hyperlink" xfId="2249" builtinId="9" hidden="1"/>
    <cellStyle name="Followed Hyperlink" xfId="2251" builtinId="9" hidden="1"/>
    <cellStyle name="Followed Hyperlink" xfId="2253" builtinId="9" hidden="1"/>
    <cellStyle name="Followed Hyperlink" xfId="2255" builtinId="9" hidden="1"/>
    <cellStyle name="Followed Hyperlink" xfId="2257" builtinId="9" hidden="1"/>
    <cellStyle name="Followed Hyperlink" xfId="2259" builtinId="9" hidden="1"/>
    <cellStyle name="Followed Hyperlink" xfId="2261" builtinId="9" hidden="1"/>
    <cellStyle name="Followed Hyperlink" xfId="2263" builtinId="9" hidden="1"/>
    <cellStyle name="Followed Hyperlink" xfId="2265" builtinId="9" hidden="1"/>
    <cellStyle name="Followed Hyperlink" xfId="2267" builtinId="9" hidden="1"/>
    <cellStyle name="Followed Hyperlink" xfId="2269" builtinId="9" hidden="1"/>
    <cellStyle name="Followed Hyperlink" xfId="2271" builtinId="9" hidden="1"/>
    <cellStyle name="Followed Hyperlink" xfId="2273" builtinId="9" hidden="1"/>
    <cellStyle name="Followed Hyperlink" xfId="2275" builtinId="9" hidden="1"/>
    <cellStyle name="Followed Hyperlink" xfId="2277" builtinId="9" hidden="1"/>
    <cellStyle name="Followed Hyperlink" xfId="2279" builtinId="9" hidden="1"/>
    <cellStyle name="Followed Hyperlink" xfId="2281" builtinId="9" hidden="1"/>
    <cellStyle name="Followed Hyperlink" xfId="2283" builtinId="9" hidden="1"/>
    <cellStyle name="Followed Hyperlink" xfId="2285" builtinId="9" hidden="1"/>
    <cellStyle name="Followed Hyperlink" xfId="2287" builtinId="9" hidden="1"/>
    <cellStyle name="Followed Hyperlink" xfId="2289" builtinId="9" hidden="1"/>
    <cellStyle name="Followed Hyperlink" xfId="2291" builtinId="9" hidden="1"/>
    <cellStyle name="Followed Hyperlink" xfId="2293" builtinId="9" hidden="1"/>
    <cellStyle name="Followed Hyperlink" xfId="2295" builtinId="9" hidden="1"/>
    <cellStyle name="Followed Hyperlink" xfId="2297" builtinId="9" hidden="1"/>
    <cellStyle name="Followed Hyperlink" xfId="2299" builtinId="9" hidden="1"/>
    <cellStyle name="Followed Hyperlink" xfId="2301" builtinId="9" hidden="1"/>
    <cellStyle name="Followed Hyperlink" xfId="2303" builtinId="9" hidden="1"/>
    <cellStyle name="Followed Hyperlink" xfId="2305" builtinId="9" hidden="1"/>
    <cellStyle name="Followed Hyperlink" xfId="2307" builtinId="9" hidden="1"/>
    <cellStyle name="Followed Hyperlink" xfId="2309" builtinId="9" hidden="1"/>
    <cellStyle name="Followed Hyperlink" xfId="2311" builtinId="9" hidden="1"/>
    <cellStyle name="Followed Hyperlink" xfId="2313" builtinId="9" hidden="1"/>
    <cellStyle name="Followed Hyperlink" xfId="2315" builtinId="9" hidden="1"/>
    <cellStyle name="Followed Hyperlink" xfId="2317" builtinId="9" hidden="1"/>
    <cellStyle name="Followed Hyperlink" xfId="2319" builtinId="9" hidden="1"/>
    <cellStyle name="Followed Hyperlink" xfId="2321" builtinId="9" hidden="1"/>
    <cellStyle name="Followed Hyperlink" xfId="2323" builtinId="9" hidden="1"/>
    <cellStyle name="Followed Hyperlink" xfId="2325" builtinId="9" hidden="1"/>
    <cellStyle name="Followed Hyperlink" xfId="2327" builtinId="9" hidden="1"/>
    <cellStyle name="Followed Hyperlink" xfId="2329" builtinId="9" hidden="1"/>
    <cellStyle name="Followed Hyperlink" xfId="2331" builtinId="9" hidden="1"/>
    <cellStyle name="Followed Hyperlink" xfId="2333" builtinId="9" hidden="1"/>
    <cellStyle name="Followed Hyperlink" xfId="2335" builtinId="9" hidden="1"/>
    <cellStyle name="Followed Hyperlink" xfId="2337" builtinId="9" hidden="1"/>
    <cellStyle name="Followed Hyperlink" xfId="2339" builtinId="9" hidden="1"/>
    <cellStyle name="Followed Hyperlink" xfId="2341" builtinId="9" hidden="1"/>
    <cellStyle name="Followed Hyperlink" xfId="2343" builtinId="9" hidden="1"/>
    <cellStyle name="Followed Hyperlink" xfId="2345" builtinId="9" hidden="1"/>
    <cellStyle name="Followed Hyperlink" xfId="2347" builtinId="9" hidden="1"/>
    <cellStyle name="Followed Hyperlink" xfId="2349" builtinId="9" hidden="1"/>
    <cellStyle name="Followed Hyperlink" xfId="2351" builtinId="9" hidden="1"/>
    <cellStyle name="Followed Hyperlink" xfId="2353" builtinId="9" hidden="1"/>
    <cellStyle name="Followed Hyperlink" xfId="2355" builtinId="9" hidden="1"/>
    <cellStyle name="Followed Hyperlink" xfId="2357" builtinId="9" hidden="1"/>
    <cellStyle name="Followed Hyperlink" xfId="2359" builtinId="9" hidden="1"/>
    <cellStyle name="Followed Hyperlink" xfId="2361" builtinId="9" hidden="1"/>
    <cellStyle name="Followed Hyperlink" xfId="2363" builtinId="9" hidden="1"/>
    <cellStyle name="Followed Hyperlink" xfId="2365" builtinId="9" hidden="1"/>
    <cellStyle name="Followed Hyperlink" xfId="2367" builtinId="9" hidden="1"/>
    <cellStyle name="Followed Hyperlink" xfId="2369" builtinId="9" hidden="1"/>
    <cellStyle name="Followed Hyperlink" xfId="2371" builtinId="9" hidden="1"/>
    <cellStyle name="Followed Hyperlink" xfId="2373" builtinId="9" hidden="1"/>
    <cellStyle name="Followed Hyperlink" xfId="2375" builtinId="9" hidden="1"/>
    <cellStyle name="Followed Hyperlink" xfId="2377" builtinId="9" hidden="1"/>
    <cellStyle name="Followed Hyperlink" xfId="2379" builtinId="9" hidden="1"/>
    <cellStyle name="Followed Hyperlink" xfId="2381" builtinId="9" hidden="1"/>
    <cellStyle name="Followed Hyperlink" xfId="2383" builtinId="9" hidden="1"/>
    <cellStyle name="Followed Hyperlink" xfId="2385" builtinId="9" hidden="1"/>
    <cellStyle name="Followed Hyperlink" xfId="2387" builtinId="9" hidden="1"/>
    <cellStyle name="Followed Hyperlink" xfId="2389" builtinId="9" hidden="1"/>
    <cellStyle name="Followed Hyperlink" xfId="2391" builtinId="9" hidden="1"/>
    <cellStyle name="Followed Hyperlink" xfId="2393" builtinId="9" hidden="1"/>
    <cellStyle name="Followed Hyperlink" xfId="2395" builtinId="9" hidden="1"/>
    <cellStyle name="Followed Hyperlink" xfId="2397" builtinId="9" hidden="1"/>
    <cellStyle name="Followed Hyperlink" xfId="2399" builtinId="9" hidden="1"/>
    <cellStyle name="Followed Hyperlink" xfId="2401" builtinId="9" hidden="1"/>
    <cellStyle name="Followed Hyperlink" xfId="2403" builtinId="9" hidden="1"/>
    <cellStyle name="Followed Hyperlink" xfId="2405" builtinId="9" hidden="1"/>
    <cellStyle name="Followed Hyperlink" xfId="2407" builtinId="9" hidden="1"/>
    <cellStyle name="Followed Hyperlink" xfId="2409" builtinId="9" hidden="1"/>
    <cellStyle name="Followed Hyperlink" xfId="2411" builtinId="9" hidden="1"/>
    <cellStyle name="Followed Hyperlink" xfId="2413" builtinId="9" hidden="1"/>
    <cellStyle name="Followed Hyperlink" xfId="2415" builtinId="9" hidden="1"/>
    <cellStyle name="Followed Hyperlink" xfId="2417" builtinId="9" hidden="1"/>
    <cellStyle name="Followed Hyperlink" xfId="2419" builtinId="9" hidden="1"/>
    <cellStyle name="Followed Hyperlink" xfId="2421" builtinId="9" hidden="1"/>
    <cellStyle name="Followed Hyperlink" xfId="2423" builtinId="9" hidden="1"/>
    <cellStyle name="Followed Hyperlink" xfId="2425" builtinId="9" hidden="1"/>
    <cellStyle name="Followed Hyperlink" xfId="2427" builtinId="9" hidden="1"/>
    <cellStyle name="Followed Hyperlink" xfId="2429" builtinId="9" hidden="1"/>
    <cellStyle name="Followed Hyperlink" xfId="2431" builtinId="9" hidden="1"/>
    <cellStyle name="Followed Hyperlink" xfId="2433" builtinId="9" hidden="1"/>
    <cellStyle name="Followed Hyperlink" xfId="2435" builtinId="9" hidden="1"/>
    <cellStyle name="Followed Hyperlink" xfId="2437" builtinId="9" hidden="1"/>
    <cellStyle name="Followed Hyperlink" xfId="2439" builtinId="9" hidden="1"/>
    <cellStyle name="Followed Hyperlink" xfId="2441" builtinId="9" hidden="1"/>
    <cellStyle name="Followed Hyperlink" xfId="2443" builtinId="9" hidden="1"/>
    <cellStyle name="Followed Hyperlink" xfId="2445" builtinId="9" hidden="1"/>
    <cellStyle name="Followed Hyperlink" xfId="2447" builtinId="9" hidden="1"/>
    <cellStyle name="Followed Hyperlink" xfId="2449" builtinId="9" hidden="1"/>
    <cellStyle name="Followed Hyperlink" xfId="2451" builtinId="9" hidden="1"/>
    <cellStyle name="Followed Hyperlink" xfId="2453" builtinId="9" hidden="1"/>
    <cellStyle name="Followed Hyperlink" xfId="2455" builtinId="9" hidden="1"/>
    <cellStyle name="Followed Hyperlink" xfId="2457" builtinId="9" hidden="1"/>
    <cellStyle name="Followed Hyperlink" xfId="2459" builtinId="9" hidden="1"/>
    <cellStyle name="Followed Hyperlink" xfId="2461" builtinId="9" hidden="1"/>
    <cellStyle name="Followed Hyperlink" xfId="2463" builtinId="9" hidden="1"/>
    <cellStyle name="Followed Hyperlink" xfId="2465" builtinId="9" hidden="1"/>
    <cellStyle name="Followed Hyperlink" xfId="2467" builtinId="9" hidden="1"/>
    <cellStyle name="Followed Hyperlink" xfId="2469" builtinId="9" hidden="1"/>
    <cellStyle name="Followed Hyperlink" xfId="2471" builtinId="9" hidden="1"/>
    <cellStyle name="Followed Hyperlink" xfId="2473" builtinId="9" hidden="1"/>
    <cellStyle name="Followed Hyperlink" xfId="2475" builtinId="9" hidden="1"/>
    <cellStyle name="Followed Hyperlink" xfId="2477" builtinId="9" hidden="1"/>
    <cellStyle name="Followed Hyperlink" xfId="2479" builtinId="9" hidden="1"/>
    <cellStyle name="Followed Hyperlink" xfId="2481" builtinId="9" hidden="1"/>
    <cellStyle name="Followed Hyperlink" xfId="2483" builtinId="9" hidden="1"/>
    <cellStyle name="Followed Hyperlink" xfId="2485" builtinId="9" hidden="1"/>
    <cellStyle name="Followed Hyperlink" xfId="2487" builtinId="9" hidden="1"/>
    <cellStyle name="Followed Hyperlink" xfId="2489" builtinId="9" hidden="1"/>
    <cellStyle name="Followed Hyperlink" xfId="2491" builtinId="9" hidden="1"/>
    <cellStyle name="Followed Hyperlink" xfId="2493" builtinId="9" hidden="1"/>
    <cellStyle name="Followed Hyperlink" xfId="2495" builtinId="9" hidden="1"/>
    <cellStyle name="Followed Hyperlink" xfId="2497" builtinId="9" hidden="1"/>
    <cellStyle name="Followed Hyperlink" xfId="2499" builtinId="9" hidden="1"/>
    <cellStyle name="Followed Hyperlink" xfId="2501" builtinId="9" hidden="1"/>
    <cellStyle name="Followed Hyperlink" xfId="2503" builtinId="9" hidden="1"/>
    <cellStyle name="Followed Hyperlink" xfId="2505" builtinId="9" hidden="1"/>
    <cellStyle name="Followed Hyperlink" xfId="2507" builtinId="9" hidden="1"/>
    <cellStyle name="Followed Hyperlink" xfId="2509" builtinId="9" hidden="1"/>
    <cellStyle name="Followed Hyperlink" xfId="2511" builtinId="9" hidden="1"/>
    <cellStyle name="Followed Hyperlink" xfId="2513" builtinId="9" hidden="1"/>
    <cellStyle name="Followed Hyperlink" xfId="2515" builtinId="9" hidden="1"/>
    <cellStyle name="Followed Hyperlink" xfId="2517" builtinId="9" hidden="1"/>
    <cellStyle name="Followed Hyperlink" xfId="2519" builtinId="9" hidden="1"/>
    <cellStyle name="Followed Hyperlink" xfId="2521" builtinId="9" hidden="1"/>
    <cellStyle name="Followed Hyperlink" xfId="2523" builtinId="9" hidden="1"/>
    <cellStyle name="Followed Hyperlink" xfId="2525" builtinId="9" hidden="1"/>
    <cellStyle name="Followed Hyperlink" xfId="2527" builtinId="9" hidden="1"/>
    <cellStyle name="Followed Hyperlink" xfId="2529" builtinId="9" hidden="1"/>
    <cellStyle name="Followed Hyperlink" xfId="2531" builtinId="9" hidden="1"/>
    <cellStyle name="Followed Hyperlink" xfId="2533" builtinId="9" hidden="1"/>
    <cellStyle name="Followed Hyperlink" xfId="2535" builtinId="9" hidden="1"/>
    <cellStyle name="Followed Hyperlink" xfId="2537" builtinId="9" hidden="1"/>
    <cellStyle name="Followed Hyperlink" xfId="2539" builtinId="9" hidden="1"/>
    <cellStyle name="Followed Hyperlink" xfId="2541" builtinId="9" hidden="1"/>
    <cellStyle name="Followed Hyperlink" xfId="2543" builtinId="9" hidden="1"/>
    <cellStyle name="Followed Hyperlink" xfId="2545" builtinId="9" hidden="1"/>
    <cellStyle name="Followed Hyperlink" xfId="2547" builtinId="9" hidden="1"/>
    <cellStyle name="Followed Hyperlink" xfId="2549" builtinId="9" hidden="1"/>
    <cellStyle name="Followed Hyperlink" xfId="2551" builtinId="9" hidden="1"/>
    <cellStyle name="Followed Hyperlink" xfId="2553" builtinId="9" hidden="1"/>
    <cellStyle name="Followed Hyperlink" xfId="2555" builtinId="9" hidden="1"/>
    <cellStyle name="Followed Hyperlink" xfId="2557" builtinId="9" hidden="1"/>
    <cellStyle name="Followed Hyperlink" xfId="2559" builtinId="9" hidden="1"/>
    <cellStyle name="Followed Hyperlink" xfId="2561" builtinId="9" hidden="1"/>
    <cellStyle name="Followed Hyperlink" xfId="2563" builtinId="9" hidden="1"/>
    <cellStyle name="Followed Hyperlink" xfId="2565" builtinId="9" hidden="1"/>
    <cellStyle name="Followed Hyperlink" xfId="2567" builtinId="9" hidden="1"/>
    <cellStyle name="Followed Hyperlink" xfId="2569" builtinId="9" hidden="1"/>
    <cellStyle name="Followed Hyperlink" xfId="2571" builtinId="9" hidden="1"/>
    <cellStyle name="Followed Hyperlink" xfId="2573" builtinId="9" hidden="1"/>
    <cellStyle name="Followed Hyperlink" xfId="2575" builtinId="9" hidden="1"/>
    <cellStyle name="Followed Hyperlink" xfId="2577" builtinId="9" hidden="1"/>
    <cellStyle name="Followed Hyperlink" xfId="2579" builtinId="9" hidden="1"/>
    <cellStyle name="Followed Hyperlink" xfId="2581" builtinId="9" hidden="1"/>
    <cellStyle name="Followed Hyperlink" xfId="2583" builtinId="9" hidden="1"/>
    <cellStyle name="Followed Hyperlink" xfId="2585" builtinId="9" hidden="1"/>
    <cellStyle name="Followed Hyperlink" xfId="2587" builtinId="9" hidden="1"/>
    <cellStyle name="Followed Hyperlink" xfId="2589" builtinId="9" hidden="1"/>
    <cellStyle name="Followed Hyperlink" xfId="2591" builtinId="9" hidden="1"/>
    <cellStyle name="Followed Hyperlink" xfId="2593" builtinId="9" hidden="1"/>
    <cellStyle name="Followed Hyperlink" xfId="2595" builtinId="9" hidden="1"/>
    <cellStyle name="Followed Hyperlink" xfId="2597" builtinId="9" hidden="1"/>
    <cellStyle name="Followed Hyperlink" xfId="2599" builtinId="9" hidden="1"/>
    <cellStyle name="Followed Hyperlink" xfId="2601" builtinId="9" hidden="1"/>
    <cellStyle name="Followed Hyperlink" xfId="2603" builtinId="9" hidden="1"/>
    <cellStyle name="Followed Hyperlink" xfId="2605" builtinId="9" hidden="1"/>
    <cellStyle name="Followed Hyperlink" xfId="2607" builtinId="9" hidden="1"/>
    <cellStyle name="Followed Hyperlink" xfId="2609" builtinId="9" hidden="1"/>
    <cellStyle name="Followed Hyperlink" xfId="2611" builtinId="9" hidden="1"/>
    <cellStyle name="Followed Hyperlink" xfId="2613" builtinId="9" hidden="1"/>
    <cellStyle name="Followed Hyperlink" xfId="2615" builtinId="9" hidden="1"/>
    <cellStyle name="Followed Hyperlink" xfId="2617" builtinId="9" hidden="1"/>
    <cellStyle name="Followed Hyperlink" xfId="2619" builtinId="9" hidden="1"/>
    <cellStyle name="Followed Hyperlink" xfId="2621" builtinId="9" hidden="1"/>
    <cellStyle name="Followed Hyperlink" xfId="2623" builtinId="9" hidden="1"/>
    <cellStyle name="Followed Hyperlink" xfId="2625" builtinId="9" hidden="1"/>
    <cellStyle name="Followed Hyperlink" xfId="2627" builtinId="9" hidden="1"/>
    <cellStyle name="Followed Hyperlink" xfId="2629" builtinId="9" hidden="1"/>
    <cellStyle name="Followed Hyperlink" xfId="2631" builtinId="9" hidden="1"/>
    <cellStyle name="Followed Hyperlink" xfId="2633" builtinId="9" hidden="1"/>
    <cellStyle name="Followed Hyperlink" xfId="2635" builtinId="9" hidden="1"/>
    <cellStyle name="Followed Hyperlink" xfId="2637" builtinId="9" hidden="1"/>
    <cellStyle name="Followed Hyperlink" xfId="2639" builtinId="9" hidden="1"/>
    <cellStyle name="Followed Hyperlink" xfId="2641" builtinId="9" hidden="1"/>
    <cellStyle name="Followed Hyperlink" xfId="2643" builtinId="9" hidden="1"/>
    <cellStyle name="Followed Hyperlink" xfId="2645" builtinId="9" hidden="1"/>
    <cellStyle name="Followed Hyperlink" xfId="2647" builtinId="9" hidden="1"/>
    <cellStyle name="Followed Hyperlink" xfId="2649" builtinId="9" hidden="1"/>
    <cellStyle name="Followed Hyperlink" xfId="2651" builtinId="9" hidden="1"/>
    <cellStyle name="Followed Hyperlink" xfId="2653" builtinId="9" hidden="1"/>
    <cellStyle name="Followed Hyperlink" xfId="2655" builtinId="9" hidden="1"/>
    <cellStyle name="Followed Hyperlink" xfId="2657" builtinId="9" hidden="1"/>
    <cellStyle name="Followed Hyperlink" xfId="2659" builtinId="9" hidden="1"/>
    <cellStyle name="Followed Hyperlink" xfId="2661" builtinId="9" hidden="1"/>
    <cellStyle name="Followed Hyperlink" xfId="2663" builtinId="9" hidden="1"/>
    <cellStyle name="Followed Hyperlink" xfId="2665" builtinId="9" hidden="1"/>
    <cellStyle name="Followed Hyperlink" xfId="2667" builtinId="9" hidden="1"/>
    <cellStyle name="Followed Hyperlink" xfId="2669" builtinId="9" hidden="1"/>
    <cellStyle name="Followed Hyperlink" xfId="2671" builtinId="9" hidden="1"/>
    <cellStyle name="Followed Hyperlink" xfId="2673" builtinId="9" hidden="1"/>
    <cellStyle name="Followed Hyperlink" xfId="2675" builtinId="9" hidden="1"/>
    <cellStyle name="Followed Hyperlink" xfId="2677" builtinId="9" hidden="1"/>
    <cellStyle name="Followed Hyperlink" xfId="2679" builtinId="9" hidden="1"/>
    <cellStyle name="Followed Hyperlink" xfId="2681" builtinId="9" hidden="1"/>
    <cellStyle name="Followed Hyperlink" xfId="2683" builtinId="9" hidden="1"/>
    <cellStyle name="Followed Hyperlink" xfId="2685" builtinId="9" hidden="1"/>
    <cellStyle name="Followed Hyperlink" xfId="2687" builtinId="9" hidden="1"/>
    <cellStyle name="Followed Hyperlink" xfId="2689" builtinId="9" hidden="1"/>
    <cellStyle name="Followed Hyperlink" xfId="2691" builtinId="9" hidden="1"/>
    <cellStyle name="Followed Hyperlink" xfId="2693" builtinId="9" hidden="1"/>
    <cellStyle name="Followed Hyperlink" xfId="2695" builtinId="9" hidden="1"/>
    <cellStyle name="Followed Hyperlink" xfId="2697" builtinId="9" hidden="1"/>
    <cellStyle name="Followed Hyperlink" xfId="2699" builtinId="9" hidden="1"/>
    <cellStyle name="Followed Hyperlink" xfId="2701" builtinId="9" hidden="1"/>
    <cellStyle name="Followed Hyperlink" xfId="2703" builtinId="9" hidden="1"/>
    <cellStyle name="Followed Hyperlink" xfId="2705" builtinId="9" hidden="1"/>
    <cellStyle name="Followed Hyperlink" xfId="2707" builtinId="9" hidden="1"/>
    <cellStyle name="Followed Hyperlink" xfId="2709" builtinId="9" hidden="1"/>
    <cellStyle name="Followed Hyperlink" xfId="2711" builtinId="9" hidden="1"/>
    <cellStyle name="Followed Hyperlink" xfId="2713" builtinId="9" hidden="1"/>
    <cellStyle name="Followed Hyperlink" xfId="2715" builtinId="9" hidden="1"/>
    <cellStyle name="Followed Hyperlink" xfId="2717" builtinId="9" hidden="1"/>
    <cellStyle name="Followed Hyperlink" xfId="2719" builtinId="9" hidden="1"/>
    <cellStyle name="Followed Hyperlink" xfId="2721" builtinId="9" hidden="1"/>
    <cellStyle name="Followed Hyperlink" xfId="2723" builtinId="9" hidden="1"/>
    <cellStyle name="Followed Hyperlink" xfId="2725" builtinId="9" hidden="1"/>
    <cellStyle name="Followed Hyperlink" xfId="2727" builtinId="9" hidden="1"/>
    <cellStyle name="Followed Hyperlink" xfId="2729" builtinId="9" hidden="1"/>
    <cellStyle name="Followed Hyperlink" xfId="2731" builtinId="9" hidden="1"/>
    <cellStyle name="Followed Hyperlink" xfId="2733" builtinId="9" hidden="1"/>
    <cellStyle name="Followed Hyperlink" xfId="2735" builtinId="9" hidden="1"/>
    <cellStyle name="Followed Hyperlink" xfId="2737" builtinId="9" hidden="1"/>
    <cellStyle name="Followed Hyperlink" xfId="2739" builtinId="9" hidden="1"/>
    <cellStyle name="Followed Hyperlink" xfId="2741" builtinId="9" hidden="1"/>
    <cellStyle name="Followed Hyperlink" xfId="2743" builtinId="9" hidden="1"/>
    <cellStyle name="Followed Hyperlink" xfId="2745" builtinId="9" hidden="1"/>
    <cellStyle name="Followed Hyperlink" xfId="2747" builtinId="9" hidden="1"/>
    <cellStyle name="Followed Hyperlink" xfId="2749" builtinId="9" hidden="1"/>
    <cellStyle name="Followed Hyperlink" xfId="2751" builtinId="9" hidden="1"/>
    <cellStyle name="Followed Hyperlink" xfId="2753" builtinId="9" hidden="1"/>
    <cellStyle name="Followed Hyperlink" xfId="2755" builtinId="9" hidden="1"/>
    <cellStyle name="Followed Hyperlink" xfId="2757" builtinId="9" hidden="1"/>
    <cellStyle name="Followed Hyperlink" xfId="2759" builtinId="9" hidden="1"/>
    <cellStyle name="Followed Hyperlink" xfId="2761" builtinId="9" hidden="1"/>
    <cellStyle name="Followed Hyperlink" xfId="2763" builtinId="9" hidden="1"/>
    <cellStyle name="Followed Hyperlink" xfId="2765" builtinId="9" hidden="1"/>
    <cellStyle name="Followed Hyperlink" xfId="2767" builtinId="9" hidden="1"/>
    <cellStyle name="Followed Hyperlink" xfId="2769" builtinId="9" hidden="1"/>
    <cellStyle name="Followed Hyperlink" xfId="2771" builtinId="9" hidden="1"/>
    <cellStyle name="Followed Hyperlink" xfId="2773" builtinId="9" hidden="1"/>
    <cellStyle name="Followed Hyperlink" xfId="2775" builtinId="9" hidden="1"/>
    <cellStyle name="Followed Hyperlink" xfId="2777" builtinId="9" hidden="1"/>
    <cellStyle name="Followed Hyperlink" xfId="2779" builtinId="9" hidden="1"/>
    <cellStyle name="Followed Hyperlink" xfId="2781" builtinId="9" hidden="1"/>
    <cellStyle name="Followed Hyperlink" xfId="2783" builtinId="9" hidden="1"/>
    <cellStyle name="Followed Hyperlink" xfId="2785" builtinId="9" hidden="1"/>
    <cellStyle name="Followed Hyperlink" xfId="2787" builtinId="9" hidden="1"/>
    <cellStyle name="Followed Hyperlink" xfId="2789" builtinId="9" hidden="1"/>
    <cellStyle name="Followed Hyperlink" xfId="2791" builtinId="9" hidden="1"/>
    <cellStyle name="Followed Hyperlink" xfId="2793" builtinId="9" hidden="1"/>
    <cellStyle name="Followed Hyperlink" xfId="2795" builtinId="9" hidden="1"/>
    <cellStyle name="Followed Hyperlink" xfId="2797" builtinId="9" hidden="1"/>
    <cellStyle name="Followed Hyperlink" xfId="2799" builtinId="9" hidden="1"/>
    <cellStyle name="Followed Hyperlink" xfId="2801" builtinId="9" hidden="1"/>
    <cellStyle name="Followed Hyperlink" xfId="2803" builtinId="9" hidden="1"/>
    <cellStyle name="Followed Hyperlink" xfId="2805" builtinId="9" hidden="1"/>
    <cellStyle name="Followed Hyperlink" xfId="2807" builtinId="9" hidden="1"/>
    <cellStyle name="Followed Hyperlink" xfId="2809" builtinId="9" hidden="1"/>
    <cellStyle name="Followed Hyperlink" xfId="2811" builtinId="9" hidden="1"/>
    <cellStyle name="Followed Hyperlink" xfId="2813" builtinId="9" hidden="1"/>
    <cellStyle name="Followed Hyperlink" xfId="2815" builtinId="9" hidden="1"/>
    <cellStyle name="Followed Hyperlink" xfId="2817" builtinId="9" hidden="1"/>
    <cellStyle name="Followed Hyperlink" xfId="2819" builtinId="9" hidden="1"/>
    <cellStyle name="Followed Hyperlink" xfId="2821" builtinId="9" hidden="1"/>
    <cellStyle name="Followed Hyperlink" xfId="2823" builtinId="9" hidden="1"/>
    <cellStyle name="Followed Hyperlink" xfId="2825" builtinId="9" hidden="1"/>
    <cellStyle name="Followed Hyperlink" xfId="2827" builtinId="9" hidden="1"/>
    <cellStyle name="Followed Hyperlink" xfId="2829" builtinId="9" hidden="1"/>
    <cellStyle name="Followed Hyperlink" xfId="2831" builtinId="9" hidden="1"/>
    <cellStyle name="Followed Hyperlink" xfId="2833" builtinId="9" hidden="1"/>
    <cellStyle name="Followed Hyperlink" xfId="2835" builtinId="9" hidden="1"/>
    <cellStyle name="Followed Hyperlink" xfId="2837" builtinId="9" hidden="1"/>
    <cellStyle name="Followed Hyperlink" xfId="2839" builtinId="9" hidden="1"/>
    <cellStyle name="Followed Hyperlink" xfId="2841" builtinId="9" hidden="1"/>
    <cellStyle name="Followed Hyperlink" xfId="2843" builtinId="9" hidden="1"/>
    <cellStyle name="Followed Hyperlink" xfId="2845" builtinId="9" hidden="1"/>
    <cellStyle name="Followed Hyperlink" xfId="2847" builtinId="9" hidden="1"/>
    <cellStyle name="Followed Hyperlink" xfId="2849" builtinId="9" hidden="1"/>
    <cellStyle name="Followed Hyperlink" xfId="2852" builtinId="9" hidden="1"/>
    <cellStyle name="Followed Hyperlink" xfId="2854" builtinId="9" hidden="1"/>
    <cellStyle name="Followed Hyperlink" xfId="2856" builtinId="9" hidden="1"/>
    <cellStyle name="Followed Hyperlink" xfId="2858" builtinId="9" hidden="1"/>
    <cellStyle name="Followed Hyperlink" xfId="2860" builtinId="9" hidden="1"/>
    <cellStyle name="Followed Hyperlink" xfId="2862" builtinId="9" hidden="1"/>
    <cellStyle name="Followed Hyperlink" xfId="2864" builtinId="9" hidden="1"/>
    <cellStyle name="Followed Hyperlink" xfId="2866" builtinId="9" hidden="1"/>
    <cellStyle name="Followed Hyperlink" xfId="2868" builtinId="9" hidden="1"/>
    <cellStyle name="Followed Hyperlink" xfId="2870" builtinId="9" hidden="1"/>
    <cellStyle name="Followed Hyperlink" xfId="2872" builtinId="9" hidden="1"/>
    <cellStyle name="Followed Hyperlink" xfId="2874" builtinId="9" hidden="1"/>
    <cellStyle name="Followed Hyperlink" xfId="2876" builtinId="9" hidden="1"/>
    <cellStyle name="Followed Hyperlink" xfId="2878" builtinId="9" hidden="1"/>
    <cellStyle name="Followed Hyperlink" xfId="2880" builtinId="9" hidden="1"/>
    <cellStyle name="Followed Hyperlink" xfId="2882" builtinId="9" hidden="1"/>
    <cellStyle name="Followed Hyperlink" xfId="2884" builtinId="9" hidden="1"/>
    <cellStyle name="Followed Hyperlink" xfId="2886" builtinId="9" hidden="1"/>
    <cellStyle name="Followed Hyperlink" xfId="2888" builtinId="9" hidden="1"/>
    <cellStyle name="Followed Hyperlink" xfId="2890" builtinId="9" hidden="1"/>
    <cellStyle name="Followed Hyperlink" xfId="2892" builtinId="9" hidden="1"/>
    <cellStyle name="Followed Hyperlink" xfId="2894" builtinId="9" hidden="1"/>
    <cellStyle name="Followed Hyperlink" xfId="2896" builtinId="9" hidden="1"/>
    <cellStyle name="Followed Hyperlink" xfId="2898" builtinId="9" hidden="1"/>
    <cellStyle name="Followed Hyperlink" xfId="2900" builtinId="9" hidden="1"/>
    <cellStyle name="Followed Hyperlink" xfId="2902" builtinId="9" hidden="1"/>
    <cellStyle name="Followed Hyperlink" xfId="2904" builtinId="9" hidden="1"/>
    <cellStyle name="Followed Hyperlink" xfId="2906" builtinId="9" hidden="1"/>
    <cellStyle name="Followed Hyperlink" xfId="2908" builtinId="9" hidden="1"/>
    <cellStyle name="Followed Hyperlink" xfId="2910" builtinId="9" hidden="1"/>
    <cellStyle name="Followed Hyperlink" xfId="2912" builtinId="9" hidden="1"/>
    <cellStyle name="Followed Hyperlink" xfId="2914" builtinId="9" hidden="1"/>
    <cellStyle name="Followed Hyperlink" xfId="2916" builtinId="9" hidden="1"/>
    <cellStyle name="Followed Hyperlink" xfId="2918" builtinId="9" hidden="1"/>
    <cellStyle name="Followed Hyperlink" xfId="2920" builtinId="9" hidden="1"/>
    <cellStyle name="Followed Hyperlink" xfId="2922" builtinId="9" hidden="1"/>
    <cellStyle name="Followed Hyperlink" xfId="2924" builtinId="9" hidden="1"/>
    <cellStyle name="Followed Hyperlink" xfId="2926" builtinId="9" hidden="1"/>
    <cellStyle name="Followed Hyperlink" xfId="2928" builtinId="9" hidden="1"/>
    <cellStyle name="Followed Hyperlink" xfId="2930" builtinId="9" hidden="1"/>
    <cellStyle name="Followed Hyperlink" xfId="2932" builtinId="9" hidden="1"/>
    <cellStyle name="Followed Hyperlink" xfId="2934" builtinId="9" hidden="1"/>
    <cellStyle name="Followed Hyperlink" xfId="2936" builtinId="9" hidden="1"/>
    <cellStyle name="Followed Hyperlink" xfId="2938" builtinId="9" hidden="1"/>
    <cellStyle name="Followed Hyperlink" xfId="2940" builtinId="9" hidden="1"/>
    <cellStyle name="Followed Hyperlink" xfId="2942" builtinId="9" hidden="1"/>
    <cellStyle name="Followed Hyperlink" xfId="2944" builtinId="9" hidden="1"/>
    <cellStyle name="Followed Hyperlink" xfId="2946" builtinId="9" hidden="1"/>
    <cellStyle name="Followed Hyperlink" xfId="2948" builtinId="9" hidden="1"/>
    <cellStyle name="Followed Hyperlink" xfId="2950" builtinId="9" hidden="1"/>
    <cellStyle name="Followed Hyperlink" xfId="2952" builtinId="9" hidden="1"/>
    <cellStyle name="Followed Hyperlink" xfId="2954" builtinId="9" hidden="1"/>
    <cellStyle name="Followed Hyperlink" xfId="2956" builtinId="9" hidden="1"/>
    <cellStyle name="Followed Hyperlink" xfId="2958" builtinId="9" hidden="1"/>
    <cellStyle name="Followed Hyperlink" xfId="2960" builtinId="9" hidden="1"/>
    <cellStyle name="Followed Hyperlink" xfId="2962" builtinId="9" hidden="1"/>
    <cellStyle name="Followed Hyperlink" xfId="2964" builtinId="9" hidden="1"/>
    <cellStyle name="Followed Hyperlink" xfId="2966" builtinId="9" hidden="1"/>
    <cellStyle name="Followed Hyperlink" xfId="2968" builtinId="9" hidden="1"/>
    <cellStyle name="Followed Hyperlink" xfId="2970" builtinId="9" hidden="1"/>
    <cellStyle name="Followed Hyperlink" xfId="2972" builtinId="9" hidden="1"/>
    <cellStyle name="Followed Hyperlink" xfId="2974" builtinId="9" hidden="1"/>
    <cellStyle name="Followed Hyperlink" xfId="2976" builtinId="9" hidden="1"/>
    <cellStyle name="Followed Hyperlink" xfId="2978" builtinId="9" hidden="1"/>
    <cellStyle name="Followed Hyperlink" xfId="2980" builtinId="9" hidden="1"/>
    <cellStyle name="Followed Hyperlink" xfId="2982" builtinId="9" hidden="1"/>
    <cellStyle name="Followed Hyperlink" xfId="2984" builtinId="9" hidden="1"/>
    <cellStyle name="Followed Hyperlink" xfId="2986" builtinId="9" hidden="1"/>
    <cellStyle name="Followed Hyperlink" xfId="2988" builtinId="9" hidden="1"/>
    <cellStyle name="Followed Hyperlink" xfId="2990" builtinId="9" hidden="1"/>
    <cellStyle name="Followed Hyperlink" xfId="2992" builtinId="9" hidden="1"/>
    <cellStyle name="Followed Hyperlink" xfId="2994" builtinId="9" hidden="1"/>
    <cellStyle name="Followed Hyperlink" xfId="2996" builtinId="9" hidden="1"/>
    <cellStyle name="Followed Hyperlink" xfId="2998" builtinId="9" hidden="1"/>
    <cellStyle name="Followed Hyperlink" xfId="3000" builtinId="9" hidden="1"/>
    <cellStyle name="Followed Hyperlink" xfId="3002" builtinId="9" hidden="1"/>
    <cellStyle name="Followed Hyperlink" xfId="3004" builtinId="9" hidden="1"/>
    <cellStyle name="Followed Hyperlink" xfId="3006" builtinId="9" hidden="1"/>
    <cellStyle name="Followed Hyperlink" xfId="3008" builtinId="9" hidden="1"/>
    <cellStyle name="Followed Hyperlink" xfId="3010" builtinId="9" hidden="1"/>
    <cellStyle name="Followed Hyperlink" xfId="3012" builtinId="9" hidden="1"/>
    <cellStyle name="Followed Hyperlink" xfId="3014" builtinId="9" hidden="1"/>
    <cellStyle name="Followed Hyperlink" xfId="3016" builtinId="9" hidden="1"/>
    <cellStyle name="Followed Hyperlink" xfId="3018" builtinId="9" hidden="1"/>
    <cellStyle name="Followed Hyperlink" xfId="3020" builtinId="9" hidden="1"/>
    <cellStyle name="Followed Hyperlink" xfId="3022" builtinId="9" hidden="1"/>
    <cellStyle name="Followed Hyperlink" xfId="3024" builtinId="9" hidden="1"/>
    <cellStyle name="Followed Hyperlink" xfId="3026" builtinId="9" hidden="1"/>
    <cellStyle name="Followed Hyperlink" xfId="3028" builtinId="9" hidden="1"/>
    <cellStyle name="Followed Hyperlink" xfId="3030" builtinId="9" hidden="1"/>
    <cellStyle name="Followed Hyperlink" xfId="3032" builtinId="9" hidden="1"/>
    <cellStyle name="Followed Hyperlink" xfId="3034" builtinId="9" hidden="1"/>
    <cellStyle name="Followed Hyperlink" xfId="3036" builtinId="9" hidden="1"/>
    <cellStyle name="Followed Hyperlink" xfId="3038" builtinId="9" hidden="1"/>
    <cellStyle name="Followed Hyperlink" xfId="3040" builtinId="9" hidden="1"/>
    <cellStyle name="Followed Hyperlink" xfId="3042" builtinId="9" hidden="1"/>
    <cellStyle name="Followed Hyperlink" xfId="3044" builtinId="9" hidden="1"/>
    <cellStyle name="Followed Hyperlink" xfId="3046" builtinId="9" hidden="1"/>
    <cellStyle name="Followed Hyperlink" xfId="3048" builtinId="9" hidden="1"/>
    <cellStyle name="Followed Hyperlink" xfId="3050" builtinId="9" hidden="1"/>
    <cellStyle name="Followed Hyperlink" xfId="3052" builtinId="9" hidden="1"/>
    <cellStyle name="Followed Hyperlink" xfId="3054" builtinId="9" hidden="1"/>
    <cellStyle name="Followed Hyperlink" xfId="3056" builtinId="9" hidden="1"/>
    <cellStyle name="Followed Hyperlink" xfId="3058" builtinId="9" hidden="1"/>
    <cellStyle name="Followed Hyperlink" xfId="3060" builtinId="9" hidden="1"/>
    <cellStyle name="Followed Hyperlink" xfId="3062" builtinId="9" hidden="1"/>
    <cellStyle name="Followed Hyperlink" xfId="3064" builtinId="9" hidden="1"/>
    <cellStyle name="Followed Hyperlink" xfId="3066" builtinId="9" hidden="1"/>
    <cellStyle name="Followed Hyperlink" xfId="3068" builtinId="9" hidden="1"/>
    <cellStyle name="Followed Hyperlink" xfId="3070" builtinId="9" hidden="1"/>
    <cellStyle name="Followed Hyperlink" xfId="3072" builtinId="9" hidden="1"/>
    <cellStyle name="Followed Hyperlink" xfId="3074" builtinId="9" hidden="1"/>
    <cellStyle name="Followed Hyperlink" xfId="3076" builtinId="9" hidden="1"/>
    <cellStyle name="Followed Hyperlink" xfId="3078" builtinId="9" hidden="1"/>
    <cellStyle name="Followed Hyperlink" xfId="3080" builtinId="9" hidden="1"/>
    <cellStyle name="Followed Hyperlink" xfId="3082" builtinId="9" hidden="1"/>
    <cellStyle name="Followed Hyperlink" xfId="3084" builtinId="9" hidden="1"/>
    <cellStyle name="Followed Hyperlink" xfId="3086" builtinId="9" hidden="1"/>
    <cellStyle name="Followed Hyperlink" xfId="3088" builtinId="9" hidden="1"/>
    <cellStyle name="Followed Hyperlink" xfId="3090" builtinId="9" hidden="1"/>
    <cellStyle name="Followed Hyperlink" xfId="3092" builtinId="9" hidden="1"/>
    <cellStyle name="Followed Hyperlink" xfId="3094" builtinId="9" hidden="1"/>
    <cellStyle name="Followed Hyperlink" xfId="3096" builtinId="9" hidden="1"/>
    <cellStyle name="Followed Hyperlink" xfId="3098" builtinId="9" hidden="1"/>
    <cellStyle name="Followed Hyperlink" xfId="3100" builtinId="9" hidden="1"/>
    <cellStyle name="Followed Hyperlink" xfId="3102" builtinId="9" hidden="1"/>
    <cellStyle name="Followed Hyperlink" xfId="3104" builtinId="9" hidden="1"/>
    <cellStyle name="Followed Hyperlink" xfId="3106" builtinId="9" hidden="1"/>
    <cellStyle name="Followed Hyperlink" xfId="3108" builtinId="9" hidden="1"/>
    <cellStyle name="Followed Hyperlink" xfId="3110" builtinId="9" hidden="1"/>
    <cellStyle name="Followed Hyperlink" xfId="3112" builtinId="9" hidden="1"/>
    <cellStyle name="Followed Hyperlink" xfId="3114" builtinId="9" hidden="1"/>
    <cellStyle name="Followed Hyperlink" xfId="3116" builtinId="9" hidden="1"/>
    <cellStyle name="Followed Hyperlink" xfId="3118" builtinId="9" hidden="1"/>
    <cellStyle name="Followed Hyperlink" xfId="3120" builtinId="9" hidden="1"/>
    <cellStyle name="Followed Hyperlink" xfId="3122" builtinId="9" hidden="1"/>
    <cellStyle name="Followed Hyperlink" xfId="3124" builtinId="9" hidden="1"/>
    <cellStyle name="Followed Hyperlink" xfId="3126" builtinId="9" hidden="1"/>
    <cellStyle name="Followed Hyperlink" xfId="3128" builtinId="9" hidden="1"/>
    <cellStyle name="Followed Hyperlink" xfId="3130" builtinId="9" hidden="1"/>
    <cellStyle name="Followed Hyperlink" xfId="3132" builtinId="9" hidden="1"/>
    <cellStyle name="Followed Hyperlink" xfId="3134" builtinId="9" hidden="1"/>
    <cellStyle name="Followed Hyperlink" xfId="3136" builtinId="9" hidden="1"/>
    <cellStyle name="Followed Hyperlink" xfId="3138" builtinId="9" hidden="1"/>
    <cellStyle name="Followed Hyperlink" xfId="3140" builtinId="9" hidden="1"/>
    <cellStyle name="Followed Hyperlink" xfId="3142" builtinId="9" hidden="1"/>
    <cellStyle name="Followed Hyperlink" xfId="3144" builtinId="9" hidden="1"/>
    <cellStyle name="Followed Hyperlink" xfId="3146" builtinId="9" hidden="1"/>
    <cellStyle name="Followed Hyperlink" xfId="3148" builtinId="9" hidden="1"/>
    <cellStyle name="Followed Hyperlink" xfId="3150" builtinId="9" hidden="1"/>
    <cellStyle name="Followed Hyperlink" xfId="3152" builtinId="9" hidden="1"/>
    <cellStyle name="Followed Hyperlink" xfId="3154" builtinId="9" hidden="1"/>
    <cellStyle name="Followed Hyperlink" xfId="3156" builtinId="9" hidden="1"/>
    <cellStyle name="Followed Hyperlink" xfId="3158" builtinId="9" hidden="1"/>
    <cellStyle name="Followed Hyperlink" xfId="3160" builtinId="9" hidden="1"/>
    <cellStyle name="Followed Hyperlink" xfId="3162" builtinId="9" hidden="1"/>
    <cellStyle name="Followed Hyperlink" xfId="3164" builtinId="9" hidden="1"/>
    <cellStyle name="Followed Hyperlink" xfId="3166" builtinId="9" hidden="1"/>
    <cellStyle name="Followed Hyperlink" xfId="3168" builtinId="9" hidden="1"/>
    <cellStyle name="Followed Hyperlink" xfId="3170" builtinId="9" hidden="1"/>
    <cellStyle name="Followed Hyperlink" xfId="3172" builtinId="9" hidden="1"/>
    <cellStyle name="Followed Hyperlink" xfId="3174" builtinId="9" hidden="1"/>
    <cellStyle name="Followed Hyperlink" xfId="3176" builtinId="9" hidden="1"/>
    <cellStyle name="Followed Hyperlink" xfId="3178" builtinId="9" hidden="1"/>
    <cellStyle name="Followed Hyperlink" xfId="3180" builtinId="9" hidden="1"/>
    <cellStyle name="Followed Hyperlink" xfId="3182" builtinId="9" hidden="1"/>
    <cellStyle name="Followed Hyperlink" xfId="3184" builtinId="9" hidden="1"/>
    <cellStyle name="Followed Hyperlink" xfId="3186" builtinId="9" hidden="1"/>
    <cellStyle name="Followed Hyperlink" xfId="3188" builtinId="9" hidden="1"/>
    <cellStyle name="Followed Hyperlink" xfId="3190" builtinId="9" hidden="1"/>
    <cellStyle name="Followed Hyperlink" xfId="3192" builtinId="9" hidden="1"/>
    <cellStyle name="Followed Hyperlink" xfId="3194" builtinId="9" hidden="1"/>
    <cellStyle name="Followed Hyperlink" xfId="3196" builtinId="9" hidden="1"/>
    <cellStyle name="Followed Hyperlink" xfId="3198" builtinId="9" hidden="1"/>
    <cellStyle name="Followed Hyperlink" xfId="3200" builtinId="9" hidden="1"/>
    <cellStyle name="Followed Hyperlink" xfId="3202" builtinId="9" hidden="1"/>
    <cellStyle name="Followed Hyperlink" xfId="3204" builtinId="9" hidden="1"/>
    <cellStyle name="Followed Hyperlink" xfId="3206" builtinId="9" hidden="1"/>
    <cellStyle name="Followed Hyperlink" xfId="3208" builtinId="9" hidden="1"/>
    <cellStyle name="Followed Hyperlink" xfId="3210" builtinId="9" hidden="1"/>
    <cellStyle name="Followed Hyperlink" xfId="3212" builtinId="9" hidden="1"/>
    <cellStyle name="Followed Hyperlink" xfId="3214" builtinId="9" hidden="1"/>
    <cellStyle name="Followed Hyperlink" xfId="3216" builtinId="9" hidden="1"/>
    <cellStyle name="Followed Hyperlink" xfId="3218" builtinId="9" hidden="1"/>
    <cellStyle name="Followed Hyperlink" xfId="3220" builtinId="9" hidden="1"/>
    <cellStyle name="Followed Hyperlink" xfId="3222" builtinId="9" hidden="1"/>
    <cellStyle name="Followed Hyperlink" xfId="3224" builtinId="9" hidden="1"/>
    <cellStyle name="Followed Hyperlink" xfId="3226" builtinId="9" hidden="1"/>
    <cellStyle name="Followed Hyperlink" xfId="3228" builtinId="9" hidden="1"/>
    <cellStyle name="Followed Hyperlink" xfId="3230" builtinId="9" hidden="1"/>
    <cellStyle name="Followed Hyperlink" xfId="3232" builtinId="9" hidden="1"/>
    <cellStyle name="Followed Hyperlink" xfId="3234" builtinId="9" hidden="1"/>
    <cellStyle name="Followed Hyperlink" xfId="3236" builtinId="9" hidden="1"/>
    <cellStyle name="Followed Hyperlink" xfId="3238" builtinId="9" hidden="1"/>
    <cellStyle name="Followed Hyperlink" xfId="3240" builtinId="9" hidden="1"/>
    <cellStyle name="Followed Hyperlink" xfId="3242" builtinId="9" hidden="1"/>
    <cellStyle name="Followed Hyperlink" xfId="3244" builtinId="9" hidden="1"/>
    <cellStyle name="Followed Hyperlink" xfId="3246" builtinId="9" hidden="1"/>
    <cellStyle name="Followed Hyperlink" xfId="3248" builtinId="9" hidden="1"/>
    <cellStyle name="Followed Hyperlink" xfId="3250" builtinId="9" hidden="1"/>
    <cellStyle name="Followed Hyperlink" xfId="3252" builtinId="9" hidden="1"/>
    <cellStyle name="Followed Hyperlink" xfId="3254" builtinId="9" hidden="1"/>
    <cellStyle name="Followed Hyperlink" xfId="3256" builtinId="9" hidden="1"/>
    <cellStyle name="Followed Hyperlink" xfId="3258" builtinId="9" hidden="1"/>
    <cellStyle name="Followed Hyperlink" xfId="3260" builtinId="9" hidden="1"/>
    <cellStyle name="Followed Hyperlink" xfId="3262" builtinId="9" hidden="1"/>
    <cellStyle name="Followed Hyperlink" xfId="3264" builtinId="9" hidden="1"/>
    <cellStyle name="Followed Hyperlink" xfId="3266" builtinId="9" hidden="1"/>
    <cellStyle name="Followed Hyperlink" xfId="3268" builtinId="9" hidden="1"/>
    <cellStyle name="Followed Hyperlink" xfId="3270" builtinId="9" hidden="1"/>
    <cellStyle name="Followed Hyperlink" xfId="3272" builtinId="9" hidden="1"/>
    <cellStyle name="Followed Hyperlink" xfId="3274" builtinId="9" hidden="1"/>
    <cellStyle name="Followed Hyperlink" xfId="3276" builtinId="9" hidden="1"/>
    <cellStyle name="Followed Hyperlink" xfId="3278" builtinId="9" hidden="1"/>
    <cellStyle name="Followed Hyperlink" xfId="3280" builtinId="9" hidden="1"/>
    <cellStyle name="Followed Hyperlink" xfId="3282" builtinId="9" hidden="1"/>
    <cellStyle name="Followed Hyperlink" xfId="3284" builtinId="9" hidden="1"/>
    <cellStyle name="Followed Hyperlink" xfId="3286" builtinId="9" hidden="1"/>
    <cellStyle name="Followed Hyperlink" xfId="3288" builtinId="9" hidden="1"/>
    <cellStyle name="Followed Hyperlink" xfId="3290" builtinId="9" hidden="1"/>
    <cellStyle name="Followed Hyperlink" xfId="3292" builtinId="9" hidden="1"/>
    <cellStyle name="Followed Hyperlink" xfId="3294" builtinId="9" hidden="1"/>
    <cellStyle name="Followed Hyperlink" xfId="3296" builtinId="9" hidden="1"/>
    <cellStyle name="Followed Hyperlink" xfId="3298" builtinId="9" hidden="1"/>
    <cellStyle name="Followed Hyperlink" xfId="3300" builtinId="9" hidden="1"/>
    <cellStyle name="Followed Hyperlink" xfId="3302" builtinId="9" hidden="1"/>
    <cellStyle name="Followed Hyperlink" xfId="3304" builtinId="9" hidden="1"/>
    <cellStyle name="Followed Hyperlink" xfId="3306" builtinId="9" hidden="1"/>
    <cellStyle name="Followed Hyperlink" xfId="3308" builtinId="9" hidden="1"/>
    <cellStyle name="Followed Hyperlink" xfId="3310" builtinId="9" hidden="1"/>
    <cellStyle name="Followed Hyperlink" xfId="3312" builtinId="9" hidden="1"/>
    <cellStyle name="Followed Hyperlink" xfId="3314" builtinId="9" hidden="1"/>
    <cellStyle name="Followed Hyperlink" xfId="3316" builtinId="9" hidden="1"/>
    <cellStyle name="Followed Hyperlink" xfId="3318" builtinId="9" hidden="1"/>
    <cellStyle name="Followed Hyperlink" xfId="3320" builtinId="9" hidden="1"/>
    <cellStyle name="Followed Hyperlink" xfId="3322" builtinId="9" hidden="1"/>
    <cellStyle name="Followed Hyperlink" xfId="3324" builtinId="9" hidden="1"/>
    <cellStyle name="Followed Hyperlink" xfId="3326" builtinId="9" hidden="1"/>
    <cellStyle name="Followed Hyperlink" xfId="3328" builtinId="9" hidden="1"/>
    <cellStyle name="Followed Hyperlink" xfId="3330" builtinId="9" hidden="1"/>
    <cellStyle name="Followed Hyperlink" xfId="3332" builtinId="9" hidden="1"/>
    <cellStyle name="Followed Hyperlink" xfId="3334" builtinId="9" hidden="1"/>
    <cellStyle name="Followed Hyperlink" xfId="3336" builtinId="9" hidden="1"/>
    <cellStyle name="Followed Hyperlink" xfId="3338" builtinId="9" hidden="1"/>
    <cellStyle name="Followed Hyperlink" xfId="3340" builtinId="9" hidden="1"/>
    <cellStyle name="Followed Hyperlink" xfId="3342" builtinId="9" hidden="1"/>
    <cellStyle name="Followed Hyperlink" xfId="3344" builtinId="9" hidden="1"/>
    <cellStyle name="Followed Hyperlink" xfId="3346" builtinId="9" hidden="1"/>
    <cellStyle name="Followed Hyperlink" xfId="3348" builtinId="9" hidden="1"/>
    <cellStyle name="Followed Hyperlink" xfId="3350" builtinId="9" hidden="1"/>
    <cellStyle name="Followed Hyperlink" xfId="3352" builtinId="9" hidden="1"/>
    <cellStyle name="Followed Hyperlink" xfId="3354" builtinId="9" hidden="1"/>
    <cellStyle name="Followed Hyperlink" xfId="3356" builtinId="9" hidden="1"/>
    <cellStyle name="Followed Hyperlink" xfId="3358" builtinId="9" hidden="1"/>
    <cellStyle name="Followed Hyperlink" xfId="3360" builtinId="9" hidden="1"/>
    <cellStyle name="Followed Hyperlink" xfId="3362" builtinId="9" hidden="1"/>
    <cellStyle name="Followed Hyperlink" xfId="3364" builtinId="9" hidden="1"/>
    <cellStyle name="Followed Hyperlink" xfId="3366" builtinId="9" hidden="1"/>
    <cellStyle name="Followed Hyperlink" xfId="3368" builtinId="9" hidden="1"/>
    <cellStyle name="Followed Hyperlink" xfId="3370" builtinId="9" hidden="1"/>
    <cellStyle name="Followed Hyperlink" xfId="3372" builtinId="9" hidden="1"/>
    <cellStyle name="Followed Hyperlink" xfId="3374" builtinId="9" hidden="1"/>
    <cellStyle name="Followed Hyperlink" xfId="3376" builtinId="9" hidden="1"/>
    <cellStyle name="Followed Hyperlink" xfId="3378" builtinId="9" hidden="1"/>
    <cellStyle name="Followed Hyperlink" xfId="3380" builtinId="9" hidden="1"/>
    <cellStyle name="Followed Hyperlink" xfId="3382" builtinId="9" hidden="1"/>
    <cellStyle name="Followed Hyperlink" xfId="3384" builtinId="9" hidden="1"/>
    <cellStyle name="Followed Hyperlink" xfId="3386" builtinId="9" hidden="1"/>
    <cellStyle name="Followed Hyperlink" xfId="3388" builtinId="9" hidden="1"/>
    <cellStyle name="Followed Hyperlink" xfId="3390" builtinId="9" hidden="1"/>
    <cellStyle name="Followed Hyperlink" xfId="3392" builtinId="9" hidden="1"/>
    <cellStyle name="Followed Hyperlink" xfId="3394" builtinId="9" hidden="1"/>
    <cellStyle name="Followed Hyperlink" xfId="3396" builtinId="9" hidden="1"/>
    <cellStyle name="Followed Hyperlink" xfId="3398" builtinId="9" hidden="1"/>
    <cellStyle name="Followed Hyperlink" xfId="3400" builtinId="9" hidden="1"/>
    <cellStyle name="Followed Hyperlink" xfId="3402" builtinId="9" hidden="1"/>
    <cellStyle name="Followed Hyperlink" xfId="3404" builtinId="9" hidden="1"/>
    <cellStyle name="Followed Hyperlink" xfId="3406" builtinId="9" hidden="1"/>
    <cellStyle name="Followed Hyperlink" xfId="3408" builtinId="9" hidden="1"/>
    <cellStyle name="Followed Hyperlink" xfId="3410" builtinId="9" hidden="1"/>
    <cellStyle name="Followed Hyperlink" xfId="3412" builtinId="9" hidden="1"/>
    <cellStyle name="Followed Hyperlink" xfId="3414" builtinId="9" hidden="1"/>
    <cellStyle name="Followed Hyperlink" xfId="3416" builtinId="9" hidden="1"/>
    <cellStyle name="Followed Hyperlink" xfId="3418" builtinId="9" hidden="1"/>
    <cellStyle name="Followed Hyperlink" xfId="3420" builtinId="9" hidden="1"/>
    <cellStyle name="Followed Hyperlink" xfId="3422" builtinId="9" hidden="1"/>
    <cellStyle name="Followed Hyperlink" xfId="3424" builtinId="9" hidden="1"/>
    <cellStyle name="Followed Hyperlink" xfId="3426" builtinId="9" hidden="1"/>
    <cellStyle name="Followed Hyperlink" xfId="3428" builtinId="9" hidden="1"/>
    <cellStyle name="Followed Hyperlink" xfId="3430" builtinId="9" hidden="1"/>
    <cellStyle name="Followed Hyperlink" xfId="3432" builtinId="9" hidden="1"/>
    <cellStyle name="Followed Hyperlink" xfId="3434" builtinId="9" hidden="1"/>
    <cellStyle name="Followed Hyperlink" xfId="3436" builtinId="9" hidden="1"/>
    <cellStyle name="Followed Hyperlink" xfId="3438" builtinId="9" hidden="1"/>
    <cellStyle name="Followed Hyperlink" xfId="3440" builtinId="9" hidden="1"/>
    <cellStyle name="Followed Hyperlink" xfId="3442" builtinId="9" hidden="1"/>
    <cellStyle name="Followed Hyperlink" xfId="3444" builtinId="9" hidden="1"/>
    <cellStyle name="Followed Hyperlink" xfId="3446" builtinId="9" hidden="1"/>
    <cellStyle name="Followed Hyperlink" xfId="3448" builtinId="9" hidden="1"/>
    <cellStyle name="Followed Hyperlink" xfId="3450" builtinId="9" hidden="1"/>
    <cellStyle name="Followed Hyperlink" xfId="3452" builtinId="9" hidden="1"/>
    <cellStyle name="Followed Hyperlink" xfId="3454" builtinId="9" hidden="1"/>
    <cellStyle name="Followed Hyperlink" xfId="3456" builtinId="9" hidden="1"/>
    <cellStyle name="Followed Hyperlink" xfId="3458" builtinId="9" hidden="1"/>
    <cellStyle name="Followed Hyperlink" xfId="3460" builtinId="9" hidden="1"/>
    <cellStyle name="Followed Hyperlink" xfId="3462" builtinId="9" hidden="1"/>
    <cellStyle name="Followed Hyperlink" xfId="3464" builtinId="9" hidden="1"/>
    <cellStyle name="Followed Hyperlink" xfId="3466" builtinId="9" hidden="1"/>
    <cellStyle name="Followed Hyperlink" xfId="3468" builtinId="9" hidden="1"/>
    <cellStyle name="Followed Hyperlink" xfId="3470" builtinId="9" hidden="1"/>
    <cellStyle name="Followed Hyperlink" xfId="3472" builtinId="9" hidden="1"/>
    <cellStyle name="Followed Hyperlink" xfId="3474" builtinId="9" hidden="1"/>
    <cellStyle name="Followed Hyperlink" xfId="3476" builtinId="9" hidden="1"/>
    <cellStyle name="Followed Hyperlink" xfId="3478" builtinId="9" hidden="1"/>
    <cellStyle name="Followed Hyperlink" xfId="3480" builtinId="9" hidden="1"/>
    <cellStyle name="Followed Hyperlink" xfId="3482" builtinId="9" hidden="1"/>
    <cellStyle name="Followed Hyperlink" xfId="3484" builtinId="9" hidden="1"/>
    <cellStyle name="Followed Hyperlink" xfId="3486" builtinId="9" hidden="1"/>
    <cellStyle name="Followed Hyperlink" xfId="3488" builtinId="9" hidden="1"/>
    <cellStyle name="Followed Hyperlink" xfId="3490" builtinId="9" hidden="1"/>
    <cellStyle name="Followed Hyperlink" xfId="3492" builtinId="9" hidden="1"/>
    <cellStyle name="Followed Hyperlink" xfId="3494" builtinId="9" hidden="1"/>
    <cellStyle name="Followed Hyperlink" xfId="3496" builtinId="9" hidden="1"/>
    <cellStyle name="Followed Hyperlink" xfId="3498" builtinId="9" hidden="1"/>
    <cellStyle name="Followed Hyperlink" xfId="3500" builtinId="9" hidden="1"/>
    <cellStyle name="Followed Hyperlink" xfId="3502" builtinId="9" hidden="1"/>
    <cellStyle name="Followed Hyperlink" xfId="3504" builtinId="9" hidden="1"/>
    <cellStyle name="Followed Hyperlink" xfId="3506" builtinId="9" hidden="1"/>
    <cellStyle name="Followed Hyperlink" xfId="3508" builtinId="9" hidden="1"/>
    <cellStyle name="Followed Hyperlink" xfId="3510" builtinId="9" hidden="1"/>
    <cellStyle name="Followed Hyperlink" xfId="3512" builtinId="9" hidden="1"/>
    <cellStyle name="Followed Hyperlink" xfId="3514" builtinId="9" hidden="1"/>
    <cellStyle name="Followed Hyperlink" xfId="3516" builtinId="9" hidden="1"/>
    <cellStyle name="Followed Hyperlink" xfId="3518" builtinId="9" hidden="1"/>
    <cellStyle name="Followed Hyperlink" xfId="3520" builtinId="9" hidden="1"/>
    <cellStyle name="Followed Hyperlink" xfId="3522" builtinId="9" hidden="1"/>
    <cellStyle name="Followed Hyperlink" xfId="3524" builtinId="9" hidden="1"/>
    <cellStyle name="Followed Hyperlink" xfId="3526" builtinId="9" hidden="1"/>
    <cellStyle name="Followed Hyperlink" xfId="3528" builtinId="9" hidden="1"/>
    <cellStyle name="Followed Hyperlink" xfId="3530" builtinId="9" hidden="1"/>
    <cellStyle name="Followed Hyperlink" xfId="3532" builtinId="9" hidden="1"/>
    <cellStyle name="Followed Hyperlink" xfId="3534" builtinId="9" hidden="1"/>
    <cellStyle name="Followed Hyperlink" xfId="3536" builtinId="9" hidden="1"/>
    <cellStyle name="Followed Hyperlink" xfId="3538" builtinId="9" hidden="1"/>
    <cellStyle name="Followed Hyperlink" xfId="3540" builtinId="9" hidden="1"/>
    <cellStyle name="Followed Hyperlink" xfId="3542" builtinId="9" hidden="1"/>
    <cellStyle name="Followed Hyperlink" xfId="3544" builtinId="9" hidden="1"/>
    <cellStyle name="Followed Hyperlink" xfId="3546" builtinId="9" hidden="1"/>
    <cellStyle name="Followed Hyperlink" xfId="3548" builtinId="9" hidden="1"/>
    <cellStyle name="Followed Hyperlink" xfId="3550" builtinId="9" hidden="1"/>
    <cellStyle name="Followed Hyperlink" xfId="3552" builtinId="9" hidden="1"/>
    <cellStyle name="Followed Hyperlink" xfId="3554" builtinId="9" hidden="1"/>
    <cellStyle name="Followed Hyperlink" xfId="3556" builtinId="9" hidden="1"/>
    <cellStyle name="Followed Hyperlink" xfId="3558" builtinId="9" hidden="1"/>
    <cellStyle name="Followed Hyperlink" xfId="3560" builtinId="9" hidden="1"/>
    <cellStyle name="Followed Hyperlink" xfId="3562" builtinId="9" hidden="1"/>
    <cellStyle name="Followed Hyperlink" xfId="3564" builtinId="9" hidden="1"/>
    <cellStyle name="Followed Hyperlink" xfId="3566" builtinId="9" hidden="1"/>
    <cellStyle name="Followed Hyperlink" xfId="3568" builtinId="9" hidden="1"/>
    <cellStyle name="Followed Hyperlink" xfId="3570" builtinId="9" hidden="1"/>
    <cellStyle name="Followed Hyperlink" xfId="3572" builtinId="9" hidden="1"/>
    <cellStyle name="Followed Hyperlink" xfId="3574" builtinId="9" hidden="1"/>
    <cellStyle name="Followed Hyperlink" xfId="3576" builtinId="9" hidden="1"/>
    <cellStyle name="Followed Hyperlink" xfId="3578" builtinId="9" hidden="1"/>
    <cellStyle name="Followed Hyperlink" xfId="3580" builtinId="9" hidden="1"/>
    <cellStyle name="Followed Hyperlink" xfId="3582" builtinId="9" hidden="1"/>
    <cellStyle name="Followed Hyperlink" xfId="3584" builtinId="9" hidden="1"/>
    <cellStyle name="Followed Hyperlink" xfId="3586" builtinId="9" hidden="1"/>
    <cellStyle name="Followed Hyperlink" xfId="3588" builtinId="9" hidden="1"/>
    <cellStyle name="Followed Hyperlink" xfId="3590" builtinId="9" hidden="1"/>
    <cellStyle name="Followed Hyperlink" xfId="3592" builtinId="9" hidden="1"/>
    <cellStyle name="Followed Hyperlink" xfId="3594" builtinId="9" hidden="1"/>
    <cellStyle name="Followed Hyperlink" xfId="3596" builtinId="9" hidden="1"/>
    <cellStyle name="Followed Hyperlink" xfId="3598" builtinId="9" hidden="1"/>
    <cellStyle name="Followed Hyperlink" xfId="3600" builtinId="9" hidden="1"/>
    <cellStyle name="Followed Hyperlink" xfId="3602" builtinId="9" hidden="1"/>
    <cellStyle name="Followed Hyperlink" xfId="3604" builtinId="9" hidden="1"/>
    <cellStyle name="Followed Hyperlink" xfId="3606" builtinId="9" hidden="1"/>
    <cellStyle name="Followed Hyperlink" xfId="3608" builtinId="9" hidden="1"/>
    <cellStyle name="Followed Hyperlink" xfId="3610" builtinId="9" hidden="1"/>
    <cellStyle name="Followed Hyperlink" xfId="3612" builtinId="9" hidden="1"/>
    <cellStyle name="Followed Hyperlink" xfId="3614" builtinId="9" hidden="1"/>
    <cellStyle name="Followed Hyperlink" xfId="3616" builtinId="9" hidden="1"/>
    <cellStyle name="Followed Hyperlink" xfId="3618" builtinId="9" hidden="1"/>
    <cellStyle name="Followed Hyperlink" xfId="3620" builtinId="9" hidden="1"/>
    <cellStyle name="Followed Hyperlink" xfId="3622" builtinId="9" hidden="1"/>
    <cellStyle name="Followed Hyperlink" xfId="3624" builtinId="9" hidden="1"/>
    <cellStyle name="Followed Hyperlink" xfId="3626" builtinId="9" hidden="1"/>
    <cellStyle name="Followed Hyperlink" xfId="3628" builtinId="9" hidden="1"/>
    <cellStyle name="Followed Hyperlink" xfId="3630" builtinId="9" hidden="1"/>
    <cellStyle name="Followed Hyperlink" xfId="3632" builtinId="9" hidden="1"/>
    <cellStyle name="Followed Hyperlink" xfId="3634" builtinId="9" hidden="1"/>
    <cellStyle name="Followed Hyperlink" xfId="3636" builtinId="9" hidden="1"/>
    <cellStyle name="Followed Hyperlink" xfId="3638" builtinId="9" hidden="1"/>
    <cellStyle name="Followed Hyperlink" xfId="3640" builtinId="9" hidden="1"/>
    <cellStyle name="Followed Hyperlink" xfId="3642" builtinId="9" hidden="1"/>
    <cellStyle name="Followed Hyperlink" xfId="3644" builtinId="9" hidden="1"/>
    <cellStyle name="Followed Hyperlink" xfId="3646" builtinId="9" hidden="1"/>
    <cellStyle name="Followed Hyperlink" xfId="3648" builtinId="9" hidden="1"/>
    <cellStyle name="Followed Hyperlink" xfId="3650" builtinId="9" hidden="1"/>
    <cellStyle name="Followed Hyperlink" xfId="3652" builtinId="9" hidden="1"/>
    <cellStyle name="Followed Hyperlink" xfId="3654" builtinId="9" hidden="1"/>
    <cellStyle name="Followed Hyperlink" xfId="3656" builtinId="9" hidden="1"/>
    <cellStyle name="Followed Hyperlink" xfId="3658" builtinId="9" hidden="1"/>
    <cellStyle name="Followed Hyperlink" xfId="3660" builtinId="9" hidden="1"/>
    <cellStyle name="Followed Hyperlink" xfId="3662" builtinId="9" hidden="1"/>
    <cellStyle name="Followed Hyperlink" xfId="3664" builtinId="9" hidden="1"/>
    <cellStyle name="Followed Hyperlink" xfId="3666" builtinId="9" hidden="1"/>
    <cellStyle name="Followed Hyperlink" xfId="3668" builtinId="9" hidden="1"/>
    <cellStyle name="Followed Hyperlink" xfId="3670" builtinId="9" hidden="1"/>
    <cellStyle name="Followed Hyperlink" xfId="3672" builtinId="9" hidden="1"/>
    <cellStyle name="Followed Hyperlink" xfId="3674" builtinId="9" hidden="1"/>
    <cellStyle name="Followed Hyperlink" xfId="3676" builtinId="9" hidden="1"/>
    <cellStyle name="Followed Hyperlink" xfId="3678" builtinId="9" hidden="1"/>
    <cellStyle name="Followed Hyperlink" xfId="3680" builtinId="9" hidden="1"/>
    <cellStyle name="Followed Hyperlink" xfId="3682" builtinId="9" hidden="1"/>
    <cellStyle name="Followed Hyperlink" xfId="3684" builtinId="9" hidden="1"/>
    <cellStyle name="Followed Hyperlink" xfId="3686" builtinId="9" hidden="1"/>
    <cellStyle name="Followed Hyperlink" xfId="3688" builtinId="9" hidden="1"/>
    <cellStyle name="Followed Hyperlink" xfId="3690" builtinId="9" hidden="1"/>
    <cellStyle name="Followed Hyperlink" xfId="3692" builtinId="9" hidden="1"/>
    <cellStyle name="Followed Hyperlink" xfId="3694" builtinId="9" hidden="1"/>
    <cellStyle name="Followed Hyperlink" xfId="3696" builtinId="9" hidden="1"/>
    <cellStyle name="Followed Hyperlink" xfId="3698" builtinId="9" hidden="1"/>
    <cellStyle name="Followed Hyperlink" xfId="3700" builtinId="9" hidden="1"/>
    <cellStyle name="Followed Hyperlink" xfId="3702" builtinId="9" hidden="1"/>
    <cellStyle name="Followed Hyperlink" xfId="3704" builtinId="9" hidden="1"/>
    <cellStyle name="Followed Hyperlink" xfId="3706" builtinId="9" hidden="1"/>
    <cellStyle name="Followed Hyperlink" xfId="3708" builtinId="9" hidden="1"/>
    <cellStyle name="Followed Hyperlink" xfId="3710" builtinId="9" hidden="1"/>
    <cellStyle name="Followed Hyperlink" xfId="3712" builtinId="9" hidden="1"/>
    <cellStyle name="Followed Hyperlink" xfId="3714" builtinId="9" hidden="1"/>
    <cellStyle name="Followed Hyperlink" xfId="3716" builtinId="9" hidden="1"/>
    <cellStyle name="Followed Hyperlink" xfId="3718" builtinId="9" hidden="1"/>
    <cellStyle name="Followed Hyperlink" xfId="3720" builtinId="9" hidden="1"/>
    <cellStyle name="Followed Hyperlink" xfId="3722" builtinId="9" hidden="1"/>
    <cellStyle name="Followed Hyperlink" xfId="3724" builtinId="9" hidden="1"/>
    <cellStyle name="Followed Hyperlink" xfId="3726" builtinId="9" hidden="1"/>
    <cellStyle name="Followed Hyperlink" xfId="3728" builtinId="9" hidden="1"/>
    <cellStyle name="Followed Hyperlink" xfId="3730" builtinId="9" hidden="1"/>
    <cellStyle name="Followed Hyperlink" xfId="3732" builtinId="9" hidden="1"/>
    <cellStyle name="Followed Hyperlink" xfId="3734" builtinId="9" hidden="1"/>
    <cellStyle name="Followed Hyperlink" xfId="3736" builtinId="9" hidden="1"/>
    <cellStyle name="Followed Hyperlink" xfId="3738" builtinId="9" hidden="1"/>
    <cellStyle name="Followed Hyperlink" xfId="3740" builtinId="9" hidden="1"/>
    <cellStyle name="Followed Hyperlink" xfId="3742" builtinId="9" hidden="1"/>
    <cellStyle name="Followed Hyperlink" xfId="3744" builtinId="9" hidden="1"/>
    <cellStyle name="Followed Hyperlink" xfId="3746" builtinId="9" hidden="1"/>
    <cellStyle name="Followed Hyperlink" xfId="3748" builtinId="9" hidden="1"/>
    <cellStyle name="Followed Hyperlink" xfId="3750" builtinId="9" hidden="1"/>
    <cellStyle name="Followed Hyperlink" xfId="3752" builtinId="9" hidden="1"/>
    <cellStyle name="Followed Hyperlink" xfId="3754" builtinId="9" hidden="1"/>
    <cellStyle name="Followed Hyperlink" xfId="3756" builtinId="9" hidden="1"/>
    <cellStyle name="Followed Hyperlink" xfId="3758" builtinId="9" hidden="1"/>
    <cellStyle name="Followed Hyperlink" xfId="3760" builtinId="9" hidden="1"/>
    <cellStyle name="Followed Hyperlink" xfId="3762" builtinId="9" hidden="1"/>
    <cellStyle name="Followed Hyperlink" xfId="3764" builtinId="9" hidden="1"/>
    <cellStyle name="Followed Hyperlink" xfId="3766" builtinId="9" hidden="1"/>
    <cellStyle name="Followed Hyperlink" xfId="3768" builtinId="9" hidden="1"/>
    <cellStyle name="Followed Hyperlink" xfId="3770" builtinId="9" hidden="1"/>
    <cellStyle name="Followed Hyperlink" xfId="3772" builtinId="9" hidden="1"/>
    <cellStyle name="Followed Hyperlink" xfId="3774" builtinId="9" hidden="1"/>
    <cellStyle name="Followed Hyperlink" xfId="3776" builtinId="9" hidden="1"/>
    <cellStyle name="Followed Hyperlink" xfId="3778" builtinId="9" hidden="1"/>
    <cellStyle name="Followed Hyperlink" xfId="3780" builtinId="9" hidden="1"/>
    <cellStyle name="Followed Hyperlink" xfId="3782" builtinId="9" hidden="1"/>
    <cellStyle name="Followed Hyperlink" xfId="3784" builtinId="9" hidden="1"/>
    <cellStyle name="Followed Hyperlink" xfId="3786" builtinId="9" hidden="1"/>
    <cellStyle name="Followed Hyperlink" xfId="3788" builtinId="9" hidden="1"/>
    <cellStyle name="Followed Hyperlink" xfId="3790" builtinId="9" hidden="1"/>
    <cellStyle name="Followed Hyperlink" xfId="3792" builtinId="9" hidden="1"/>
    <cellStyle name="Followed Hyperlink" xfId="3794" builtinId="9" hidden="1"/>
    <cellStyle name="Followed Hyperlink" xfId="3796" builtinId="9" hidden="1"/>
    <cellStyle name="Followed Hyperlink" xfId="3798" builtinId="9" hidden="1"/>
    <cellStyle name="Followed Hyperlink" xfId="3800" builtinId="9" hidden="1"/>
    <cellStyle name="Followed Hyperlink" xfId="3802" builtinId="9" hidden="1"/>
    <cellStyle name="Followed Hyperlink" xfId="3804" builtinId="9" hidden="1"/>
    <cellStyle name="Followed Hyperlink" xfId="3806" builtinId="9" hidden="1"/>
    <cellStyle name="Followed Hyperlink" xfId="3808" builtinId="9" hidden="1"/>
    <cellStyle name="Followed Hyperlink" xfId="3810" builtinId="9" hidden="1"/>
    <cellStyle name="Followed Hyperlink" xfId="3812" builtinId="9" hidden="1"/>
    <cellStyle name="Followed Hyperlink" xfId="3814" builtinId="9" hidden="1"/>
    <cellStyle name="Followed Hyperlink" xfId="3816" builtinId="9" hidden="1"/>
    <cellStyle name="Followed Hyperlink" xfId="3818" builtinId="9" hidden="1"/>
    <cellStyle name="Followed Hyperlink" xfId="3820" builtinId="9" hidden="1"/>
    <cellStyle name="Followed Hyperlink" xfId="3822" builtinId="9" hidden="1"/>
    <cellStyle name="Followed Hyperlink" xfId="3824" builtinId="9" hidden="1"/>
    <cellStyle name="Followed Hyperlink" xfId="3826" builtinId="9" hidden="1"/>
    <cellStyle name="Followed Hyperlink" xfId="3828" builtinId="9" hidden="1"/>
    <cellStyle name="Followed Hyperlink" xfId="3830" builtinId="9" hidden="1"/>
    <cellStyle name="Followed Hyperlink" xfId="3832" builtinId="9" hidden="1"/>
    <cellStyle name="Followed Hyperlink" xfId="3834" builtinId="9" hidden="1"/>
    <cellStyle name="Followed Hyperlink" xfId="3836" builtinId="9" hidden="1"/>
    <cellStyle name="Followed Hyperlink" xfId="3838" builtinId="9" hidden="1"/>
    <cellStyle name="Followed Hyperlink" xfId="3840" builtinId="9" hidden="1"/>
    <cellStyle name="Followed Hyperlink" xfId="3842" builtinId="9" hidden="1"/>
    <cellStyle name="Followed Hyperlink" xfId="3844" builtinId="9" hidden="1"/>
    <cellStyle name="Followed Hyperlink" xfId="3846" builtinId="9" hidden="1"/>
    <cellStyle name="Followed Hyperlink" xfId="3848" builtinId="9" hidden="1"/>
    <cellStyle name="Followed Hyperlink" xfId="3850" builtinId="9" hidden="1"/>
    <cellStyle name="Followed Hyperlink" xfId="3852" builtinId="9" hidden="1"/>
    <cellStyle name="Followed Hyperlink" xfId="3854" builtinId="9" hidden="1"/>
    <cellStyle name="Followed Hyperlink" xfId="3856" builtinId="9" hidden="1"/>
    <cellStyle name="Followed Hyperlink" xfId="3858" builtinId="9" hidden="1"/>
    <cellStyle name="Followed Hyperlink" xfId="3860" builtinId="9" hidden="1"/>
    <cellStyle name="Followed Hyperlink" xfId="3862" builtinId="9" hidden="1"/>
    <cellStyle name="Followed Hyperlink" xfId="3864" builtinId="9" hidden="1"/>
    <cellStyle name="Followed Hyperlink" xfId="3866" builtinId="9" hidden="1"/>
    <cellStyle name="Followed Hyperlink" xfId="3868" builtinId="9" hidden="1"/>
    <cellStyle name="Followed Hyperlink" xfId="3870" builtinId="9" hidden="1"/>
    <cellStyle name="Followed Hyperlink" xfId="3872" builtinId="9" hidden="1"/>
    <cellStyle name="Followed Hyperlink" xfId="3874" builtinId="9" hidden="1"/>
    <cellStyle name="Followed Hyperlink" xfId="3876" builtinId="9" hidden="1"/>
    <cellStyle name="Followed Hyperlink" xfId="3878" builtinId="9" hidden="1"/>
    <cellStyle name="Followed Hyperlink" xfId="3880" builtinId="9" hidden="1"/>
    <cellStyle name="Followed Hyperlink" xfId="3882" builtinId="9" hidden="1"/>
    <cellStyle name="Followed Hyperlink" xfId="3884" builtinId="9" hidden="1"/>
    <cellStyle name="Followed Hyperlink" xfId="3886" builtinId="9" hidden="1"/>
    <cellStyle name="Followed Hyperlink" xfId="3888" builtinId="9" hidden="1"/>
    <cellStyle name="Followed Hyperlink" xfId="3890" builtinId="9" hidden="1"/>
    <cellStyle name="Followed Hyperlink" xfId="3892" builtinId="9" hidden="1"/>
    <cellStyle name="Followed Hyperlink" xfId="3894" builtinId="9" hidden="1"/>
    <cellStyle name="Followed Hyperlink" xfId="3896" builtinId="9" hidden="1"/>
    <cellStyle name="Followed Hyperlink" xfId="3898" builtinId="9" hidden="1"/>
    <cellStyle name="Followed Hyperlink" xfId="3900" builtinId="9" hidden="1"/>
    <cellStyle name="Followed Hyperlink" xfId="3902" builtinId="9" hidden="1"/>
    <cellStyle name="Followed Hyperlink" xfId="3904" builtinId="9" hidden="1"/>
    <cellStyle name="Followed Hyperlink" xfId="3906" builtinId="9" hidden="1"/>
    <cellStyle name="Followed Hyperlink" xfId="3908" builtinId="9" hidden="1"/>
    <cellStyle name="Followed Hyperlink" xfId="3910" builtinId="9" hidden="1"/>
    <cellStyle name="Followed Hyperlink" xfId="3912" builtinId="9" hidden="1"/>
    <cellStyle name="Followed Hyperlink" xfId="3914" builtinId="9" hidden="1"/>
    <cellStyle name="Followed Hyperlink" xfId="3916" builtinId="9" hidden="1"/>
    <cellStyle name="Followed Hyperlink" xfId="3918" builtinId="9" hidden="1"/>
    <cellStyle name="Followed Hyperlink" xfId="3920" builtinId="9" hidden="1"/>
    <cellStyle name="Followed Hyperlink" xfId="3922" builtinId="9" hidden="1"/>
    <cellStyle name="Followed Hyperlink" xfId="3924" builtinId="9" hidden="1"/>
    <cellStyle name="Followed Hyperlink" xfId="3926" builtinId="9" hidden="1"/>
    <cellStyle name="Followed Hyperlink" xfId="3928" builtinId="9" hidden="1"/>
    <cellStyle name="Followed Hyperlink" xfId="3930" builtinId="9" hidden="1"/>
    <cellStyle name="Followed Hyperlink" xfId="3932" builtinId="9" hidden="1"/>
    <cellStyle name="Followed Hyperlink" xfId="3934" builtinId="9" hidden="1"/>
    <cellStyle name="Followed Hyperlink" xfId="3936" builtinId="9" hidden="1"/>
    <cellStyle name="Followed Hyperlink" xfId="3938" builtinId="9" hidden="1"/>
    <cellStyle name="Followed Hyperlink" xfId="3940" builtinId="9" hidden="1"/>
    <cellStyle name="Followed Hyperlink" xfId="3942" builtinId="9" hidden="1"/>
    <cellStyle name="Followed Hyperlink" xfId="3944" builtinId="9" hidden="1"/>
    <cellStyle name="Followed Hyperlink" xfId="3946" builtinId="9" hidden="1"/>
    <cellStyle name="Followed Hyperlink" xfId="3948" builtinId="9" hidden="1"/>
    <cellStyle name="Followed Hyperlink" xfId="3950" builtinId="9" hidden="1"/>
    <cellStyle name="Followed Hyperlink" xfId="3952" builtinId="9" hidden="1"/>
    <cellStyle name="Followed Hyperlink" xfId="3954" builtinId="9" hidden="1"/>
    <cellStyle name="Followed Hyperlink" xfId="3956" builtinId="9" hidden="1"/>
    <cellStyle name="Followed Hyperlink" xfId="3958" builtinId="9" hidden="1"/>
    <cellStyle name="Followed Hyperlink" xfId="3960" builtinId="9" hidden="1"/>
    <cellStyle name="Followed Hyperlink" xfId="3962" builtinId="9" hidden="1"/>
    <cellStyle name="Followed Hyperlink" xfId="3964" builtinId="9" hidden="1"/>
    <cellStyle name="Followed Hyperlink" xfId="3966" builtinId="9" hidden="1"/>
    <cellStyle name="Followed Hyperlink" xfId="3968" builtinId="9" hidden="1"/>
    <cellStyle name="Followed Hyperlink" xfId="3970" builtinId="9" hidden="1"/>
    <cellStyle name="Followed Hyperlink" xfId="3972" builtinId="9" hidden="1"/>
    <cellStyle name="Followed Hyperlink" xfId="3974" builtinId="9" hidden="1"/>
    <cellStyle name="Followed Hyperlink" xfId="3976" builtinId="9" hidden="1"/>
    <cellStyle name="Followed Hyperlink" xfId="3978" builtinId="9" hidden="1"/>
    <cellStyle name="Followed Hyperlink" xfId="3980" builtinId="9" hidden="1"/>
    <cellStyle name="Followed Hyperlink" xfId="3982" builtinId="9" hidden="1"/>
    <cellStyle name="Followed Hyperlink" xfId="3984" builtinId="9" hidden="1"/>
    <cellStyle name="Followed Hyperlink" xfId="3986" builtinId="9" hidden="1"/>
    <cellStyle name="Followed Hyperlink" xfId="3988" builtinId="9" hidden="1"/>
    <cellStyle name="Followed Hyperlink" xfId="3990" builtinId="9" hidden="1"/>
    <cellStyle name="Followed Hyperlink" xfId="3992" builtinId="9" hidden="1"/>
    <cellStyle name="Followed Hyperlink" xfId="3994" builtinId="9" hidden="1"/>
    <cellStyle name="Followed Hyperlink" xfId="3996" builtinId="9" hidden="1"/>
    <cellStyle name="Followed Hyperlink" xfId="3998" builtinId="9" hidden="1"/>
    <cellStyle name="Followed Hyperlink" xfId="4000" builtinId="9" hidden="1"/>
    <cellStyle name="Followed Hyperlink" xfId="4002" builtinId="9" hidden="1"/>
    <cellStyle name="Followed Hyperlink" xfId="4004" builtinId="9" hidden="1"/>
    <cellStyle name="Followed Hyperlink" xfId="4006" builtinId="9" hidden="1"/>
    <cellStyle name="Followed Hyperlink" xfId="4008" builtinId="9" hidden="1"/>
    <cellStyle name="Followed Hyperlink" xfId="4010" builtinId="9" hidden="1"/>
    <cellStyle name="Followed Hyperlink" xfId="4012" builtinId="9" hidden="1"/>
    <cellStyle name="Followed Hyperlink" xfId="4014" builtinId="9" hidden="1"/>
    <cellStyle name="Followed Hyperlink" xfId="4016" builtinId="9" hidden="1"/>
    <cellStyle name="Followed Hyperlink" xfId="4018" builtinId="9" hidden="1"/>
    <cellStyle name="Followed Hyperlink" xfId="4020" builtinId="9" hidden="1"/>
    <cellStyle name="Followed Hyperlink" xfId="4022" builtinId="9" hidden="1"/>
    <cellStyle name="Followed Hyperlink" xfId="4024" builtinId="9" hidden="1"/>
    <cellStyle name="Followed Hyperlink" xfId="4026" builtinId="9" hidden="1"/>
    <cellStyle name="Followed Hyperlink" xfId="4028" builtinId="9" hidden="1"/>
    <cellStyle name="Followed Hyperlink" xfId="4030" builtinId="9" hidden="1"/>
    <cellStyle name="Followed Hyperlink" xfId="4032" builtinId="9" hidden="1"/>
    <cellStyle name="Followed Hyperlink" xfId="4034" builtinId="9" hidden="1"/>
    <cellStyle name="Followed Hyperlink" xfId="4036" builtinId="9" hidden="1"/>
    <cellStyle name="Followed Hyperlink" xfId="4038" builtinId="9" hidden="1"/>
    <cellStyle name="Followed Hyperlink" xfId="4040" builtinId="9" hidden="1"/>
    <cellStyle name="Followed Hyperlink" xfId="4042" builtinId="9" hidden="1"/>
    <cellStyle name="Followed Hyperlink" xfId="4044" builtinId="9" hidden="1"/>
    <cellStyle name="Followed Hyperlink" xfId="4046" builtinId="9" hidden="1"/>
    <cellStyle name="Followed Hyperlink" xfId="4048" builtinId="9" hidden="1"/>
    <cellStyle name="Followed Hyperlink" xfId="4050" builtinId="9" hidden="1"/>
    <cellStyle name="Followed Hyperlink" xfId="4052" builtinId="9" hidden="1"/>
    <cellStyle name="Followed Hyperlink" xfId="4054" builtinId="9" hidden="1"/>
    <cellStyle name="Followed Hyperlink" xfId="4056" builtinId="9" hidden="1"/>
    <cellStyle name="Followed Hyperlink" xfId="4058" builtinId="9" hidden="1"/>
    <cellStyle name="Followed Hyperlink" xfId="4060" builtinId="9" hidden="1"/>
    <cellStyle name="Followed Hyperlink" xfId="4062" builtinId="9" hidden="1"/>
    <cellStyle name="Followed Hyperlink" xfId="4064" builtinId="9" hidden="1"/>
    <cellStyle name="Followed Hyperlink" xfId="4066" builtinId="9" hidden="1"/>
    <cellStyle name="Followed Hyperlink" xfId="4068" builtinId="9" hidden="1"/>
    <cellStyle name="Followed Hyperlink" xfId="4070" builtinId="9" hidden="1"/>
    <cellStyle name="Followed Hyperlink" xfId="4072" builtinId="9" hidden="1"/>
    <cellStyle name="Followed Hyperlink" xfId="4074" builtinId="9" hidden="1"/>
    <cellStyle name="Followed Hyperlink" xfId="4076" builtinId="9" hidden="1"/>
    <cellStyle name="Followed Hyperlink" xfId="4078" builtinId="9" hidden="1"/>
    <cellStyle name="Followed Hyperlink" xfId="4080" builtinId="9" hidden="1"/>
    <cellStyle name="Followed Hyperlink" xfId="4082" builtinId="9" hidden="1"/>
    <cellStyle name="Followed Hyperlink" xfId="4084" builtinId="9" hidden="1"/>
    <cellStyle name="Followed Hyperlink" xfId="4086" builtinId="9" hidden="1"/>
    <cellStyle name="Followed Hyperlink" xfId="4088" builtinId="9" hidden="1"/>
    <cellStyle name="Followed Hyperlink" xfId="4090" builtinId="9" hidden="1"/>
    <cellStyle name="Followed Hyperlink" xfId="4092" builtinId="9" hidden="1"/>
    <cellStyle name="Followed Hyperlink" xfId="4094" builtinId="9" hidden="1"/>
    <cellStyle name="Followed Hyperlink" xfId="4096" builtinId="9" hidden="1"/>
    <cellStyle name="Followed Hyperlink" xfId="4098" builtinId="9" hidden="1"/>
    <cellStyle name="Followed Hyperlink" xfId="4100" builtinId="9" hidden="1"/>
    <cellStyle name="Followed Hyperlink" xfId="4102" builtinId="9" hidden="1"/>
    <cellStyle name="Followed Hyperlink" xfId="4104" builtinId="9" hidden="1"/>
    <cellStyle name="Followed Hyperlink" xfId="4106" builtinId="9" hidden="1"/>
    <cellStyle name="Followed Hyperlink" xfId="4108" builtinId="9" hidden="1"/>
    <cellStyle name="Followed Hyperlink" xfId="4110" builtinId="9" hidden="1"/>
    <cellStyle name="Followed Hyperlink" xfId="4112" builtinId="9" hidden="1"/>
    <cellStyle name="Followed Hyperlink" xfId="4114" builtinId="9" hidden="1"/>
    <cellStyle name="Followed Hyperlink" xfId="4116" builtinId="9" hidden="1"/>
    <cellStyle name="Followed Hyperlink" xfId="4118" builtinId="9" hidden="1"/>
    <cellStyle name="Followed Hyperlink" xfId="4120" builtinId="9" hidden="1"/>
    <cellStyle name="Followed Hyperlink" xfId="4122" builtinId="9" hidden="1"/>
    <cellStyle name="Followed Hyperlink" xfId="4124" builtinId="9" hidden="1"/>
    <cellStyle name="Followed Hyperlink" xfId="4126" builtinId="9" hidden="1"/>
    <cellStyle name="Followed Hyperlink" xfId="4128" builtinId="9" hidden="1"/>
    <cellStyle name="Followed Hyperlink" xfId="4130" builtinId="9" hidden="1"/>
    <cellStyle name="Followed Hyperlink" xfId="4132" builtinId="9" hidden="1"/>
    <cellStyle name="Followed Hyperlink" xfId="4134" builtinId="9" hidden="1"/>
    <cellStyle name="Followed Hyperlink" xfId="4136" builtinId="9" hidden="1"/>
    <cellStyle name="Followed Hyperlink" xfId="4138" builtinId="9" hidden="1"/>
    <cellStyle name="Followed Hyperlink" xfId="4140" builtinId="9" hidden="1"/>
    <cellStyle name="Followed Hyperlink" xfId="4142" builtinId="9" hidden="1"/>
    <cellStyle name="Followed Hyperlink" xfId="4144" builtinId="9" hidden="1"/>
    <cellStyle name="Followed Hyperlink" xfId="4146" builtinId="9" hidden="1"/>
    <cellStyle name="Followed Hyperlink" xfId="4148" builtinId="9" hidden="1"/>
    <cellStyle name="Followed Hyperlink" xfId="4150" builtinId="9" hidden="1"/>
    <cellStyle name="Followed Hyperlink" xfId="4152" builtinId="9" hidden="1"/>
    <cellStyle name="Followed Hyperlink" xfId="4154" builtinId="9" hidden="1"/>
    <cellStyle name="Followed Hyperlink" xfId="4156" builtinId="9" hidden="1"/>
    <cellStyle name="Followed Hyperlink" xfId="4158" builtinId="9" hidden="1"/>
    <cellStyle name="Followed Hyperlink" xfId="4160" builtinId="9" hidden="1"/>
    <cellStyle name="Followed Hyperlink" xfId="4162" builtinId="9" hidden="1"/>
    <cellStyle name="Followed Hyperlink" xfId="4164" builtinId="9" hidden="1"/>
    <cellStyle name="Followed Hyperlink" xfId="4166" builtinId="9" hidden="1"/>
    <cellStyle name="Followed Hyperlink" xfId="4168" builtinId="9" hidden="1"/>
    <cellStyle name="Followed Hyperlink" xfId="4170" builtinId="9" hidden="1"/>
    <cellStyle name="Followed Hyperlink" xfId="4172" builtinId="9" hidden="1"/>
    <cellStyle name="Followed Hyperlink" xfId="4174" builtinId="9" hidden="1"/>
    <cellStyle name="Followed Hyperlink" xfId="4176" builtinId="9" hidden="1"/>
    <cellStyle name="Followed Hyperlink" xfId="4178" builtinId="9" hidden="1"/>
    <cellStyle name="Followed Hyperlink" xfId="4180" builtinId="9" hidden="1"/>
    <cellStyle name="Followed Hyperlink" xfId="4182" builtinId="9" hidden="1"/>
    <cellStyle name="Followed Hyperlink" xfId="4184" builtinId="9" hidden="1"/>
    <cellStyle name="Followed Hyperlink" xfId="4186" builtinId="9" hidden="1"/>
    <cellStyle name="Followed Hyperlink" xfId="4188" builtinId="9" hidden="1"/>
    <cellStyle name="Followed Hyperlink" xfId="4190" builtinId="9" hidden="1"/>
    <cellStyle name="Followed Hyperlink" xfId="4192" builtinId="9" hidden="1"/>
    <cellStyle name="Followed Hyperlink" xfId="4194" builtinId="9" hidden="1"/>
    <cellStyle name="Followed Hyperlink" xfId="4196" builtinId="9" hidden="1"/>
    <cellStyle name="Followed Hyperlink" xfId="4198" builtinId="9" hidden="1"/>
    <cellStyle name="Followed Hyperlink" xfId="4200" builtinId="9" hidden="1"/>
    <cellStyle name="Followed Hyperlink" xfId="4202" builtinId="9" hidden="1"/>
    <cellStyle name="Followed Hyperlink" xfId="4204" builtinId="9" hidden="1"/>
    <cellStyle name="Followed Hyperlink" xfId="4206" builtinId="9" hidden="1"/>
    <cellStyle name="Followed Hyperlink" xfId="4208" builtinId="9" hidden="1"/>
    <cellStyle name="Followed Hyperlink" xfId="4210" builtinId="9" hidden="1"/>
    <cellStyle name="Followed Hyperlink" xfId="4212" builtinId="9" hidden="1"/>
    <cellStyle name="Followed Hyperlink" xfId="4214" builtinId="9" hidden="1"/>
    <cellStyle name="Followed Hyperlink" xfId="4216" builtinId="9" hidden="1"/>
    <cellStyle name="Followed Hyperlink" xfId="4218" builtinId="9" hidden="1"/>
    <cellStyle name="Followed Hyperlink" xfId="4220" builtinId="9" hidden="1"/>
    <cellStyle name="Followed Hyperlink" xfId="4222" builtinId="9" hidden="1"/>
    <cellStyle name="Followed Hyperlink" xfId="4224" builtinId="9" hidden="1"/>
    <cellStyle name="Followed Hyperlink" xfId="4226" builtinId="9" hidden="1"/>
    <cellStyle name="Followed Hyperlink" xfId="4228" builtinId="9" hidden="1"/>
    <cellStyle name="Followed Hyperlink" xfId="4230" builtinId="9" hidden="1"/>
    <cellStyle name="Followed Hyperlink" xfId="4232" builtinId="9" hidden="1"/>
    <cellStyle name="Followed Hyperlink" xfId="4234" builtinId="9" hidden="1"/>
    <cellStyle name="Followed Hyperlink" xfId="4236" builtinId="9" hidden="1"/>
    <cellStyle name="Followed Hyperlink" xfId="4238" builtinId="9" hidden="1"/>
    <cellStyle name="Followed Hyperlink" xfId="4240" builtinId="9" hidden="1"/>
    <cellStyle name="Followed Hyperlink" xfId="4242" builtinId="9" hidden="1"/>
    <cellStyle name="Followed Hyperlink" xfId="4244" builtinId="9" hidden="1"/>
    <cellStyle name="Followed Hyperlink" xfId="4246" builtinId="9" hidden="1"/>
    <cellStyle name="Followed Hyperlink" xfId="4248" builtinId="9" hidden="1"/>
    <cellStyle name="Followed Hyperlink" xfId="4250" builtinId="9" hidden="1"/>
    <cellStyle name="Followed Hyperlink" xfId="4252" builtinId="9" hidden="1"/>
    <cellStyle name="Followed Hyperlink" xfId="4254" builtinId="9" hidden="1"/>
    <cellStyle name="Followed Hyperlink" xfId="4256" builtinId="9" hidden="1"/>
    <cellStyle name="Followed Hyperlink" xfId="4258" builtinId="9" hidden="1"/>
    <cellStyle name="Followed Hyperlink" xfId="4260" builtinId="9" hidden="1"/>
    <cellStyle name="Followed Hyperlink" xfId="4262" builtinId="9" hidden="1"/>
    <cellStyle name="Followed Hyperlink" xfId="4264" builtinId="9" hidden="1"/>
    <cellStyle name="Followed Hyperlink" xfId="4266" builtinId="9" hidden="1"/>
    <cellStyle name="Followed Hyperlink" xfId="4268" builtinId="9" hidden="1"/>
    <cellStyle name="Followed Hyperlink" xfId="4270" builtinId="9" hidden="1"/>
    <cellStyle name="Followed Hyperlink" xfId="4272" builtinId="9" hidden="1"/>
    <cellStyle name="Followed Hyperlink" xfId="4274" builtinId="9" hidden="1"/>
    <cellStyle name="Followed Hyperlink" xfId="4276" builtinId="9" hidden="1"/>
    <cellStyle name="Followed Hyperlink" xfId="4278" builtinId="9" hidden="1"/>
    <cellStyle name="Followed Hyperlink" xfId="4280" builtinId="9" hidden="1"/>
    <cellStyle name="Followed Hyperlink" xfId="4282" builtinId="9" hidden="1"/>
    <cellStyle name="Followed Hyperlink" xfId="4284" builtinId="9" hidden="1"/>
    <cellStyle name="Followed Hyperlink" xfId="4286" builtinId="9" hidden="1"/>
    <cellStyle name="Followed Hyperlink" xfId="4288" builtinId="9" hidden="1"/>
    <cellStyle name="Followed Hyperlink" xfId="4290" builtinId="9" hidden="1"/>
    <cellStyle name="Followed Hyperlink" xfId="4292" builtinId="9" hidden="1"/>
    <cellStyle name="Followed Hyperlink" xfId="4294" builtinId="9" hidden="1"/>
    <cellStyle name="Followed Hyperlink" xfId="4296" builtinId="9" hidden="1"/>
    <cellStyle name="Followed Hyperlink" xfId="4298" builtinId="9" hidden="1"/>
    <cellStyle name="Followed Hyperlink" xfId="4300" builtinId="9" hidden="1"/>
    <cellStyle name="Followed Hyperlink" xfId="4302" builtinId="9" hidden="1"/>
    <cellStyle name="Followed Hyperlink" xfId="4304" builtinId="9" hidden="1"/>
    <cellStyle name="Followed Hyperlink" xfId="4306" builtinId="9" hidden="1"/>
    <cellStyle name="Followed Hyperlink" xfId="4308" builtinId="9" hidden="1"/>
    <cellStyle name="Followed Hyperlink" xfId="4310" builtinId="9" hidden="1"/>
    <cellStyle name="Followed Hyperlink" xfId="4312" builtinId="9" hidden="1"/>
    <cellStyle name="Followed Hyperlink" xfId="4314" builtinId="9" hidden="1"/>
    <cellStyle name="Followed Hyperlink" xfId="4316" builtinId="9" hidden="1"/>
    <cellStyle name="Followed Hyperlink" xfId="4318" builtinId="9" hidden="1"/>
    <cellStyle name="Followed Hyperlink" xfId="4320" builtinId="9" hidden="1"/>
    <cellStyle name="Followed Hyperlink" xfId="4322" builtinId="9" hidden="1"/>
    <cellStyle name="Followed Hyperlink" xfId="4324" builtinId="9" hidden="1"/>
    <cellStyle name="Followed Hyperlink" xfId="4326" builtinId="9" hidden="1"/>
    <cellStyle name="Followed Hyperlink" xfId="4328" builtinId="9" hidden="1"/>
    <cellStyle name="Followed Hyperlink" xfId="4330" builtinId="9" hidden="1"/>
    <cellStyle name="Followed Hyperlink" xfId="4332" builtinId="9" hidden="1"/>
    <cellStyle name="Followed Hyperlink" xfId="4334" builtinId="9" hidden="1"/>
    <cellStyle name="Followed Hyperlink" xfId="4336" builtinId="9" hidden="1"/>
    <cellStyle name="Followed Hyperlink" xfId="4338" builtinId="9" hidden="1"/>
    <cellStyle name="Followed Hyperlink" xfId="4340" builtinId="9" hidden="1"/>
    <cellStyle name="Followed Hyperlink" xfId="4342" builtinId="9" hidden="1"/>
    <cellStyle name="Followed Hyperlink" xfId="4344" builtinId="9" hidden="1"/>
    <cellStyle name="Followed Hyperlink" xfId="4346" builtinId="9" hidden="1"/>
    <cellStyle name="Followed Hyperlink" xfId="4348" builtinId="9" hidden="1"/>
    <cellStyle name="Followed Hyperlink" xfId="4350" builtinId="9" hidden="1"/>
    <cellStyle name="Followed Hyperlink" xfId="4352" builtinId="9" hidden="1"/>
    <cellStyle name="Followed Hyperlink" xfId="4354" builtinId="9" hidden="1"/>
    <cellStyle name="Followed Hyperlink" xfId="4356" builtinId="9" hidden="1"/>
    <cellStyle name="Followed Hyperlink" xfId="4358" builtinId="9" hidden="1"/>
    <cellStyle name="Followed Hyperlink" xfId="4360" builtinId="9" hidden="1"/>
    <cellStyle name="Followed Hyperlink" xfId="4362" builtinId="9" hidden="1"/>
    <cellStyle name="Followed Hyperlink" xfId="4364" builtinId="9" hidden="1"/>
    <cellStyle name="Followed Hyperlink" xfId="4366" builtinId="9" hidden="1"/>
    <cellStyle name="Followed Hyperlink" xfId="4368" builtinId="9" hidden="1"/>
    <cellStyle name="Followed Hyperlink" xfId="4370" builtinId="9" hidden="1"/>
    <cellStyle name="Followed Hyperlink" xfId="4372" builtinId="9" hidden="1"/>
    <cellStyle name="Followed Hyperlink" xfId="4374" builtinId="9" hidden="1"/>
    <cellStyle name="Followed Hyperlink" xfId="4376" builtinId="9" hidden="1"/>
    <cellStyle name="Followed Hyperlink" xfId="4378" builtinId="9" hidden="1"/>
    <cellStyle name="Followed Hyperlink" xfId="4380" builtinId="9" hidden="1"/>
    <cellStyle name="Followed Hyperlink" xfId="4382" builtinId="9" hidden="1"/>
    <cellStyle name="Followed Hyperlink" xfId="4384" builtinId="9" hidden="1"/>
    <cellStyle name="Followed Hyperlink" xfId="4386" builtinId="9" hidden="1"/>
    <cellStyle name="Followed Hyperlink" xfId="4388" builtinId="9" hidden="1"/>
    <cellStyle name="Followed Hyperlink" xfId="4390" builtinId="9" hidden="1"/>
    <cellStyle name="Followed Hyperlink" xfId="4392" builtinId="9" hidden="1"/>
    <cellStyle name="Followed Hyperlink" xfId="4394" builtinId="9" hidden="1"/>
    <cellStyle name="Followed Hyperlink" xfId="4396" builtinId="9" hidden="1"/>
    <cellStyle name="Followed Hyperlink" xfId="4398" builtinId="9" hidden="1"/>
    <cellStyle name="Followed Hyperlink" xfId="4400" builtinId="9" hidden="1"/>
    <cellStyle name="Followed Hyperlink" xfId="4402" builtinId="9" hidden="1"/>
    <cellStyle name="Followed Hyperlink" xfId="4404" builtinId="9" hidden="1"/>
    <cellStyle name="Followed Hyperlink" xfId="4406" builtinId="9" hidden="1"/>
    <cellStyle name="Followed Hyperlink" xfId="4408" builtinId="9" hidden="1"/>
    <cellStyle name="Followed Hyperlink" xfId="4410" builtinId="9" hidden="1"/>
    <cellStyle name="Followed Hyperlink" xfId="4412" builtinId="9" hidden="1"/>
    <cellStyle name="Followed Hyperlink" xfId="4414" builtinId="9" hidden="1"/>
    <cellStyle name="Followed Hyperlink" xfId="4416" builtinId="9" hidden="1"/>
    <cellStyle name="Followed Hyperlink" xfId="4418" builtinId="9" hidden="1"/>
    <cellStyle name="Followed Hyperlink" xfId="4420" builtinId="9" hidden="1"/>
    <cellStyle name="Followed Hyperlink" xfId="4422" builtinId="9" hidden="1"/>
    <cellStyle name="Followed Hyperlink" xfId="4424" builtinId="9" hidden="1"/>
    <cellStyle name="Followed Hyperlink" xfId="4426" builtinId="9" hidden="1"/>
    <cellStyle name="Followed Hyperlink" xfId="4428" builtinId="9" hidden="1"/>
    <cellStyle name="Followed Hyperlink" xfId="4430" builtinId="9" hidden="1"/>
    <cellStyle name="Followed Hyperlink" xfId="4432" builtinId="9" hidden="1"/>
    <cellStyle name="Followed Hyperlink" xfId="4434" builtinId="9" hidden="1"/>
    <cellStyle name="Followed Hyperlink" xfId="4436" builtinId="9" hidden="1"/>
    <cellStyle name="Followed Hyperlink" xfId="4438" builtinId="9" hidden="1"/>
    <cellStyle name="Followed Hyperlink" xfId="4440" builtinId="9" hidden="1"/>
    <cellStyle name="Followed Hyperlink" xfId="4442" builtinId="9" hidden="1"/>
    <cellStyle name="Followed Hyperlink" xfId="4444" builtinId="9" hidden="1"/>
    <cellStyle name="Followed Hyperlink" xfId="4446" builtinId="9" hidden="1"/>
    <cellStyle name="Followed Hyperlink" xfId="4448" builtinId="9" hidden="1"/>
    <cellStyle name="Followed Hyperlink" xfId="4450" builtinId="9" hidden="1"/>
    <cellStyle name="Followed Hyperlink" xfId="4452" builtinId="9" hidden="1"/>
    <cellStyle name="Followed Hyperlink" xfId="4454" builtinId="9" hidden="1"/>
    <cellStyle name="Followed Hyperlink" xfId="4456" builtinId="9" hidden="1"/>
    <cellStyle name="Followed Hyperlink" xfId="4458" builtinId="9" hidden="1"/>
    <cellStyle name="Followed Hyperlink" xfId="4460" builtinId="9" hidden="1"/>
    <cellStyle name="Followed Hyperlink" xfId="4462" builtinId="9" hidden="1"/>
    <cellStyle name="Followed Hyperlink" xfId="4464" builtinId="9" hidden="1"/>
    <cellStyle name="Followed Hyperlink" xfId="4466" builtinId="9" hidden="1"/>
    <cellStyle name="Followed Hyperlink" xfId="4468" builtinId="9" hidden="1"/>
    <cellStyle name="Followed Hyperlink" xfId="4470" builtinId="9" hidden="1"/>
    <cellStyle name="Followed Hyperlink" xfId="4472" builtinId="9" hidden="1"/>
    <cellStyle name="Followed Hyperlink" xfId="4474" builtinId="9" hidden="1"/>
    <cellStyle name="Followed Hyperlink" xfId="4476" builtinId="9" hidden="1"/>
    <cellStyle name="Followed Hyperlink" xfId="4478" builtinId="9" hidden="1"/>
    <cellStyle name="Followed Hyperlink" xfId="4480" builtinId="9" hidden="1"/>
    <cellStyle name="Followed Hyperlink" xfId="4482" builtinId="9" hidden="1"/>
    <cellStyle name="Followed Hyperlink" xfId="4484" builtinId="9" hidden="1"/>
    <cellStyle name="Followed Hyperlink" xfId="4486" builtinId="9" hidden="1"/>
    <cellStyle name="Followed Hyperlink" xfId="4488" builtinId="9" hidden="1"/>
    <cellStyle name="Followed Hyperlink" xfId="4490" builtinId="9" hidden="1"/>
    <cellStyle name="Followed Hyperlink" xfId="4492" builtinId="9" hidden="1"/>
    <cellStyle name="Followed Hyperlink" xfId="4494" builtinId="9" hidden="1"/>
    <cellStyle name="Followed Hyperlink" xfId="4496" builtinId="9" hidden="1"/>
    <cellStyle name="Followed Hyperlink" xfId="4498" builtinId="9" hidden="1"/>
    <cellStyle name="Followed Hyperlink" xfId="4500" builtinId="9" hidden="1"/>
    <cellStyle name="Followed Hyperlink" xfId="4502" builtinId="9" hidden="1"/>
    <cellStyle name="Followed Hyperlink" xfId="4504" builtinId="9" hidden="1"/>
    <cellStyle name="Followed Hyperlink" xfId="4506" builtinId="9" hidden="1"/>
    <cellStyle name="Followed Hyperlink" xfId="4508" builtinId="9" hidden="1"/>
    <cellStyle name="Followed Hyperlink" xfId="4510" builtinId="9" hidden="1"/>
    <cellStyle name="Followed Hyperlink" xfId="4512" builtinId="9" hidden="1"/>
    <cellStyle name="Followed Hyperlink" xfId="4514" builtinId="9" hidden="1"/>
    <cellStyle name="Followed Hyperlink" xfId="4516" builtinId="9" hidden="1"/>
    <cellStyle name="Followed Hyperlink" xfId="4518" builtinId="9" hidden="1"/>
    <cellStyle name="Followed Hyperlink" xfId="4520" builtinId="9" hidden="1"/>
    <cellStyle name="Followed Hyperlink" xfId="4522" builtinId="9" hidden="1"/>
    <cellStyle name="Followed Hyperlink" xfId="4524" builtinId="9" hidden="1"/>
    <cellStyle name="Followed Hyperlink" xfId="4526" builtinId="9" hidden="1"/>
    <cellStyle name="Followed Hyperlink" xfId="4528" builtinId="9" hidden="1"/>
    <cellStyle name="Followed Hyperlink" xfId="4530" builtinId="9" hidden="1"/>
    <cellStyle name="Followed Hyperlink" xfId="4532" builtinId="9" hidden="1"/>
    <cellStyle name="Followed Hyperlink" xfId="4534" builtinId="9" hidden="1"/>
    <cellStyle name="Followed Hyperlink" xfId="4536" builtinId="9" hidden="1"/>
    <cellStyle name="Followed Hyperlink" xfId="4538" builtinId="9" hidden="1"/>
    <cellStyle name="Followed Hyperlink" xfId="4540" builtinId="9" hidden="1"/>
    <cellStyle name="Followed Hyperlink" xfId="4542" builtinId="9" hidden="1"/>
    <cellStyle name="Followed Hyperlink" xfId="4544" builtinId="9" hidden="1"/>
    <cellStyle name="Followed Hyperlink" xfId="4546" builtinId="9" hidden="1"/>
    <cellStyle name="Followed Hyperlink" xfId="4548" builtinId="9" hidden="1"/>
    <cellStyle name="Followed Hyperlink" xfId="4550" builtinId="9" hidden="1"/>
    <cellStyle name="Followed Hyperlink" xfId="4552" builtinId="9" hidden="1"/>
    <cellStyle name="Followed Hyperlink" xfId="4554" builtinId="9" hidden="1"/>
    <cellStyle name="Followed Hyperlink" xfId="4556" builtinId="9" hidden="1"/>
    <cellStyle name="Followed Hyperlink" xfId="4558" builtinId="9" hidden="1"/>
    <cellStyle name="Followed Hyperlink" xfId="4560" builtinId="9" hidden="1"/>
    <cellStyle name="Followed Hyperlink" xfId="4562" builtinId="9" hidden="1"/>
    <cellStyle name="Followed Hyperlink" xfId="4564" builtinId="9" hidden="1"/>
    <cellStyle name="Followed Hyperlink" xfId="4566" builtinId="9" hidden="1"/>
    <cellStyle name="Followed Hyperlink" xfId="4568" builtinId="9" hidden="1"/>
    <cellStyle name="Followed Hyperlink" xfId="4570" builtinId="9" hidden="1"/>
    <cellStyle name="Followed Hyperlink" xfId="4572" builtinId="9" hidden="1"/>
    <cellStyle name="Followed Hyperlink" xfId="4574" builtinId="9" hidden="1"/>
    <cellStyle name="Followed Hyperlink" xfId="4576" builtinId="9" hidden="1"/>
    <cellStyle name="Followed Hyperlink" xfId="4578" builtinId="9" hidden="1"/>
    <cellStyle name="Followed Hyperlink" xfId="4580" builtinId="9" hidden="1"/>
    <cellStyle name="Followed Hyperlink" xfId="4582" builtinId="9" hidden="1"/>
    <cellStyle name="Followed Hyperlink" xfId="4584" builtinId="9" hidden="1"/>
    <cellStyle name="Followed Hyperlink" xfId="4586" builtinId="9" hidden="1"/>
    <cellStyle name="Followed Hyperlink" xfId="4588" builtinId="9" hidden="1"/>
    <cellStyle name="Followed Hyperlink" xfId="4590" builtinId="9" hidden="1"/>
    <cellStyle name="Followed Hyperlink" xfId="4592" builtinId="9" hidden="1"/>
    <cellStyle name="Followed Hyperlink" xfId="4594" builtinId="9" hidden="1"/>
    <cellStyle name="Followed Hyperlink" xfId="4596" builtinId="9" hidden="1"/>
    <cellStyle name="Followed Hyperlink" xfId="4598" builtinId="9" hidden="1"/>
    <cellStyle name="Followed Hyperlink" xfId="4600" builtinId="9" hidden="1"/>
    <cellStyle name="Followed Hyperlink" xfId="4602" builtinId="9" hidden="1"/>
    <cellStyle name="Followed Hyperlink" xfId="4604" builtinId="9" hidden="1"/>
    <cellStyle name="Followed Hyperlink" xfId="4606" builtinId="9" hidden="1"/>
    <cellStyle name="Followed Hyperlink" xfId="4608" builtinId="9" hidden="1"/>
    <cellStyle name="Followed Hyperlink" xfId="4610" builtinId="9" hidden="1"/>
    <cellStyle name="Followed Hyperlink" xfId="4612" builtinId="9" hidden="1"/>
    <cellStyle name="Followed Hyperlink" xfId="4614" builtinId="9" hidden="1"/>
    <cellStyle name="Followed Hyperlink" xfId="4616" builtinId="9" hidden="1"/>
    <cellStyle name="Followed Hyperlink" xfId="4618" builtinId="9" hidden="1"/>
    <cellStyle name="Followed Hyperlink" xfId="4620" builtinId="9" hidden="1"/>
    <cellStyle name="Followed Hyperlink" xfId="4622" builtinId="9" hidden="1"/>
    <cellStyle name="Followed Hyperlink" xfId="4624" builtinId="9" hidden="1"/>
    <cellStyle name="Followed Hyperlink" xfId="4626" builtinId="9" hidden="1"/>
    <cellStyle name="Followed Hyperlink" xfId="4628" builtinId="9" hidden="1"/>
    <cellStyle name="Followed Hyperlink" xfId="4630" builtinId="9" hidden="1"/>
    <cellStyle name="Followed Hyperlink" xfId="4632" builtinId="9" hidden="1"/>
    <cellStyle name="Followed Hyperlink" xfId="4634" builtinId="9" hidden="1"/>
    <cellStyle name="Followed Hyperlink" xfId="4636" builtinId="9" hidden="1"/>
    <cellStyle name="Followed Hyperlink" xfId="4638" builtinId="9" hidden="1"/>
    <cellStyle name="Followed Hyperlink" xfId="4640" builtinId="9" hidden="1"/>
    <cellStyle name="Followed Hyperlink" xfId="4642" builtinId="9" hidden="1"/>
    <cellStyle name="Followed Hyperlink" xfId="4644" builtinId="9" hidden="1"/>
    <cellStyle name="Followed Hyperlink" xfId="4646" builtinId="9" hidden="1"/>
    <cellStyle name="Followed Hyperlink" xfId="4648" builtinId="9" hidden="1"/>
    <cellStyle name="Followed Hyperlink" xfId="4650" builtinId="9" hidden="1"/>
    <cellStyle name="Followed Hyperlink" xfId="4652" builtinId="9" hidden="1"/>
    <cellStyle name="Followed Hyperlink" xfId="4654" builtinId="9" hidden="1"/>
    <cellStyle name="Followed Hyperlink" xfId="4656" builtinId="9" hidden="1"/>
    <cellStyle name="Followed Hyperlink" xfId="4658" builtinId="9" hidden="1"/>
    <cellStyle name="Followed Hyperlink" xfId="4660" builtinId="9" hidden="1"/>
    <cellStyle name="Followed Hyperlink" xfId="4662" builtinId="9" hidden="1"/>
    <cellStyle name="Followed Hyperlink" xfId="4664" builtinId="9" hidden="1"/>
    <cellStyle name="Followed Hyperlink" xfId="4666" builtinId="9" hidden="1"/>
    <cellStyle name="Followed Hyperlink" xfId="4668" builtinId="9" hidden="1"/>
    <cellStyle name="Followed Hyperlink" xfId="4670" builtinId="9" hidden="1"/>
    <cellStyle name="Followed Hyperlink" xfId="4672" builtinId="9" hidden="1"/>
    <cellStyle name="Followed Hyperlink" xfId="4674" builtinId="9" hidden="1"/>
    <cellStyle name="Followed Hyperlink" xfId="4676" builtinId="9" hidden="1"/>
    <cellStyle name="Followed Hyperlink" xfId="4678" builtinId="9" hidden="1"/>
    <cellStyle name="Followed Hyperlink" xfId="4680" builtinId="9" hidden="1"/>
    <cellStyle name="Followed Hyperlink" xfId="4682" builtinId="9" hidden="1"/>
    <cellStyle name="Followed Hyperlink" xfId="4684" builtinId="9" hidden="1"/>
    <cellStyle name="Followed Hyperlink" xfId="4686" builtinId="9" hidden="1"/>
    <cellStyle name="Followed Hyperlink" xfId="4688" builtinId="9" hidden="1"/>
    <cellStyle name="Followed Hyperlink" xfId="4690" builtinId="9" hidden="1"/>
    <cellStyle name="Followed Hyperlink" xfId="4692" builtinId="9" hidden="1"/>
    <cellStyle name="Followed Hyperlink" xfId="4694" builtinId="9" hidden="1"/>
    <cellStyle name="Followed Hyperlink" xfId="4696" builtinId="9" hidden="1"/>
    <cellStyle name="Followed Hyperlink" xfId="4698" builtinId="9" hidden="1"/>
    <cellStyle name="Followed Hyperlink" xfId="4700" builtinId="9" hidden="1"/>
    <cellStyle name="Followed Hyperlink" xfId="4702" builtinId="9" hidden="1"/>
    <cellStyle name="Followed Hyperlink" xfId="4704" builtinId="9" hidden="1"/>
    <cellStyle name="Followed Hyperlink" xfId="4706" builtinId="9" hidden="1"/>
    <cellStyle name="Followed Hyperlink" xfId="4708" builtinId="9" hidden="1"/>
    <cellStyle name="Followed Hyperlink" xfId="4710" builtinId="9" hidden="1"/>
    <cellStyle name="Followed Hyperlink" xfId="4712" builtinId="9" hidden="1"/>
    <cellStyle name="Followed Hyperlink" xfId="4714" builtinId="9" hidden="1"/>
    <cellStyle name="Followed Hyperlink" xfId="4716" builtinId="9" hidden="1"/>
    <cellStyle name="Followed Hyperlink" xfId="4718" builtinId="9" hidden="1"/>
    <cellStyle name="Followed Hyperlink" xfId="4720" builtinId="9" hidden="1"/>
    <cellStyle name="Followed Hyperlink" xfId="4722" builtinId="9" hidden="1"/>
    <cellStyle name="Followed Hyperlink" xfId="4724" builtinId="9" hidden="1"/>
    <cellStyle name="Followed Hyperlink" xfId="4726" builtinId="9" hidden="1"/>
    <cellStyle name="Followed Hyperlink" xfId="4728" builtinId="9" hidden="1"/>
    <cellStyle name="Followed Hyperlink" xfId="4730" builtinId="9" hidden="1"/>
    <cellStyle name="Followed Hyperlink" xfId="4732" builtinId="9" hidden="1"/>
    <cellStyle name="Followed Hyperlink" xfId="4734" builtinId="9" hidden="1"/>
    <cellStyle name="Followed Hyperlink" xfId="4736" builtinId="9" hidden="1"/>
    <cellStyle name="Followed Hyperlink" xfId="4738" builtinId="9" hidden="1"/>
    <cellStyle name="Followed Hyperlink" xfId="4740" builtinId="9" hidden="1"/>
    <cellStyle name="Followed Hyperlink" xfId="4742" builtinId="9" hidden="1"/>
    <cellStyle name="Followed Hyperlink" xfId="4744" builtinId="9" hidden="1"/>
    <cellStyle name="Followed Hyperlink" xfId="4746" builtinId="9" hidden="1"/>
    <cellStyle name="Followed Hyperlink" xfId="4748" builtinId="9" hidden="1"/>
    <cellStyle name="Followed Hyperlink" xfId="4750" builtinId="9" hidden="1"/>
    <cellStyle name="Followed Hyperlink" xfId="4752" builtinId="9" hidden="1"/>
    <cellStyle name="Followed Hyperlink" xfId="4754" builtinId="9" hidden="1"/>
    <cellStyle name="Followed Hyperlink" xfId="4756" builtinId="9" hidden="1"/>
    <cellStyle name="Followed Hyperlink" xfId="4758" builtinId="9" hidden="1"/>
    <cellStyle name="Followed Hyperlink" xfId="4760" builtinId="9" hidden="1"/>
    <cellStyle name="Followed Hyperlink" xfId="4762" builtinId="9" hidden="1"/>
    <cellStyle name="Followed Hyperlink" xfId="4764" builtinId="9" hidden="1"/>
    <cellStyle name="Followed Hyperlink" xfId="4766" builtinId="9" hidden="1"/>
    <cellStyle name="Followed Hyperlink" xfId="4768" builtinId="9" hidden="1"/>
    <cellStyle name="Followed Hyperlink" xfId="4770" builtinId="9" hidden="1"/>
    <cellStyle name="Followed Hyperlink" xfId="4772" builtinId="9" hidden="1"/>
    <cellStyle name="Followed Hyperlink" xfId="4774" builtinId="9" hidden="1"/>
    <cellStyle name="Followed Hyperlink" xfId="4776" builtinId="9" hidden="1"/>
    <cellStyle name="Followed Hyperlink" xfId="4778" builtinId="9" hidden="1"/>
    <cellStyle name="Followed Hyperlink" xfId="4780" builtinId="9" hidden="1"/>
    <cellStyle name="Followed Hyperlink" xfId="4782" builtinId="9" hidden="1"/>
    <cellStyle name="Followed Hyperlink" xfId="4784" builtinId="9" hidden="1"/>
    <cellStyle name="Followed Hyperlink" xfId="4786" builtinId="9" hidden="1"/>
    <cellStyle name="Followed Hyperlink" xfId="4788" builtinId="9" hidden="1"/>
    <cellStyle name="Followed Hyperlink" xfId="4790" builtinId="9" hidden="1"/>
    <cellStyle name="Followed Hyperlink" xfId="4792" builtinId="9" hidden="1"/>
    <cellStyle name="Followed Hyperlink" xfId="4794" builtinId="9" hidden="1"/>
    <cellStyle name="Followed Hyperlink" xfId="4796" builtinId="9" hidden="1"/>
    <cellStyle name="Followed Hyperlink" xfId="4798" builtinId="9" hidden="1"/>
    <cellStyle name="Followed Hyperlink" xfId="4800" builtinId="9" hidden="1"/>
    <cellStyle name="Followed Hyperlink" xfId="4802" builtinId="9" hidden="1"/>
    <cellStyle name="Followed Hyperlink" xfId="4804" builtinId="9" hidden="1"/>
    <cellStyle name="Followed Hyperlink" xfId="4806" builtinId="9" hidden="1"/>
    <cellStyle name="Followed Hyperlink" xfId="4808" builtinId="9" hidden="1"/>
    <cellStyle name="Followed Hyperlink" xfId="4810" builtinId="9" hidden="1"/>
    <cellStyle name="Followed Hyperlink" xfId="4812" builtinId="9" hidden="1"/>
    <cellStyle name="Followed Hyperlink" xfId="4814" builtinId="9" hidden="1"/>
    <cellStyle name="Followed Hyperlink" xfId="4816" builtinId="9" hidden="1"/>
    <cellStyle name="Followed Hyperlink" xfId="4818" builtinId="9" hidden="1"/>
    <cellStyle name="Followed Hyperlink" xfId="4820" builtinId="9" hidden="1"/>
    <cellStyle name="Followed Hyperlink" xfId="4822" builtinId="9" hidden="1"/>
    <cellStyle name="Followed Hyperlink" xfId="4824" builtinId="9" hidden="1"/>
    <cellStyle name="Followed Hyperlink" xfId="4826" builtinId="9" hidden="1"/>
    <cellStyle name="Followed Hyperlink" xfId="4828" builtinId="9" hidden="1"/>
    <cellStyle name="Followed Hyperlink" xfId="4830" builtinId="9" hidden="1"/>
    <cellStyle name="Followed Hyperlink" xfId="4832" builtinId="9" hidden="1"/>
    <cellStyle name="Followed Hyperlink" xfId="4834" builtinId="9" hidden="1"/>
    <cellStyle name="Followed Hyperlink" xfId="4836" builtinId="9" hidden="1"/>
    <cellStyle name="Followed Hyperlink" xfId="4838" builtinId="9" hidden="1"/>
    <cellStyle name="Followed Hyperlink" xfId="4840" builtinId="9" hidden="1"/>
    <cellStyle name="Followed Hyperlink" xfId="4842" builtinId="9" hidden="1"/>
    <cellStyle name="Followed Hyperlink" xfId="4844" builtinId="9" hidden="1"/>
    <cellStyle name="Followed Hyperlink" xfId="4846" builtinId="9" hidden="1"/>
    <cellStyle name="Followed Hyperlink" xfId="4848" builtinId="9" hidden="1"/>
    <cellStyle name="Followed Hyperlink" xfId="4850" builtinId="9" hidden="1"/>
    <cellStyle name="Followed Hyperlink" xfId="4852" builtinId="9" hidden="1"/>
    <cellStyle name="Followed Hyperlink" xfId="4854" builtinId="9" hidden="1"/>
    <cellStyle name="Followed Hyperlink" xfId="4856" builtinId="9" hidden="1"/>
    <cellStyle name="Followed Hyperlink" xfId="4858" builtinId="9" hidden="1"/>
    <cellStyle name="Followed Hyperlink" xfId="4860" builtinId="9" hidden="1"/>
    <cellStyle name="Followed Hyperlink" xfId="4862" builtinId="9" hidden="1"/>
    <cellStyle name="Followed Hyperlink" xfId="4864" builtinId="9" hidden="1"/>
    <cellStyle name="Followed Hyperlink" xfId="4866" builtinId="9" hidden="1"/>
    <cellStyle name="Followed Hyperlink" xfId="4868" builtinId="9" hidden="1"/>
    <cellStyle name="Followed Hyperlink" xfId="4870" builtinId="9" hidden="1"/>
    <cellStyle name="Followed Hyperlink" xfId="4872" builtinId="9" hidden="1"/>
    <cellStyle name="Followed Hyperlink" xfId="4874" builtinId="9" hidden="1"/>
    <cellStyle name="Followed Hyperlink" xfId="4876" builtinId="9" hidden="1"/>
    <cellStyle name="Followed Hyperlink" xfId="4878" builtinId="9" hidden="1"/>
    <cellStyle name="Followed Hyperlink" xfId="4880" builtinId="9" hidden="1"/>
    <cellStyle name="Followed Hyperlink" xfId="4882" builtinId="9" hidden="1"/>
    <cellStyle name="Followed Hyperlink" xfId="4884" builtinId="9" hidden="1"/>
    <cellStyle name="Followed Hyperlink" xfId="4886" builtinId="9" hidden="1"/>
    <cellStyle name="Followed Hyperlink" xfId="4888" builtinId="9" hidden="1"/>
    <cellStyle name="Followed Hyperlink" xfId="4890" builtinId="9" hidden="1"/>
    <cellStyle name="Followed Hyperlink" xfId="4892" builtinId="9" hidden="1"/>
    <cellStyle name="Followed Hyperlink" xfId="4894" builtinId="9" hidden="1"/>
    <cellStyle name="Followed Hyperlink" xfId="4896" builtinId="9" hidden="1"/>
    <cellStyle name="Followed Hyperlink" xfId="4898" builtinId="9" hidden="1"/>
    <cellStyle name="Followed Hyperlink" xfId="4900" builtinId="9" hidden="1"/>
    <cellStyle name="Followed Hyperlink" xfId="4902" builtinId="9" hidden="1"/>
    <cellStyle name="Followed Hyperlink" xfId="4904" builtinId="9" hidden="1"/>
    <cellStyle name="Followed Hyperlink" xfId="4906" builtinId="9" hidden="1"/>
    <cellStyle name="Followed Hyperlink" xfId="4908" builtinId="9" hidden="1"/>
    <cellStyle name="Followed Hyperlink" xfId="4910" builtinId="9" hidden="1"/>
    <cellStyle name="Followed Hyperlink" xfId="4912" builtinId="9" hidden="1"/>
    <cellStyle name="Followed Hyperlink" xfId="4914" builtinId="9" hidden="1"/>
    <cellStyle name="Followed Hyperlink" xfId="4916" builtinId="9" hidden="1"/>
    <cellStyle name="Followed Hyperlink" xfId="4918" builtinId="9" hidden="1"/>
    <cellStyle name="Followed Hyperlink" xfId="4920" builtinId="9" hidden="1"/>
    <cellStyle name="Followed Hyperlink" xfId="4922" builtinId="9" hidden="1"/>
    <cellStyle name="Followed Hyperlink" xfId="4924" builtinId="9" hidden="1"/>
    <cellStyle name="Followed Hyperlink" xfId="4926" builtinId="9" hidden="1"/>
    <cellStyle name="Followed Hyperlink" xfId="4928" builtinId="9" hidden="1"/>
    <cellStyle name="Followed Hyperlink" xfId="4930" builtinId="9" hidden="1"/>
    <cellStyle name="Followed Hyperlink" xfId="4932" builtinId="9" hidden="1"/>
    <cellStyle name="Followed Hyperlink" xfId="4934" builtinId="9" hidden="1"/>
    <cellStyle name="Followed Hyperlink" xfId="4936" builtinId="9" hidden="1"/>
    <cellStyle name="Followed Hyperlink" xfId="4938" builtinId="9" hidden="1"/>
    <cellStyle name="Followed Hyperlink" xfId="4940" builtinId="9" hidden="1"/>
    <cellStyle name="Followed Hyperlink" xfId="4942" builtinId="9" hidden="1"/>
    <cellStyle name="Followed Hyperlink" xfId="4944" builtinId="9" hidden="1"/>
    <cellStyle name="Followed Hyperlink" xfId="4946" builtinId="9" hidden="1"/>
    <cellStyle name="Followed Hyperlink" xfId="4948" builtinId="9" hidden="1"/>
    <cellStyle name="Followed Hyperlink" xfId="4950" builtinId="9" hidden="1"/>
    <cellStyle name="Followed Hyperlink" xfId="4952" builtinId="9" hidden="1"/>
    <cellStyle name="Followed Hyperlink" xfId="4954" builtinId="9" hidden="1"/>
    <cellStyle name="Followed Hyperlink" xfId="4956" builtinId="9" hidden="1"/>
    <cellStyle name="Followed Hyperlink" xfId="4958" builtinId="9" hidden="1"/>
    <cellStyle name="Followed Hyperlink" xfId="4960" builtinId="9" hidden="1"/>
    <cellStyle name="Followed Hyperlink" xfId="4962" builtinId="9" hidden="1"/>
    <cellStyle name="Followed Hyperlink" xfId="4964" builtinId="9" hidden="1"/>
    <cellStyle name="Followed Hyperlink" xfId="4966" builtinId="9" hidden="1"/>
    <cellStyle name="Followed Hyperlink" xfId="4968" builtinId="9" hidden="1"/>
    <cellStyle name="Followed Hyperlink" xfId="4970" builtinId="9" hidden="1"/>
    <cellStyle name="Followed Hyperlink" xfId="4972" builtinId="9" hidden="1"/>
    <cellStyle name="Followed Hyperlink" xfId="4974" builtinId="9" hidden="1"/>
    <cellStyle name="Followed Hyperlink" xfId="4976" builtinId="9" hidden="1"/>
    <cellStyle name="Followed Hyperlink" xfId="4978" builtinId="9" hidden="1"/>
    <cellStyle name="Followed Hyperlink" xfId="4980" builtinId="9" hidden="1"/>
    <cellStyle name="Followed Hyperlink" xfId="4982" builtinId="9" hidden="1"/>
    <cellStyle name="Followed Hyperlink" xfId="4984" builtinId="9" hidden="1"/>
    <cellStyle name="Followed Hyperlink" xfId="4986" builtinId="9" hidden="1"/>
    <cellStyle name="Followed Hyperlink" xfId="4988" builtinId="9" hidden="1"/>
    <cellStyle name="Followed Hyperlink" xfId="4990" builtinId="9" hidden="1"/>
    <cellStyle name="Followed Hyperlink" xfId="4992" builtinId="9" hidden="1"/>
    <cellStyle name="Followed Hyperlink" xfId="4994" builtinId="9" hidden="1"/>
    <cellStyle name="Followed Hyperlink" xfId="4996" builtinId="9" hidden="1"/>
    <cellStyle name="Followed Hyperlink" xfId="4998" builtinId="9" hidden="1"/>
    <cellStyle name="Followed Hyperlink" xfId="5000" builtinId="9" hidden="1"/>
    <cellStyle name="Followed Hyperlink" xfId="5002" builtinId="9" hidden="1"/>
    <cellStyle name="Followed Hyperlink" xfId="5004" builtinId="9" hidden="1"/>
    <cellStyle name="Followed Hyperlink" xfId="5006" builtinId="9" hidden="1"/>
    <cellStyle name="Followed Hyperlink" xfId="5008" builtinId="9" hidden="1"/>
    <cellStyle name="Followed Hyperlink" xfId="5010" builtinId="9" hidden="1"/>
    <cellStyle name="Followed Hyperlink" xfId="5012" builtinId="9" hidden="1"/>
    <cellStyle name="Followed Hyperlink" xfId="5014" builtinId="9" hidden="1"/>
    <cellStyle name="Followed Hyperlink" xfId="5016" builtinId="9" hidden="1"/>
    <cellStyle name="Followed Hyperlink" xfId="5018" builtinId="9" hidden="1"/>
    <cellStyle name="Followed Hyperlink" xfId="5020" builtinId="9" hidden="1"/>
    <cellStyle name="Followed Hyperlink" xfId="5022" builtinId="9" hidden="1"/>
    <cellStyle name="Followed Hyperlink" xfId="5024" builtinId="9" hidden="1"/>
    <cellStyle name="Followed Hyperlink" xfId="5026" builtinId="9" hidden="1"/>
    <cellStyle name="Followed Hyperlink" xfId="5028" builtinId="9" hidden="1"/>
    <cellStyle name="Followed Hyperlink" xfId="5030" builtinId="9" hidden="1"/>
    <cellStyle name="Followed Hyperlink" xfId="5032" builtinId="9" hidden="1"/>
    <cellStyle name="Followed Hyperlink" xfId="5034" builtinId="9" hidden="1"/>
    <cellStyle name="Followed Hyperlink" xfId="5036" builtinId="9" hidden="1"/>
    <cellStyle name="Followed Hyperlink" xfId="5038" builtinId="9" hidden="1"/>
    <cellStyle name="Followed Hyperlink" xfId="5040" builtinId="9" hidden="1"/>
    <cellStyle name="Followed Hyperlink" xfId="5042" builtinId="9" hidden="1"/>
    <cellStyle name="Followed Hyperlink" xfId="5044" builtinId="9" hidden="1"/>
    <cellStyle name="Followed Hyperlink" xfId="5046" builtinId="9" hidden="1"/>
    <cellStyle name="Followed Hyperlink" xfId="5048" builtinId="9" hidden="1"/>
    <cellStyle name="Followed Hyperlink" xfId="5050" builtinId="9" hidden="1"/>
    <cellStyle name="Followed Hyperlink" xfId="5052" builtinId="9" hidden="1"/>
    <cellStyle name="Followed Hyperlink" xfId="5054" builtinId="9" hidden="1"/>
    <cellStyle name="Followed Hyperlink" xfId="5056" builtinId="9" hidden="1"/>
    <cellStyle name="Followed Hyperlink" xfId="5058" builtinId="9" hidden="1"/>
    <cellStyle name="Followed Hyperlink" xfId="5060" builtinId="9" hidden="1"/>
    <cellStyle name="Followed Hyperlink" xfId="5062" builtinId="9" hidden="1"/>
    <cellStyle name="Followed Hyperlink" xfId="5064" builtinId="9" hidden="1"/>
    <cellStyle name="Followed Hyperlink" xfId="5066" builtinId="9" hidden="1"/>
    <cellStyle name="Followed Hyperlink" xfId="5068" builtinId="9" hidden="1"/>
    <cellStyle name="Followed Hyperlink" xfId="5070" builtinId="9" hidden="1"/>
    <cellStyle name="Followed Hyperlink" xfId="5072" builtinId="9" hidden="1"/>
    <cellStyle name="Followed Hyperlink" xfId="5074" builtinId="9" hidden="1"/>
    <cellStyle name="Followed Hyperlink" xfId="5076" builtinId="9" hidden="1"/>
    <cellStyle name="Followed Hyperlink" xfId="5078" builtinId="9" hidden="1"/>
    <cellStyle name="Followed Hyperlink" xfId="5080" builtinId="9" hidden="1"/>
    <cellStyle name="Followed Hyperlink" xfId="5082" builtinId="9" hidden="1"/>
    <cellStyle name="Followed Hyperlink" xfId="5084" builtinId="9" hidden="1"/>
    <cellStyle name="Followed Hyperlink" xfId="5086" builtinId="9" hidden="1"/>
    <cellStyle name="Followed Hyperlink" xfId="5088" builtinId="9" hidden="1"/>
    <cellStyle name="Followed Hyperlink" xfId="5090" builtinId="9" hidden="1"/>
    <cellStyle name="Followed Hyperlink" xfId="5092" builtinId="9" hidden="1"/>
    <cellStyle name="Followed Hyperlink" xfId="5094" builtinId="9" hidden="1"/>
    <cellStyle name="Followed Hyperlink" xfId="5096" builtinId="9" hidden="1"/>
    <cellStyle name="Followed Hyperlink" xfId="5098" builtinId="9" hidden="1"/>
    <cellStyle name="Followed Hyperlink" xfId="5100" builtinId="9" hidden="1"/>
    <cellStyle name="Followed Hyperlink" xfId="5102" builtinId="9" hidden="1"/>
    <cellStyle name="Followed Hyperlink" xfId="5104" builtinId="9" hidden="1"/>
    <cellStyle name="Followed Hyperlink" xfId="5106" builtinId="9" hidden="1"/>
    <cellStyle name="Followed Hyperlink" xfId="5108" builtinId="9" hidden="1"/>
    <cellStyle name="Followed Hyperlink" xfId="5110" builtinId="9" hidden="1"/>
    <cellStyle name="Followed Hyperlink" xfId="5112" builtinId="9" hidden="1"/>
    <cellStyle name="Followed Hyperlink" xfId="5114" builtinId="9" hidden="1"/>
    <cellStyle name="Followed Hyperlink" xfId="5116" builtinId="9" hidden="1"/>
    <cellStyle name="Followed Hyperlink" xfId="5118" builtinId="9" hidden="1"/>
    <cellStyle name="Followed Hyperlink" xfId="5120" builtinId="9" hidden="1"/>
    <cellStyle name="Followed Hyperlink" xfId="5122" builtinId="9" hidden="1"/>
    <cellStyle name="Followed Hyperlink" xfId="5124" builtinId="9" hidden="1"/>
    <cellStyle name="Followed Hyperlink" xfId="5126" builtinId="9" hidden="1"/>
    <cellStyle name="Followed Hyperlink" xfId="5128" builtinId="9" hidden="1"/>
    <cellStyle name="Followed Hyperlink" xfId="5130" builtinId="9" hidden="1"/>
    <cellStyle name="Followed Hyperlink" xfId="5132" builtinId="9" hidden="1"/>
    <cellStyle name="Followed Hyperlink" xfId="5134" builtinId="9" hidden="1"/>
    <cellStyle name="Followed Hyperlink" xfId="5136" builtinId="9" hidden="1"/>
    <cellStyle name="Followed Hyperlink" xfId="5138" builtinId="9" hidden="1"/>
    <cellStyle name="Followed Hyperlink" xfId="5140" builtinId="9" hidden="1"/>
    <cellStyle name="Followed Hyperlink" xfId="5142" builtinId="9" hidden="1"/>
    <cellStyle name="Followed Hyperlink" xfId="5144" builtinId="9" hidden="1"/>
    <cellStyle name="Followed Hyperlink" xfId="5146" builtinId="9" hidden="1"/>
    <cellStyle name="Followed Hyperlink" xfId="5148" builtinId="9" hidden="1"/>
    <cellStyle name="Followed Hyperlink" xfId="5150" builtinId="9" hidden="1"/>
    <cellStyle name="Followed Hyperlink" xfId="5152" builtinId="9" hidden="1"/>
    <cellStyle name="Followed Hyperlink" xfId="5154" builtinId="9" hidden="1"/>
    <cellStyle name="Followed Hyperlink" xfId="5156" builtinId="9" hidden="1"/>
    <cellStyle name="Followed Hyperlink" xfId="5158" builtinId="9" hidden="1"/>
    <cellStyle name="Followed Hyperlink" xfId="5160" builtinId="9" hidden="1"/>
    <cellStyle name="Followed Hyperlink" xfId="5162" builtinId="9" hidden="1"/>
    <cellStyle name="Followed Hyperlink" xfId="5164" builtinId="9" hidden="1"/>
    <cellStyle name="Followed Hyperlink" xfId="5166" builtinId="9" hidden="1"/>
    <cellStyle name="Followed Hyperlink" xfId="5168" builtinId="9" hidden="1"/>
    <cellStyle name="Followed Hyperlink" xfId="5170" builtinId="9" hidden="1"/>
    <cellStyle name="Followed Hyperlink" xfId="5172" builtinId="9" hidden="1"/>
    <cellStyle name="Followed Hyperlink" xfId="5174" builtinId="9" hidden="1"/>
    <cellStyle name="Followed Hyperlink" xfId="5176" builtinId="9" hidden="1"/>
    <cellStyle name="Followed Hyperlink" xfId="5178" builtinId="9" hidden="1"/>
    <cellStyle name="Followed Hyperlink" xfId="5180" builtinId="9" hidden="1"/>
    <cellStyle name="Followed Hyperlink" xfId="5182" builtinId="9" hidden="1"/>
    <cellStyle name="Followed Hyperlink" xfId="5184" builtinId="9" hidden="1"/>
    <cellStyle name="Followed Hyperlink" xfId="5186" builtinId="9" hidden="1"/>
    <cellStyle name="Followed Hyperlink" xfId="5188" builtinId="9" hidden="1"/>
    <cellStyle name="Followed Hyperlink" xfId="5190" builtinId="9" hidden="1"/>
    <cellStyle name="Followed Hyperlink" xfId="5192" builtinId="9" hidden="1"/>
    <cellStyle name="Followed Hyperlink" xfId="5194" builtinId="9" hidden="1"/>
    <cellStyle name="Followed Hyperlink" xfId="5196" builtinId="9" hidden="1"/>
    <cellStyle name="Followed Hyperlink" xfId="5198" builtinId="9" hidden="1"/>
    <cellStyle name="Followed Hyperlink" xfId="5200" builtinId="9" hidden="1"/>
    <cellStyle name="Followed Hyperlink" xfId="5202" builtinId="9" hidden="1"/>
    <cellStyle name="Followed Hyperlink" xfId="5204" builtinId="9" hidden="1"/>
    <cellStyle name="Followed Hyperlink" xfId="5206" builtinId="9" hidden="1"/>
    <cellStyle name="Followed Hyperlink" xfId="5208" builtinId="9" hidden="1"/>
    <cellStyle name="Followed Hyperlink" xfId="5210" builtinId="9" hidden="1"/>
    <cellStyle name="Followed Hyperlink" xfId="5212" builtinId="9" hidden="1"/>
    <cellStyle name="Followed Hyperlink" xfId="5214" builtinId="9" hidden="1"/>
    <cellStyle name="Followed Hyperlink" xfId="5216" builtinId="9" hidden="1"/>
    <cellStyle name="Followed Hyperlink" xfId="5218" builtinId="9" hidden="1"/>
    <cellStyle name="Followed Hyperlink" xfId="5220" builtinId="9" hidden="1"/>
    <cellStyle name="Followed Hyperlink" xfId="5222" builtinId="9" hidden="1"/>
    <cellStyle name="Followed Hyperlink" xfId="5224" builtinId="9" hidden="1"/>
    <cellStyle name="Followed Hyperlink" xfId="5226" builtinId="9" hidden="1"/>
    <cellStyle name="Followed Hyperlink" xfId="5228" builtinId="9" hidden="1"/>
    <cellStyle name="Followed Hyperlink" xfId="5230" builtinId="9" hidden="1"/>
    <cellStyle name="Followed Hyperlink" xfId="5232" builtinId="9" hidden="1"/>
    <cellStyle name="Followed Hyperlink" xfId="5234" builtinId="9" hidden="1"/>
    <cellStyle name="Followed Hyperlink" xfId="5236" builtinId="9" hidden="1"/>
    <cellStyle name="Followed Hyperlink" xfId="5238" builtinId="9" hidden="1"/>
    <cellStyle name="Followed Hyperlink" xfId="5240" builtinId="9" hidden="1"/>
    <cellStyle name="Followed Hyperlink" xfId="5242" builtinId="9" hidden="1"/>
    <cellStyle name="Followed Hyperlink" xfId="5244" builtinId="9" hidden="1"/>
    <cellStyle name="Followed Hyperlink" xfId="5246" builtinId="9" hidden="1"/>
    <cellStyle name="Followed Hyperlink" xfId="5248" builtinId="9" hidden="1"/>
    <cellStyle name="Followed Hyperlink" xfId="5250" builtinId="9" hidden="1"/>
    <cellStyle name="Followed Hyperlink" xfId="5252" builtinId="9" hidden="1"/>
    <cellStyle name="Followed Hyperlink" xfId="5254" builtinId="9" hidden="1"/>
    <cellStyle name="Followed Hyperlink" xfId="5256" builtinId="9" hidden="1"/>
    <cellStyle name="Followed Hyperlink" xfId="5258" builtinId="9" hidden="1"/>
    <cellStyle name="Followed Hyperlink" xfId="5260" builtinId="9" hidden="1"/>
    <cellStyle name="Followed Hyperlink" xfId="5262" builtinId="9" hidden="1"/>
    <cellStyle name="Followed Hyperlink" xfId="5264" builtinId="9" hidden="1"/>
    <cellStyle name="Followed Hyperlink" xfId="5266" builtinId="9" hidden="1"/>
    <cellStyle name="Followed Hyperlink" xfId="5268" builtinId="9" hidden="1"/>
    <cellStyle name="Followed Hyperlink" xfId="5270" builtinId="9" hidden="1"/>
    <cellStyle name="Followed Hyperlink" xfId="5272" builtinId="9" hidden="1"/>
    <cellStyle name="Followed Hyperlink" xfId="5274" builtinId="9" hidden="1"/>
    <cellStyle name="Followed Hyperlink" xfId="5276" builtinId="9" hidden="1"/>
    <cellStyle name="Followed Hyperlink" xfId="5278" builtinId="9" hidden="1"/>
    <cellStyle name="Followed Hyperlink" xfId="5280" builtinId="9" hidden="1"/>
    <cellStyle name="Followed Hyperlink" xfId="5282" builtinId="9" hidden="1"/>
    <cellStyle name="Followed Hyperlink" xfId="5284" builtinId="9" hidden="1"/>
    <cellStyle name="Followed Hyperlink" xfId="5286" builtinId="9" hidden="1"/>
    <cellStyle name="Followed Hyperlink" xfId="5288" builtinId="9" hidden="1"/>
    <cellStyle name="Followed Hyperlink" xfId="5290" builtinId="9" hidden="1"/>
    <cellStyle name="Followed Hyperlink" xfId="5292" builtinId="9" hidden="1"/>
    <cellStyle name="Followed Hyperlink" xfId="5294" builtinId="9" hidden="1"/>
    <cellStyle name="Followed Hyperlink" xfId="5296" builtinId="9" hidden="1"/>
    <cellStyle name="Followed Hyperlink" xfId="5298" builtinId="9" hidden="1"/>
    <cellStyle name="Followed Hyperlink" xfId="5300" builtinId="9" hidden="1"/>
    <cellStyle name="Followed Hyperlink" xfId="5302" builtinId="9" hidden="1"/>
    <cellStyle name="Followed Hyperlink" xfId="5304" builtinId="9" hidden="1"/>
    <cellStyle name="Followed Hyperlink" xfId="5306" builtinId="9" hidden="1"/>
    <cellStyle name="Followed Hyperlink" xfId="5308" builtinId="9" hidden="1"/>
    <cellStyle name="Followed Hyperlink" xfId="5310" builtinId="9" hidden="1"/>
    <cellStyle name="Followed Hyperlink" xfId="5312" builtinId="9" hidden="1"/>
    <cellStyle name="Followed Hyperlink" xfId="5314" builtinId="9" hidden="1"/>
    <cellStyle name="Followed Hyperlink" xfId="5316" builtinId="9" hidden="1"/>
    <cellStyle name="Followed Hyperlink" xfId="5318" builtinId="9" hidden="1"/>
    <cellStyle name="Followed Hyperlink" xfId="5320" builtinId="9" hidden="1"/>
    <cellStyle name="Followed Hyperlink" xfId="5322" builtinId="9" hidden="1"/>
    <cellStyle name="Followed Hyperlink" xfId="5324" builtinId="9" hidden="1"/>
    <cellStyle name="Followed Hyperlink" xfId="5326" builtinId="9" hidden="1"/>
    <cellStyle name="Followed Hyperlink" xfId="5328" builtinId="9" hidden="1"/>
    <cellStyle name="Followed Hyperlink" xfId="5330" builtinId="9" hidden="1"/>
    <cellStyle name="Followed Hyperlink" xfId="5332" builtinId="9" hidden="1"/>
    <cellStyle name="Followed Hyperlink" xfId="5334" builtinId="9" hidden="1"/>
    <cellStyle name="Followed Hyperlink" xfId="5336" builtinId="9" hidden="1"/>
    <cellStyle name="Followed Hyperlink" xfId="5338" builtinId="9" hidden="1"/>
    <cellStyle name="Followed Hyperlink" xfId="5340" builtinId="9" hidden="1"/>
    <cellStyle name="Followed Hyperlink" xfId="5342" builtinId="9" hidden="1"/>
    <cellStyle name="Followed Hyperlink" xfId="5344" builtinId="9" hidden="1"/>
    <cellStyle name="Followed Hyperlink" xfId="5346" builtinId="9" hidden="1"/>
    <cellStyle name="Followed Hyperlink" xfId="5348" builtinId="9" hidden="1"/>
    <cellStyle name="Followed Hyperlink" xfId="5350" builtinId="9" hidden="1"/>
    <cellStyle name="Followed Hyperlink" xfId="5352" builtinId="9" hidden="1"/>
    <cellStyle name="Followed Hyperlink" xfId="5354" builtinId="9" hidden="1"/>
    <cellStyle name="Followed Hyperlink" xfId="5356" builtinId="9" hidden="1"/>
    <cellStyle name="Followed Hyperlink" xfId="5358" builtinId="9" hidden="1"/>
    <cellStyle name="Followed Hyperlink" xfId="5360" builtinId="9" hidden="1"/>
    <cellStyle name="Followed Hyperlink" xfId="5362" builtinId="9" hidden="1"/>
    <cellStyle name="Followed Hyperlink" xfId="5364" builtinId="9" hidden="1"/>
    <cellStyle name="Followed Hyperlink" xfId="5366" builtinId="9" hidden="1"/>
    <cellStyle name="Followed Hyperlink" xfId="5368" builtinId="9" hidden="1"/>
    <cellStyle name="Followed Hyperlink" xfId="5370" builtinId="9" hidden="1"/>
    <cellStyle name="Followed Hyperlink" xfId="5372" builtinId="9" hidden="1"/>
    <cellStyle name="Followed Hyperlink" xfId="5374" builtinId="9" hidden="1"/>
    <cellStyle name="Followed Hyperlink" xfId="5376" builtinId="9" hidden="1"/>
    <cellStyle name="Followed Hyperlink" xfId="5378" builtinId="9" hidden="1"/>
    <cellStyle name="Followed Hyperlink" xfId="5380" builtinId="9" hidden="1"/>
    <cellStyle name="Followed Hyperlink" xfId="5382" builtinId="9" hidden="1"/>
    <cellStyle name="Followed Hyperlink" xfId="5384" builtinId="9" hidden="1"/>
    <cellStyle name="Followed Hyperlink" xfId="5386" builtinId="9" hidden="1"/>
    <cellStyle name="Followed Hyperlink" xfId="5388" builtinId="9" hidden="1"/>
    <cellStyle name="Followed Hyperlink" xfId="5390" builtinId="9" hidden="1"/>
    <cellStyle name="Followed Hyperlink" xfId="5392" builtinId="9" hidden="1"/>
    <cellStyle name="Followed Hyperlink" xfId="5394" builtinId="9" hidden="1"/>
    <cellStyle name="Followed Hyperlink" xfId="5396" builtinId="9" hidden="1"/>
    <cellStyle name="Followed Hyperlink" xfId="5398" builtinId="9" hidden="1"/>
    <cellStyle name="Followed Hyperlink" xfId="5400" builtinId="9" hidden="1"/>
    <cellStyle name="Followed Hyperlink" xfId="5402" builtinId="9" hidden="1"/>
    <cellStyle name="Followed Hyperlink" xfId="5404" builtinId="9" hidden="1"/>
    <cellStyle name="Followed Hyperlink" xfId="5406" builtinId="9" hidden="1"/>
    <cellStyle name="Followed Hyperlink" xfId="5408" builtinId="9" hidden="1"/>
    <cellStyle name="Followed Hyperlink" xfId="5410" builtinId="9" hidden="1"/>
    <cellStyle name="Followed Hyperlink" xfId="5412" builtinId="9" hidden="1"/>
    <cellStyle name="Followed Hyperlink" xfId="5414" builtinId="9" hidden="1"/>
    <cellStyle name="Followed Hyperlink" xfId="5416" builtinId="9" hidden="1"/>
    <cellStyle name="Followed Hyperlink" xfId="5418" builtinId="9" hidden="1"/>
    <cellStyle name="Followed Hyperlink" xfId="5420" builtinId="9" hidden="1"/>
    <cellStyle name="Followed Hyperlink" xfId="5422" builtinId="9" hidden="1"/>
    <cellStyle name="Followed Hyperlink" xfId="5424" builtinId="9" hidden="1"/>
    <cellStyle name="Followed Hyperlink" xfId="5426" builtinId="9" hidden="1"/>
    <cellStyle name="Followed Hyperlink" xfId="5428" builtinId="9" hidden="1"/>
    <cellStyle name="Followed Hyperlink" xfId="5430" builtinId="9" hidden="1"/>
    <cellStyle name="Followed Hyperlink" xfId="5432" builtinId="9" hidden="1"/>
    <cellStyle name="Followed Hyperlink" xfId="5434" builtinId="9" hidden="1"/>
    <cellStyle name="Followed Hyperlink" xfId="5436" builtinId="9" hidden="1"/>
    <cellStyle name="Followed Hyperlink" xfId="5438" builtinId="9" hidden="1"/>
    <cellStyle name="Followed Hyperlink" xfId="5440" builtinId="9" hidden="1"/>
    <cellStyle name="Followed Hyperlink" xfId="5442" builtinId="9" hidden="1"/>
    <cellStyle name="Followed Hyperlink" xfId="5444" builtinId="9" hidden="1"/>
    <cellStyle name="Followed Hyperlink" xfId="5446" builtinId="9" hidden="1"/>
    <cellStyle name="Followed Hyperlink" xfId="5448" builtinId="9" hidden="1"/>
    <cellStyle name="Followed Hyperlink" xfId="5450" builtinId="9" hidden="1"/>
    <cellStyle name="Followed Hyperlink" xfId="5452" builtinId="9" hidden="1"/>
    <cellStyle name="Followed Hyperlink" xfId="5454" builtinId="9" hidden="1"/>
    <cellStyle name="Followed Hyperlink" xfId="5456" builtinId="9" hidden="1"/>
    <cellStyle name="Followed Hyperlink" xfId="5458" builtinId="9" hidden="1"/>
    <cellStyle name="Followed Hyperlink" xfId="5460" builtinId="9" hidden="1"/>
    <cellStyle name="Followed Hyperlink" xfId="5462" builtinId="9" hidden="1"/>
    <cellStyle name="Followed Hyperlink" xfId="5464" builtinId="9" hidden="1"/>
    <cellStyle name="Followed Hyperlink" xfId="5466" builtinId="9" hidden="1"/>
    <cellStyle name="Followed Hyperlink" xfId="5468" builtinId="9" hidden="1"/>
    <cellStyle name="Followed Hyperlink" xfId="5470" builtinId="9" hidden="1"/>
    <cellStyle name="Followed Hyperlink" xfId="5472" builtinId="9" hidden="1"/>
    <cellStyle name="Followed Hyperlink" xfId="5474" builtinId="9" hidden="1"/>
    <cellStyle name="Followed Hyperlink" xfId="5476" builtinId="9" hidden="1"/>
    <cellStyle name="Followed Hyperlink" xfId="5478" builtinId="9" hidden="1"/>
    <cellStyle name="Followed Hyperlink" xfId="5480" builtinId="9" hidden="1"/>
    <cellStyle name="Followed Hyperlink" xfId="5482" builtinId="9" hidden="1"/>
    <cellStyle name="Followed Hyperlink" xfId="5484" builtinId="9" hidden="1"/>
    <cellStyle name="Followed Hyperlink" xfId="5486" builtinId="9" hidden="1"/>
    <cellStyle name="Followed Hyperlink" xfId="5488" builtinId="9" hidden="1"/>
    <cellStyle name="Followed Hyperlink" xfId="5490" builtinId="9" hidden="1"/>
    <cellStyle name="Followed Hyperlink" xfId="5492" builtinId="9" hidden="1"/>
    <cellStyle name="Followed Hyperlink" xfId="5494" builtinId="9" hidden="1"/>
    <cellStyle name="Followed Hyperlink" xfId="5496" builtinId="9" hidden="1"/>
    <cellStyle name="Followed Hyperlink" xfId="5498" builtinId="9" hidden="1"/>
    <cellStyle name="Followed Hyperlink" xfId="5500" builtinId="9" hidden="1"/>
    <cellStyle name="Followed Hyperlink" xfId="5502" builtinId="9" hidden="1"/>
    <cellStyle name="Followed Hyperlink" xfId="5504" builtinId="9" hidden="1"/>
    <cellStyle name="Followed Hyperlink" xfId="5506" builtinId="9" hidden="1"/>
    <cellStyle name="Followed Hyperlink" xfId="5508" builtinId="9" hidden="1"/>
    <cellStyle name="Followed Hyperlink" xfId="5510" builtinId="9" hidden="1"/>
    <cellStyle name="Followed Hyperlink" xfId="55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6" builtinId="8" hidden="1"/>
    <cellStyle name="Hyperlink" xfId="618" builtinId="8" hidden="1"/>
    <cellStyle name="Hyperlink" xfId="620" builtinId="8" hidden="1"/>
    <cellStyle name="Hyperlink" xfId="622" builtinId="8" hidden="1"/>
    <cellStyle name="Hyperlink" xfId="624" builtinId="8" hidden="1"/>
    <cellStyle name="Hyperlink" xfId="626" builtinId="8" hidden="1"/>
    <cellStyle name="Hyperlink" xfId="628" builtinId="8" hidden="1"/>
    <cellStyle name="Hyperlink" xfId="630" builtinId="8" hidden="1"/>
    <cellStyle name="Hyperlink" xfId="632" builtinId="8" hidden="1"/>
    <cellStyle name="Hyperlink" xfId="634" builtinId="8" hidden="1"/>
    <cellStyle name="Hyperlink" xfId="636" builtinId="8" hidden="1"/>
    <cellStyle name="Hyperlink" xfId="638" builtinId="8" hidden="1"/>
    <cellStyle name="Hyperlink" xfId="640" builtinId="8" hidden="1"/>
    <cellStyle name="Hyperlink" xfId="642" builtinId="8" hidden="1"/>
    <cellStyle name="Hyperlink" xfId="644" builtinId="8" hidden="1"/>
    <cellStyle name="Hyperlink" xfId="646" builtinId="8" hidden="1"/>
    <cellStyle name="Hyperlink" xfId="648" builtinId="8" hidden="1"/>
    <cellStyle name="Hyperlink" xfId="650" builtinId="8" hidden="1"/>
    <cellStyle name="Hyperlink" xfId="652" builtinId="8" hidden="1"/>
    <cellStyle name="Hyperlink" xfId="654" builtinId="8" hidden="1"/>
    <cellStyle name="Hyperlink" xfId="656" builtinId="8" hidden="1"/>
    <cellStyle name="Hyperlink" xfId="658" builtinId="8" hidden="1"/>
    <cellStyle name="Hyperlink" xfId="660" builtinId="8" hidden="1"/>
    <cellStyle name="Hyperlink" xfId="662" builtinId="8" hidden="1"/>
    <cellStyle name="Hyperlink" xfId="664" builtinId="8" hidden="1"/>
    <cellStyle name="Hyperlink" xfId="666" builtinId="8" hidden="1"/>
    <cellStyle name="Hyperlink" xfId="668" builtinId="8" hidden="1"/>
    <cellStyle name="Hyperlink" xfId="670" builtinId="8" hidden="1"/>
    <cellStyle name="Hyperlink" xfId="672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2" builtinId="8" hidden="1"/>
    <cellStyle name="Hyperlink" xfId="1134" builtinId="8" hidden="1"/>
    <cellStyle name="Hyperlink" xfId="1136" builtinId="8" hidden="1"/>
    <cellStyle name="Hyperlink" xfId="1138" builtinId="8" hidden="1"/>
    <cellStyle name="Hyperlink" xfId="1140" builtinId="8" hidden="1"/>
    <cellStyle name="Hyperlink" xfId="1142" builtinId="8" hidden="1"/>
    <cellStyle name="Hyperlink" xfId="1144" builtinId="8" hidden="1"/>
    <cellStyle name="Hyperlink" xfId="1146" builtinId="8" hidden="1"/>
    <cellStyle name="Hyperlink" xfId="1148" builtinId="8" hidden="1"/>
    <cellStyle name="Hyperlink" xfId="1150" builtinId="8" hidden="1"/>
    <cellStyle name="Hyperlink" xfId="1152" builtinId="8" hidden="1"/>
    <cellStyle name="Hyperlink" xfId="1154" builtinId="8" hidden="1"/>
    <cellStyle name="Hyperlink" xfId="1156" builtinId="8" hidden="1"/>
    <cellStyle name="Hyperlink" xfId="1158" builtinId="8" hidden="1"/>
    <cellStyle name="Hyperlink" xfId="1160" builtinId="8" hidden="1"/>
    <cellStyle name="Hyperlink" xfId="1162" builtinId="8" hidden="1"/>
    <cellStyle name="Hyperlink" xfId="1164" builtinId="8" hidden="1"/>
    <cellStyle name="Hyperlink" xfId="1166" builtinId="8" hidden="1"/>
    <cellStyle name="Hyperlink" xfId="1168" builtinId="8" hidden="1"/>
    <cellStyle name="Hyperlink" xfId="1170" builtinId="8" hidden="1"/>
    <cellStyle name="Hyperlink" xfId="1172" builtinId="8" hidden="1"/>
    <cellStyle name="Hyperlink" xfId="1174" builtinId="8" hidden="1"/>
    <cellStyle name="Hyperlink" xfId="1176" builtinId="8" hidden="1"/>
    <cellStyle name="Hyperlink" xfId="1178" builtinId="8" hidden="1"/>
    <cellStyle name="Hyperlink" xfId="1180" builtinId="8" hidden="1"/>
    <cellStyle name="Hyperlink" xfId="1182" builtinId="8" hidden="1"/>
    <cellStyle name="Hyperlink" xfId="1184" builtinId="8" hidden="1"/>
    <cellStyle name="Hyperlink" xfId="1186" builtinId="8" hidden="1"/>
    <cellStyle name="Hyperlink" xfId="1188" builtinId="8" hidden="1"/>
    <cellStyle name="Hyperlink" xfId="1190" builtinId="8" hidden="1"/>
    <cellStyle name="Hyperlink" xfId="1192" builtinId="8" hidden="1"/>
    <cellStyle name="Hyperlink" xfId="1194" builtinId="8" hidden="1"/>
    <cellStyle name="Hyperlink" xfId="1196" builtinId="8" hidden="1"/>
    <cellStyle name="Hyperlink" xfId="1198" builtinId="8" hidden="1"/>
    <cellStyle name="Hyperlink" xfId="1200" builtinId="8" hidden="1"/>
    <cellStyle name="Hyperlink" xfId="1202" builtinId="8" hidden="1"/>
    <cellStyle name="Hyperlink" xfId="1204" builtinId="8" hidden="1"/>
    <cellStyle name="Hyperlink" xfId="1206" builtinId="8" hidden="1"/>
    <cellStyle name="Hyperlink" xfId="1208" builtinId="8" hidden="1"/>
    <cellStyle name="Hyperlink" xfId="1210" builtinId="8" hidden="1"/>
    <cellStyle name="Hyperlink" xfId="1212" builtinId="8" hidden="1"/>
    <cellStyle name="Hyperlink" xfId="1214" builtinId="8" hidden="1"/>
    <cellStyle name="Hyperlink" xfId="1216" builtinId="8" hidden="1"/>
    <cellStyle name="Hyperlink" xfId="1218" builtinId="8" hidden="1"/>
    <cellStyle name="Hyperlink" xfId="1220" builtinId="8" hidden="1"/>
    <cellStyle name="Hyperlink" xfId="1222" builtinId="8" hidden="1"/>
    <cellStyle name="Hyperlink" xfId="1224" builtinId="8" hidden="1"/>
    <cellStyle name="Hyperlink" xfId="1226" builtinId="8" hidden="1"/>
    <cellStyle name="Hyperlink" xfId="1228" builtinId="8" hidden="1"/>
    <cellStyle name="Hyperlink" xfId="1230" builtinId="8" hidden="1"/>
    <cellStyle name="Hyperlink" xfId="1232" builtinId="8" hidden="1"/>
    <cellStyle name="Hyperlink" xfId="1234" builtinId="8" hidden="1"/>
    <cellStyle name="Hyperlink" xfId="1236" builtinId="8" hidden="1"/>
    <cellStyle name="Hyperlink" xfId="1238" builtinId="8" hidden="1"/>
    <cellStyle name="Hyperlink" xfId="1240" builtinId="8" hidden="1"/>
    <cellStyle name="Hyperlink" xfId="1242" builtinId="8" hidden="1"/>
    <cellStyle name="Hyperlink" xfId="1244" builtinId="8" hidden="1"/>
    <cellStyle name="Hyperlink" xfId="1246" builtinId="8" hidden="1"/>
    <cellStyle name="Hyperlink" xfId="1248" builtinId="8" hidden="1"/>
    <cellStyle name="Hyperlink" xfId="1250" builtinId="8" hidden="1"/>
    <cellStyle name="Hyperlink" xfId="1252" builtinId="8" hidden="1"/>
    <cellStyle name="Hyperlink" xfId="1254" builtinId="8" hidden="1"/>
    <cellStyle name="Hyperlink" xfId="1256" builtinId="8" hidden="1"/>
    <cellStyle name="Hyperlink" xfId="1258" builtinId="8" hidden="1"/>
    <cellStyle name="Hyperlink" xfId="1260" builtinId="8" hidden="1"/>
    <cellStyle name="Hyperlink" xfId="1262" builtinId="8" hidden="1"/>
    <cellStyle name="Hyperlink" xfId="1264" builtinId="8" hidden="1"/>
    <cellStyle name="Hyperlink" xfId="1266" builtinId="8" hidden="1"/>
    <cellStyle name="Hyperlink" xfId="1268" builtinId="8" hidden="1"/>
    <cellStyle name="Hyperlink" xfId="1270" builtinId="8" hidden="1"/>
    <cellStyle name="Hyperlink" xfId="1272" builtinId="8" hidden="1"/>
    <cellStyle name="Hyperlink" xfId="1274" builtinId="8" hidden="1"/>
    <cellStyle name="Hyperlink" xfId="1276" builtinId="8" hidden="1"/>
    <cellStyle name="Hyperlink" xfId="1278" builtinId="8" hidden="1"/>
    <cellStyle name="Hyperlink" xfId="1280" builtinId="8" hidden="1"/>
    <cellStyle name="Hyperlink" xfId="1282" builtinId="8" hidden="1"/>
    <cellStyle name="Hyperlink" xfId="1284" builtinId="8" hidden="1"/>
    <cellStyle name="Hyperlink" xfId="1286" builtinId="8" hidden="1"/>
    <cellStyle name="Hyperlink" xfId="1288" builtinId="8" hidden="1"/>
    <cellStyle name="Hyperlink" xfId="1290" builtinId="8" hidden="1"/>
    <cellStyle name="Hyperlink" xfId="1292" builtinId="8" hidden="1"/>
    <cellStyle name="Hyperlink" xfId="1294" builtinId="8" hidden="1"/>
    <cellStyle name="Hyperlink" xfId="1296" builtinId="8" hidden="1"/>
    <cellStyle name="Hyperlink" xfId="1298" builtinId="8" hidden="1"/>
    <cellStyle name="Hyperlink" xfId="1300" builtinId="8" hidden="1"/>
    <cellStyle name="Hyperlink" xfId="1302" builtinId="8" hidden="1"/>
    <cellStyle name="Hyperlink" xfId="1304" builtinId="8" hidden="1"/>
    <cellStyle name="Hyperlink" xfId="1306" builtinId="8" hidden="1"/>
    <cellStyle name="Hyperlink" xfId="1308" builtinId="8" hidden="1"/>
    <cellStyle name="Hyperlink" xfId="1310" builtinId="8" hidden="1"/>
    <cellStyle name="Hyperlink" xfId="1312" builtinId="8" hidden="1"/>
    <cellStyle name="Hyperlink" xfId="1314" builtinId="8" hidden="1"/>
    <cellStyle name="Hyperlink" xfId="1316" builtinId="8" hidden="1"/>
    <cellStyle name="Hyperlink" xfId="1318" builtinId="8" hidden="1"/>
    <cellStyle name="Hyperlink" xfId="1320" builtinId="8" hidden="1"/>
    <cellStyle name="Hyperlink" xfId="1322" builtinId="8" hidden="1"/>
    <cellStyle name="Hyperlink" xfId="1324" builtinId="8" hidden="1"/>
    <cellStyle name="Hyperlink" xfId="1326" builtinId="8" hidden="1"/>
    <cellStyle name="Hyperlink" xfId="1328" builtinId="8" hidden="1"/>
    <cellStyle name="Hyperlink" xfId="1330" builtinId="8" hidden="1"/>
    <cellStyle name="Hyperlink" xfId="1332" builtinId="8" hidden="1"/>
    <cellStyle name="Hyperlink" xfId="1334" builtinId="8" hidden="1"/>
    <cellStyle name="Hyperlink" xfId="1336" builtinId="8" hidden="1"/>
    <cellStyle name="Hyperlink" xfId="1338" builtinId="8" hidden="1"/>
    <cellStyle name="Hyperlink" xfId="1340" builtinId="8" hidden="1"/>
    <cellStyle name="Hyperlink" xfId="1342" builtinId="8" hidden="1"/>
    <cellStyle name="Hyperlink" xfId="1344" builtinId="8" hidden="1"/>
    <cellStyle name="Hyperlink" xfId="1346" builtinId="8" hidden="1"/>
    <cellStyle name="Hyperlink" xfId="1348" builtinId="8" hidden="1"/>
    <cellStyle name="Hyperlink" xfId="1350" builtinId="8" hidden="1"/>
    <cellStyle name="Hyperlink" xfId="1352" builtinId="8" hidden="1"/>
    <cellStyle name="Hyperlink" xfId="1354" builtinId="8" hidden="1"/>
    <cellStyle name="Hyperlink" xfId="1356" builtinId="8" hidden="1"/>
    <cellStyle name="Hyperlink" xfId="1358" builtinId="8" hidden="1"/>
    <cellStyle name="Hyperlink" xfId="1360" builtinId="8" hidden="1"/>
    <cellStyle name="Hyperlink" xfId="1362" builtinId="8" hidden="1"/>
    <cellStyle name="Hyperlink" xfId="1364" builtinId="8" hidden="1"/>
    <cellStyle name="Hyperlink" xfId="1366" builtinId="8" hidden="1"/>
    <cellStyle name="Hyperlink" xfId="1368" builtinId="8" hidden="1"/>
    <cellStyle name="Hyperlink" xfId="1370" builtinId="8" hidden="1"/>
    <cellStyle name="Hyperlink" xfId="1372" builtinId="8" hidden="1"/>
    <cellStyle name="Hyperlink" xfId="1374" builtinId="8" hidden="1"/>
    <cellStyle name="Hyperlink" xfId="1376" builtinId="8" hidden="1"/>
    <cellStyle name="Hyperlink" xfId="1378" builtinId="8" hidden="1"/>
    <cellStyle name="Hyperlink" xfId="1380" builtinId="8" hidden="1"/>
    <cellStyle name="Hyperlink" xfId="1382" builtinId="8" hidden="1"/>
    <cellStyle name="Hyperlink" xfId="1384" builtinId="8" hidden="1"/>
    <cellStyle name="Hyperlink" xfId="1386" builtinId="8" hidden="1"/>
    <cellStyle name="Hyperlink" xfId="1388" builtinId="8" hidden="1"/>
    <cellStyle name="Hyperlink" xfId="1390" builtinId="8" hidden="1"/>
    <cellStyle name="Hyperlink" xfId="1392" builtinId="8" hidden="1"/>
    <cellStyle name="Hyperlink" xfId="1394" builtinId="8" hidden="1"/>
    <cellStyle name="Hyperlink" xfId="1396" builtinId="8" hidden="1"/>
    <cellStyle name="Hyperlink" xfId="1398" builtinId="8" hidden="1"/>
    <cellStyle name="Hyperlink" xfId="1400" builtinId="8" hidden="1"/>
    <cellStyle name="Hyperlink" xfId="1402" builtinId="8" hidden="1"/>
    <cellStyle name="Hyperlink" xfId="1404" builtinId="8" hidden="1"/>
    <cellStyle name="Hyperlink" xfId="1406" builtinId="8" hidden="1"/>
    <cellStyle name="Hyperlink" xfId="1408" builtinId="8" hidden="1"/>
    <cellStyle name="Hyperlink" xfId="1410" builtinId="8" hidden="1"/>
    <cellStyle name="Hyperlink" xfId="1412" builtinId="8" hidden="1"/>
    <cellStyle name="Hyperlink" xfId="1414" builtinId="8" hidden="1"/>
    <cellStyle name="Hyperlink" xfId="1416" builtinId="8" hidden="1"/>
    <cellStyle name="Hyperlink" xfId="1418" builtinId="8" hidden="1"/>
    <cellStyle name="Hyperlink" xfId="1420" builtinId="8" hidden="1"/>
    <cellStyle name="Hyperlink" xfId="1422" builtinId="8" hidden="1"/>
    <cellStyle name="Hyperlink" xfId="1424" builtinId="8" hidden="1"/>
    <cellStyle name="Hyperlink" xfId="1426" builtinId="8" hidden="1"/>
    <cellStyle name="Hyperlink" xfId="1428" builtinId="8" hidden="1"/>
    <cellStyle name="Hyperlink" xfId="1430" builtinId="8" hidden="1"/>
    <cellStyle name="Hyperlink" xfId="1432" builtinId="8" hidden="1"/>
    <cellStyle name="Hyperlink" xfId="1434" builtinId="8" hidden="1"/>
    <cellStyle name="Hyperlink" xfId="1436" builtinId="8" hidden="1"/>
    <cellStyle name="Hyperlink" xfId="1438" builtinId="8" hidden="1"/>
    <cellStyle name="Hyperlink" xfId="1440" builtinId="8" hidden="1"/>
    <cellStyle name="Hyperlink" xfId="1442" builtinId="8" hidden="1"/>
    <cellStyle name="Hyperlink" xfId="1444" builtinId="8" hidden="1"/>
    <cellStyle name="Hyperlink" xfId="1446" builtinId="8" hidden="1"/>
    <cellStyle name="Hyperlink" xfId="1448" builtinId="8" hidden="1"/>
    <cellStyle name="Hyperlink" xfId="1450" builtinId="8" hidden="1"/>
    <cellStyle name="Hyperlink" xfId="1452" builtinId="8" hidden="1"/>
    <cellStyle name="Hyperlink" xfId="1454" builtinId="8" hidden="1"/>
    <cellStyle name="Hyperlink" xfId="1456" builtinId="8" hidden="1"/>
    <cellStyle name="Hyperlink" xfId="1458" builtinId="8" hidden="1"/>
    <cellStyle name="Hyperlink" xfId="1460" builtinId="8" hidden="1"/>
    <cellStyle name="Hyperlink" xfId="1462" builtinId="8" hidden="1"/>
    <cellStyle name="Hyperlink" xfId="1464" builtinId="8" hidden="1"/>
    <cellStyle name="Hyperlink" xfId="1466" builtinId="8" hidden="1"/>
    <cellStyle name="Hyperlink" xfId="1468" builtinId="8" hidden="1"/>
    <cellStyle name="Hyperlink" xfId="1470" builtinId="8" hidden="1"/>
    <cellStyle name="Hyperlink" xfId="1472" builtinId="8" hidden="1"/>
    <cellStyle name="Hyperlink" xfId="1474" builtinId="8" hidden="1"/>
    <cellStyle name="Hyperlink" xfId="1476" builtinId="8" hidden="1"/>
    <cellStyle name="Hyperlink" xfId="1478" builtinId="8" hidden="1"/>
    <cellStyle name="Hyperlink" xfId="1480" builtinId="8" hidden="1"/>
    <cellStyle name="Hyperlink" xfId="1482" builtinId="8" hidden="1"/>
    <cellStyle name="Hyperlink" xfId="1484" builtinId="8" hidden="1"/>
    <cellStyle name="Hyperlink" xfId="1486" builtinId="8" hidden="1"/>
    <cellStyle name="Hyperlink" xfId="1488" builtinId="8" hidden="1"/>
    <cellStyle name="Hyperlink" xfId="1490" builtinId="8" hidden="1"/>
    <cellStyle name="Hyperlink" xfId="1492" builtinId="8" hidden="1"/>
    <cellStyle name="Hyperlink" xfId="1494" builtinId="8" hidden="1"/>
    <cellStyle name="Hyperlink" xfId="1496" builtinId="8" hidden="1"/>
    <cellStyle name="Hyperlink" xfId="1498" builtinId="8" hidden="1"/>
    <cellStyle name="Hyperlink" xfId="1500" builtinId="8" hidden="1"/>
    <cellStyle name="Hyperlink" xfId="1502" builtinId="8" hidden="1"/>
    <cellStyle name="Hyperlink" xfId="1504" builtinId="8" hidden="1"/>
    <cellStyle name="Hyperlink" xfId="1506" builtinId="8" hidden="1"/>
    <cellStyle name="Hyperlink" xfId="1508" builtinId="8" hidden="1"/>
    <cellStyle name="Hyperlink" xfId="1510" builtinId="8" hidden="1"/>
    <cellStyle name="Hyperlink" xfId="1512" builtinId="8" hidden="1"/>
    <cellStyle name="Hyperlink" xfId="1514" builtinId="8" hidden="1"/>
    <cellStyle name="Hyperlink" xfId="1516" builtinId="8" hidden="1"/>
    <cellStyle name="Hyperlink" xfId="1518" builtinId="8" hidden="1"/>
    <cellStyle name="Hyperlink" xfId="1520" builtinId="8" hidden="1"/>
    <cellStyle name="Hyperlink" xfId="1522" builtinId="8" hidden="1"/>
    <cellStyle name="Hyperlink" xfId="1524" builtinId="8" hidden="1"/>
    <cellStyle name="Hyperlink" xfId="1526" builtinId="8" hidden="1"/>
    <cellStyle name="Hyperlink" xfId="1528" builtinId="8" hidden="1"/>
    <cellStyle name="Hyperlink" xfId="1530" builtinId="8" hidden="1"/>
    <cellStyle name="Hyperlink" xfId="1532" builtinId="8" hidden="1"/>
    <cellStyle name="Hyperlink" xfId="1534" builtinId="8" hidden="1"/>
    <cellStyle name="Hyperlink" xfId="1536" builtinId="8" hidden="1"/>
    <cellStyle name="Hyperlink" xfId="1538" builtinId="8" hidden="1"/>
    <cellStyle name="Hyperlink" xfId="1540" builtinId="8" hidden="1"/>
    <cellStyle name="Hyperlink" xfId="1542" builtinId="8" hidden="1"/>
    <cellStyle name="Hyperlink" xfId="1544" builtinId="8" hidden="1"/>
    <cellStyle name="Hyperlink" xfId="1546" builtinId="8" hidden="1"/>
    <cellStyle name="Hyperlink" xfId="1548" builtinId="8" hidden="1"/>
    <cellStyle name="Hyperlink" xfId="1550" builtinId="8" hidden="1"/>
    <cellStyle name="Hyperlink" xfId="1552" builtinId="8" hidden="1"/>
    <cellStyle name="Hyperlink" xfId="1554" builtinId="8" hidden="1"/>
    <cellStyle name="Hyperlink" xfId="1556" builtinId="8" hidden="1"/>
    <cellStyle name="Hyperlink" xfId="1558" builtinId="8" hidden="1"/>
    <cellStyle name="Hyperlink" xfId="1560" builtinId="8" hidden="1"/>
    <cellStyle name="Hyperlink" xfId="1562" builtinId="8" hidden="1"/>
    <cellStyle name="Hyperlink" xfId="1564" builtinId="8" hidden="1"/>
    <cellStyle name="Hyperlink" xfId="1566" builtinId="8" hidden="1"/>
    <cellStyle name="Hyperlink" xfId="1568" builtinId="8" hidden="1"/>
    <cellStyle name="Hyperlink" xfId="1570" builtinId="8" hidden="1"/>
    <cellStyle name="Hyperlink" xfId="1572" builtinId="8" hidden="1"/>
    <cellStyle name="Hyperlink" xfId="1574" builtinId="8" hidden="1"/>
    <cellStyle name="Hyperlink" xfId="1576" builtinId="8" hidden="1"/>
    <cellStyle name="Hyperlink" xfId="1578" builtinId="8" hidden="1"/>
    <cellStyle name="Hyperlink" xfId="1580" builtinId="8" hidden="1"/>
    <cellStyle name="Hyperlink" xfId="1582" builtinId="8" hidden="1"/>
    <cellStyle name="Hyperlink" xfId="1584" builtinId="8" hidden="1"/>
    <cellStyle name="Hyperlink" xfId="1586" builtinId="8" hidden="1"/>
    <cellStyle name="Hyperlink" xfId="1588" builtinId="8" hidden="1"/>
    <cellStyle name="Hyperlink" xfId="1590" builtinId="8" hidden="1"/>
    <cellStyle name="Hyperlink" xfId="1592" builtinId="8" hidden="1"/>
    <cellStyle name="Hyperlink" xfId="1594" builtinId="8" hidden="1"/>
    <cellStyle name="Hyperlink" xfId="1596" builtinId="8" hidden="1"/>
    <cellStyle name="Hyperlink" xfId="1598" builtinId="8" hidden="1"/>
    <cellStyle name="Hyperlink" xfId="1600" builtinId="8" hidden="1"/>
    <cellStyle name="Hyperlink" xfId="1602" builtinId="8" hidden="1"/>
    <cellStyle name="Hyperlink" xfId="1604" builtinId="8" hidden="1"/>
    <cellStyle name="Hyperlink" xfId="1606" builtinId="8" hidden="1"/>
    <cellStyle name="Hyperlink" xfId="1608" builtinId="8" hidden="1"/>
    <cellStyle name="Hyperlink" xfId="1610" builtinId="8" hidden="1"/>
    <cellStyle name="Hyperlink" xfId="1612" builtinId="8" hidden="1"/>
    <cellStyle name="Hyperlink" xfId="1614" builtinId="8" hidden="1"/>
    <cellStyle name="Hyperlink" xfId="1616" builtinId="8" hidden="1"/>
    <cellStyle name="Hyperlink" xfId="1618" builtinId="8" hidden="1"/>
    <cellStyle name="Hyperlink" xfId="1620" builtinId="8" hidden="1"/>
    <cellStyle name="Hyperlink" xfId="1622" builtinId="8" hidden="1"/>
    <cellStyle name="Hyperlink" xfId="1624" builtinId="8" hidden="1"/>
    <cellStyle name="Hyperlink" xfId="1626" builtinId="8" hidden="1"/>
    <cellStyle name="Hyperlink" xfId="1628" builtinId="8" hidden="1"/>
    <cellStyle name="Hyperlink" xfId="1630" builtinId="8" hidden="1"/>
    <cellStyle name="Hyperlink" xfId="1632" builtinId="8" hidden="1"/>
    <cellStyle name="Hyperlink" xfId="1634" builtinId="8" hidden="1"/>
    <cellStyle name="Hyperlink" xfId="1636" builtinId="8" hidden="1"/>
    <cellStyle name="Hyperlink" xfId="1638" builtinId="8" hidden="1"/>
    <cellStyle name="Hyperlink" xfId="1640" builtinId="8" hidden="1"/>
    <cellStyle name="Hyperlink" xfId="1642" builtinId="8" hidden="1"/>
    <cellStyle name="Hyperlink" xfId="1644" builtinId="8" hidden="1"/>
    <cellStyle name="Hyperlink" xfId="1646" builtinId="8" hidden="1"/>
    <cellStyle name="Hyperlink" xfId="1648" builtinId="8" hidden="1"/>
    <cellStyle name="Hyperlink" xfId="1650" builtinId="8" hidden="1"/>
    <cellStyle name="Hyperlink" xfId="1652" builtinId="8" hidden="1"/>
    <cellStyle name="Hyperlink" xfId="1654" builtinId="8" hidden="1"/>
    <cellStyle name="Hyperlink" xfId="1656" builtinId="8" hidden="1"/>
    <cellStyle name="Hyperlink" xfId="1658" builtinId="8" hidden="1"/>
    <cellStyle name="Hyperlink" xfId="1660" builtinId="8" hidden="1"/>
    <cellStyle name="Hyperlink" xfId="1662" builtinId="8" hidden="1"/>
    <cellStyle name="Hyperlink" xfId="1664" builtinId="8" hidden="1"/>
    <cellStyle name="Hyperlink" xfId="1666" builtinId="8" hidden="1"/>
    <cellStyle name="Hyperlink" xfId="1668" builtinId="8" hidden="1"/>
    <cellStyle name="Hyperlink" xfId="1670" builtinId="8" hidden="1"/>
    <cellStyle name="Hyperlink" xfId="1672" builtinId="8" hidden="1"/>
    <cellStyle name="Hyperlink" xfId="1674" builtinId="8" hidden="1"/>
    <cellStyle name="Hyperlink" xfId="1676" builtinId="8" hidden="1"/>
    <cellStyle name="Hyperlink" xfId="1678" builtinId="8" hidden="1"/>
    <cellStyle name="Hyperlink" xfId="1680" builtinId="8" hidden="1"/>
    <cellStyle name="Hyperlink" xfId="1682" builtinId="8" hidden="1"/>
    <cellStyle name="Hyperlink" xfId="1684" builtinId="8" hidden="1"/>
    <cellStyle name="Hyperlink" xfId="1686" builtinId="8" hidden="1"/>
    <cellStyle name="Hyperlink" xfId="1688" builtinId="8" hidden="1"/>
    <cellStyle name="Hyperlink" xfId="1690" builtinId="8" hidden="1"/>
    <cellStyle name="Hyperlink" xfId="1692" builtinId="8" hidden="1"/>
    <cellStyle name="Hyperlink" xfId="1694" builtinId="8" hidden="1"/>
    <cellStyle name="Hyperlink" xfId="1696" builtinId="8" hidden="1"/>
    <cellStyle name="Hyperlink" xfId="1698" builtinId="8" hidden="1"/>
    <cellStyle name="Hyperlink" xfId="1700" builtinId="8" hidden="1"/>
    <cellStyle name="Hyperlink" xfId="1702" builtinId="8" hidden="1"/>
    <cellStyle name="Hyperlink" xfId="1704" builtinId="8" hidden="1"/>
    <cellStyle name="Hyperlink" xfId="1706" builtinId="8" hidden="1"/>
    <cellStyle name="Hyperlink" xfId="1708" builtinId="8" hidden="1"/>
    <cellStyle name="Hyperlink" xfId="1710" builtinId="8" hidden="1"/>
    <cellStyle name="Hyperlink" xfId="1712" builtinId="8" hidden="1"/>
    <cellStyle name="Hyperlink" xfId="1714" builtinId="8" hidden="1"/>
    <cellStyle name="Hyperlink" xfId="1716" builtinId="8" hidden="1"/>
    <cellStyle name="Hyperlink" xfId="1718" builtinId="8" hidden="1"/>
    <cellStyle name="Hyperlink" xfId="1720" builtinId="8" hidden="1"/>
    <cellStyle name="Hyperlink" xfId="1722" builtinId="8" hidden="1"/>
    <cellStyle name="Hyperlink" xfId="1724" builtinId="8" hidden="1"/>
    <cellStyle name="Hyperlink" xfId="1726" builtinId="8" hidden="1"/>
    <cellStyle name="Hyperlink" xfId="1728" builtinId="8" hidden="1"/>
    <cellStyle name="Hyperlink" xfId="1730" builtinId="8" hidden="1"/>
    <cellStyle name="Hyperlink" xfId="1732" builtinId="8" hidden="1"/>
    <cellStyle name="Hyperlink" xfId="1734" builtinId="8" hidden="1"/>
    <cellStyle name="Hyperlink" xfId="1736" builtinId="8" hidden="1"/>
    <cellStyle name="Hyperlink" xfId="1738" builtinId="8" hidden="1"/>
    <cellStyle name="Hyperlink" xfId="1740" builtinId="8" hidden="1"/>
    <cellStyle name="Hyperlink" xfId="1742" builtinId="8" hidden="1"/>
    <cellStyle name="Hyperlink" xfId="1744" builtinId="8" hidden="1"/>
    <cellStyle name="Hyperlink" xfId="1746" builtinId="8" hidden="1"/>
    <cellStyle name="Hyperlink" xfId="1748" builtinId="8" hidden="1"/>
    <cellStyle name="Hyperlink" xfId="1750" builtinId="8" hidden="1"/>
    <cellStyle name="Hyperlink" xfId="1752" builtinId="8" hidden="1"/>
    <cellStyle name="Hyperlink" xfId="1754" builtinId="8" hidden="1"/>
    <cellStyle name="Hyperlink" xfId="1756" builtinId="8" hidden="1"/>
    <cellStyle name="Hyperlink" xfId="1758" builtinId="8" hidden="1"/>
    <cellStyle name="Hyperlink" xfId="1760" builtinId="8" hidden="1"/>
    <cellStyle name="Hyperlink" xfId="1762" builtinId="8" hidden="1"/>
    <cellStyle name="Hyperlink" xfId="1764" builtinId="8" hidden="1"/>
    <cellStyle name="Hyperlink" xfId="1766" builtinId="8" hidden="1"/>
    <cellStyle name="Hyperlink" xfId="1768" builtinId="8" hidden="1"/>
    <cellStyle name="Hyperlink" xfId="1770" builtinId="8" hidden="1"/>
    <cellStyle name="Hyperlink" xfId="1772" builtinId="8" hidden="1"/>
    <cellStyle name="Hyperlink" xfId="1774" builtinId="8" hidden="1"/>
    <cellStyle name="Hyperlink" xfId="1776" builtinId="8" hidden="1"/>
    <cellStyle name="Hyperlink" xfId="1778" builtinId="8" hidden="1"/>
    <cellStyle name="Hyperlink" xfId="1780" builtinId="8" hidden="1"/>
    <cellStyle name="Hyperlink" xfId="1782" builtinId="8" hidden="1"/>
    <cellStyle name="Hyperlink" xfId="1784" builtinId="8" hidden="1"/>
    <cellStyle name="Hyperlink" xfId="1786" builtinId="8" hidden="1"/>
    <cellStyle name="Hyperlink" xfId="1788" builtinId="8" hidden="1"/>
    <cellStyle name="Hyperlink" xfId="1790" builtinId="8" hidden="1"/>
    <cellStyle name="Hyperlink" xfId="1792" builtinId="8" hidden="1"/>
    <cellStyle name="Hyperlink" xfId="1794" builtinId="8" hidden="1"/>
    <cellStyle name="Hyperlink" xfId="1796" builtinId="8" hidden="1"/>
    <cellStyle name="Hyperlink" xfId="1798" builtinId="8" hidden="1"/>
    <cellStyle name="Hyperlink" xfId="1800" builtinId="8" hidden="1"/>
    <cellStyle name="Hyperlink" xfId="1802" builtinId="8" hidden="1"/>
    <cellStyle name="Hyperlink" xfId="1804" builtinId="8" hidden="1"/>
    <cellStyle name="Hyperlink" xfId="1806" builtinId="8" hidden="1"/>
    <cellStyle name="Hyperlink" xfId="1808" builtinId="8" hidden="1"/>
    <cellStyle name="Hyperlink" xfId="1810" builtinId="8" hidden="1"/>
    <cellStyle name="Hyperlink" xfId="1812" builtinId="8" hidden="1"/>
    <cellStyle name="Hyperlink" xfId="1814" builtinId="8" hidden="1"/>
    <cellStyle name="Hyperlink" xfId="1816" builtinId="8" hidden="1"/>
    <cellStyle name="Hyperlink" xfId="1818" builtinId="8" hidden="1"/>
    <cellStyle name="Hyperlink" xfId="1820" builtinId="8" hidden="1"/>
    <cellStyle name="Hyperlink" xfId="1822" builtinId="8" hidden="1"/>
    <cellStyle name="Hyperlink" xfId="1824" builtinId="8" hidden="1"/>
    <cellStyle name="Hyperlink" xfId="1826" builtinId="8" hidden="1"/>
    <cellStyle name="Hyperlink" xfId="1828" builtinId="8" hidden="1"/>
    <cellStyle name="Hyperlink" xfId="1830" builtinId="8" hidden="1"/>
    <cellStyle name="Hyperlink" xfId="1832" builtinId="8" hidden="1"/>
    <cellStyle name="Hyperlink" xfId="1834" builtinId="8" hidden="1"/>
    <cellStyle name="Hyperlink" xfId="1836" builtinId="8" hidden="1"/>
    <cellStyle name="Hyperlink" xfId="1838" builtinId="8" hidden="1"/>
    <cellStyle name="Hyperlink" xfId="1840" builtinId="8" hidden="1"/>
    <cellStyle name="Hyperlink" xfId="1842" builtinId="8" hidden="1"/>
    <cellStyle name="Hyperlink" xfId="1844" builtinId="8" hidden="1"/>
    <cellStyle name="Hyperlink" xfId="1846" builtinId="8" hidden="1"/>
    <cellStyle name="Hyperlink" xfId="1848" builtinId="8" hidden="1"/>
    <cellStyle name="Hyperlink" xfId="1850" builtinId="8" hidden="1"/>
    <cellStyle name="Hyperlink" xfId="1852" builtinId="8" hidden="1"/>
    <cellStyle name="Hyperlink" xfId="1854" builtinId="8" hidden="1"/>
    <cellStyle name="Hyperlink" xfId="1856" builtinId="8" hidden="1"/>
    <cellStyle name="Hyperlink" xfId="1858" builtinId="8" hidden="1"/>
    <cellStyle name="Hyperlink" xfId="1860" builtinId="8" hidden="1"/>
    <cellStyle name="Hyperlink" xfId="1862" builtinId="8" hidden="1"/>
    <cellStyle name="Hyperlink" xfId="1864" builtinId="8" hidden="1"/>
    <cellStyle name="Hyperlink" xfId="1866" builtinId="8" hidden="1"/>
    <cellStyle name="Hyperlink" xfId="1868" builtinId="8" hidden="1"/>
    <cellStyle name="Hyperlink" xfId="1870" builtinId="8" hidden="1"/>
    <cellStyle name="Hyperlink" xfId="1872" builtinId="8" hidden="1"/>
    <cellStyle name="Hyperlink" xfId="1874" builtinId="8" hidden="1"/>
    <cellStyle name="Hyperlink" xfId="1876" builtinId="8" hidden="1"/>
    <cellStyle name="Hyperlink" xfId="1878" builtinId="8" hidden="1"/>
    <cellStyle name="Hyperlink" xfId="1880" builtinId="8" hidden="1"/>
    <cellStyle name="Hyperlink" xfId="1882" builtinId="8" hidden="1"/>
    <cellStyle name="Hyperlink" xfId="1884" builtinId="8" hidden="1"/>
    <cellStyle name="Hyperlink" xfId="1886" builtinId="8" hidden="1"/>
    <cellStyle name="Hyperlink" xfId="1888" builtinId="8" hidden="1"/>
    <cellStyle name="Hyperlink" xfId="1890" builtinId="8" hidden="1"/>
    <cellStyle name="Hyperlink" xfId="1892" builtinId="8" hidden="1"/>
    <cellStyle name="Hyperlink" xfId="1894" builtinId="8" hidden="1"/>
    <cellStyle name="Hyperlink" xfId="1896" builtinId="8" hidden="1"/>
    <cellStyle name="Hyperlink" xfId="1898" builtinId="8" hidden="1"/>
    <cellStyle name="Hyperlink" xfId="1900" builtinId="8" hidden="1"/>
    <cellStyle name="Hyperlink" xfId="1902" builtinId="8" hidden="1"/>
    <cellStyle name="Hyperlink" xfId="1904" builtinId="8" hidden="1"/>
    <cellStyle name="Hyperlink" xfId="1906" builtinId="8" hidden="1"/>
    <cellStyle name="Hyperlink" xfId="1908" builtinId="8" hidden="1"/>
    <cellStyle name="Hyperlink" xfId="1910" builtinId="8" hidden="1"/>
    <cellStyle name="Hyperlink" xfId="1912" builtinId="8" hidden="1"/>
    <cellStyle name="Hyperlink" xfId="1914" builtinId="8" hidden="1"/>
    <cellStyle name="Hyperlink" xfId="1916" builtinId="8" hidden="1"/>
    <cellStyle name="Hyperlink" xfId="1918" builtinId="8" hidden="1"/>
    <cellStyle name="Hyperlink" xfId="1920" builtinId="8" hidden="1"/>
    <cellStyle name="Hyperlink" xfId="1922" builtinId="8" hidden="1"/>
    <cellStyle name="Hyperlink" xfId="1924" builtinId="8" hidden="1"/>
    <cellStyle name="Hyperlink" xfId="1926" builtinId="8" hidden="1"/>
    <cellStyle name="Hyperlink" xfId="1928" builtinId="8" hidden="1"/>
    <cellStyle name="Hyperlink" xfId="1930" builtinId="8" hidden="1"/>
    <cellStyle name="Hyperlink" xfId="1932" builtinId="8" hidden="1"/>
    <cellStyle name="Hyperlink" xfId="1934" builtinId="8" hidden="1"/>
    <cellStyle name="Hyperlink" xfId="1936" builtinId="8" hidden="1"/>
    <cellStyle name="Hyperlink" xfId="1938" builtinId="8" hidden="1"/>
    <cellStyle name="Hyperlink" xfId="1940" builtinId="8" hidden="1"/>
    <cellStyle name="Hyperlink" xfId="1942" builtinId="8" hidden="1"/>
    <cellStyle name="Hyperlink" xfId="1944" builtinId="8" hidden="1"/>
    <cellStyle name="Hyperlink" xfId="1946" builtinId="8" hidden="1"/>
    <cellStyle name="Hyperlink" xfId="1948" builtinId="8" hidden="1"/>
    <cellStyle name="Hyperlink" xfId="1950" builtinId="8" hidden="1"/>
    <cellStyle name="Hyperlink" xfId="1952" builtinId="8" hidden="1"/>
    <cellStyle name="Hyperlink" xfId="1954" builtinId="8" hidden="1"/>
    <cellStyle name="Hyperlink" xfId="1956" builtinId="8" hidden="1"/>
    <cellStyle name="Hyperlink" xfId="1958" builtinId="8" hidden="1"/>
    <cellStyle name="Hyperlink" xfId="1960" builtinId="8" hidden="1"/>
    <cellStyle name="Hyperlink" xfId="1962" builtinId="8" hidden="1"/>
    <cellStyle name="Hyperlink" xfId="1964" builtinId="8" hidden="1"/>
    <cellStyle name="Hyperlink" xfId="1966" builtinId="8" hidden="1"/>
    <cellStyle name="Hyperlink" xfId="1968" builtinId="8" hidden="1"/>
    <cellStyle name="Hyperlink" xfId="1970" builtinId="8" hidden="1"/>
    <cellStyle name="Hyperlink" xfId="1972" builtinId="8" hidden="1"/>
    <cellStyle name="Hyperlink" xfId="1974" builtinId="8" hidden="1"/>
    <cellStyle name="Hyperlink" xfId="1976" builtinId="8" hidden="1"/>
    <cellStyle name="Hyperlink" xfId="1978" builtinId="8" hidden="1"/>
    <cellStyle name="Hyperlink" xfId="1980" builtinId="8" hidden="1"/>
    <cellStyle name="Hyperlink" xfId="1982" builtinId="8" hidden="1"/>
    <cellStyle name="Hyperlink" xfId="1984" builtinId="8" hidden="1"/>
    <cellStyle name="Hyperlink" xfId="1986" builtinId="8" hidden="1"/>
    <cellStyle name="Hyperlink" xfId="1988" builtinId="8" hidden="1"/>
    <cellStyle name="Hyperlink" xfId="1990" builtinId="8" hidden="1"/>
    <cellStyle name="Hyperlink" xfId="1992" builtinId="8" hidden="1"/>
    <cellStyle name="Hyperlink" xfId="1994" builtinId="8" hidden="1"/>
    <cellStyle name="Hyperlink" xfId="1996" builtinId="8" hidden="1"/>
    <cellStyle name="Hyperlink" xfId="1998" builtinId="8" hidden="1"/>
    <cellStyle name="Hyperlink" xfId="2000" builtinId="8" hidden="1"/>
    <cellStyle name="Hyperlink" xfId="2002" builtinId="8" hidden="1"/>
    <cellStyle name="Hyperlink" xfId="2004" builtinId="8" hidden="1"/>
    <cellStyle name="Hyperlink" xfId="2006" builtinId="8" hidden="1"/>
    <cellStyle name="Hyperlink" xfId="2008" builtinId="8" hidden="1"/>
    <cellStyle name="Hyperlink" xfId="2010" builtinId="8" hidden="1"/>
    <cellStyle name="Hyperlink" xfId="2012" builtinId="8" hidden="1"/>
    <cellStyle name="Hyperlink" xfId="2014" builtinId="8" hidden="1"/>
    <cellStyle name="Hyperlink" xfId="2016" builtinId="8" hidden="1"/>
    <cellStyle name="Hyperlink" xfId="2018" builtinId="8" hidden="1"/>
    <cellStyle name="Hyperlink" xfId="2020" builtinId="8" hidden="1"/>
    <cellStyle name="Hyperlink" xfId="2022" builtinId="8" hidden="1"/>
    <cellStyle name="Hyperlink" xfId="2024" builtinId="8" hidden="1"/>
    <cellStyle name="Hyperlink" xfId="2026" builtinId="8" hidden="1"/>
    <cellStyle name="Hyperlink" xfId="2028" builtinId="8" hidden="1"/>
    <cellStyle name="Hyperlink" xfId="2030" builtinId="8" hidden="1"/>
    <cellStyle name="Hyperlink" xfId="2032" builtinId="8" hidden="1"/>
    <cellStyle name="Hyperlink" xfId="2034" builtinId="8" hidden="1"/>
    <cellStyle name="Hyperlink" xfId="2036" builtinId="8" hidden="1"/>
    <cellStyle name="Hyperlink" xfId="2038" builtinId="8" hidden="1"/>
    <cellStyle name="Hyperlink" xfId="2040" builtinId="8" hidden="1"/>
    <cellStyle name="Hyperlink" xfId="2042" builtinId="8" hidden="1"/>
    <cellStyle name="Hyperlink" xfId="2044" builtinId="8" hidden="1"/>
    <cellStyle name="Hyperlink" xfId="2046" builtinId="8" hidden="1"/>
    <cellStyle name="Hyperlink" xfId="2048" builtinId="8" hidden="1"/>
    <cellStyle name="Hyperlink" xfId="2050" builtinId="8" hidden="1"/>
    <cellStyle name="Hyperlink" xfId="2052" builtinId="8" hidden="1"/>
    <cellStyle name="Hyperlink" xfId="2054" builtinId="8" hidden="1"/>
    <cellStyle name="Hyperlink" xfId="2056" builtinId="8" hidden="1"/>
    <cellStyle name="Hyperlink" xfId="2058" builtinId="8" hidden="1"/>
    <cellStyle name="Hyperlink" xfId="2060" builtinId="8" hidden="1"/>
    <cellStyle name="Hyperlink" xfId="2062" builtinId="8" hidden="1"/>
    <cellStyle name="Hyperlink" xfId="2064" builtinId="8" hidden="1"/>
    <cellStyle name="Hyperlink" xfId="2066" builtinId="8" hidden="1"/>
    <cellStyle name="Hyperlink" xfId="2068" builtinId="8" hidden="1"/>
    <cellStyle name="Hyperlink" xfId="2070" builtinId="8" hidden="1"/>
    <cellStyle name="Hyperlink" xfId="2072" builtinId="8" hidden="1"/>
    <cellStyle name="Hyperlink" xfId="2074" builtinId="8" hidden="1"/>
    <cellStyle name="Hyperlink" xfId="2076" builtinId="8" hidden="1"/>
    <cellStyle name="Hyperlink" xfId="2078" builtinId="8" hidden="1"/>
    <cellStyle name="Hyperlink" xfId="2080" builtinId="8" hidden="1"/>
    <cellStyle name="Hyperlink" xfId="2082" builtinId="8" hidden="1"/>
    <cellStyle name="Hyperlink" xfId="2084" builtinId="8" hidden="1"/>
    <cellStyle name="Hyperlink" xfId="2086" builtinId="8" hidden="1"/>
    <cellStyle name="Hyperlink" xfId="2088" builtinId="8" hidden="1"/>
    <cellStyle name="Hyperlink" xfId="2090" builtinId="8" hidden="1"/>
    <cellStyle name="Hyperlink" xfId="2092" builtinId="8" hidden="1"/>
    <cellStyle name="Hyperlink" xfId="2094" builtinId="8" hidden="1"/>
    <cellStyle name="Hyperlink" xfId="2096" builtinId="8" hidden="1"/>
    <cellStyle name="Hyperlink" xfId="2098" builtinId="8" hidden="1"/>
    <cellStyle name="Hyperlink" xfId="2100" builtinId="8" hidden="1"/>
    <cellStyle name="Hyperlink" xfId="2102" builtinId="8" hidden="1"/>
    <cellStyle name="Hyperlink" xfId="2104" builtinId="8" hidden="1"/>
    <cellStyle name="Hyperlink" xfId="2106" builtinId="8" hidden="1"/>
    <cellStyle name="Hyperlink" xfId="2108" builtinId="8" hidden="1"/>
    <cellStyle name="Hyperlink" xfId="2110" builtinId="8" hidden="1"/>
    <cellStyle name="Hyperlink" xfId="2112" builtinId="8" hidden="1"/>
    <cellStyle name="Hyperlink" xfId="2114" builtinId="8" hidden="1"/>
    <cellStyle name="Hyperlink" xfId="2116" builtinId="8" hidden="1"/>
    <cellStyle name="Hyperlink" xfId="2118" builtinId="8" hidden="1"/>
    <cellStyle name="Hyperlink" xfId="2120" builtinId="8" hidden="1"/>
    <cellStyle name="Hyperlink" xfId="2122" builtinId="8" hidden="1"/>
    <cellStyle name="Hyperlink" xfId="2124" builtinId="8" hidden="1"/>
    <cellStyle name="Hyperlink" xfId="2126" builtinId="8" hidden="1"/>
    <cellStyle name="Hyperlink" xfId="2128" builtinId="8" hidden="1"/>
    <cellStyle name="Hyperlink" xfId="2130" builtinId="8" hidden="1"/>
    <cellStyle name="Hyperlink" xfId="2132" builtinId="8" hidden="1"/>
    <cellStyle name="Hyperlink" xfId="2134" builtinId="8" hidden="1"/>
    <cellStyle name="Hyperlink" xfId="2136" builtinId="8" hidden="1"/>
    <cellStyle name="Hyperlink" xfId="2138" builtinId="8" hidden="1"/>
    <cellStyle name="Hyperlink" xfId="2140" builtinId="8" hidden="1"/>
    <cellStyle name="Hyperlink" xfId="2142" builtinId="8" hidden="1"/>
    <cellStyle name="Hyperlink" xfId="2144" builtinId="8" hidden="1"/>
    <cellStyle name="Hyperlink" xfId="2146" builtinId="8" hidden="1"/>
    <cellStyle name="Hyperlink" xfId="2148" builtinId="8" hidden="1"/>
    <cellStyle name="Hyperlink" xfId="2150" builtinId="8" hidden="1"/>
    <cellStyle name="Hyperlink" xfId="2152" builtinId="8" hidden="1"/>
    <cellStyle name="Hyperlink" xfId="2154" builtinId="8" hidden="1"/>
    <cellStyle name="Hyperlink" xfId="2156" builtinId="8" hidden="1"/>
    <cellStyle name="Hyperlink" xfId="2158" builtinId="8" hidden="1"/>
    <cellStyle name="Hyperlink" xfId="2160" builtinId="8" hidden="1"/>
    <cellStyle name="Hyperlink" xfId="2162" builtinId="8" hidden="1"/>
    <cellStyle name="Hyperlink" xfId="2164" builtinId="8" hidden="1"/>
    <cellStyle name="Hyperlink" xfId="2166" builtinId="8" hidden="1"/>
    <cellStyle name="Hyperlink" xfId="2168" builtinId="8" hidden="1"/>
    <cellStyle name="Hyperlink" xfId="2170" builtinId="8" hidden="1"/>
    <cellStyle name="Hyperlink" xfId="2172" builtinId="8" hidden="1"/>
    <cellStyle name="Hyperlink" xfId="2174" builtinId="8" hidden="1"/>
    <cellStyle name="Hyperlink" xfId="2176" builtinId="8" hidden="1"/>
    <cellStyle name="Hyperlink" xfId="2178" builtinId="8" hidden="1"/>
    <cellStyle name="Hyperlink" xfId="2180" builtinId="8" hidden="1"/>
    <cellStyle name="Hyperlink" xfId="2182" builtinId="8" hidden="1"/>
    <cellStyle name="Hyperlink" xfId="2184" builtinId="8" hidden="1"/>
    <cellStyle name="Hyperlink" xfId="2186" builtinId="8" hidden="1"/>
    <cellStyle name="Hyperlink" xfId="2188" builtinId="8" hidden="1"/>
    <cellStyle name="Hyperlink" xfId="2190" builtinId="8" hidden="1"/>
    <cellStyle name="Hyperlink" xfId="2192" builtinId="8" hidden="1"/>
    <cellStyle name="Hyperlink" xfId="2194" builtinId="8" hidden="1"/>
    <cellStyle name="Hyperlink" xfId="2196" builtinId="8" hidden="1"/>
    <cellStyle name="Hyperlink" xfId="2198" builtinId="8" hidden="1"/>
    <cellStyle name="Hyperlink" xfId="2200" builtinId="8" hidden="1"/>
    <cellStyle name="Hyperlink" xfId="2202" builtinId="8" hidden="1"/>
    <cellStyle name="Hyperlink" xfId="2204" builtinId="8" hidden="1"/>
    <cellStyle name="Hyperlink" xfId="2206" builtinId="8" hidden="1"/>
    <cellStyle name="Hyperlink" xfId="2208" builtinId="8" hidden="1"/>
    <cellStyle name="Hyperlink" xfId="2210" builtinId="8" hidden="1"/>
    <cellStyle name="Hyperlink" xfId="2212" builtinId="8" hidden="1"/>
    <cellStyle name="Hyperlink" xfId="2214" builtinId="8" hidden="1"/>
    <cellStyle name="Hyperlink" xfId="2216" builtinId="8" hidden="1"/>
    <cellStyle name="Hyperlink" xfId="2218" builtinId="8" hidden="1"/>
    <cellStyle name="Hyperlink" xfId="2220" builtinId="8" hidden="1"/>
    <cellStyle name="Hyperlink" xfId="2222" builtinId="8" hidden="1"/>
    <cellStyle name="Hyperlink" xfId="2224" builtinId="8" hidden="1"/>
    <cellStyle name="Hyperlink" xfId="2226" builtinId="8" hidden="1"/>
    <cellStyle name="Hyperlink" xfId="2228" builtinId="8" hidden="1"/>
    <cellStyle name="Hyperlink" xfId="2230" builtinId="8" hidden="1"/>
    <cellStyle name="Hyperlink" xfId="2232" builtinId="8" hidden="1"/>
    <cellStyle name="Hyperlink" xfId="2234" builtinId="8" hidden="1"/>
    <cellStyle name="Hyperlink" xfId="2236" builtinId="8" hidden="1"/>
    <cellStyle name="Hyperlink" xfId="2238" builtinId="8" hidden="1"/>
    <cellStyle name="Hyperlink" xfId="2240" builtinId="8" hidden="1"/>
    <cellStyle name="Hyperlink" xfId="2242" builtinId="8" hidden="1"/>
    <cellStyle name="Hyperlink" xfId="2244" builtinId="8" hidden="1"/>
    <cellStyle name="Hyperlink" xfId="2246" builtinId="8" hidden="1"/>
    <cellStyle name="Hyperlink" xfId="2248" builtinId="8" hidden="1"/>
    <cellStyle name="Hyperlink" xfId="2250" builtinId="8" hidden="1"/>
    <cellStyle name="Hyperlink" xfId="2252" builtinId="8" hidden="1"/>
    <cellStyle name="Hyperlink" xfId="2254" builtinId="8" hidden="1"/>
    <cellStyle name="Hyperlink" xfId="2256" builtinId="8" hidden="1"/>
    <cellStyle name="Hyperlink" xfId="2258" builtinId="8" hidden="1"/>
    <cellStyle name="Hyperlink" xfId="2260" builtinId="8" hidden="1"/>
    <cellStyle name="Hyperlink" xfId="2262" builtinId="8" hidden="1"/>
    <cellStyle name="Hyperlink" xfId="2264" builtinId="8" hidden="1"/>
    <cellStyle name="Hyperlink" xfId="2266" builtinId="8" hidden="1"/>
    <cellStyle name="Hyperlink" xfId="2268" builtinId="8" hidden="1"/>
    <cellStyle name="Hyperlink" xfId="2270" builtinId="8" hidden="1"/>
    <cellStyle name="Hyperlink" xfId="2272" builtinId="8" hidden="1"/>
    <cellStyle name="Hyperlink" xfId="2274" builtinId="8" hidden="1"/>
    <cellStyle name="Hyperlink" xfId="2276" builtinId="8" hidden="1"/>
    <cellStyle name="Hyperlink" xfId="2278" builtinId="8" hidden="1"/>
    <cellStyle name="Hyperlink" xfId="2280" builtinId="8" hidden="1"/>
    <cellStyle name="Hyperlink" xfId="2282" builtinId="8" hidden="1"/>
    <cellStyle name="Hyperlink" xfId="2284" builtinId="8" hidden="1"/>
    <cellStyle name="Hyperlink" xfId="2286" builtinId="8" hidden="1"/>
    <cellStyle name="Hyperlink" xfId="2288" builtinId="8" hidden="1"/>
    <cellStyle name="Hyperlink" xfId="2290" builtinId="8" hidden="1"/>
    <cellStyle name="Hyperlink" xfId="2292" builtinId="8" hidden="1"/>
    <cellStyle name="Hyperlink" xfId="2294" builtinId="8" hidden="1"/>
    <cellStyle name="Hyperlink" xfId="2296" builtinId="8" hidden="1"/>
    <cellStyle name="Hyperlink" xfId="2298" builtinId="8" hidden="1"/>
    <cellStyle name="Hyperlink" xfId="2300" builtinId="8" hidden="1"/>
    <cellStyle name="Hyperlink" xfId="2302" builtinId="8" hidden="1"/>
    <cellStyle name="Hyperlink" xfId="2304" builtinId="8" hidden="1"/>
    <cellStyle name="Hyperlink" xfId="2306" builtinId="8" hidden="1"/>
    <cellStyle name="Hyperlink" xfId="2308" builtinId="8" hidden="1"/>
    <cellStyle name="Hyperlink" xfId="2310" builtinId="8" hidden="1"/>
    <cellStyle name="Hyperlink" xfId="2312" builtinId="8" hidden="1"/>
    <cellStyle name="Hyperlink" xfId="2314" builtinId="8" hidden="1"/>
    <cellStyle name="Hyperlink" xfId="2316" builtinId="8" hidden="1"/>
    <cellStyle name="Hyperlink" xfId="2318" builtinId="8" hidden="1"/>
    <cellStyle name="Hyperlink" xfId="2320" builtinId="8" hidden="1"/>
    <cellStyle name="Hyperlink" xfId="2322" builtinId="8" hidden="1"/>
    <cellStyle name="Hyperlink" xfId="2324" builtinId="8" hidden="1"/>
    <cellStyle name="Hyperlink" xfId="2326" builtinId="8" hidden="1"/>
    <cellStyle name="Hyperlink" xfId="2328" builtinId="8" hidden="1"/>
    <cellStyle name="Hyperlink" xfId="2330" builtinId="8" hidden="1"/>
    <cellStyle name="Hyperlink" xfId="2332" builtinId="8" hidden="1"/>
    <cellStyle name="Hyperlink" xfId="2334" builtinId="8" hidden="1"/>
    <cellStyle name="Hyperlink" xfId="2336" builtinId="8" hidden="1"/>
    <cellStyle name="Hyperlink" xfId="2338" builtinId="8" hidden="1"/>
    <cellStyle name="Hyperlink" xfId="2340" builtinId="8" hidden="1"/>
    <cellStyle name="Hyperlink" xfId="2342" builtinId="8" hidden="1"/>
    <cellStyle name="Hyperlink" xfId="2344" builtinId="8" hidden="1"/>
    <cellStyle name="Hyperlink" xfId="2346" builtinId="8" hidden="1"/>
    <cellStyle name="Hyperlink" xfId="2348" builtinId="8" hidden="1"/>
    <cellStyle name="Hyperlink" xfId="2350" builtinId="8" hidden="1"/>
    <cellStyle name="Hyperlink" xfId="2352" builtinId="8" hidden="1"/>
    <cellStyle name="Hyperlink" xfId="2354" builtinId="8" hidden="1"/>
    <cellStyle name="Hyperlink" xfId="2356" builtinId="8" hidden="1"/>
    <cellStyle name="Hyperlink" xfId="2358" builtinId="8" hidden="1"/>
    <cellStyle name="Hyperlink" xfId="2360" builtinId="8" hidden="1"/>
    <cellStyle name="Hyperlink" xfId="2362" builtinId="8" hidden="1"/>
    <cellStyle name="Hyperlink" xfId="2364" builtinId="8" hidden="1"/>
    <cellStyle name="Hyperlink" xfId="2366" builtinId="8" hidden="1"/>
    <cellStyle name="Hyperlink" xfId="2368" builtinId="8" hidden="1"/>
    <cellStyle name="Hyperlink" xfId="2370" builtinId="8" hidden="1"/>
    <cellStyle name="Hyperlink" xfId="2372" builtinId="8" hidden="1"/>
    <cellStyle name="Hyperlink" xfId="2374" builtinId="8" hidden="1"/>
    <cellStyle name="Hyperlink" xfId="2376" builtinId="8" hidden="1"/>
    <cellStyle name="Hyperlink" xfId="2378" builtinId="8" hidden="1"/>
    <cellStyle name="Hyperlink" xfId="2380" builtinId="8" hidden="1"/>
    <cellStyle name="Hyperlink" xfId="2382" builtinId="8" hidden="1"/>
    <cellStyle name="Hyperlink" xfId="2384" builtinId="8" hidden="1"/>
    <cellStyle name="Hyperlink" xfId="2386" builtinId="8" hidden="1"/>
    <cellStyle name="Hyperlink" xfId="2388" builtinId="8" hidden="1"/>
    <cellStyle name="Hyperlink" xfId="2390" builtinId="8" hidden="1"/>
    <cellStyle name="Hyperlink" xfId="2392" builtinId="8" hidden="1"/>
    <cellStyle name="Hyperlink" xfId="2394" builtinId="8" hidden="1"/>
    <cellStyle name="Hyperlink" xfId="2396" builtinId="8" hidden="1"/>
    <cellStyle name="Hyperlink" xfId="2398" builtinId="8" hidden="1"/>
    <cellStyle name="Hyperlink" xfId="2400" builtinId="8" hidden="1"/>
    <cellStyle name="Hyperlink" xfId="2402" builtinId="8" hidden="1"/>
    <cellStyle name="Hyperlink" xfId="2404" builtinId="8" hidden="1"/>
    <cellStyle name="Hyperlink" xfId="2406" builtinId="8" hidden="1"/>
    <cellStyle name="Hyperlink" xfId="2408" builtinId="8" hidden="1"/>
    <cellStyle name="Hyperlink" xfId="2410" builtinId="8" hidden="1"/>
    <cellStyle name="Hyperlink" xfId="2412" builtinId="8" hidden="1"/>
    <cellStyle name="Hyperlink" xfId="2414" builtinId="8" hidden="1"/>
    <cellStyle name="Hyperlink" xfId="2416" builtinId="8" hidden="1"/>
    <cellStyle name="Hyperlink" xfId="2418" builtinId="8" hidden="1"/>
    <cellStyle name="Hyperlink" xfId="2420" builtinId="8" hidden="1"/>
    <cellStyle name="Hyperlink" xfId="2422" builtinId="8" hidden="1"/>
    <cellStyle name="Hyperlink" xfId="2424" builtinId="8" hidden="1"/>
    <cellStyle name="Hyperlink" xfId="2426" builtinId="8" hidden="1"/>
    <cellStyle name="Hyperlink" xfId="2428" builtinId="8" hidden="1"/>
    <cellStyle name="Hyperlink" xfId="2430" builtinId="8" hidden="1"/>
    <cellStyle name="Hyperlink" xfId="2432" builtinId="8" hidden="1"/>
    <cellStyle name="Hyperlink" xfId="2434" builtinId="8" hidden="1"/>
    <cellStyle name="Hyperlink" xfId="2436" builtinId="8" hidden="1"/>
    <cellStyle name="Hyperlink" xfId="2438" builtinId="8" hidden="1"/>
    <cellStyle name="Hyperlink" xfId="2440" builtinId="8" hidden="1"/>
    <cellStyle name="Hyperlink" xfId="2442" builtinId="8" hidden="1"/>
    <cellStyle name="Hyperlink" xfId="2444" builtinId="8" hidden="1"/>
    <cellStyle name="Hyperlink" xfId="2446" builtinId="8" hidden="1"/>
    <cellStyle name="Hyperlink" xfId="2448" builtinId="8" hidden="1"/>
    <cellStyle name="Hyperlink" xfId="2450" builtinId="8" hidden="1"/>
    <cellStyle name="Hyperlink" xfId="2452" builtinId="8" hidden="1"/>
    <cellStyle name="Hyperlink" xfId="2454" builtinId="8" hidden="1"/>
    <cellStyle name="Hyperlink" xfId="2456" builtinId="8" hidden="1"/>
    <cellStyle name="Hyperlink" xfId="2458" builtinId="8" hidden="1"/>
    <cellStyle name="Hyperlink" xfId="2460" builtinId="8" hidden="1"/>
    <cellStyle name="Hyperlink" xfId="2462" builtinId="8" hidden="1"/>
    <cellStyle name="Hyperlink" xfId="2464" builtinId="8" hidden="1"/>
    <cellStyle name="Hyperlink" xfId="2466" builtinId="8" hidden="1"/>
    <cellStyle name="Hyperlink" xfId="2468" builtinId="8" hidden="1"/>
    <cellStyle name="Hyperlink" xfId="2470" builtinId="8" hidden="1"/>
    <cellStyle name="Hyperlink" xfId="2472" builtinId="8" hidden="1"/>
    <cellStyle name="Hyperlink" xfId="2474" builtinId="8" hidden="1"/>
    <cellStyle name="Hyperlink" xfId="2476" builtinId="8" hidden="1"/>
    <cellStyle name="Hyperlink" xfId="2478" builtinId="8" hidden="1"/>
    <cellStyle name="Hyperlink" xfId="2480" builtinId="8" hidden="1"/>
    <cellStyle name="Hyperlink" xfId="2482" builtinId="8" hidden="1"/>
    <cellStyle name="Hyperlink" xfId="2484" builtinId="8" hidden="1"/>
    <cellStyle name="Hyperlink" xfId="2486" builtinId="8" hidden="1"/>
    <cellStyle name="Hyperlink" xfId="2488" builtinId="8" hidden="1"/>
    <cellStyle name="Hyperlink" xfId="2490" builtinId="8" hidden="1"/>
    <cellStyle name="Hyperlink" xfId="2492" builtinId="8" hidden="1"/>
    <cellStyle name="Hyperlink" xfId="2494" builtinId="8" hidden="1"/>
    <cellStyle name="Hyperlink" xfId="2496" builtinId="8" hidden="1"/>
    <cellStyle name="Hyperlink" xfId="2498" builtinId="8" hidden="1"/>
    <cellStyle name="Hyperlink" xfId="2500" builtinId="8" hidden="1"/>
    <cellStyle name="Hyperlink" xfId="2502" builtinId="8" hidden="1"/>
    <cellStyle name="Hyperlink" xfId="2504" builtinId="8" hidden="1"/>
    <cellStyle name="Hyperlink" xfId="2506" builtinId="8" hidden="1"/>
    <cellStyle name="Hyperlink" xfId="2508" builtinId="8" hidden="1"/>
    <cellStyle name="Hyperlink" xfId="2510" builtinId="8" hidden="1"/>
    <cellStyle name="Hyperlink" xfId="2512" builtinId="8" hidden="1"/>
    <cellStyle name="Hyperlink" xfId="2514" builtinId="8" hidden="1"/>
    <cellStyle name="Hyperlink" xfId="2516" builtinId="8" hidden="1"/>
    <cellStyle name="Hyperlink" xfId="2518" builtinId="8" hidden="1"/>
    <cellStyle name="Hyperlink" xfId="2520" builtinId="8" hidden="1"/>
    <cellStyle name="Hyperlink" xfId="2522" builtinId="8" hidden="1"/>
    <cellStyle name="Hyperlink" xfId="2524" builtinId="8" hidden="1"/>
    <cellStyle name="Hyperlink" xfId="2526" builtinId="8" hidden="1"/>
    <cellStyle name="Hyperlink" xfId="2528" builtinId="8" hidden="1"/>
    <cellStyle name="Hyperlink" xfId="2530" builtinId="8" hidden="1"/>
    <cellStyle name="Hyperlink" xfId="2532" builtinId="8" hidden="1"/>
    <cellStyle name="Hyperlink" xfId="2534" builtinId="8" hidden="1"/>
    <cellStyle name="Hyperlink" xfId="2536" builtinId="8" hidden="1"/>
    <cellStyle name="Hyperlink" xfId="2538" builtinId="8" hidden="1"/>
    <cellStyle name="Hyperlink" xfId="2540" builtinId="8" hidden="1"/>
    <cellStyle name="Hyperlink" xfId="2542" builtinId="8" hidden="1"/>
    <cellStyle name="Hyperlink" xfId="2544" builtinId="8" hidden="1"/>
    <cellStyle name="Hyperlink" xfId="2546" builtinId="8" hidden="1"/>
    <cellStyle name="Hyperlink" xfId="2548" builtinId="8" hidden="1"/>
    <cellStyle name="Hyperlink" xfId="2550" builtinId="8" hidden="1"/>
    <cellStyle name="Hyperlink" xfId="2552" builtinId="8" hidden="1"/>
    <cellStyle name="Hyperlink" xfId="2554" builtinId="8" hidden="1"/>
    <cellStyle name="Hyperlink" xfId="2556" builtinId="8" hidden="1"/>
    <cellStyle name="Hyperlink" xfId="2558" builtinId="8" hidden="1"/>
    <cellStyle name="Hyperlink" xfId="2560" builtinId="8" hidden="1"/>
    <cellStyle name="Hyperlink" xfId="2562" builtinId="8" hidden="1"/>
    <cellStyle name="Hyperlink" xfId="2564" builtinId="8" hidden="1"/>
    <cellStyle name="Hyperlink" xfId="2566" builtinId="8" hidden="1"/>
    <cellStyle name="Hyperlink" xfId="2568" builtinId="8" hidden="1"/>
    <cellStyle name="Hyperlink" xfId="2570" builtinId="8" hidden="1"/>
    <cellStyle name="Hyperlink" xfId="2572" builtinId="8" hidden="1"/>
    <cellStyle name="Hyperlink" xfId="2574" builtinId="8" hidden="1"/>
    <cellStyle name="Hyperlink" xfId="2576" builtinId="8" hidden="1"/>
    <cellStyle name="Hyperlink" xfId="2578" builtinId="8" hidden="1"/>
    <cellStyle name="Hyperlink" xfId="2580" builtinId="8" hidden="1"/>
    <cellStyle name="Hyperlink" xfId="2582" builtinId="8" hidden="1"/>
    <cellStyle name="Hyperlink" xfId="2584" builtinId="8" hidden="1"/>
    <cellStyle name="Hyperlink" xfId="2586" builtinId="8" hidden="1"/>
    <cellStyle name="Hyperlink" xfId="2588" builtinId="8" hidden="1"/>
    <cellStyle name="Hyperlink" xfId="2590" builtinId="8" hidden="1"/>
    <cellStyle name="Hyperlink" xfId="2592" builtinId="8" hidden="1"/>
    <cellStyle name="Hyperlink" xfId="2594" builtinId="8" hidden="1"/>
    <cellStyle name="Hyperlink" xfId="2596" builtinId="8" hidden="1"/>
    <cellStyle name="Hyperlink" xfId="2598" builtinId="8" hidden="1"/>
    <cellStyle name="Hyperlink" xfId="2600" builtinId="8" hidden="1"/>
    <cellStyle name="Hyperlink" xfId="2602" builtinId="8" hidden="1"/>
    <cellStyle name="Hyperlink" xfId="2604" builtinId="8" hidden="1"/>
    <cellStyle name="Hyperlink" xfId="2606" builtinId="8" hidden="1"/>
    <cellStyle name="Hyperlink" xfId="2608" builtinId="8" hidden="1"/>
    <cellStyle name="Hyperlink" xfId="2610" builtinId="8" hidden="1"/>
    <cellStyle name="Hyperlink" xfId="2612" builtinId="8" hidden="1"/>
    <cellStyle name="Hyperlink" xfId="2614" builtinId="8" hidden="1"/>
    <cellStyle name="Hyperlink" xfId="2616" builtinId="8" hidden="1"/>
    <cellStyle name="Hyperlink" xfId="2618" builtinId="8" hidden="1"/>
    <cellStyle name="Hyperlink" xfId="2620" builtinId="8" hidden="1"/>
    <cellStyle name="Hyperlink" xfId="2622" builtinId="8" hidden="1"/>
    <cellStyle name="Hyperlink" xfId="2624" builtinId="8" hidden="1"/>
    <cellStyle name="Hyperlink" xfId="2626" builtinId="8" hidden="1"/>
    <cellStyle name="Hyperlink" xfId="2628" builtinId="8" hidden="1"/>
    <cellStyle name="Hyperlink" xfId="2630" builtinId="8" hidden="1"/>
    <cellStyle name="Hyperlink" xfId="2632" builtinId="8" hidden="1"/>
    <cellStyle name="Hyperlink" xfId="2634" builtinId="8" hidden="1"/>
    <cellStyle name="Hyperlink" xfId="2636" builtinId="8" hidden="1"/>
    <cellStyle name="Hyperlink" xfId="2638" builtinId="8" hidden="1"/>
    <cellStyle name="Hyperlink" xfId="2640" builtinId="8" hidden="1"/>
    <cellStyle name="Hyperlink" xfId="2642" builtinId="8" hidden="1"/>
    <cellStyle name="Hyperlink" xfId="2644" builtinId="8" hidden="1"/>
    <cellStyle name="Hyperlink" xfId="2646" builtinId="8" hidden="1"/>
    <cellStyle name="Hyperlink" xfId="2648" builtinId="8" hidden="1"/>
    <cellStyle name="Hyperlink" xfId="2650" builtinId="8" hidden="1"/>
    <cellStyle name="Hyperlink" xfId="2652" builtinId="8" hidden="1"/>
    <cellStyle name="Hyperlink" xfId="2654" builtinId="8" hidden="1"/>
    <cellStyle name="Hyperlink" xfId="2656" builtinId="8" hidden="1"/>
    <cellStyle name="Hyperlink" xfId="2658" builtinId="8" hidden="1"/>
    <cellStyle name="Hyperlink" xfId="2660" builtinId="8" hidden="1"/>
    <cellStyle name="Hyperlink" xfId="2662" builtinId="8" hidden="1"/>
    <cellStyle name="Hyperlink" xfId="2664" builtinId="8" hidden="1"/>
    <cellStyle name="Hyperlink" xfId="2666" builtinId="8" hidden="1"/>
    <cellStyle name="Hyperlink" xfId="2668" builtinId="8" hidden="1"/>
    <cellStyle name="Hyperlink" xfId="2670" builtinId="8" hidden="1"/>
    <cellStyle name="Hyperlink" xfId="2672" builtinId="8" hidden="1"/>
    <cellStyle name="Hyperlink" xfId="2674" builtinId="8" hidden="1"/>
    <cellStyle name="Hyperlink" xfId="2676" builtinId="8" hidden="1"/>
    <cellStyle name="Hyperlink" xfId="2678" builtinId="8" hidden="1"/>
    <cellStyle name="Hyperlink" xfId="2680" builtinId="8" hidden="1"/>
    <cellStyle name="Hyperlink" xfId="2682" builtinId="8" hidden="1"/>
    <cellStyle name="Hyperlink" xfId="2684" builtinId="8" hidden="1"/>
    <cellStyle name="Hyperlink" xfId="2686" builtinId="8" hidden="1"/>
    <cellStyle name="Hyperlink" xfId="2688" builtinId="8" hidden="1"/>
    <cellStyle name="Hyperlink" xfId="2690" builtinId="8" hidden="1"/>
    <cellStyle name="Hyperlink" xfId="2692" builtinId="8" hidden="1"/>
    <cellStyle name="Hyperlink" xfId="2694" builtinId="8" hidden="1"/>
    <cellStyle name="Hyperlink" xfId="2696" builtinId="8" hidden="1"/>
    <cellStyle name="Hyperlink" xfId="2698" builtinId="8" hidden="1"/>
    <cellStyle name="Hyperlink" xfId="2700" builtinId="8" hidden="1"/>
    <cellStyle name="Hyperlink" xfId="2702" builtinId="8" hidden="1"/>
    <cellStyle name="Hyperlink" xfId="2704" builtinId="8" hidden="1"/>
    <cellStyle name="Hyperlink" xfId="2706" builtinId="8" hidden="1"/>
    <cellStyle name="Hyperlink" xfId="2708" builtinId="8" hidden="1"/>
    <cellStyle name="Hyperlink" xfId="2710" builtinId="8" hidden="1"/>
    <cellStyle name="Hyperlink" xfId="2712" builtinId="8" hidden="1"/>
    <cellStyle name="Hyperlink" xfId="2714" builtinId="8" hidden="1"/>
    <cellStyle name="Hyperlink" xfId="2716" builtinId="8" hidden="1"/>
    <cellStyle name="Hyperlink" xfId="2718" builtinId="8" hidden="1"/>
    <cellStyle name="Hyperlink" xfId="2720" builtinId="8" hidden="1"/>
    <cellStyle name="Hyperlink" xfId="2722" builtinId="8" hidden="1"/>
    <cellStyle name="Hyperlink" xfId="2724" builtinId="8" hidden="1"/>
    <cellStyle name="Hyperlink" xfId="2726" builtinId="8" hidden="1"/>
    <cellStyle name="Hyperlink" xfId="2728" builtinId="8" hidden="1"/>
    <cellStyle name="Hyperlink" xfId="2730" builtinId="8" hidden="1"/>
    <cellStyle name="Hyperlink" xfId="2732" builtinId="8" hidden="1"/>
    <cellStyle name="Hyperlink" xfId="2734" builtinId="8" hidden="1"/>
    <cellStyle name="Hyperlink" xfId="2736" builtinId="8" hidden="1"/>
    <cellStyle name="Hyperlink" xfId="2738" builtinId="8" hidden="1"/>
    <cellStyle name="Hyperlink" xfId="2740" builtinId="8" hidden="1"/>
    <cellStyle name="Hyperlink" xfId="2742" builtinId="8" hidden="1"/>
    <cellStyle name="Hyperlink" xfId="2744" builtinId="8" hidden="1"/>
    <cellStyle name="Hyperlink" xfId="2746" builtinId="8" hidden="1"/>
    <cellStyle name="Hyperlink" xfId="2748" builtinId="8" hidden="1"/>
    <cellStyle name="Hyperlink" xfId="2750" builtinId="8" hidden="1"/>
    <cellStyle name="Hyperlink" xfId="2752" builtinId="8" hidden="1"/>
    <cellStyle name="Hyperlink" xfId="2754" builtinId="8" hidden="1"/>
    <cellStyle name="Hyperlink" xfId="2756" builtinId="8" hidden="1"/>
    <cellStyle name="Hyperlink" xfId="2758" builtinId="8" hidden="1"/>
    <cellStyle name="Hyperlink" xfId="2760" builtinId="8" hidden="1"/>
    <cellStyle name="Hyperlink" xfId="2762" builtinId="8" hidden="1"/>
    <cellStyle name="Hyperlink" xfId="2764" builtinId="8" hidden="1"/>
    <cellStyle name="Hyperlink" xfId="2766" builtinId="8" hidden="1"/>
    <cellStyle name="Hyperlink" xfId="2768" builtinId="8" hidden="1"/>
    <cellStyle name="Hyperlink" xfId="2770" builtinId="8" hidden="1"/>
    <cellStyle name="Hyperlink" xfId="2772" builtinId="8" hidden="1"/>
    <cellStyle name="Hyperlink" xfId="2774" builtinId="8" hidden="1"/>
    <cellStyle name="Hyperlink" xfId="2776" builtinId="8" hidden="1"/>
    <cellStyle name="Hyperlink" xfId="2778" builtinId="8" hidden="1"/>
    <cellStyle name="Hyperlink" xfId="2780" builtinId="8" hidden="1"/>
    <cellStyle name="Hyperlink" xfId="2782" builtinId="8" hidden="1"/>
    <cellStyle name="Hyperlink" xfId="2784" builtinId="8" hidden="1"/>
    <cellStyle name="Hyperlink" xfId="2786" builtinId="8" hidden="1"/>
    <cellStyle name="Hyperlink" xfId="2788" builtinId="8" hidden="1"/>
    <cellStyle name="Hyperlink" xfId="2790" builtinId="8" hidden="1"/>
    <cellStyle name="Hyperlink" xfId="2792" builtinId="8" hidden="1"/>
    <cellStyle name="Hyperlink" xfId="2794" builtinId="8" hidden="1"/>
    <cellStyle name="Hyperlink" xfId="2796" builtinId="8" hidden="1"/>
    <cellStyle name="Hyperlink" xfId="2798" builtinId="8" hidden="1"/>
    <cellStyle name="Hyperlink" xfId="2800" builtinId="8" hidden="1"/>
    <cellStyle name="Hyperlink" xfId="2802" builtinId="8" hidden="1"/>
    <cellStyle name="Hyperlink" xfId="2804" builtinId="8" hidden="1"/>
    <cellStyle name="Hyperlink" xfId="2806" builtinId="8" hidden="1"/>
    <cellStyle name="Hyperlink" xfId="2808" builtinId="8" hidden="1"/>
    <cellStyle name="Hyperlink" xfId="2810" builtinId="8" hidden="1"/>
    <cellStyle name="Hyperlink" xfId="2812" builtinId="8" hidden="1"/>
    <cellStyle name="Hyperlink" xfId="2814" builtinId="8" hidden="1"/>
    <cellStyle name="Hyperlink" xfId="2816" builtinId="8" hidden="1"/>
    <cellStyle name="Hyperlink" xfId="2818" builtinId="8" hidden="1"/>
    <cellStyle name="Hyperlink" xfId="2820" builtinId="8" hidden="1"/>
    <cellStyle name="Hyperlink" xfId="2822" builtinId="8" hidden="1"/>
    <cellStyle name="Hyperlink" xfId="2824" builtinId="8" hidden="1"/>
    <cellStyle name="Hyperlink" xfId="2826" builtinId="8" hidden="1"/>
    <cellStyle name="Hyperlink" xfId="2828" builtinId="8" hidden="1"/>
    <cellStyle name="Hyperlink" xfId="2830" builtinId="8" hidden="1"/>
    <cellStyle name="Hyperlink" xfId="2832" builtinId="8" hidden="1"/>
    <cellStyle name="Hyperlink" xfId="2834" builtinId="8" hidden="1"/>
    <cellStyle name="Hyperlink" xfId="2836" builtinId="8" hidden="1"/>
    <cellStyle name="Hyperlink" xfId="2838" builtinId="8" hidden="1"/>
    <cellStyle name="Hyperlink" xfId="2840" builtinId="8" hidden="1"/>
    <cellStyle name="Hyperlink" xfId="2842" builtinId="8" hidden="1"/>
    <cellStyle name="Hyperlink" xfId="2844" builtinId="8" hidden="1"/>
    <cellStyle name="Hyperlink" xfId="2846" builtinId="8" hidden="1"/>
    <cellStyle name="Hyperlink" xfId="2848" builtinId="8" hidden="1"/>
    <cellStyle name="Hyperlink" xfId="2851" builtinId="8" hidden="1"/>
    <cellStyle name="Hyperlink" xfId="2853" builtinId="8" hidden="1"/>
    <cellStyle name="Hyperlink" xfId="2855" builtinId="8" hidden="1"/>
    <cellStyle name="Hyperlink" xfId="2857" builtinId="8" hidden="1"/>
    <cellStyle name="Hyperlink" xfId="2859" builtinId="8" hidden="1"/>
    <cellStyle name="Hyperlink" xfId="2861" builtinId="8" hidden="1"/>
    <cellStyle name="Hyperlink" xfId="2863" builtinId="8" hidden="1"/>
    <cellStyle name="Hyperlink" xfId="2865" builtinId="8" hidden="1"/>
    <cellStyle name="Hyperlink" xfId="2867" builtinId="8" hidden="1"/>
    <cellStyle name="Hyperlink" xfId="2869" builtinId="8" hidden="1"/>
    <cellStyle name="Hyperlink" xfId="2871" builtinId="8" hidden="1"/>
    <cellStyle name="Hyperlink" xfId="2873" builtinId="8" hidden="1"/>
    <cellStyle name="Hyperlink" xfId="2875" builtinId="8" hidden="1"/>
    <cellStyle name="Hyperlink" xfId="2877" builtinId="8" hidden="1"/>
    <cellStyle name="Hyperlink" xfId="2879" builtinId="8" hidden="1"/>
    <cellStyle name="Hyperlink" xfId="2881" builtinId="8" hidden="1"/>
    <cellStyle name="Hyperlink" xfId="2883" builtinId="8" hidden="1"/>
    <cellStyle name="Hyperlink" xfId="2885" builtinId="8" hidden="1"/>
    <cellStyle name="Hyperlink" xfId="2887" builtinId="8" hidden="1"/>
    <cellStyle name="Hyperlink" xfId="2889" builtinId="8" hidden="1"/>
    <cellStyle name="Hyperlink" xfId="2891" builtinId="8" hidden="1"/>
    <cellStyle name="Hyperlink" xfId="2893" builtinId="8" hidden="1"/>
    <cellStyle name="Hyperlink" xfId="2895" builtinId="8" hidden="1"/>
    <cellStyle name="Hyperlink" xfId="2897" builtinId="8" hidden="1"/>
    <cellStyle name="Hyperlink" xfId="2899" builtinId="8" hidden="1"/>
    <cellStyle name="Hyperlink" xfId="2901" builtinId="8" hidden="1"/>
    <cellStyle name="Hyperlink" xfId="2903" builtinId="8" hidden="1"/>
    <cellStyle name="Hyperlink" xfId="2905" builtinId="8" hidden="1"/>
    <cellStyle name="Hyperlink" xfId="2907" builtinId="8" hidden="1"/>
    <cellStyle name="Hyperlink" xfId="2909" builtinId="8" hidden="1"/>
    <cellStyle name="Hyperlink" xfId="2911" builtinId="8" hidden="1"/>
    <cellStyle name="Hyperlink" xfId="2913" builtinId="8" hidden="1"/>
    <cellStyle name="Hyperlink" xfId="2915" builtinId="8" hidden="1"/>
    <cellStyle name="Hyperlink" xfId="2917" builtinId="8" hidden="1"/>
    <cellStyle name="Hyperlink" xfId="2919" builtinId="8" hidden="1"/>
    <cellStyle name="Hyperlink" xfId="2921" builtinId="8" hidden="1"/>
    <cellStyle name="Hyperlink" xfId="2923" builtinId="8" hidden="1"/>
    <cellStyle name="Hyperlink" xfId="2925" builtinId="8" hidden="1"/>
    <cellStyle name="Hyperlink" xfId="2927" builtinId="8" hidden="1"/>
    <cellStyle name="Hyperlink" xfId="2929" builtinId="8" hidden="1"/>
    <cellStyle name="Hyperlink" xfId="2931" builtinId="8" hidden="1"/>
    <cellStyle name="Hyperlink" xfId="2933" builtinId="8" hidden="1"/>
    <cellStyle name="Hyperlink" xfId="2935" builtinId="8" hidden="1"/>
    <cellStyle name="Hyperlink" xfId="2937" builtinId="8" hidden="1"/>
    <cellStyle name="Hyperlink" xfId="2939" builtinId="8" hidden="1"/>
    <cellStyle name="Hyperlink" xfId="2941" builtinId="8" hidden="1"/>
    <cellStyle name="Hyperlink" xfId="2943" builtinId="8" hidden="1"/>
    <cellStyle name="Hyperlink" xfId="2945" builtinId="8" hidden="1"/>
    <cellStyle name="Hyperlink" xfId="2947" builtinId="8" hidden="1"/>
    <cellStyle name="Hyperlink" xfId="2949" builtinId="8" hidden="1"/>
    <cellStyle name="Hyperlink" xfId="2951" builtinId="8" hidden="1"/>
    <cellStyle name="Hyperlink" xfId="2953" builtinId="8" hidden="1"/>
    <cellStyle name="Hyperlink" xfId="2955" builtinId="8" hidden="1"/>
    <cellStyle name="Hyperlink" xfId="2957" builtinId="8" hidden="1"/>
    <cellStyle name="Hyperlink" xfId="2959" builtinId="8" hidden="1"/>
    <cellStyle name="Hyperlink" xfId="2961" builtinId="8" hidden="1"/>
    <cellStyle name="Hyperlink" xfId="2963" builtinId="8" hidden="1"/>
    <cellStyle name="Hyperlink" xfId="2965" builtinId="8" hidden="1"/>
    <cellStyle name="Hyperlink" xfId="2967" builtinId="8" hidden="1"/>
    <cellStyle name="Hyperlink" xfId="2969" builtinId="8" hidden="1"/>
    <cellStyle name="Hyperlink" xfId="2971" builtinId="8" hidden="1"/>
    <cellStyle name="Hyperlink" xfId="2973" builtinId="8" hidden="1"/>
    <cellStyle name="Hyperlink" xfId="2975" builtinId="8" hidden="1"/>
    <cellStyle name="Hyperlink" xfId="2977" builtinId="8" hidden="1"/>
    <cellStyle name="Hyperlink" xfId="2979" builtinId="8" hidden="1"/>
    <cellStyle name="Hyperlink" xfId="2981" builtinId="8" hidden="1"/>
    <cellStyle name="Hyperlink" xfId="2983" builtinId="8" hidden="1"/>
    <cellStyle name="Hyperlink" xfId="2985" builtinId="8" hidden="1"/>
    <cellStyle name="Hyperlink" xfId="2987" builtinId="8" hidden="1"/>
    <cellStyle name="Hyperlink" xfId="2989" builtinId="8" hidden="1"/>
    <cellStyle name="Hyperlink" xfId="2991" builtinId="8" hidden="1"/>
    <cellStyle name="Hyperlink" xfId="2993" builtinId="8" hidden="1"/>
    <cellStyle name="Hyperlink" xfId="2995" builtinId="8" hidden="1"/>
    <cellStyle name="Hyperlink" xfId="2997" builtinId="8" hidden="1"/>
    <cellStyle name="Hyperlink" xfId="2999" builtinId="8" hidden="1"/>
    <cellStyle name="Hyperlink" xfId="3001" builtinId="8" hidden="1"/>
    <cellStyle name="Hyperlink" xfId="3003" builtinId="8" hidden="1"/>
    <cellStyle name="Hyperlink" xfId="3005" builtinId="8" hidden="1"/>
    <cellStyle name="Hyperlink" xfId="3007" builtinId="8" hidden="1"/>
    <cellStyle name="Hyperlink" xfId="3009" builtinId="8" hidden="1"/>
    <cellStyle name="Hyperlink" xfId="3011" builtinId="8" hidden="1"/>
    <cellStyle name="Hyperlink" xfId="3013" builtinId="8" hidden="1"/>
    <cellStyle name="Hyperlink" xfId="3015" builtinId="8" hidden="1"/>
    <cellStyle name="Hyperlink" xfId="3017" builtinId="8" hidden="1"/>
    <cellStyle name="Hyperlink" xfId="3019" builtinId="8" hidden="1"/>
    <cellStyle name="Hyperlink" xfId="3021" builtinId="8" hidden="1"/>
    <cellStyle name="Hyperlink" xfId="3023" builtinId="8" hidden="1"/>
    <cellStyle name="Hyperlink" xfId="3025" builtinId="8" hidden="1"/>
    <cellStyle name="Hyperlink" xfId="3027" builtinId="8" hidden="1"/>
    <cellStyle name="Hyperlink" xfId="3029" builtinId="8" hidden="1"/>
    <cellStyle name="Hyperlink" xfId="3031" builtinId="8" hidden="1"/>
    <cellStyle name="Hyperlink" xfId="3033" builtinId="8" hidden="1"/>
    <cellStyle name="Hyperlink" xfId="3035" builtinId="8" hidden="1"/>
    <cellStyle name="Hyperlink" xfId="3037" builtinId="8" hidden="1"/>
    <cellStyle name="Hyperlink" xfId="3039" builtinId="8" hidden="1"/>
    <cellStyle name="Hyperlink" xfId="3041" builtinId="8" hidden="1"/>
    <cellStyle name="Hyperlink" xfId="3043" builtinId="8" hidden="1"/>
    <cellStyle name="Hyperlink" xfId="3045" builtinId="8" hidden="1"/>
    <cellStyle name="Hyperlink" xfId="3047" builtinId="8" hidden="1"/>
    <cellStyle name="Hyperlink" xfId="3049" builtinId="8" hidden="1"/>
    <cellStyle name="Hyperlink" xfId="3051" builtinId="8" hidden="1"/>
    <cellStyle name="Hyperlink" xfId="3053" builtinId="8" hidden="1"/>
    <cellStyle name="Hyperlink" xfId="3055" builtinId="8" hidden="1"/>
    <cellStyle name="Hyperlink" xfId="3057" builtinId="8" hidden="1"/>
    <cellStyle name="Hyperlink" xfId="3059" builtinId="8" hidden="1"/>
    <cellStyle name="Hyperlink" xfId="3061" builtinId="8" hidden="1"/>
    <cellStyle name="Hyperlink" xfId="3063" builtinId="8" hidden="1"/>
    <cellStyle name="Hyperlink" xfId="3065" builtinId="8" hidden="1"/>
    <cellStyle name="Hyperlink" xfId="3067" builtinId="8" hidden="1"/>
    <cellStyle name="Hyperlink" xfId="3069" builtinId="8" hidden="1"/>
    <cellStyle name="Hyperlink" xfId="3071" builtinId="8" hidden="1"/>
    <cellStyle name="Hyperlink" xfId="3073" builtinId="8" hidden="1"/>
    <cellStyle name="Hyperlink" xfId="3075" builtinId="8" hidden="1"/>
    <cellStyle name="Hyperlink" xfId="3077" builtinId="8" hidden="1"/>
    <cellStyle name="Hyperlink" xfId="3079" builtinId="8" hidden="1"/>
    <cellStyle name="Hyperlink" xfId="3081" builtinId="8" hidden="1"/>
    <cellStyle name="Hyperlink" xfId="3083" builtinId="8" hidden="1"/>
    <cellStyle name="Hyperlink" xfId="3085" builtinId="8" hidden="1"/>
    <cellStyle name="Hyperlink" xfId="3087" builtinId="8" hidden="1"/>
    <cellStyle name="Hyperlink" xfId="3089" builtinId="8" hidden="1"/>
    <cellStyle name="Hyperlink" xfId="3091" builtinId="8" hidden="1"/>
    <cellStyle name="Hyperlink" xfId="3093" builtinId="8" hidden="1"/>
    <cellStyle name="Hyperlink" xfId="3095" builtinId="8" hidden="1"/>
    <cellStyle name="Hyperlink" xfId="3097" builtinId="8" hidden="1"/>
    <cellStyle name="Hyperlink" xfId="3099" builtinId="8" hidden="1"/>
    <cellStyle name="Hyperlink" xfId="3101" builtinId="8" hidden="1"/>
    <cellStyle name="Hyperlink" xfId="3103" builtinId="8" hidden="1"/>
    <cellStyle name="Hyperlink" xfId="3105" builtinId="8" hidden="1"/>
    <cellStyle name="Hyperlink" xfId="3107" builtinId="8" hidden="1"/>
    <cellStyle name="Hyperlink" xfId="3109" builtinId="8" hidden="1"/>
    <cellStyle name="Hyperlink" xfId="3111" builtinId="8" hidden="1"/>
    <cellStyle name="Hyperlink" xfId="3113" builtinId="8" hidden="1"/>
    <cellStyle name="Hyperlink" xfId="3115" builtinId="8" hidden="1"/>
    <cellStyle name="Hyperlink" xfId="3117" builtinId="8" hidden="1"/>
    <cellStyle name="Hyperlink" xfId="3119" builtinId="8" hidden="1"/>
    <cellStyle name="Hyperlink" xfId="3121" builtinId="8" hidden="1"/>
    <cellStyle name="Hyperlink" xfId="3123" builtinId="8" hidden="1"/>
    <cellStyle name="Hyperlink" xfId="3125" builtinId="8" hidden="1"/>
    <cellStyle name="Hyperlink" xfId="3127" builtinId="8" hidden="1"/>
    <cellStyle name="Hyperlink" xfId="3129" builtinId="8" hidden="1"/>
    <cellStyle name="Hyperlink" xfId="3131" builtinId="8" hidden="1"/>
    <cellStyle name="Hyperlink" xfId="3133" builtinId="8" hidden="1"/>
    <cellStyle name="Hyperlink" xfId="3135" builtinId="8" hidden="1"/>
    <cellStyle name="Hyperlink" xfId="3137" builtinId="8" hidden="1"/>
    <cellStyle name="Hyperlink" xfId="3139" builtinId="8" hidden="1"/>
    <cellStyle name="Hyperlink" xfId="3141" builtinId="8" hidden="1"/>
    <cellStyle name="Hyperlink" xfId="3143" builtinId="8" hidden="1"/>
    <cellStyle name="Hyperlink" xfId="3145" builtinId="8" hidden="1"/>
    <cellStyle name="Hyperlink" xfId="3147" builtinId="8" hidden="1"/>
    <cellStyle name="Hyperlink" xfId="3149" builtinId="8" hidden="1"/>
    <cellStyle name="Hyperlink" xfId="3151" builtinId="8" hidden="1"/>
    <cellStyle name="Hyperlink" xfId="3153" builtinId="8" hidden="1"/>
    <cellStyle name="Hyperlink" xfId="3155" builtinId="8" hidden="1"/>
    <cellStyle name="Hyperlink" xfId="3157" builtinId="8" hidden="1"/>
    <cellStyle name="Hyperlink" xfId="3159" builtinId="8" hidden="1"/>
    <cellStyle name="Hyperlink" xfId="3161" builtinId="8" hidden="1"/>
    <cellStyle name="Hyperlink" xfId="3163" builtinId="8" hidden="1"/>
    <cellStyle name="Hyperlink" xfId="3165" builtinId="8" hidden="1"/>
    <cellStyle name="Hyperlink" xfId="3167" builtinId="8" hidden="1"/>
    <cellStyle name="Hyperlink" xfId="3169" builtinId="8" hidden="1"/>
    <cellStyle name="Hyperlink" xfId="3171" builtinId="8" hidden="1"/>
    <cellStyle name="Hyperlink" xfId="3173" builtinId="8" hidden="1"/>
    <cellStyle name="Hyperlink" xfId="3175" builtinId="8" hidden="1"/>
    <cellStyle name="Hyperlink" xfId="3177" builtinId="8" hidden="1"/>
    <cellStyle name="Hyperlink" xfId="3179" builtinId="8" hidden="1"/>
    <cellStyle name="Hyperlink" xfId="3181" builtinId="8" hidden="1"/>
    <cellStyle name="Hyperlink" xfId="3183" builtinId="8" hidden="1"/>
    <cellStyle name="Hyperlink" xfId="3185" builtinId="8" hidden="1"/>
    <cellStyle name="Hyperlink" xfId="3187" builtinId="8" hidden="1"/>
    <cellStyle name="Hyperlink" xfId="3189" builtinId="8" hidden="1"/>
    <cellStyle name="Hyperlink" xfId="3191" builtinId="8" hidden="1"/>
    <cellStyle name="Hyperlink" xfId="3193" builtinId="8" hidden="1"/>
    <cellStyle name="Hyperlink" xfId="3195" builtinId="8" hidden="1"/>
    <cellStyle name="Hyperlink" xfId="3197" builtinId="8" hidden="1"/>
    <cellStyle name="Hyperlink" xfId="3199" builtinId="8" hidden="1"/>
    <cellStyle name="Hyperlink" xfId="3201" builtinId="8" hidden="1"/>
    <cellStyle name="Hyperlink" xfId="3203" builtinId="8" hidden="1"/>
    <cellStyle name="Hyperlink" xfId="3205" builtinId="8" hidden="1"/>
    <cellStyle name="Hyperlink" xfId="3207" builtinId="8" hidden="1"/>
    <cellStyle name="Hyperlink" xfId="3209" builtinId="8" hidden="1"/>
    <cellStyle name="Hyperlink" xfId="3211" builtinId="8" hidden="1"/>
    <cellStyle name="Hyperlink" xfId="3213" builtinId="8" hidden="1"/>
    <cellStyle name="Hyperlink" xfId="3215" builtinId="8" hidden="1"/>
    <cellStyle name="Hyperlink" xfId="3217" builtinId="8" hidden="1"/>
    <cellStyle name="Hyperlink" xfId="3219" builtinId="8" hidden="1"/>
    <cellStyle name="Hyperlink" xfId="3221" builtinId="8" hidden="1"/>
    <cellStyle name="Hyperlink" xfId="3223" builtinId="8" hidden="1"/>
    <cellStyle name="Hyperlink" xfId="3225" builtinId="8" hidden="1"/>
    <cellStyle name="Hyperlink" xfId="3227" builtinId="8" hidden="1"/>
    <cellStyle name="Hyperlink" xfId="3229" builtinId="8" hidden="1"/>
    <cellStyle name="Hyperlink" xfId="3231" builtinId="8" hidden="1"/>
    <cellStyle name="Hyperlink" xfId="3233" builtinId="8" hidden="1"/>
    <cellStyle name="Hyperlink" xfId="3235" builtinId="8" hidden="1"/>
    <cellStyle name="Hyperlink" xfId="3237" builtinId="8" hidden="1"/>
    <cellStyle name="Hyperlink" xfId="3239" builtinId="8" hidden="1"/>
    <cellStyle name="Hyperlink" xfId="3241" builtinId="8" hidden="1"/>
    <cellStyle name="Hyperlink" xfId="3243" builtinId="8" hidden="1"/>
    <cellStyle name="Hyperlink" xfId="3245" builtinId="8" hidden="1"/>
    <cellStyle name="Hyperlink" xfId="3247" builtinId="8" hidden="1"/>
    <cellStyle name="Hyperlink" xfId="3249" builtinId="8" hidden="1"/>
    <cellStyle name="Hyperlink" xfId="3251" builtinId="8" hidden="1"/>
    <cellStyle name="Hyperlink" xfId="3253" builtinId="8" hidden="1"/>
    <cellStyle name="Hyperlink" xfId="3255" builtinId="8" hidden="1"/>
    <cellStyle name="Hyperlink" xfId="3257" builtinId="8" hidden="1"/>
    <cellStyle name="Hyperlink" xfId="3259" builtinId="8" hidden="1"/>
    <cellStyle name="Hyperlink" xfId="3261" builtinId="8" hidden="1"/>
    <cellStyle name="Hyperlink" xfId="3263" builtinId="8" hidden="1"/>
    <cellStyle name="Hyperlink" xfId="3265" builtinId="8" hidden="1"/>
    <cellStyle name="Hyperlink" xfId="3267" builtinId="8" hidden="1"/>
    <cellStyle name="Hyperlink" xfId="3269" builtinId="8" hidden="1"/>
    <cellStyle name="Hyperlink" xfId="3271" builtinId="8" hidden="1"/>
    <cellStyle name="Hyperlink" xfId="3273" builtinId="8" hidden="1"/>
    <cellStyle name="Hyperlink" xfId="3275" builtinId="8" hidden="1"/>
    <cellStyle name="Hyperlink" xfId="3277" builtinId="8" hidden="1"/>
    <cellStyle name="Hyperlink" xfId="3279" builtinId="8" hidden="1"/>
    <cellStyle name="Hyperlink" xfId="3281" builtinId="8" hidden="1"/>
    <cellStyle name="Hyperlink" xfId="3283" builtinId="8" hidden="1"/>
    <cellStyle name="Hyperlink" xfId="3285" builtinId="8" hidden="1"/>
    <cellStyle name="Hyperlink" xfId="3287" builtinId="8" hidden="1"/>
    <cellStyle name="Hyperlink" xfId="3289" builtinId="8" hidden="1"/>
    <cellStyle name="Hyperlink" xfId="3291" builtinId="8" hidden="1"/>
    <cellStyle name="Hyperlink" xfId="3293" builtinId="8" hidden="1"/>
    <cellStyle name="Hyperlink" xfId="3295" builtinId="8" hidden="1"/>
    <cellStyle name="Hyperlink" xfId="3297" builtinId="8" hidden="1"/>
    <cellStyle name="Hyperlink" xfId="3299" builtinId="8" hidden="1"/>
    <cellStyle name="Hyperlink" xfId="3301" builtinId="8" hidden="1"/>
    <cellStyle name="Hyperlink" xfId="3303" builtinId="8" hidden="1"/>
    <cellStyle name="Hyperlink" xfId="3305" builtinId="8" hidden="1"/>
    <cellStyle name="Hyperlink" xfId="3307" builtinId="8" hidden="1"/>
    <cellStyle name="Hyperlink" xfId="3309" builtinId="8" hidden="1"/>
    <cellStyle name="Hyperlink" xfId="3311" builtinId="8" hidden="1"/>
    <cellStyle name="Hyperlink" xfId="3313" builtinId="8" hidden="1"/>
    <cellStyle name="Hyperlink" xfId="3315" builtinId="8" hidden="1"/>
    <cellStyle name="Hyperlink" xfId="3317" builtinId="8" hidden="1"/>
    <cellStyle name="Hyperlink" xfId="3319" builtinId="8" hidden="1"/>
    <cellStyle name="Hyperlink" xfId="3321" builtinId="8" hidden="1"/>
    <cellStyle name="Hyperlink" xfId="3323" builtinId="8" hidden="1"/>
    <cellStyle name="Hyperlink" xfId="3325" builtinId="8" hidden="1"/>
    <cellStyle name="Hyperlink" xfId="3327" builtinId="8" hidden="1"/>
    <cellStyle name="Hyperlink" xfId="3329" builtinId="8" hidden="1"/>
    <cellStyle name="Hyperlink" xfId="3331" builtinId="8" hidden="1"/>
    <cellStyle name="Hyperlink" xfId="3333" builtinId="8" hidden="1"/>
    <cellStyle name="Hyperlink" xfId="3335" builtinId="8" hidden="1"/>
    <cellStyle name="Hyperlink" xfId="3337" builtinId="8" hidden="1"/>
    <cellStyle name="Hyperlink" xfId="3339" builtinId="8" hidden="1"/>
    <cellStyle name="Hyperlink" xfId="3341" builtinId="8" hidden="1"/>
    <cellStyle name="Hyperlink" xfId="3343" builtinId="8" hidden="1"/>
    <cellStyle name="Hyperlink" xfId="3345" builtinId="8" hidden="1"/>
    <cellStyle name="Hyperlink" xfId="3347" builtinId="8" hidden="1"/>
    <cellStyle name="Hyperlink" xfId="3349" builtinId="8" hidden="1"/>
    <cellStyle name="Hyperlink" xfId="3351" builtinId="8" hidden="1"/>
    <cellStyle name="Hyperlink" xfId="3353" builtinId="8" hidden="1"/>
    <cellStyle name="Hyperlink" xfId="3355" builtinId="8" hidden="1"/>
    <cellStyle name="Hyperlink" xfId="3357" builtinId="8" hidden="1"/>
    <cellStyle name="Hyperlink" xfId="3359" builtinId="8" hidden="1"/>
    <cellStyle name="Hyperlink" xfId="3361" builtinId="8" hidden="1"/>
    <cellStyle name="Hyperlink" xfId="3363" builtinId="8" hidden="1"/>
    <cellStyle name="Hyperlink" xfId="3365" builtinId="8" hidden="1"/>
    <cellStyle name="Hyperlink" xfId="3367" builtinId="8" hidden="1"/>
    <cellStyle name="Hyperlink" xfId="3369" builtinId="8" hidden="1"/>
    <cellStyle name="Hyperlink" xfId="3371" builtinId="8" hidden="1"/>
    <cellStyle name="Hyperlink" xfId="3373" builtinId="8" hidden="1"/>
    <cellStyle name="Hyperlink" xfId="3375" builtinId="8" hidden="1"/>
    <cellStyle name="Hyperlink" xfId="3377" builtinId="8" hidden="1"/>
    <cellStyle name="Hyperlink" xfId="3379" builtinId="8" hidden="1"/>
    <cellStyle name="Hyperlink" xfId="3381" builtinId="8" hidden="1"/>
    <cellStyle name="Hyperlink" xfId="3383" builtinId="8" hidden="1"/>
    <cellStyle name="Hyperlink" xfId="3385" builtinId="8" hidden="1"/>
    <cellStyle name="Hyperlink" xfId="3387" builtinId="8" hidden="1"/>
    <cellStyle name="Hyperlink" xfId="3389" builtinId="8" hidden="1"/>
    <cellStyle name="Hyperlink" xfId="3391" builtinId="8" hidden="1"/>
    <cellStyle name="Hyperlink" xfId="3393" builtinId="8" hidden="1"/>
    <cellStyle name="Hyperlink" xfId="3395" builtinId="8" hidden="1"/>
    <cellStyle name="Hyperlink" xfId="3397" builtinId="8" hidden="1"/>
    <cellStyle name="Hyperlink" xfId="3399" builtinId="8" hidden="1"/>
    <cellStyle name="Hyperlink" xfId="3401" builtinId="8" hidden="1"/>
    <cellStyle name="Hyperlink" xfId="3403" builtinId="8" hidden="1"/>
    <cellStyle name="Hyperlink" xfId="3405" builtinId="8" hidden="1"/>
    <cellStyle name="Hyperlink" xfId="3407" builtinId="8" hidden="1"/>
    <cellStyle name="Hyperlink" xfId="3409" builtinId="8" hidden="1"/>
    <cellStyle name="Hyperlink" xfId="3411" builtinId="8" hidden="1"/>
    <cellStyle name="Hyperlink" xfId="3413" builtinId="8" hidden="1"/>
    <cellStyle name="Hyperlink" xfId="3415" builtinId="8" hidden="1"/>
    <cellStyle name="Hyperlink" xfId="3417" builtinId="8" hidden="1"/>
    <cellStyle name="Hyperlink" xfId="3419" builtinId="8" hidden="1"/>
    <cellStyle name="Hyperlink" xfId="3421" builtinId="8" hidden="1"/>
    <cellStyle name="Hyperlink" xfId="3423" builtinId="8" hidden="1"/>
    <cellStyle name="Hyperlink" xfId="3425" builtinId="8" hidden="1"/>
    <cellStyle name="Hyperlink" xfId="3427" builtinId="8" hidden="1"/>
    <cellStyle name="Hyperlink" xfId="3429" builtinId="8" hidden="1"/>
    <cellStyle name="Hyperlink" xfId="3431" builtinId="8" hidden="1"/>
    <cellStyle name="Hyperlink" xfId="3433" builtinId="8" hidden="1"/>
    <cellStyle name="Hyperlink" xfId="3435" builtinId="8" hidden="1"/>
    <cellStyle name="Hyperlink" xfId="3437" builtinId="8" hidden="1"/>
    <cellStyle name="Hyperlink" xfId="3439" builtinId="8" hidden="1"/>
    <cellStyle name="Hyperlink" xfId="3441" builtinId="8" hidden="1"/>
    <cellStyle name="Hyperlink" xfId="3443" builtinId="8" hidden="1"/>
    <cellStyle name="Hyperlink" xfId="3445" builtinId="8" hidden="1"/>
    <cellStyle name="Hyperlink" xfId="3447" builtinId="8" hidden="1"/>
    <cellStyle name="Hyperlink" xfId="3449" builtinId="8" hidden="1"/>
    <cellStyle name="Hyperlink" xfId="3451" builtinId="8" hidden="1"/>
    <cellStyle name="Hyperlink" xfId="3453" builtinId="8" hidden="1"/>
    <cellStyle name="Hyperlink" xfId="3455" builtinId="8" hidden="1"/>
    <cellStyle name="Hyperlink" xfId="3457" builtinId="8" hidden="1"/>
    <cellStyle name="Hyperlink" xfId="3459" builtinId="8" hidden="1"/>
    <cellStyle name="Hyperlink" xfId="3461" builtinId="8" hidden="1"/>
    <cellStyle name="Hyperlink" xfId="3463" builtinId="8" hidden="1"/>
    <cellStyle name="Hyperlink" xfId="3465" builtinId="8" hidden="1"/>
    <cellStyle name="Hyperlink" xfId="3467" builtinId="8" hidden="1"/>
    <cellStyle name="Hyperlink" xfId="3469" builtinId="8" hidden="1"/>
    <cellStyle name="Hyperlink" xfId="3471" builtinId="8" hidden="1"/>
    <cellStyle name="Hyperlink" xfId="3473" builtinId="8" hidden="1"/>
    <cellStyle name="Hyperlink" xfId="3475" builtinId="8" hidden="1"/>
    <cellStyle name="Hyperlink" xfId="3477" builtinId="8" hidden="1"/>
    <cellStyle name="Hyperlink" xfId="3479" builtinId="8" hidden="1"/>
    <cellStyle name="Hyperlink" xfId="3481" builtinId="8" hidden="1"/>
    <cellStyle name="Hyperlink" xfId="3483" builtinId="8" hidden="1"/>
    <cellStyle name="Hyperlink" xfId="3485" builtinId="8" hidden="1"/>
    <cellStyle name="Hyperlink" xfId="3487" builtinId="8" hidden="1"/>
    <cellStyle name="Hyperlink" xfId="3489" builtinId="8" hidden="1"/>
    <cellStyle name="Hyperlink" xfId="3491" builtinId="8" hidden="1"/>
    <cellStyle name="Hyperlink" xfId="3493" builtinId="8" hidden="1"/>
    <cellStyle name="Hyperlink" xfId="3495" builtinId="8" hidden="1"/>
    <cellStyle name="Hyperlink" xfId="3497" builtinId="8" hidden="1"/>
    <cellStyle name="Hyperlink" xfId="3499" builtinId="8" hidden="1"/>
    <cellStyle name="Hyperlink" xfId="3501" builtinId="8" hidden="1"/>
    <cellStyle name="Hyperlink" xfId="3503" builtinId="8" hidden="1"/>
    <cellStyle name="Hyperlink" xfId="3505" builtinId="8" hidden="1"/>
    <cellStyle name="Hyperlink" xfId="3507" builtinId="8" hidden="1"/>
    <cellStyle name="Hyperlink" xfId="3509" builtinId="8" hidden="1"/>
    <cellStyle name="Hyperlink" xfId="3511" builtinId="8" hidden="1"/>
    <cellStyle name="Hyperlink" xfId="3513" builtinId="8" hidden="1"/>
    <cellStyle name="Hyperlink" xfId="3515" builtinId="8" hidden="1"/>
    <cellStyle name="Hyperlink" xfId="3517" builtinId="8" hidden="1"/>
    <cellStyle name="Hyperlink" xfId="3519" builtinId="8" hidden="1"/>
    <cellStyle name="Hyperlink" xfId="3521" builtinId="8" hidden="1"/>
    <cellStyle name="Hyperlink" xfId="3523" builtinId="8" hidden="1"/>
    <cellStyle name="Hyperlink" xfId="3525" builtinId="8" hidden="1"/>
    <cellStyle name="Hyperlink" xfId="3527" builtinId="8" hidden="1"/>
    <cellStyle name="Hyperlink" xfId="3529" builtinId="8" hidden="1"/>
    <cellStyle name="Hyperlink" xfId="3531" builtinId="8" hidden="1"/>
    <cellStyle name="Hyperlink" xfId="3533" builtinId="8" hidden="1"/>
    <cellStyle name="Hyperlink" xfId="3535" builtinId="8" hidden="1"/>
    <cellStyle name="Hyperlink" xfId="3537" builtinId="8" hidden="1"/>
    <cellStyle name="Hyperlink" xfId="3539" builtinId="8" hidden="1"/>
    <cellStyle name="Hyperlink" xfId="3541" builtinId="8" hidden="1"/>
    <cellStyle name="Hyperlink" xfId="3543" builtinId="8" hidden="1"/>
    <cellStyle name="Hyperlink" xfId="3545" builtinId="8" hidden="1"/>
    <cellStyle name="Hyperlink" xfId="3547" builtinId="8" hidden="1"/>
    <cellStyle name="Hyperlink" xfId="3549" builtinId="8" hidden="1"/>
    <cellStyle name="Hyperlink" xfId="3551" builtinId="8" hidden="1"/>
    <cellStyle name="Hyperlink" xfId="3553" builtinId="8" hidden="1"/>
    <cellStyle name="Hyperlink" xfId="3555" builtinId="8" hidden="1"/>
    <cellStyle name="Hyperlink" xfId="3557" builtinId="8" hidden="1"/>
    <cellStyle name="Hyperlink" xfId="3559" builtinId="8" hidden="1"/>
    <cellStyle name="Hyperlink" xfId="3561" builtinId="8" hidden="1"/>
    <cellStyle name="Hyperlink" xfId="3563" builtinId="8" hidden="1"/>
    <cellStyle name="Hyperlink" xfId="3565" builtinId="8" hidden="1"/>
    <cellStyle name="Hyperlink" xfId="3567" builtinId="8" hidden="1"/>
    <cellStyle name="Hyperlink" xfId="3569" builtinId="8" hidden="1"/>
    <cellStyle name="Hyperlink" xfId="3571" builtinId="8" hidden="1"/>
    <cellStyle name="Hyperlink" xfId="3573" builtinId="8" hidden="1"/>
    <cellStyle name="Hyperlink" xfId="3575" builtinId="8" hidden="1"/>
    <cellStyle name="Hyperlink" xfId="3577" builtinId="8" hidden="1"/>
    <cellStyle name="Hyperlink" xfId="3579" builtinId="8" hidden="1"/>
    <cellStyle name="Hyperlink" xfId="3581" builtinId="8" hidden="1"/>
    <cellStyle name="Hyperlink" xfId="3583" builtinId="8" hidden="1"/>
    <cellStyle name="Hyperlink" xfId="3585" builtinId="8" hidden="1"/>
    <cellStyle name="Hyperlink" xfId="3587" builtinId="8" hidden="1"/>
    <cellStyle name="Hyperlink" xfId="3589" builtinId="8" hidden="1"/>
    <cellStyle name="Hyperlink" xfId="3591" builtinId="8" hidden="1"/>
    <cellStyle name="Hyperlink" xfId="3593" builtinId="8" hidden="1"/>
    <cellStyle name="Hyperlink" xfId="3595" builtinId="8" hidden="1"/>
    <cellStyle name="Hyperlink" xfId="3597" builtinId="8" hidden="1"/>
    <cellStyle name="Hyperlink" xfId="3599" builtinId="8" hidden="1"/>
    <cellStyle name="Hyperlink" xfId="3601" builtinId="8" hidden="1"/>
    <cellStyle name="Hyperlink" xfId="3603" builtinId="8" hidden="1"/>
    <cellStyle name="Hyperlink" xfId="3605" builtinId="8" hidden="1"/>
    <cellStyle name="Hyperlink" xfId="3607" builtinId="8" hidden="1"/>
    <cellStyle name="Hyperlink" xfId="3609" builtinId="8" hidden="1"/>
    <cellStyle name="Hyperlink" xfId="3611" builtinId="8" hidden="1"/>
    <cellStyle name="Hyperlink" xfId="3613" builtinId="8" hidden="1"/>
    <cellStyle name="Hyperlink" xfId="3615" builtinId="8" hidden="1"/>
    <cellStyle name="Hyperlink" xfId="3617" builtinId="8" hidden="1"/>
    <cellStyle name="Hyperlink" xfId="3619" builtinId="8" hidden="1"/>
    <cellStyle name="Hyperlink" xfId="3621" builtinId="8" hidden="1"/>
    <cellStyle name="Hyperlink" xfId="3623" builtinId="8" hidden="1"/>
    <cellStyle name="Hyperlink" xfId="3625" builtinId="8" hidden="1"/>
    <cellStyle name="Hyperlink" xfId="3627" builtinId="8" hidden="1"/>
    <cellStyle name="Hyperlink" xfId="3629" builtinId="8" hidden="1"/>
    <cellStyle name="Hyperlink" xfId="3631" builtinId="8" hidden="1"/>
    <cellStyle name="Hyperlink" xfId="3633" builtinId="8" hidden="1"/>
    <cellStyle name="Hyperlink" xfId="3635" builtinId="8" hidden="1"/>
    <cellStyle name="Hyperlink" xfId="3637" builtinId="8" hidden="1"/>
    <cellStyle name="Hyperlink" xfId="3639" builtinId="8" hidden="1"/>
    <cellStyle name="Hyperlink" xfId="3641" builtinId="8" hidden="1"/>
    <cellStyle name="Hyperlink" xfId="3643" builtinId="8" hidden="1"/>
    <cellStyle name="Hyperlink" xfId="3645" builtinId="8" hidden="1"/>
    <cellStyle name="Hyperlink" xfId="3647" builtinId="8" hidden="1"/>
    <cellStyle name="Hyperlink" xfId="3649" builtinId="8" hidden="1"/>
    <cellStyle name="Hyperlink" xfId="3651" builtinId="8" hidden="1"/>
    <cellStyle name="Hyperlink" xfId="3653" builtinId="8" hidden="1"/>
    <cellStyle name="Hyperlink" xfId="3655" builtinId="8" hidden="1"/>
    <cellStyle name="Hyperlink" xfId="3657" builtinId="8" hidden="1"/>
    <cellStyle name="Hyperlink" xfId="3659" builtinId="8" hidden="1"/>
    <cellStyle name="Hyperlink" xfId="3661" builtinId="8" hidden="1"/>
    <cellStyle name="Hyperlink" xfId="3663" builtinId="8" hidden="1"/>
    <cellStyle name="Hyperlink" xfId="3665" builtinId="8" hidden="1"/>
    <cellStyle name="Hyperlink" xfId="3667" builtinId="8" hidden="1"/>
    <cellStyle name="Hyperlink" xfId="3669" builtinId="8" hidden="1"/>
    <cellStyle name="Hyperlink" xfId="3671" builtinId="8" hidden="1"/>
    <cellStyle name="Hyperlink" xfId="3673" builtinId="8" hidden="1"/>
    <cellStyle name="Hyperlink" xfId="3675" builtinId="8" hidden="1"/>
    <cellStyle name="Hyperlink" xfId="3677" builtinId="8" hidden="1"/>
    <cellStyle name="Hyperlink" xfId="3679" builtinId="8" hidden="1"/>
    <cellStyle name="Hyperlink" xfId="3681" builtinId="8" hidden="1"/>
    <cellStyle name="Hyperlink" xfId="3683" builtinId="8" hidden="1"/>
    <cellStyle name="Hyperlink" xfId="3685" builtinId="8" hidden="1"/>
    <cellStyle name="Hyperlink" xfId="3687" builtinId="8" hidden="1"/>
    <cellStyle name="Hyperlink" xfId="3689" builtinId="8" hidden="1"/>
    <cellStyle name="Hyperlink" xfId="3691" builtinId="8" hidden="1"/>
    <cellStyle name="Hyperlink" xfId="3693" builtinId="8" hidden="1"/>
    <cellStyle name="Hyperlink" xfId="3695" builtinId="8" hidden="1"/>
    <cellStyle name="Hyperlink" xfId="3697" builtinId="8" hidden="1"/>
    <cellStyle name="Hyperlink" xfId="3699" builtinId="8" hidden="1"/>
    <cellStyle name="Hyperlink" xfId="3701" builtinId="8" hidden="1"/>
    <cellStyle name="Hyperlink" xfId="3703" builtinId="8" hidden="1"/>
    <cellStyle name="Hyperlink" xfId="3705" builtinId="8" hidden="1"/>
    <cellStyle name="Hyperlink" xfId="3707" builtinId="8" hidden="1"/>
    <cellStyle name="Hyperlink" xfId="3709" builtinId="8" hidden="1"/>
    <cellStyle name="Hyperlink" xfId="3711" builtinId="8" hidden="1"/>
    <cellStyle name="Hyperlink" xfId="3713" builtinId="8" hidden="1"/>
    <cellStyle name="Hyperlink" xfId="3715" builtinId="8" hidden="1"/>
    <cellStyle name="Hyperlink" xfId="3717" builtinId="8" hidden="1"/>
    <cellStyle name="Hyperlink" xfId="3719" builtinId="8" hidden="1"/>
    <cellStyle name="Hyperlink" xfId="3721" builtinId="8" hidden="1"/>
    <cellStyle name="Hyperlink" xfId="3723" builtinId="8" hidden="1"/>
    <cellStyle name="Hyperlink" xfId="3725" builtinId="8" hidden="1"/>
    <cellStyle name="Hyperlink" xfId="3727" builtinId="8" hidden="1"/>
    <cellStyle name="Hyperlink" xfId="3729" builtinId="8" hidden="1"/>
    <cellStyle name="Hyperlink" xfId="3731" builtinId="8" hidden="1"/>
    <cellStyle name="Hyperlink" xfId="3733" builtinId="8" hidden="1"/>
    <cellStyle name="Hyperlink" xfId="3735" builtinId="8" hidden="1"/>
    <cellStyle name="Hyperlink" xfId="3737" builtinId="8" hidden="1"/>
    <cellStyle name="Hyperlink" xfId="3739" builtinId="8" hidden="1"/>
    <cellStyle name="Hyperlink" xfId="3741" builtinId="8" hidden="1"/>
    <cellStyle name="Hyperlink" xfId="3743" builtinId="8" hidden="1"/>
    <cellStyle name="Hyperlink" xfId="3745" builtinId="8" hidden="1"/>
    <cellStyle name="Hyperlink" xfId="3747" builtinId="8" hidden="1"/>
    <cellStyle name="Hyperlink" xfId="3749" builtinId="8" hidden="1"/>
    <cellStyle name="Hyperlink" xfId="3751" builtinId="8" hidden="1"/>
    <cellStyle name="Hyperlink" xfId="3753" builtinId="8" hidden="1"/>
    <cellStyle name="Hyperlink" xfId="3755" builtinId="8" hidden="1"/>
    <cellStyle name="Hyperlink" xfId="3757" builtinId="8" hidden="1"/>
    <cellStyle name="Hyperlink" xfId="3759" builtinId="8" hidden="1"/>
    <cellStyle name="Hyperlink" xfId="3761" builtinId="8" hidden="1"/>
    <cellStyle name="Hyperlink" xfId="3763" builtinId="8" hidden="1"/>
    <cellStyle name="Hyperlink" xfId="3765" builtinId="8" hidden="1"/>
    <cellStyle name="Hyperlink" xfId="3767" builtinId="8" hidden="1"/>
    <cellStyle name="Hyperlink" xfId="3769" builtinId="8" hidden="1"/>
    <cellStyle name="Hyperlink" xfId="3771" builtinId="8" hidden="1"/>
    <cellStyle name="Hyperlink" xfId="3773" builtinId="8" hidden="1"/>
    <cellStyle name="Hyperlink" xfId="3775" builtinId="8" hidden="1"/>
    <cellStyle name="Hyperlink" xfId="3777" builtinId="8" hidden="1"/>
    <cellStyle name="Hyperlink" xfId="3779" builtinId="8" hidden="1"/>
    <cellStyle name="Hyperlink" xfId="3781" builtinId="8" hidden="1"/>
    <cellStyle name="Hyperlink" xfId="3783" builtinId="8" hidden="1"/>
    <cellStyle name="Hyperlink" xfId="3785" builtinId="8" hidden="1"/>
    <cellStyle name="Hyperlink" xfId="3787" builtinId="8" hidden="1"/>
    <cellStyle name="Hyperlink" xfId="3789" builtinId="8" hidden="1"/>
    <cellStyle name="Hyperlink" xfId="3791" builtinId="8" hidden="1"/>
    <cellStyle name="Hyperlink" xfId="3793" builtinId="8" hidden="1"/>
    <cellStyle name="Hyperlink" xfId="3795" builtinId="8" hidden="1"/>
    <cellStyle name="Hyperlink" xfId="3797" builtinId="8" hidden="1"/>
    <cellStyle name="Hyperlink" xfId="3799" builtinId="8" hidden="1"/>
    <cellStyle name="Hyperlink" xfId="3801" builtinId="8" hidden="1"/>
    <cellStyle name="Hyperlink" xfId="3803" builtinId="8" hidden="1"/>
    <cellStyle name="Hyperlink" xfId="3805" builtinId="8" hidden="1"/>
    <cellStyle name="Hyperlink" xfId="3807" builtinId="8" hidden="1"/>
    <cellStyle name="Hyperlink" xfId="3809" builtinId="8" hidden="1"/>
    <cellStyle name="Hyperlink" xfId="3811" builtinId="8" hidden="1"/>
    <cellStyle name="Hyperlink" xfId="3813" builtinId="8" hidden="1"/>
    <cellStyle name="Hyperlink" xfId="3815" builtinId="8" hidden="1"/>
    <cellStyle name="Hyperlink" xfId="3817" builtinId="8" hidden="1"/>
    <cellStyle name="Hyperlink" xfId="3819" builtinId="8" hidden="1"/>
    <cellStyle name="Hyperlink" xfId="3821" builtinId="8" hidden="1"/>
    <cellStyle name="Hyperlink" xfId="3823" builtinId="8" hidden="1"/>
    <cellStyle name="Hyperlink" xfId="3825" builtinId="8" hidden="1"/>
    <cellStyle name="Hyperlink" xfId="3827" builtinId="8" hidden="1"/>
    <cellStyle name="Hyperlink" xfId="3829" builtinId="8" hidden="1"/>
    <cellStyle name="Hyperlink" xfId="3831" builtinId="8" hidden="1"/>
    <cellStyle name="Hyperlink" xfId="3833" builtinId="8" hidden="1"/>
    <cellStyle name="Hyperlink" xfId="3835" builtinId="8" hidden="1"/>
    <cellStyle name="Hyperlink" xfId="3837" builtinId="8" hidden="1"/>
    <cellStyle name="Hyperlink" xfId="3839" builtinId="8" hidden="1"/>
    <cellStyle name="Hyperlink" xfId="3841" builtinId="8" hidden="1"/>
    <cellStyle name="Hyperlink" xfId="3843" builtinId="8" hidden="1"/>
    <cellStyle name="Hyperlink" xfId="3845" builtinId="8" hidden="1"/>
    <cellStyle name="Hyperlink" xfId="3847" builtinId="8" hidden="1"/>
    <cellStyle name="Hyperlink" xfId="3849" builtinId="8" hidden="1"/>
    <cellStyle name="Hyperlink" xfId="3851" builtinId="8" hidden="1"/>
    <cellStyle name="Hyperlink" xfId="3853" builtinId="8" hidden="1"/>
    <cellStyle name="Hyperlink" xfId="3855" builtinId="8" hidden="1"/>
    <cellStyle name="Hyperlink" xfId="3857" builtinId="8" hidden="1"/>
    <cellStyle name="Hyperlink" xfId="3859" builtinId="8" hidden="1"/>
    <cellStyle name="Hyperlink" xfId="3861" builtinId="8" hidden="1"/>
    <cellStyle name="Hyperlink" xfId="3863" builtinId="8" hidden="1"/>
    <cellStyle name="Hyperlink" xfId="3865" builtinId="8" hidden="1"/>
    <cellStyle name="Hyperlink" xfId="3867" builtinId="8" hidden="1"/>
    <cellStyle name="Hyperlink" xfId="3869" builtinId="8" hidden="1"/>
    <cellStyle name="Hyperlink" xfId="3871" builtinId="8" hidden="1"/>
    <cellStyle name="Hyperlink" xfId="3873" builtinId="8" hidden="1"/>
    <cellStyle name="Hyperlink" xfId="3875" builtinId="8" hidden="1"/>
    <cellStyle name="Hyperlink" xfId="3877" builtinId="8" hidden="1"/>
    <cellStyle name="Hyperlink" xfId="3879" builtinId="8" hidden="1"/>
    <cellStyle name="Hyperlink" xfId="3881" builtinId="8" hidden="1"/>
    <cellStyle name="Hyperlink" xfId="3883" builtinId="8" hidden="1"/>
    <cellStyle name="Hyperlink" xfId="3885" builtinId="8" hidden="1"/>
    <cellStyle name="Hyperlink" xfId="3887" builtinId="8" hidden="1"/>
    <cellStyle name="Hyperlink" xfId="3889" builtinId="8" hidden="1"/>
    <cellStyle name="Hyperlink" xfId="3891" builtinId="8" hidden="1"/>
    <cellStyle name="Hyperlink" xfId="3893" builtinId="8" hidden="1"/>
    <cellStyle name="Hyperlink" xfId="3895" builtinId="8" hidden="1"/>
    <cellStyle name="Hyperlink" xfId="3897" builtinId="8" hidden="1"/>
    <cellStyle name="Hyperlink" xfId="3899" builtinId="8" hidden="1"/>
    <cellStyle name="Hyperlink" xfId="3901" builtinId="8" hidden="1"/>
    <cellStyle name="Hyperlink" xfId="3903" builtinId="8" hidden="1"/>
    <cellStyle name="Hyperlink" xfId="3905" builtinId="8" hidden="1"/>
    <cellStyle name="Hyperlink" xfId="3907" builtinId="8" hidden="1"/>
    <cellStyle name="Hyperlink" xfId="3909" builtinId="8" hidden="1"/>
    <cellStyle name="Hyperlink" xfId="3911" builtinId="8" hidden="1"/>
    <cellStyle name="Hyperlink" xfId="3913" builtinId="8" hidden="1"/>
    <cellStyle name="Hyperlink" xfId="3915" builtinId="8" hidden="1"/>
    <cellStyle name="Hyperlink" xfId="3917" builtinId="8" hidden="1"/>
    <cellStyle name="Hyperlink" xfId="3919" builtinId="8" hidden="1"/>
    <cellStyle name="Hyperlink" xfId="3921" builtinId="8" hidden="1"/>
    <cellStyle name="Hyperlink" xfId="3923" builtinId="8" hidden="1"/>
    <cellStyle name="Hyperlink" xfId="3925" builtinId="8" hidden="1"/>
    <cellStyle name="Hyperlink" xfId="3927" builtinId="8" hidden="1"/>
    <cellStyle name="Hyperlink" xfId="3929" builtinId="8" hidden="1"/>
    <cellStyle name="Hyperlink" xfId="3931" builtinId="8" hidden="1"/>
    <cellStyle name="Hyperlink" xfId="3933" builtinId="8" hidden="1"/>
    <cellStyle name="Hyperlink" xfId="3935" builtinId="8" hidden="1"/>
    <cellStyle name="Hyperlink" xfId="3937" builtinId="8" hidden="1"/>
    <cellStyle name="Hyperlink" xfId="3939" builtinId="8" hidden="1"/>
    <cellStyle name="Hyperlink" xfId="3941" builtinId="8" hidden="1"/>
    <cellStyle name="Hyperlink" xfId="3943" builtinId="8" hidden="1"/>
    <cellStyle name="Hyperlink" xfId="3945" builtinId="8" hidden="1"/>
    <cellStyle name="Hyperlink" xfId="3947" builtinId="8" hidden="1"/>
    <cellStyle name="Hyperlink" xfId="3949" builtinId="8" hidden="1"/>
    <cellStyle name="Hyperlink" xfId="3951" builtinId="8" hidden="1"/>
    <cellStyle name="Hyperlink" xfId="3953" builtinId="8" hidden="1"/>
    <cellStyle name="Hyperlink" xfId="3955" builtinId="8" hidden="1"/>
    <cellStyle name="Hyperlink" xfId="3957" builtinId="8" hidden="1"/>
    <cellStyle name="Hyperlink" xfId="3959" builtinId="8" hidden="1"/>
    <cellStyle name="Hyperlink" xfId="3961" builtinId="8" hidden="1"/>
    <cellStyle name="Hyperlink" xfId="3963" builtinId="8" hidden="1"/>
    <cellStyle name="Hyperlink" xfId="3965" builtinId="8" hidden="1"/>
    <cellStyle name="Hyperlink" xfId="3967" builtinId="8" hidden="1"/>
    <cellStyle name="Hyperlink" xfId="3969" builtinId="8" hidden="1"/>
    <cellStyle name="Hyperlink" xfId="3971" builtinId="8" hidden="1"/>
    <cellStyle name="Hyperlink" xfId="3973" builtinId="8" hidden="1"/>
    <cellStyle name="Hyperlink" xfId="3975" builtinId="8" hidden="1"/>
    <cellStyle name="Hyperlink" xfId="3977" builtinId="8" hidden="1"/>
    <cellStyle name="Hyperlink" xfId="3979" builtinId="8" hidden="1"/>
    <cellStyle name="Hyperlink" xfId="3981" builtinId="8" hidden="1"/>
    <cellStyle name="Hyperlink" xfId="3983" builtinId="8" hidden="1"/>
    <cellStyle name="Hyperlink" xfId="3985" builtinId="8" hidden="1"/>
    <cellStyle name="Hyperlink" xfId="3987" builtinId="8" hidden="1"/>
    <cellStyle name="Hyperlink" xfId="3989" builtinId="8" hidden="1"/>
    <cellStyle name="Hyperlink" xfId="3991" builtinId="8" hidden="1"/>
    <cellStyle name="Hyperlink" xfId="3993" builtinId="8" hidden="1"/>
    <cellStyle name="Hyperlink" xfId="3995" builtinId="8" hidden="1"/>
    <cellStyle name="Hyperlink" xfId="3997" builtinId="8" hidden="1"/>
    <cellStyle name="Hyperlink" xfId="3999" builtinId="8" hidden="1"/>
    <cellStyle name="Hyperlink" xfId="4001" builtinId="8" hidden="1"/>
    <cellStyle name="Hyperlink" xfId="4003" builtinId="8" hidden="1"/>
    <cellStyle name="Hyperlink" xfId="4005" builtinId="8" hidden="1"/>
    <cellStyle name="Hyperlink" xfId="4007" builtinId="8" hidden="1"/>
    <cellStyle name="Hyperlink" xfId="4009" builtinId="8" hidden="1"/>
    <cellStyle name="Hyperlink" xfId="4011" builtinId="8" hidden="1"/>
    <cellStyle name="Hyperlink" xfId="4013" builtinId="8" hidden="1"/>
    <cellStyle name="Hyperlink" xfId="4015" builtinId="8" hidden="1"/>
    <cellStyle name="Hyperlink" xfId="4017" builtinId="8" hidden="1"/>
    <cellStyle name="Hyperlink" xfId="4019" builtinId="8" hidden="1"/>
    <cellStyle name="Hyperlink" xfId="4021" builtinId="8" hidden="1"/>
    <cellStyle name="Hyperlink" xfId="4023" builtinId="8" hidden="1"/>
    <cellStyle name="Hyperlink" xfId="4025" builtinId="8" hidden="1"/>
    <cellStyle name="Hyperlink" xfId="4027" builtinId="8" hidden="1"/>
    <cellStyle name="Hyperlink" xfId="4029" builtinId="8" hidden="1"/>
    <cellStyle name="Hyperlink" xfId="4031" builtinId="8" hidden="1"/>
    <cellStyle name="Hyperlink" xfId="4033" builtinId="8" hidden="1"/>
    <cellStyle name="Hyperlink" xfId="4035" builtinId="8" hidden="1"/>
    <cellStyle name="Hyperlink" xfId="4037" builtinId="8" hidden="1"/>
    <cellStyle name="Hyperlink" xfId="4039" builtinId="8" hidden="1"/>
    <cellStyle name="Hyperlink" xfId="4041" builtinId="8" hidden="1"/>
    <cellStyle name="Hyperlink" xfId="4043" builtinId="8" hidden="1"/>
    <cellStyle name="Hyperlink" xfId="4045" builtinId="8" hidden="1"/>
    <cellStyle name="Hyperlink" xfId="4047" builtinId="8" hidden="1"/>
    <cellStyle name="Hyperlink" xfId="4049" builtinId="8" hidden="1"/>
    <cellStyle name="Hyperlink" xfId="4051" builtinId="8" hidden="1"/>
    <cellStyle name="Hyperlink" xfId="4053" builtinId="8" hidden="1"/>
    <cellStyle name="Hyperlink" xfId="4055" builtinId="8" hidden="1"/>
    <cellStyle name="Hyperlink" xfId="4057" builtinId="8" hidden="1"/>
    <cellStyle name="Hyperlink" xfId="4059" builtinId="8" hidden="1"/>
    <cellStyle name="Hyperlink" xfId="4061" builtinId="8" hidden="1"/>
    <cellStyle name="Hyperlink" xfId="4063" builtinId="8" hidden="1"/>
    <cellStyle name="Hyperlink" xfId="4065" builtinId="8" hidden="1"/>
    <cellStyle name="Hyperlink" xfId="4067" builtinId="8" hidden="1"/>
    <cellStyle name="Hyperlink" xfId="4069" builtinId="8" hidden="1"/>
    <cellStyle name="Hyperlink" xfId="4071" builtinId="8" hidden="1"/>
    <cellStyle name="Hyperlink" xfId="4073" builtinId="8" hidden="1"/>
    <cellStyle name="Hyperlink" xfId="4075" builtinId="8" hidden="1"/>
    <cellStyle name="Hyperlink" xfId="4077" builtinId="8" hidden="1"/>
    <cellStyle name="Hyperlink" xfId="4079" builtinId="8" hidden="1"/>
    <cellStyle name="Hyperlink" xfId="4081" builtinId="8" hidden="1"/>
    <cellStyle name="Hyperlink" xfId="4083" builtinId="8" hidden="1"/>
    <cellStyle name="Hyperlink" xfId="4085" builtinId="8" hidden="1"/>
    <cellStyle name="Hyperlink" xfId="4087" builtinId="8" hidden="1"/>
    <cellStyle name="Hyperlink" xfId="4089" builtinId="8" hidden="1"/>
    <cellStyle name="Hyperlink" xfId="4091" builtinId="8" hidden="1"/>
    <cellStyle name="Hyperlink" xfId="4093" builtinId="8" hidden="1"/>
    <cellStyle name="Hyperlink" xfId="4095" builtinId="8" hidden="1"/>
    <cellStyle name="Hyperlink" xfId="4097" builtinId="8" hidden="1"/>
    <cellStyle name="Hyperlink" xfId="4099" builtinId="8" hidden="1"/>
    <cellStyle name="Hyperlink" xfId="4101" builtinId="8" hidden="1"/>
    <cellStyle name="Hyperlink" xfId="4103" builtinId="8" hidden="1"/>
    <cellStyle name="Hyperlink" xfId="4105" builtinId="8" hidden="1"/>
    <cellStyle name="Hyperlink" xfId="4107" builtinId="8" hidden="1"/>
    <cellStyle name="Hyperlink" xfId="4109" builtinId="8" hidden="1"/>
    <cellStyle name="Hyperlink" xfId="4111" builtinId="8" hidden="1"/>
    <cellStyle name="Hyperlink" xfId="4113" builtinId="8" hidden="1"/>
    <cellStyle name="Hyperlink" xfId="4115" builtinId="8" hidden="1"/>
    <cellStyle name="Hyperlink" xfId="4117" builtinId="8" hidden="1"/>
    <cellStyle name="Hyperlink" xfId="4119" builtinId="8" hidden="1"/>
    <cellStyle name="Hyperlink" xfId="4121" builtinId="8" hidden="1"/>
    <cellStyle name="Hyperlink" xfId="4123" builtinId="8" hidden="1"/>
    <cellStyle name="Hyperlink" xfId="4125" builtinId="8" hidden="1"/>
    <cellStyle name="Hyperlink" xfId="4127" builtinId="8" hidden="1"/>
    <cellStyle name="Hyperlink" xfId="4129" builtinId="8" hidden="1"/>
    <cellStyle name="Hyperlink" xfId="4131" builtinId="8" hidden="1"/>
    <cellStyle name="Hyperlink" xfId="4133" builtinId="8" hidden="1"/>
    <cellStyle name="Hyperlink" xfId="4135" builtinId="8" hidden="1"/>
    <cellStyle name="Hyperlink" xfId="4137" builtinId="8" hidden="1"/>
    <cellStyle name="Hyperlink" xfId="4139" builtinId="8" hidden="1"/>
    <cellStyle name="Hyperlink" xfId="4141" builtinId="8" hidden="1"/>
    <cellStyle name="Hyperlink" xfId="4143" builtinId="8" hidden="1"/>
    <cellStyle name="Hyperlink" xfId="4145" builtinId="8" hidden="1"/>
    <cellStyle name="Hyperlink" xfId="4147" builtinId="8" hidden="1"/>
    <cellStyle name="Hyperlink" xfId="4149" builtinId="8" hidden="1"/>
    <cellStyle name="Hyperlink" xfId="4151" builtinId="8" hidden="1"/>
    <cellStyle name="Hyperlink" xfId="4153" builtinId="8" hidden="1"/>
    <cellStyle name="Hyperlink" xfId="4155" builtinId="8" hidden="1"/>
    <cellStyle name="Hyperlink" xfId="4157" builtinId="8" hidden="1"/>
    <cellStyle name="Hyperlink" xfId="4159" builtinId="8" hidden="1"/>
    <cellStyle name="Hyperlink" xfId="4161" builtinId="8" hidden="1"/>
    <cellStyle name="Hyperlink" xfId="4163" builtinId="8" hidden="1"/>
    <cellStyle name="Hyperlink" xfId="4165" builtinId="8" hidden="1"/>
    <cellStyle name="Hyperlink" xfId="4167" builtinId="8" hidden="1"/>
    <cellStyle name="Hyperlink" xfId="4169" builtinId="8" hidden="1"/>
    <cellStyle name="Hyperlink" xfId="4171" builtinId="8" hidden="1"/>
    <cellStyle name="Hyperlink" xfId="4173" builtinId="8" hidden="1"/>
    <cellStyle name="Hyperlink" xfId="4175" builtinId="8" hidden="1"/>
    <cellStyle name="Hyperlink" xfId="4177" builtinId="8" hidden="1"/>
    <cellStyle name="Hyperlink" xfId="4179" builtinId="8" hidden="1"/>
    <cellStyle name="Hyperlink" xfId="4181" builtinId="8" hidden="1"/>
    <cellStyle name="Hyperlink" xfId="4183" builtinId="8" hidden="1"/>
    <cellStyle name="Hyperlink" xfId="4185" builtinId="8" hidden="1"/>
    <cellStyle name="Hyperlink" xfId="4187" builtinId="8" hidden="1"/>
    <cellStyle name="Hyperlink" xfId="4189" builtinId="8" hidden="1"/>
    <cellStyle name="Hyperlink" xfId="4191" builtinId="8" hidden="1"/>
    <cellStyle name="Hyperlink" xfId="4193" builtinId="8" hidden="1"/>
    <cellStyle name="Hyperlink" xfId="4195" builtinId="8" hidden="1"/>
    <cellStyle name="Hyperlink" xfId="4197" builtinId="8" hidden="1"/>
    <cellStyle name="Hyperlink" xfId="4199" builtinId="8" hidden="1"/>
    <cellStyle name="Hyperlink" xfId="4201" builtinId="8" hidden="1"/>
    <cellStyle name="Hyperlink" xfId="4203" builtinId="8" hidden="1"/>
    <cellStyle name="Hyperlink" xfId="4205" builtinId="8" hidden="1"/>
    <cellStyle name="Hyperlink" xfId="4207" builtinId="8" hidden="1"/>
    <cellStyle name="Hyperlink" xfId="4209" builtinId="8" hidden="1"/>
    <cellStyle name="Hyperlink" xfId="4211" builtinId="8" hidden="1"/>
    <cellStyle name="Hyperlink" xfId="4213" builtinId="8" hidden="1"/>
    <cellStyle name="Hyperlink" xfId="4215" builtinId="8" hidden="1"/>
    <cellStyle name="Hyperlink" xfId="4217" builtinId="8" hidden="1"/>
    <cellStyle name="Hyperlink" xfId="4219" builtinId="8" hidden="1"/>
    <cellStyle name="Hyperlink" xfId="4221" builtinId="8" hidden="1"/>
    <cellStyle name="Hyperlink" xfId="4223" builtinId="8" hidden="1"/>
    <cellStyle name="Hyperlink" xfId="4225" builtinId="8" hidden="1"/>
    <cellStyle name="Hyperlink" xfId="4227" builtinId="8" hidden="1"/>
    <cellStyle name="Hyperlink" xfId="4229" builtinId="8" hidden="1"/>
    <cellStyle name="Hyperlink" xfId="4231" builtinId="8" hidden="1"/>
    <cellStyle name="Hyperlink" xfId="4233" builtinId="8" hidden="1"/>
    <cellStyle name="Hyperlink" xfId="4235" builtinId="8" hidden="1"/>
    <cellStyle name="Hyperlink" xfId="4237" builtinId="8" hidden="1"/>
    <cellStyle name="Hyperlink" xfId="4239" builtinId="8" hidden="1"/>
    <cellStyle name="Hyperlink" xfId="4241" builtinId="8" hidden="1"/>
    <cellStyle name="Hyperlink" xfId="4243" builtinId="8" hidden="1"/>
    <cellStyle name="Hyperlink" xfId="4245" builtinId="8" hidden="1"/>
    <cellStyle name="Hyperlink" xfId="4247" builtinId="8" hidden="1"/>
    <cellStyle name="Hyperlink" xfId="4249" builtinId="8" hidden="1"/>
    <cellStyle name="Hyperlink" xfId="4251" builtinId="8" hidden="1"/>
    <cellStyle name="Hyperlink" xfId="4253" builtinId="8" hidden="1"/>
    <cellStyle name="Hyperlink" xfId="4255" builtinId="8" hidden="1"/>
    <cellStyle name="Hyperlink" xfId="4257" builtinId="8" hidden="1"/>
    <cellStyle name="Hyperlink" xfId="4259" builtinId="8" hidden="1"/>
    <cellStyle name="Hyperlink" xfId="4261" builtinId="8" hidden="1"/>
    <cellStyle name="Hyperlink" xfId="4263" builtinId="8" hidden="1"/>
    <cellStyle name="Hyperlink" xfId="4265" builtinId="8" hidden="1"/>
    <cellStyle name="Hyperlink" xfId="4267" builtinId="8" hidden="1"/>
    <cellStyle name="Hyperlink" xfId="4269" builtinId="8" hidden="1"/>
    <cellStyle name="Hyperlink" xfId="4271" builtinId="8" hidden="1"/>
    <cellStyle name="Hyperlink" xfId="4273" builtinId="8" hidden="1"/>
    <cellStyle name="Hyperlink" xfId="4275" builtinId="8" hidden="1"/>
    <cellStyle name="Hyperlink" xfId="4277" builtinId="8" hidden="1"/>
    <cellStyle name="Hyperlink" xfId="4279" builtinId="8" hidden="1"/>
    <cellStyle name="Hyperlink" xfId="4281" builtinId="8" hidden="1"/>
    <cellStyle name="Hyperlink" xfId="4283" builtinId="8" hidden="1"/>
    <cellStyle name="Hyperlink" xfId="4285" builtinId="8" hidden="1"/>
    <cellStyle name="Hyperlink" xfId="4287" builtinId="8" hidden="1"/>
    <cellStyle name="Hyperlink" xfId="4289" builtinId="8" hidden="1"/>
    <cellStyle name="Hyperlink" xfId="4291" builtinId="8" hidden="1"/>
    <cellStyle name="Hyperlink" xfId="4293" builtinId="8" hidden="1"/>
    <cellStyle name="Hyperlink" xfId="4295" builtinId="8" hidden="1"/>
    <cellStyle name="Hyperlink" xfId="4297" builtinId="8" hidden="1"/>
    <cellStyle name="Hyperlink" xfId="4299" builtinId="8" hidden="1"/>
    <cellStyle name="Hyperlink" xfId="4301" builtinId="8" hidden="1"/>
    <cellStyle name="Hyperlink" xfId="4303" builtinId="8" hidden="1"/>
    <cellStyle name="Hyperlink" xfId="4305" builtinId="8" hidden="1"/>
    <cellStyle name="Hyperlink" xfId="4307" builtinId="8" hidden="1"/>
    <cellStyle name="Hyperlink" xfId="4309" builtinId="8" hidden="1"/>
    <cellStyle name="Hyperlink" xfId="4311" builtinId="8" hidden="1"/>
    <cellStyle name="Hyperlink" xfId="4313" builtinId="8" hidden="1"/>
    <cellStyle name="Hyperlink" xfId="4315" builtinId="8" hidden="1"/>
    <cellStyle name="Hyperlink" xfId="4317" builtinId="8" hidden="1"/>
    <cellStyle name="Hyperlink" xfId="4319" builtinId="8" hidden="1"/>
    <cellStyle name="Hyperlink" xfId="4321" builtinId="8" hidden="1"/>
    <cellStyle name="Hyperlink" xfId="4323" builtinId="8" hidden="1"/>
    <cellStyle name="Hyperlink" xfId="4325" builtinId="8" hidden="1"/>
    <cellStyle name="Hyperlink" xfId="4327" builtinId="8" hidden="1"/>
    <cellStyle name="Hyperlink" xfId="4329" builtinId="8" hidden="1"/>
    <cellStyle name="Hyperlink" xfId="4331" builtinId="8" hidden="1"/>
    <cellStyle name="Hyperlink" xfId="4333" builtinId="8" hidden="1"/>
    <cellStyle name="Hyperlink" xfId="4335" builtinId="8" hidden="1"/>
    <cellStyle name="Hyperlink" xfId="4337" builtinId="8" hidden="1"/>
    <cellStyle name="Hyperlink" xfId="4339" builtinId="8" hidden="1"/>
    <cellStyle name="Hyperlink" xfId="4341" builtinId="8" hidden="1"/>
    <cellStyle name="Hyperlink" xfId="4343" builtinId="8" hidden="1"/>
    <cellStyle name="Hyperlink" xfId="4345" builtinId="8" hidden="1"/>
    <cellStyle name="Hyperlink" xfId="4347" builtinId="8" hidden="1"/>
    <cellStyle name="Hyperlink" xfId="4349" builtinId="8" hidden="1"/>
    <cellStyle name="Hyperlink" xfId="4351" builtinId="8" hidden="1"/>
    <cellStyle name="Hyperlink" xfId="4353" builtinId="8" hidden="1"/>
    <cellStyle name="Hyperlink" xfId="4355" builtinId="8" hidden="1"/>
    <cellStyle name="Hyperlink" xfId="4357" builtinId="8" hidden="1"/>
    <cellStyle name="Hyperlink" xfId="4359" builtinId="8" hidden="1"/>
    <cellStyle name="Hyperlink" xfId="4361" builtinId="8" hidden="1"/>
    <cellStyle name="Hyperlink" xfId="4363" builtinId="8" hidden="1"/>
    <cellStyle name="Hyperlink" xfId="4365" builtinId="8" hidden="1"/>
    <cellStyle name="Hyperlink" xfId="4367" builtinId="8" hidden="1"/>
    <cellStyle name="Hyperlink" xfId="4369" builtinId="8" hidden="1"/>
    <cellStyle name="Hyperlink" xfId="4371" builtinId="8" hidden="1"/>
    <cellStyle name="Hyperlink" xfId="4373" builtinId="8" hidden="1"/>
    <cellStyle name="Hyperlink" xfId="4375" builtinId="8" hidden="1"/>
    <cellStyle name="Hyperlink" xfId="4377" builtinId="8" hidden="1"/>
    <cellStyle name="Hyperlink" xfId="4379" builtinId="8" hidden="1"/>
    <cellStyle name="Hyperlink" xfId="4381" builtinId="8" hidden="1"/>
    <cellStyle name="Hyperlink" xfId="4383" builtinId="8" hidden="1"/>
    <cellStyle name="Hyperlink" xfId="4385" builtinId="8" hidden="1"/>
    <cellStyle name="Hyperlink" xfId="4387" builtinId="8" hidden="1"/>
    <cellStyle name="Hyperlink" xfId="4389" builtinId="8" hidden="1"/>
    <cellStyle name="Hyperlink" xfId="4391" builtinId="8" hidden="1"/>
    <cellStyle name="Hyperlink" xfId="4393" builtinId="8" hidden="1"/>
    <cellStyle name="Hyperlink" xfId="4395" builtinId="8" hidden="1"/>
    <cellStyle name="Hyperlink" xfId="4397" builtinId="8" hidden="1"/>
    <cellStyle name="Hyperlink" xfId="4399" builtinId="8" hidden="1"/>
    <cellStyle name="Hyperlink" xfId="4401" builtinId="8" hidden="1"/>
    <cellStyle name="Hyperlink" xfId="4403" builtinId="8" hidden="1"/>
    <cellStyle name="Hyperlink" xfId="4405" builtinId="8" hidden="1"/>
    <cellStyle name="Hyperlink" xfId="4407" builtinId="8" hidden="1"/>
    <cellStyle name="Hyperlink" xfId="4409" builtinId="8" hidden="1"/>
    <cellStyle name="Hyperlink" xfId="4411" builtinId="8" hidden="1"/>
    <cellStyle name="Hyperlink" xfId="4413" builtinId="8" hidden="1"/>
    <cellStyle name="Hyperlink" xfId="4415" builtinId="8" hidden="1"/>
    <cellStyle name="Hyperlink" xfId="4417" builtinId="8" hidden="1"/>
    <cellStyle name="Hyperlink" xfId="4419" builtinId="8" hidden="1"/>
    <cellStyle name="Hyperlink" xfId="4421" builtinId="8" hidden="1"/>
    <cellStyle name="Hyperlink" xfId="4423" builtinId="8" hidden="1"/>
    <cellStyle name="Hyperlink" xfId="4425" builtinId="8" hidden="1"/>
    <cellStyle name="Hyperlink" xfId="4427" builtinId="8" hidden="1"/>
    <cellStyle name="Hyperlink" xfId="4429" builtinId="8" hidden="1"/>
    <cellStyle name="Hyperlink" xfId="4431" builtinId="8" hidden="1"/>
    <cellStyle name="Hyperlink" xfId="4433" builtinId="8" hidden="1"/>
    <cellStyle name="Hyperlink" xfId="4435" builtinId="8" hidden="1"/>
    <cellStyle name="Hyperlink" xfId="4437" builtinId="8" hidden="1"/>
    <cellStyle name="Hyperlink" xfId="4439" builtinId="8" hidden="1"/>
    <cellStyle name="Hyperlink" xfId="4441" builtinId="8" hidden="1"/>
    <cellStyle name="Hyperlink" xfId="4443" builtinId="8" hidden="1"/>
    <cellStyle name="Hyperlink" xfId="4445" builtinId="8" hidden="1"/>
    <cellStyle name="Hyperlink" xfId="4447" builtinId="8" hidden="1"/>
    <cellStyle name="Hyperlink" xfId="4449" builtinId="8" hidden="1"/>
    <cellStyle name="Hyperlink" xfId="4451" builtinId="8" hidden="1"/>
    <cellStyle name="Hyperlink" xfId="4453" builtinId="8" hidden="1"/>
    <cellStyle name="Hyperlink" xfId="4455" builtinId="8" hidden="1"/>
    <cellStyle name="Hyperlink" xfId="4457" builtinId="8" hidden="1"/>
    <cellStyle name="Hyperlink" xfId="4459" builtinId="8" hidden="1"/>
    <cellStyle name="Hyperlink" xfId="4461" builtinId="8" hidden="1"/>
    <cellStyle name="Hyperlink" xfId="4463" builtinId="8" hidden="1"/>
    <cellStyle name="Hyperlink" xfId="4465" builtinId="8" hidden="1"/>
    <cellStyle name="Hyperlink" xfId="4467" builtinId="8" hidden="1"/>
    <cellStyle name="Hyperlink" xfId="4469" builtinId="8" hidden="1"/>
    <cellStyle name="Hyperlink" xfId="4471" builtinId="8" hidden="1"/>
    <cellStyle name="Hyperlink" xfId="4473" builtinId="8" hidden="1"/>
    <cellStyle name="Hyperlink" xfId="4475" builtinId="8" hidden="1"/>
    <cellStyle name="Hyperlink" xfId="4477" builtinId="8" hidden="1"/>
    <cellStyle name="Hyperlink" xfId="4479" builtinId="8" hidden="1"/>
    <cellStyle name="Hyperlink" xfId="4481" builtinId="8" hidden="1"/>
    <cellStyle name="Hyperlink" xfId="4483" builtinId="8" hidden="1"/>
    <cellStyle name="Hyperlink" xfId="4485" builtinId="8" hidden="1"/>
    <cellStyle name="Hyperlink" xfId="4487" builtinId="8" hidden="1"/>
    <cellStyle name="Hyperlink" xfId="4489" builtinId="8" hidden="1"/>
    <cellStyle name="Hyperlink" xfId="4491" builtinId="8" hidden="1"/>
    <cellStyle name="Hyperlink" xfId="4493" builtinId="8" hidden="1"/>
    <cellStyle name="Hyperlink" xfId="4495" builtinId="8" hidden="1"/>
    <cellStyle name="Hyperlink" xfId="4497" builtinId="8" hidden="1"/>
    <cellStyle name="Hyperlink" xfId="4499" builtinId="8" hidden="1"/>
    <cellStyle name="Hyperlink" xfId="4501" builtinId="8" hidden="1"/>
    <cellStyle name="Hyperlink" xfId="4503" builtinId="8" hidden="1"/>
    <cellStyle name="Hyperlink" xfId="4505" builtinId="8" hidden="1"/>
    <cellStyle name="Hyperlink" xfId="4507" builtinId="8" hidden="1"/>
    <cellStyle name="Hyperlink" xfId="4509" builtinId="8" hidden="1"/>
    <cellStyle name="Hyperlink" xfId="4511" builtinId="8" hidden="1"/>
    <cellStyle name="Hyperlink" xfId="4513" builtinId="8" hidden="1"/>
    <cellStyle name="Hyperlink" xfId="4515" builtinId="8" hidden="1"/>
    <cellStyle name="Hyperlink" xfId="4517" builtinId="8" hidden="1"/>
    <cellStyle name="Hyperlink" xfId="4519" builtinId="8" hidden="1"/>
    <cellStyle name="Hyperlink" xfId="4521" builtinId="8" hidden="1"/>
    <cellStyle name="Hyperlink" xfId="4523" builtinId="8" hidden="1"/>
    <cellStyle name="Hyperlink" xfId="4525" builtinId="8" hidden="1"/>
    <cellStyle name="Hyperlink" xfId="4527" builtinId="8" hidden="1"/>
    <cellStyle name="Hyperlink" xfId="4529" builtinId="8" hidden="1"/>
    <cellStyle name="Hyperlink" xfId="4531" builtinId="8" hidden="1"/>
    <cellStyle name="Hyperlink" xfId="4533" builtinId="8" hidden="1"/>
    <cellStyle name="Hyperlink" xfId="4535" builtinId="8" hidden="1"/>
    <cellStyle name="Hyperlink" xfId="4537" builtinId="8" hidden="1"/>
    <cellStyle name="Hyperlink" xfId="4539" builtinId="8" hidden="1"/>
    <cellStyle name="Hyperlink" xfId="4541" builtinId="8" hidden="1"/>
    <cellStyle name="Hyperlink" xfId="4543" builtinId="8" hidden="1"/>
    <cellStyle name="Hyperlink" xfId="4545" builtinId="8" hidden="1"/>
    <cellStyle name="Hyperlink" xfId="4547" builtinId="8" hidden="1"/>
    <cellStyle name="Hyperlink" xfId="4549" builtinId="8" hidden="1"/>
    <cellStyle name="Hyperlink" xfId="4551" builtinId="8" hidden="1"/>
    <cellStyle name="Hyperlink" xfId="4553" builtinId="8" hidden="1"/>
    <cellStyle name="Hyperlink" xfId="4555" builtinId="8" hidden="1"/>
    <cellStyle name="Hyperlink" xfId="4557" builtinId="8" hidden="1"/>
    <cellStyle name="Hyperlink" xfId="4559" builtinId="8" hidden="1"/>
    <cellStyle name="Hyperlink" xfId="4561" builtinId="8" hidden="1"/>
    <cellStyle name="Hyperlink" xfId="4563" builtinId="8" hidden="1"/>
    <cellStyle name="Hyperlink" xfId="4565" builtinId="8" hidden="1"/>
    <cellStyle name="Hyperlink" xfId="4567" builtinId="8" hidden="1"/>
    <cellStyle name="Hyperlink" xfId="4569" builtinId="8" hidden="1"/>
    <cellStyle name="Hyperlink" xfId="4571" builtinId="8" hidden="1"/>
    <cellStyle name="Hyperlink" xfId="4573" builtinId="8" hidden="1"/>
    <cellStyle name="Hyperlink" xfId="4575" builtinId="8" hidden="1"/>
    <cellStyle name="Hyperlink" xfId="4577" builtinId="8" hidden="1"/>
    <cellStyle name="Hyperlink" xfId="4579" builtinId="8" hidden="1"/>
    <cellStyle name="Hyperlink" xfId="4581" builtinId="8" hidden="1"/>
    <cellStyle name="Hyperlink" xfId="4583" builtinId="8" hidden="1"/>
    <cellStyle name="Hyperlink" xfId="4585" builtinId="8" hidden="1"/>
    <cellStyle name="Hyperlink" xfId="4587" builtinId="8" hidden="1"/>
    <cellStyle name="Hyperlink" xfId="4589" builtinId="8" hidden="1"/>
    <cellStyle name="Hyperlink" xfId="4591" builtinId="8" hidden="1"/>
    <cellStyle name="Hyperlink" xfId="4593" builtinId="8" hidden="1"/>
    <cellStyle name="Hyperlink" xfId="4595" builtinId="8" hidden="1"/>
    <cellStyle name="Hyperlink" xfId="4597" builtinId="8" hidden="1"/>
    <cellStyle name="Hyperlink" xfId="4599" builtinId="8" hidden="1"/>
    <cellStyle name="Hyperlink" xfId="4601" builtinId="8" hidden="1"/>
    <cellStyle name="Hyperlink" xfId="4603" builtinId="8" hidden="1"/>
    <cellStyle name="Hyperlink" xfId="4605" builtinId="8" hidden="1"/>
    <cellStyle name="Hyperlink" xfId="4607" builtinId="8" hidden="1"/>
    <cellStyle name="Hyperlink" xfId="4609" builtinId="8" hidden="1"/>
    <cellStyle name="Hyperlink" xfId="4611" builtinId="8" hidden="1"/>
    <cellStyle name="Hyperlink" xfId="4613" builtinId="8" hidden="1"/>
    <cellStyle name="Hyperlink" xfId="4615" builtinId="8" hidden="1"/>
    <cellStyle name="Hyperlink" xfId="4617" builtinId="8" hidden="1"/>
    <cellStyle name="Hyperlink" xfId="4619" builtinId="8" hidden="1"/>
    <cellStyle name="Hyperlink" xfId="4621" builtinId="8" hidden="1"/>
    <cellStyle name="Hyperlink" xfId="4623" builtinId="8" hidden="1"/>
    <cellStyle name="Hyperlink" xfId="4625" builtinId="8" hidden="1"/>
    <cellStyle name="Hyperlink" xfId="4627" builtinId="8" hidden="1"/>
    <cellStyle name="Hyperlink" xfId="4629" builtinId="8" hidden="1"/>
    <cellStyle name="Hyperlink" xfId="4631" builtinId="8" hidden="1"/>
    <cellStyle name="Hyperlink" xfId="4633" builtinId="8" hidden="1"/>
    <cellStyle name="Hyperlink" xfId="4635" builtinId="8" hidden="1"/>
    <cellStyle name="Hyperlink" xfId="4637" builtinId="8" hidden="1"/>
    <cellStyle name="Hyperlink" xfId="4639" builtinId="8" hidden="1"/>
    <cellStyle name="Hyperlink" xfId="4641" builtinId="8" hidden="1"/>
    <cellStyle name="Hyperlink" xfId="4643" builtinId="8" hidden="1"/>
    <cellStyle name="Hyperlink" xfId="4645" builtinId="8" hidden="1"/>
    <cellStyle name="Hyperlink" xfId="4647" builtinId="8" hidden="1"/>
    <cellStyle name="Hyperlink" xfId="4649" builtinId="8" hidden="1"/>
    <cellStyle name="Hyperlink" xfId="4651" builtinId="8" hidden="1"/>
    <cellStyle name="Hyperlink" xfId="4653" builtinId="8" hidden="1"/>
    <cellStyle name="Hyperlink" xfId="4655" builtinId="8" hidden="1"/>
    <cellStyle name="Hyperlink" xfId="4657" builtinId="8" hidden="1"/>
    <cellStyle name="Hyperlink" xfId="4659" builtinId="8" hidden="1"/>
    <cellStyle name="Hyperlink" xfId="4661" builtinId="8" hidden="1"/>
    <cellStyle name="Hyperlink" xfId="4663" builtinId="8" hidden="1"/>
    <cellStyle name="Hyperlink" xfId="4665" builtinId="8" hidden="1"/>
    <cellStyle name="Hyperlink" xfId="4667" builtinId="8" hidden="1"/>
    <cellStyle name="Hyperlink" xfId="4669" builtinId="8" hidden="1"/>
    <cellStyle name="Hyperlink" xfId="4671" builtinId="8" hidden="1"/>
    <cellStyle name="Hyperlink" xfId="4673" builtinId="8" hidden="1"/>
    <cellStyle name="Hyperlink" xfId="4675" builtinId="8" hidden="1"/>
    <cellStyle name="Hyperlink" xfId="4677" builtinId="8" hidden="1"/>
    <cellStyle name="Hyperlink" xfId="4679" builtinId="8" hidden="1"/>
    <cellStyle name="Hyperlink" xfId="4681" builtinId="8" hidden="1"/>
    <cellStyle name="Hyperlink" xfId="4683" builtinId="8" hidden="1"/>
    <cellStyle name="Hyperlink" xfId="4685" builtinId="8" hidden="1"/>
    <cellStyle name="Hyperlink" xfId="4687" builtinId="8" hidden="1"/>
    <cellStyle name="Hyperlink" xfId="4689" builtinId="8" hidden="1"/>
    <cellStyle name="Hyperlink" xfId="4691" builtinId="8" hidden="1"/>
    <cellStyle name="Hyperlink" xfId="4693" builtinId="8" hidden="1"/>
    <cellStyle name="Hyperlink" xfId="4695" builtinId="8" hidden="1"/>
    <cellStyle name="Hyperlink" xfId="4697" builtinId="8" hidden="1"/>
    <cellStyle name="Hyperlink" xfId="4699" builtinId="8" hidden="1"/>
    <cellStyle name="Hyperlink" xfId="4701" builtinId="8" hidden="1"/>
    <cellStyle name="Hyperlink" xfId="4703" builtinId="8" hidden="1"/>
    <cellStyle name="Hyperlink" xfId="4705" builtinId="8" hidden="1"/>
    <cellStyle name="Hyperlink" xfId="4707" builtinId="8" hidden="1"/>
    <cellStyle name="Hyperlink" xfId="4709" builtinId="8" hidden="1"/>
    <cellStyle name="Hyperlink" xfId="4711" builtinId="8" hidden="1"/>
    <cellStyle name="Hyperlink" xfId="4713" builtinId="8" hidden="1"/>
    <cellStyle name="Hyperlink" xfId="4715" builtinId="8" hidden="1"/>
    <cellStyle name="Hyperlink" xfId="4717" builtinId="8" hidden="1"/>
    <cellStyle name="Hyperlink" xfId="4719" builtinId="8" hidden="1"/>
    <cellStyle name="Hyperlink" xfId="4721" builtinId="8" hidden="1"/>
    <cellStyle name="Hyperlink" xfId="4723" builtinId="8" hidden="1"/>
    <cellStyle name="Hyperlink" xfId="4725" builtinId="8" hidden="1"/>
    <cellStyle name="Hyperlink" xfId="4727" builtinId="8" hidden="1"/>
    <cellStyle name="Hyperlink" xfId="4729" builtinId="8" hidden="1"/>
    <cellStyle name="Hyperlink" xfId="4731" builtinId="8" hidden="1"/>
    <cellStyle name="Hyperlink" xfId="4733" builtinId="8" hidden="1"/>
    <cellStyle name="Hyperlink" xfId="4735" builtinId="8" hidden="1"/>
    <cellStyle name="Hyperlink" xfId="4737" builtinId="8" hidden="1"/>
    <cellStyle name="Hyperlink" xfId="4739" builtinId="8" hidden="1"/>
    <cellStyle name="Hyperlink" xfId="4741" builtinId="8" hidden="1"/>
    <cellStyle name="Hyperlink" xfId="4743" builtinId="8" hidden="1"/>
    <cellStyle name="Hyperlink" xfId="4745" builtinId="8" hidden="1"/>
    <cellStyle name="Hyperlink" xfId="4747" builtinId="8" hidden="1"/>
    <cellStyle name="Hyperlink" xfId="4749" builtinId="8" hidden="1"/>
    <cellStyle name="Hyperlink" xfId="4751" builtinId="8" hidden="1"/>
    <cellStyle name="Hyperlink" xfId="4753" builtinId="8" hidden="1"/>
    <cellStyle name="Hyperlink" xfId="4755" builtinId="8" hidden="1"/>
    <cellStyle name="Hyperlink" xfId="4757" builtinId="8" hidden="1"/>
    <cellStyle name="Hyperlink" xfId="4759" builtinId="8" hidden="1"/>
    <cellStyle name="Hyperlink" xfId="4761" builtinId="8" hidden="1"/>
    <cellStyle name="Hyperlink" xfId="4763" builtinId="8" hidden="1"/>
    <cellStyle name="Hyperlink" xfId="4765" builtinId="8" hidden="1"/>
    <cellStyle name="Hyperlink" xfId="4767" builtinId="8" hidden="1"/>
    <cellStyle name="Hyperlink" xfId="4769" builtinId="8" hidden="1"/>
    <cellStyle name="Hyperlink" xfId="4771" builtinId="8" hidden="1"/>
    <cellStyle name="Hyperlink" xfId="4773" builtinId="8" hidden="1"/>
    <cellStyle name="Hyperlink" xfId="4775" builtinId="8" hidden="1"/>
    <cellStyle name="Hyperlink" xfId="4777" builtinId="8" hidden="1"/>
    <cellStyle name="Hyperlink" xfId="4779" builtinId="8" hidden="1"/>
    <cellStyle name="Hyperlink" xfId="4781" builtinId="8" hidden="1"/>
    <cellStyle name="Hyperlink" xfId="4783" builtinId="8" hidden="1"/>
    <cellStyle name="Hyperlink" xfId="4785" builtinId="8" hidden="1"/>
    <cellStyle name="Hyperlink" xfId="4787" builtinId="8" hidden="1"/>
    <cellStyle name="Hyperlink" xfId="4789" builtinId="8" hidden="1"/>
    <cellStyle name="Hyperlink" xfId="4791" builtinId="8" hidden="1"/>
    <cellStyle name="Hyperlink" xfId="4793" builtinId="8" hidden="1"/>
    <cellStyle name="Hyperlink" xfId="4795" builtinId="8" hidden="1"/>
    <cellStyle name="Hyperlink" xfId="4797" builtinId="8" hidden="1"/>
    <cellStyle name="Hyperlink" xfId="4799" builtinId="8" hidden="1"/>
    <cellStyle name="Hyperlink" xfId="4801" builtinId="8" hidden="1"/>
    <cellStyle name="Hyperlink" xfId="4803" builtinId="8" hidden="1"/>
    <cellStyle name="Hyperlink" xfId="4805" builtinId="8" hidden="1"/>
    <cellStyle name="Hyperlink" xfId="4807" builtinId="8" hidden="1"/>
    <cellStyle name="Hyperlink" xfId="4809" builtinId="8" hidden="1"/>
    <cellStyle name="Hyperlink" xfId="4811" builtinId="8" hidden="1"/>
    <cellStyle name="Hyperlink" xfId="4813" builtinId="8" hidden="1"/>
    <cellStyle name="Hyperlink" xfId="4815" builtinId="8" hidden="1"/>
    <cellStyle name="Hyperlink" xfId="4817" builtinId="8" hidden="1"/>
    <cellStyle name="Hyperlink" xfId="4819" builtinId="8" hidden="1"/>
    <cellStyle name="Hyperlink" xfId="4821" builtinId="8" hidden="1"/>
    <cellStyle name="Hyperlink" xfId="4823" builtinId="8" hidden="1"/>
    <cellStyle name="Hyperlink" xfId="4825" builtinId="8" hidden="1"/>
    <cellStyle name="Hyperlink" xfId="4827" builtinId="8" hidden="1"/>
    <cellStyle name="Hyperlink" xfId="4829" builtinId="8" hidden="1"/>
    <cellStyle name="Hyperlink" xfId="4831" builtinId="8" hidden="1"/>
    <cellStyle name="Hyperlink" xfId="4833" builtinId="8" hidden="1"/>
    <cellStyle name="Hyperlink" xfId="4835" builtinId="8" hidden="1"/>
    <cellStyle name="Hyperlink" xfId="4837" builtinId="8" hidden="1"/>
    <cellStyle name="Hyperlink" xfId="4839" builtinId="8" hidden="1"/>
    <cellStyle name="Hyperlink" xfId="4841" builtinId="8" hidden="1"/>
    <cellStyle name="Hyperlink" xfId="4843" builtinId="8" hidden="1"/>
    <cellStyle name="Hyperlink" xfId="4845" builtinId="8" hidden="1"/>
    <cellStyle name="Hyperlink" xfId="4847" builtinId="8" hidden="1"/>
    <cellStyle name="Hyperlink" xfId="4849" builtinId="8" hidden="1"/>
    <cellStyle name="Hyperlink" xfId="4851" builtinId="8" hidden="1"/>
    <cellStyle name="Hyperlink" xfId="4853" builtinId="8" hidden="1"/>
    <cellStyle name="Hyperlink" xfId="4855" builtinId="8" hidden="1"/>
    <cellStyle name="Hyperlink" xfId="4857" builtinId="8" hidden="1"/>
    <cellStyle name="Hyperlink" xfId="4859" builtinId="8" hidden="1"/>
    <cellStyle name="Hyperlink" xfId="4861" builtinId="8" hidden="1"/>
    <cellStyle name="Hyperlink" xfId="4863" builtinId="8" hidden="1"/>
    <cellStyle name="Hyperlink" xfId="4865" builtinId="8" hidden="1"/>
    <cellStyle name="Hyperlink" xfId="4867" builtinId="8" hidden="1"/>
    <cellStyle name="Hyperlink" xfId="4869" builtinId="8" hidden="1"/>
    <cellStyle name="Hyperlink" xfId="4871" builtinId="8" hidden="1"/>
    <cellStyle name="Hyperlink" xfId="4873" builtinId="8" hidden="1"/>
    <cellStyle name="Hyperlink" xfId="4875" builtinId="8" hidden="1"/>
    <cellStyle name="Hyperlink" xfId="4877" builtinId="8" hidden="1"/>
    <cellStyle name="Hyperlink" xfId="4879" builtinId="8" hidden="1"/>
    <cellStyle name="Hyperlink" xfId="4881" builtinId="8" hidden="1"/>
    <cellStyle name="Hyperlink" xfId="4883" builtinId="8" hidden="1"/>
    <cellStyle name="Hyperlink" xfId="4885" builtinId="8" hidden="1"/>
    <cellStyle name="Hyperlink" xfId="4887" builtinId="8" hidden="1"/>
    <cellStyle name="Hyperlink" xfId="4889" builtinId="8" hidden="1"/>
    <cellStyle name="Hyperlink" xfId="4891" builtinId="8" hidden="1"/>
    <cellStyle name="Hyperlink" xfId="4893" builtinId="8" hidden="1"/>
    <cellStyle name="Hyperlink" xfId="4895" builtinId="8" hidden="1"/>
    <cellStyle name="Hyperlink" xfId="4897" builtinId="8" hidden="1"/>
    <cellStyle name="Hyperlink" xfId="4899" builtinId="8" hidden="1"/>
    <cellStyle name="Hyperlink" xfId="4901" builtinId="8" hidden="1"/>
    <cellStyle name="Hyperlink" xfId="4903" builtinId="8" hidden="1"/>
    <cellStyle name="Hyperlink" xfId="4905" builtinId="8" hidden="1"/>
    <cellStyle name="Hyperlink" xfId="4907" builtinId="8" hidden="1"/>
    <cellStyle name="Hyperlink" xfId="4909" builtinId="8" hidden="1"/>
    <cellStyle name="Hyperlink" xfId="4911" builtinId="8" hidden="1"/>
    <cellStyle name="Hyperlink" xfId="4913" builtinId="8" hidden="1"/>
    <cellStyle name="Hyperlink" xfId="4915" builtinId="8" hidden="1"/>
    <cellStyle name="Hyperlink" xfId="4917" builtinId="8" hidden="1"/>
    <cellStyle name="Hyperlink" xfId="4919" builtinId="8" hidden="1"/>
    <cellStyle name="Hyperlink" xfId="4921" builtinId="8" hidden="1"/>
    <cellStyle name="Hyperlink" xfId="4923" builtinId="8" hidden="1"/>
    <cellStyle name="Hyperlink" xfId="4925" builtinId="8" hidden="1"/>
    <cellStyle name="Hyperlink" xfId="4927" builtinId="8" hidden="1"/>
    <cellStyle name="Hyperlink" xfId="4929" builtinId="8" hidden="1"/>
    <cellStyle name="Hyperlink" xfId="4931" builtinId="8" hidden="1"/>
    <cellStyle name="Hyperlink" xfId="4933" builtinId="8" hidden="1"/>
    <cellStyle name="Hyperlink" xfId="4935" builtinId="8" hidden="1"/>
    <cellStyle name="Hyperlink" xfId="4937" builtinId="8" hidden="1"/>
    <cellStyle name="Hyperlink" xfId="4939" builtinId="8" hidden="1"/>
    <cellStyle name="Hyperlink" xfId="4941" builtinId="8" hidden="1"/>
    <cellStyle name="Hyperlink" xfId="4943" builtinId="8" hidden="1"/>
    <cellStyle name="Hyperlink" xfId="4945" builtinId="8" hidden="1"/>
    <cellStyle name="Hyperlink" xfId="4947" builtinId="8" hidden="1"/>
    <cellStyle name="Hyperlink" xfId="4949" builtinId="8" hidden="1"/>
    <cellStyle name="Hyperlink" xfId="4951" builtinId="8" hidden="1"/>
    <cellStyle name="Hyperlink" xfId="4953" builtinId="8" hidden="1"/>
    <cellStyle name="Hyperlink" xfId="4955" builtinId="8" hidden="1"/>
    <cellStyle name="Hyperlink" xfId="4957" builtinId="8" hidden="1"/>
    <cellStyle name="Hyperlink" xfId="4959" builtinId="8" hidden="1"/>
    <cellStyle name="Hyperlink" xfId="4961" builtinId="8" hidden="1"/>
    <cellStyle name="Hyperlink" xfId="4963" builtinId="8" hidden="1"/>
    <cellStyle name="Hyperlink" xfId="4965" builtinId="8" hidden="1"/>
    <cellStyle name="Hyperlink" xfId="4967" builtinId="8" hidden="1"/>
    <cellStyle name="Hyperlink" xfId="4969" builtinId="8" hidden="1"/>
    <cellStyle name="Hyperlink" xfId="4971" builtinId="8" hidden="1"/>
    <cellStyle name="Hyperlink" xfId="4973" builtinId="8" hidden="1"/>
    <cellStyle name="Hyperlink" xfId="4975" builtinId="8" hidden="1"/>
    <cellStyle name="Hyperlink" xfId="4977" builtinId="8" hidden="1"/>
    <cellStyle name="Hyperlink" xfId="4979" builtinId="8" hidden="1"/>
    <cellStyle name="Hyperlink" xfId="4981" builtinId="8" hidden="1"/>
    <cellStyle name="Hyperlink" xfId="4983" builtinId="8" hidden="1"/>
    <cellStyle name="Hyperlink" xfId="4985" builtinId="8" hidden="1"/>
    <cellStyle name="Hyperlink" xfId="4987" builtinId="8" hidden="1"/>
    <cellStyle name="Hyperlink" xfId="4989" builtinId="8" hidden="1"/>
    <cellStyle name="Hyperlink" xfId="4991" builtinId="8" hidden="1"/>
    <cellStyle name="Hyperlink" xfId="4993" builtinId="8" hidden="1"/>
    <cellStyle name="Hyperlink" xfId="4995" builtinId="8" hidden="1"/>
    <cellStyle name="Hyperlink" xfId="4997" builtinId="8" hidden="1"/>
    <cellStyle name="Hyperlink" xfId="4999" builtinId="8" hidden="1"/>
    <cellStyle name="Hyperlink" xfId="5001" builtinId="8" hidden="1"/>
    <cellStyle name="Hyperlink" xfId="5003" builtinId="8" hidden="1"/>
    <cellStyle name="Hyperlink" xfId="5005" builtinId="8" hidden="1"/>
    <cellStyle name="Hyperlink" xfId="5007" builtinId="8" hidden="1"/>
    <cellStyle name="Hyperlink" xfId="5009" builtinId="8" hidden="1"/>
    <cellStyle name="Hyperlink" xfId="5011" builtinId="8" hidden="1"/>
    <cellStyle name="Hyperlink" xfId="5013" builtinId="8" hidden="1"/>
    <cellStyle name="Hyperlink" xfId="5015" builtinId="8" hidden="1"/>
    <cellStyle name="Hyperlink" xfId="5017" builtinId="8" hidden="1"/>
    <cellStyle name="Hyperlink" xfId="5019" builtinId="8" hidden="1"/>
    <cellStyle name="Hyperlink" xfId="5021" builtinId="8" hidden="1"/>
    <cellStyle name="Hyperlink" xfId="5023" builtinId="8" hidden="1"/>
    <cellStyle name="Hyperlink" xfId="5025" builtinId="8" hidden="1"/>
    <cellStyle name="Hyperlink" xfId="5027" builtinId="8" hidden="1"/>
    <cellStyle name="Hyperlink" xfId="5029" builtinId="8" hidden="1"/>
    <cellStyle name="Hyperlink" xfId="5031" builtinId="8" hidden="1"/>
    <cellStyle name="Hyperlink" xfId="5033" builtinId="8" hidden="1"/>
    <cellStyle name="Hyperlink" xfId="5035" builtinId="8" hidden="1"/>
    <cellStyle name="Hyperlink" xfId="5037" builtinId="8" hidden="1"/>
    <cellStyle name="Hyperlink" xfId="5039" builtinId="8" hidden="1"/>
    <cellStyle name="Hyperlink" xfId="5041" builtinId="8" hidden="1"/>
    <cellStyle name="Hyperlink" xfId="5043" builtinId="8" hidden="1"/>
    <cellStyle name="Hyperlink" xfId="5045" builtinId="8" hidden="1"/>
    <cellStyle name="Hyperlink" xfId="5047" builtinId="8" hidden="1"/>
    <cellStyle name="Hyperlink" xfId="5049" builtinId="8" hidden="1"/>
    <cellStyle name="Hyperlink" xfId="5051" builtinId="8" hidden="1"/>
    <cellStyle name="Hyperlink" xfId="5053" builtinId="8" hidden="1"/>
    <cellStyle name="Hyperlink" xfId="5055" builtinId="8" hidden="1"/>
    <cellStyle name="Hyperlink" xfId="5057" builtinId="8" hidden="1"/>
    <cellStyle name="Hyperlink" xfId="5059" builtinId="8" hidden="1"/>
    <cellStyle name="Hyperlink" xfId="5061" builtinId="8" hidden="1"/>
    <cellStyle name="Hyperlink" xfId="5063" builtinId="8" hidden="1"/>
    <cellStyle name="Hyperlink" xfId="5065" builtinId="8" hidden="1"/>
    <cellStyle name="Hyperlink" xfId="5067" builtinId="8" hidden="1"/>
    <cellStyle name="Hyperlink" xfId="5069" builtinId="8" hidden="1"/>
    <cellStyle name="Hyperlink" xfId="5071" builtinId="8" hidden="1"/>
    <cellStyle name="Hyperlink" xfId="5073" builtinId="8" hidden="1"/>
    <cellStyle name="Hyperlink" xfId="5075" builtinId="8" hidden="1"/>
    <cellStyle name="Hyperlink" xfId="5077" builtinId="8" hidden="1"/>
    <cellStyle name="Hyperlink" xfId="5079" builtinId="8" hidden="1"/>
    <cellStyle name="Hyperlink" xfId="5081" builtinId="8" hidden="1"/>
    <cellStyle name="Hyperlink" xfId="5083" builtinId="8" hidden="1"/>
    <cellStyle name="Hyperlink" xfId="5085" builtinId="8" hidden="1"/>
    <cellStyle name="Hyperlink" xfId="5087" builtinId="8" hidden="1"/>
    <cellStyle name="Hyperlink" xfId="5089" builtinId="8" hidden="1"/>
    <cellStyle name="Hyperlink" xfId="5091" builtinId="8" hidden="1"/>
    <cellStyle name="Hyperlink" xfId="5093" builtinId="8" hidden="1"/>
    <cellStyle name="Hyperlink" xfId="5095" builtinId="8" hidden="1"/>
    <cellStyle name="Hyperlink" xfId="5097" builtinId="8" hidden="1"/>
    <cellStyle name="Hyperlink" xfId="5099" builtinId="8" hidden="1"/>
    <cellStyle name="Hyperlink" xfId="5101" builtinId="8" hidden="1"/>
    <cellStyle name="Hyperlink" xfId="5103" builtinId="8" hidden="1"/>
    <cellStyle name="Hyperlink" xfId="5105" builtinId="8" hidden="1"/>
    <cellStyle name="Hyperlink" xfId="5107" builtinId="8" hidden="1"/>
    <cellStyle name="Hyperlink" xfId="5109" builtinId="8" hidden="1"/>
    <cellStyle name="Hyperlink" xfId="5111" builtinId="8" hidden="1"/>
    <cellStyle name="Hyperlink" xfId="5113" builtinId="8" hidden="1"/>
    <cellStyle name="Hyperlink" xfId="5115" builtinId="8" hidden="1"/>
    <cellStyle name="Hyperlink" xfId="5117" builtinId="8" hidden="1"/>
    <cellStyle name="Hyperlink" xfId="5119" builtinId="8" hidden="1"/>
    <cellStyle name="Hyperlink" xfId="5121" builtinId="8" hidden="1"/>
    <cellStyle name="Hyperlink" xfId="5123" builtinId="8" hidden="1"/>
    <cellStyle name="Hyperlink" xfId="5125" builtinId="8" hidden="1"/>
    <cellStyle name="Hyperlink" xfId="5127" builtinId="8" hidden="1"/>
    <cellStyle name="Hyperlink" xfId="5129" builtinId="8" hidden="1"/>
    <cellStyle name="Hyperlink" xfId="5131" builtinId="8" hidden="1"/>
    <cellStyle name="Hyperlink" xfId="5133" builtinId="8" hidden="1"/>
    <cellStyle name="Hyperlink" xfId="5135" builtinId="8" hidden="1"/>
    <cellStyle name="Hyperlink" xfId="5137" builtinId="8" hidden="1"/>
    <cellStyle name="Hyperlink" xfId="5139" builtinId="8" hidden="1"/>
    <cellStyle name="Hyperlink" xfId="5141" builtinId="8" hidden="1"/>
    <cellStyle name="Hyperlink" xfId="5143" builtinId="8" hidden="1"/>
    <cellStyle name="Hyperlink" xfId="5145" builtinId="8" hidden="1"/>
    <cellStyle name="Hyperlink" xfId="5147" builtinId="8" hidden="1"/>
    <cellStyle name="Hyperlink" xfId="5149" builtinId="8" hidden="1"/>
    <cellStyle name="Hyperlink" xfId="5151" builtinId="8" hidden="1"/>
    <cellStyle name="Hyperlink" xfId="5153" builtinId="8" hidden="1"/>
    <cellStyle name="Hyperlink" xfId="5155" builtinId="8" hidden="1"/>
    <cellStyle name="Hyperlink" xfId="5157" builtinId="8" hidden="1"/>
    <cellStyle name="Hyperlink" xfId="5159" builtinId="8" hidden="1"/>
    <cellStyle name="Hyperlink" xfId="5161" builtinId="8" hidden="1"/>
    <cellStyle name="Hyperlink" xfId="5163" builtinId="8" hidden="1"/>
    <cellStyle name="Hyperlink" xfId="5165" builtinId="8" hidden="1"/>
    <cellStyle name="Hyperlink" xfId="5167" builtinId="8" hidden="1"/>
    <cellStyle name="Hyperlink" xfId="5169" builtinId="8" hidden="1"/>
    <cellStyle name="Hyperlink" xfId="5171" builtinId="8" hidden="1"/>
    <cellStyle name="Hyperlink" xfId="5173" builtinId="8" hidden="1"/>
    <cellStyle name="Hyperlink" xfId="5175" builtinId="8" hidden="1"/>
    <cellStyle name="Hyperlink" xfId="5177" builtinId="8" hidden="1"/>
    <cellStyle name="Hyperlink" xfId="5179" builtinId="8" hidden="1"/>
    <cellStyle name="Hyperlink" xfId="5181" builtinId="8" hidden="1"/>
    <cellStyle name="Hyperlink" xfId="5183" builtinId="8" hidden="1"/>
    <cellStyle name="Hyperlink" xfId="5185" builtinId="8" hidden="1"/>
    <cellStyle name="Hyperlink" xfId="5187" builtinId="8" hidden="1"/>
    <cellStyle name="Hyperlink" xfId="5189" builtinId="8" hidden="1"/>
    <cellStyle name="Hyperlink" xfId="5191" builtinId="8" hidden="1"/>
    <cellStyle name="Hyperlink" xfId="5193" builtinId="8" hidden="1"/>
    <cellStyle name="Hyperlink" xfId="5195" builtinId="8" hidden="1"/>
    <cellStyle name="Hyperlink" xfId="5197" builtinId="8" hidden="1"/>
    <cellStyle name="Hyperlink" xfId="5199" builtinId="8" hidden="1"/>
    <cellStyle name="Hyperlink" xfId="5201" builtinId="8" hidden="1"/>
    <cellStyle name="Hyperlink" xfId="5203" builtinId="8" hidden="1"/>
    <cellStyle name="Hyperlink" xfId="5205" builtinId="8" hidden="1"/>
    <cellStyle name="Hyperlink" xfId="5207" builtinId="8" hidden="1"/>
    <cellStyle name="Hyperlink" xfId="5209" builtinId="8" hidden="1"/>
    <cellStyle name="Hyperlink" xfId="5211" builtinId="8" hidden="1"/>
    <cellStyle name="Hyperlink" xfId="5213" builtinId="8" hidden="1"/>
    <cellStyle name="Hyperlink" xfId="5215" builtinId="8" hidden="1"/>
    <cellStyle name="Hyperlink" xfId="5217" builtinId="8" hidden="1"/>
    <cellStyle name="Hyperlink" xfId="5219" builtinId="8" hidden="1"/>
    <cellStyle name="Hyperlink" xfId="5221" builtinId="8" hidden="1"/>
    <cellStyle name="Hyperlink" xfId="5223" builtinId="8" hidden="1"/>
    <cellStyle name="Hyperlink" xfId="5225" builtinId="8" hidden="1"/>
    <cellStyle name="Hyperlink" xfId="5227" builtinId="8" hidden="1"/>
    <cellStyle name="Hyperlink" xfId="5229" builtinId="8" hidden="1"/>
    <cellStyle name="Hyperlink" xfId="5231" builtinId="8" hidden="1"/>
    <cellStyle name="Hyperlink" xfId="5233" builtinId="8" hidden="1"/>
    <cellStyle name="Hyperlink" xfId="5235" builtinId="8" hidden="1"/>
    <cellStyle name="Hyperlink" xfId="5237" builtinId="8" hidden="1"/>
    <cellStyle name="Hyperlink" xfId="5239" builtinId="8" hidden="1"/>
    <cellStyle name="Hyperlink" xfId="5241" builtinId="8" hidden="1"/>
    <cellStyle name="Hyperlink" xfId="5243" builtinId="8" hidden="1"/>
    <cellStyle name="Hyperlink" xfId="5245" builtinId="8" hidden="1"/>
    <cellStyle name="Hyperlink" xfId="5247" builtinId="8" hidden="1"/>
    <cellStyle name="Hyperlink" xfId="5249" builtinId="8" hidden="1"/>
    <cellStyle name="Hyperlink" xfId="5251" builtinId="8" hidden="1"/>
    <cellStyle name="Hyperlink" xfId="5253" builtinId="8" hidden="1"/>
    <cellStyle name="Hyperlink" xfId="5255" builtinId="8" hidden="1"/>
    <cellStyle name="Hyperlink" xfId="5257" builtinId="8" hidden="1"/>
    <cellStyle name="Hyperlink" xfId="5259" builtinId="8" hidden="1"/>
    <cellStyle name="Hyperlink" xfId="5261" builtinId="8" hidden="1"/>
    <cellStyle name="Hyperlink" xfId="5263" builtinId="8" hidden="1"/>
    <cellStyle name="Hyperlink" xfId="5265" builtinId="8" hidden="1"/>
    <cellStyle name="Hyperlink" xfId="5267" builtinId="8" hidden="1"/>
    <cellStyle name="Hyperlink" xfId="5269" builtinId="8" hidden="1"/>
    <cellStyle name="Hyperlink" xfId="5271" builtinId="8" hidden="1"/>
    <cellStyle name="Hyperlink" xfId="5273" builtinId="8" hidden="1"/>
    <cellStyle name="Hyperlink" xfId="5275" builtinId="8" hidden="1"/>
    <cellStyle name="Hyperlink" xfId="5277" builtinId="8" hidden="1"/>
    <cellStyle name="Hyperlink" xfId="5279" builtinId="8" hidden="1"/>
    <cellStyle name="Hyperlink" xfId="5281" builtinId="8" hidden="1"/>
    <cellStyle name="Hyperlink" xfId="5283" builtinId="8" hidden="1"/>
    <cellStyle name="Hyperlink" xfId="5285" builtinId="8" hidden="1"/>
    <cellStyle name="Hyperlink" xfId="5287" builtinId="8" hidden="1"/>
    <cellStyle name="Hyperlink" xfId="5289" builtinId="8" hidden="1"/>
    <cellStyle name="Hyperlink" xfId="5291" builtinId="8" hidden="1"/>
    <cellStyle name="Hyperlink" xfId="5293" builtinId="8" hidden="1"/>
    <cellStyle name="Hyperlink" xfId="5295" builtinId="8" hidden="1"/>
    <cellStyle name="Hyperlink" xfId="5297" builtinId="8" hidden="1"/>
    <cellStyle name="Hyperlink" xfId="5299" builtinId="8" hidden="1"/>
    <cellStyle name="Hyperlink" xfId="5301" builtinId="8" hidden="1"/>
    <cellStyle name="Hyperlink" xfId="5303" builtinId="8" hidden="1"/>
    <cellStyle name="Hyperlink" xfId="5305" builtinId="8" hidden="1"/>
    <cellStyle name="Hyperlink" xfId="5307" builtinId="8" hidden="1"/>
    <cellStyle name="Hyperlink" xfId="5309" builtinId="8" hidden="1"/>
    <cellStyle name="Hyperlink" xfId="5311" builtinId="8" hidden="1"/>
    <cellStyle name="Hyperlink" xfId="5313" builtinId="8" hidden="1"/>
    <cellStyle name="Hyperlink" xfId="5315" builtinId="8" hidden="1"/>
    <cellStyle name="Hyperlink" xfId="5317" builtinId="8" hidden="1"/>
    <cellStyle name="Hyperlink" xfId="5319" builtinId="8" hidden="1"/>
    <cellStyle name="Hyperlink" xfId="5321" builtinId="8" hidden="1"/>
    <cellStyle name="Hyperlink" xfId="5323" builtinId="8" hidden="1"/>
    <cellStyle name="Hyperlink" xfId="5325" builtinId="8" hidden="1"/>
    <cellStyle name="Hyperlink" xfId="5327" builtinId="8" hidden="1"/>
    <cellStyle name="Hyperlink" xfId="5329" builtinId="8" hidden="1"/>
    <cellStyle name="Hyperlink" xfId="5331" builtinId="8" hidden="1"/>
    <cellStyle name="Hyperlink" xfId="5333" builtinId="8" hidden="1"/>
    <cellStyle name="Hyperlink" xfId="5335" builtinId="8" hidden="1"/>
    <cellStyle name="Hyperlink" xfId="5337" builtinId="8" hidden="1"/>
    <cellStyle name="Hyperlink" xfId="5339" builtinId="8" hidden="1"/>
    <cellStyle name="Hyperlink" xfId="5341" builtinId="8" hidden="1"/>
    <cellStyle name="Hyperlink" xfId="5343" builtinId="8" hidden="1"/>
    <cellStyle name="Hyperlink" xfId="5345" builtinId="8" hidden="1"/>
    <cellStyle name="Hyperlink" xfId="5347" builtinId="8" hidden="1"/>
    <cellStyle name="Hyperlink" xfId="5349" builtinId="8" hidden="1"/>
    <cellStyle name="Hyperlink" xfId="5351" builtinId="8" hidden="1"/>
    <cellStyle name="Hyperlink" xfId="5353" builtinId="8" hidden="1"/>
    <cellStyle name="Hyperlink" xfId="5355" builtinId="8" hidden="1"/>
    <cellStyle name="Hyperlink" xfId="5357" builtinId="8" hidden="1"/>
    <cellStyle name="Hyperlink" xfId="5359" builtinId="8" hidden="1"/>
    <cellStyle name="Hyperlink" xfId="5361" builtinId="8" hidden="1"/>
    <cellStyle name="Hyperlink" xfId="5363" builtinId="8" hidden="1"/>
    <cellStyle name="Hyperlink" xfId="5365" builtinId="8" hidden="1"/>
    <cellStyle name="Hyperlink" xfId="5367" builtinId="8" hidden="1"/>
    <cellStyle name="Hyperlink" xfId="5369" builtinId="8" hidden="1"/>
    <cellStyle name="Hyperlink" xfId="5371" builtinId="8" hidden="1"/>
    <cellStyle name="Hyperlink" xfId="5373" builtinId="8" hidden="1"/>
    <cellStyle name="Hyperlink" xfId="5375" builtinId="8" hidden="1"/>
    <cellStyle name="Hyperlink" xfId="5377" builtinId="8" hidden="1"/>
    <cellStyle name="Hyperlink" xfId="5379" builtinId="8" hidden="1"/>
    <cellStyle name="Hyperlink" xfId="5381" builtinId="8" hidden="1"/>
    <cellStyle name="Hyperlink" xfId="5383" builtinId="8" hidden="1"/>
    <cellStyle name="Hyperlink" xfId="5385" builtinId="8" hidden="1"/>
    <cellStyle name="Hyperlink" xfId="5387" builtinId="8" hidden="1"/>
    <cellStyle name="Hyperlink" xfId="5389" builtinId="8" hidden="1"/>
    <cellStyle name="Hyperlink" xfId="5391" builtinId="8" hidden="1"/>
    <cellStyle name="Hyperlink" xfId="5393" builtinId="8" hidden="1"/>
    <cellStyle name="Hyperlink" xfId="5395" builtinId="8" hidden="1"/>
    <cellStyle name="Hyperlink" xfId="5397" builtinId="8" hidden="1"/>
    <cellStyle name="Hyperlink" xfId="5399" builtinId="8" hidden="1"/>
    <cellStyle name="Hyperlink" xfId="5401" builtinId="8" hidden="1"/>
    <cellStyle name="Hyperlink" xfId="5403" builtinId="8" hidden="1"/>
    <cellStyle name="Hyperlink" xfId="5405" builtinId="8" hidden="1"/>
    <cellStyle name="Hyperlink" xfId="5407" builtinId="8" hidden="1"/>
    <cellStyle name="Hyperlink" xfId="5409" builtinId="8" hidden="1"/>
    <cellStyle name="Hyperlink" xfId="5411" builtinId="8" hidden="1"/>
    <cellStyle name="Hyperlink" xfId="5413" builtinId="8" hidden="1"/>
    <cellStyle name="Hyperlink" xfId="5415" builtinId="8" hidden="1"/>
    <cellStyle name="Hyperlink" xfId="5417" builtinId="8" hidden="1"/>
    <cellStyle name="Hyperlink" xfId="5419" builtinId="8" hidden="1"/>
    <cellStyle name="Hyperlink" xfId="5421" builtinId="8" hidden="1"/>
    <cellStyle name="Hyperlink" xfId="5423" builtinId="8" hidden="1"/>
    <cellStyle name="Hyperlink" xfId="5425" builtinId="8" hidden="1"/>
    <cellStyle name="Hyperlink" xfId="5427" builtinId="8" hidden="1"/>
    <cellStyle name="Hyperlink" xfId="5429" builtinId="8" hidden="1"/>
    <cellStyle name="Hyperlink" xfId="5431" builtinId="8" hidden="1"/>
    <cellStyle name="Hyperlink" xfId="5433" builtinId="8" hidden="1"/>
    <cellStyle name="Hyperlink" xfId="5435" builtinId="8" hidden="1"/>
    <cellStyle name="Hyperlink" xfId="5437" builtinId="8" hidden="1"/>
    <cellStyle name="Hyperlink" xfId="5439" builtinId="8" hidden="1"/>
    <cellStyle name="Hyperlink" xfId="5441" builtinId="8" hidden="1"/>
    <cellStyle name="Hyperlink" xfId="5443" builtinId="8" hidden="1"/>
    <cellStyle name="Hyperlink" xfId="5445" builtinId="8" hidden="1"/>
    <cellStyle name="Hyperlink" xfId="5447" builtinId="8" hidden="1"/>
    <cellStyle name="Hyperlink" xfId="5449" builtinId="8" hidden="1"/>
    <cellStyle name="Hyperlink" xfId="5451" builtinId="8" hidden="1"/>
    <cellStyle name="Hyperlink" xfId="5453" builtinId="8" hidden="1"/>
    <cellStyle name="Hyperlink" xfId="5455" builtinId="8" hidden="1"/>
    <cellStyle name="Hyperlink" xfId="5457" builtinId="8" hidden="1"/>
    <cellStyle name="Hyperlink" xfId="5459" builtinId="8" hidden="1"/>
    <cellStyle name="Hyperlink" xfId="5461" builtinId="8" hidden="1"/>
    <cellStyle name="Hyperlink" xfId="5463" builtinId="8" hidden="1"/>
    <cellStyle name="Hyperlink" xfId="5465" builtinId="8" hidden="1"/>
    <cellStyle name="Hyperlink" xfId="5467" builtinId="8" hidden="1"/>
    <cellStyle name="Hyperlink" xfId="5469" builtinId="8" hidden="1"/>
    <cellStyle name="Hyperlink" xfId="5471" builtinId="8" hidden="1"/>
    <cellStyle name="Hyperlink" xfId="5473" builtinId="8" hidden="1"/>
    <cellStyle name="Hyperlink" xfId="5475" builtinId="8" hidden="1"/>
    <cellStyle name="Hyperlink" xfId="5477" builtinId="8" hidden="1"/>
    <cellStyle name="Hyperlink" xfId="5479" builtinId="8" hidden="1"/>
    <cellStyle name="Hyperlink" xfId="5481" builtinId="8" hidden="1"/>
    <cellStyle name="Hyperlink" xfId="5483" builtinId="8" hidden="1"/>
    <cellStyle name="Hyperlink" xfId="5485" builtinId="8" hidden="1"/>
    <cellStyle name="Hyperlink" xfId="5487" builtinId="8" hidden="1"/>
    <cellStyle name="Hyperlink" xfId="5489" builtinId="8" hidden="1"/>
    <cellStyle name="Hyperlink" xfId="5491" builtinId="8" hidden="1"/>
    <cellStyle name="Hyperlink" xfId="5493" builtinId="8" hidden="1"/>
    <cellStyle name="Hyperlink" xfId="5495" builtinId="8" hidden="1"/>
    <cellStyle name="Hyperlink" xfId="5497" builtinId="8" hidden="1"/>
    <cellStyle name="Hyperlink" xfId="5499" builtinId="8" hidden="1"/>
    <cellStyle name="Hyperlink" xfId="5501" builtinId="8" hidden="1"/>
    <cellStyle name="Hyperlink" xfId="5503" builtinId="8" hidden="1"/>
    <cellStyle name="Hyperlink" xfId="5505" builtinId="8" hidden="1"/>
    <cellStyle name="Hyperlink" xfId="5507" builtinId="8" hidden="1"/>
    <cellStyle name="Hyperlink" xfId="5509" builtinId="8" hidden="1"/>
    <cellStyle name="Hyperlink" xfId="5511" builtinId="8" hidden="1"/>
    <cellStyle name="Neutral" xfId="2850" builtinId="28"/>
    <cellStyle name="Normal" xfId="0" builtinId="0" customBuiltin="1"/>
    <cellStyle name="Normal 2" xfId="325"/>
  </cellStyles>
  <dxfs count="568"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1" justifyLastLine="0" shrinkToFit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indexed="64"/>
          <bgColor theme="1" tint="0.499984740745262"/>
        </patternFill>
      </fill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rgb="FFFFFFFF"/>
        <name val="Arial"/>
        <scheme val="none"/>
      </font>
      <fill>
        <patternFill patternType="solid">
          <fgColor indexed="64"/>
          <bgColor theme="1" tint="0.499984740745262"/>
        </patternFill>
      </fill>
    </dxf>
    <dxf>
      <font>
        <color auto="1"/>
      </font>
      <fill>
        <patternFill patternType="solid">
          <fgColor indexed="64"/>
          <bgColor theme="0" tint="-0.249977111117893"/>
        </patternFill>
      </fill>
    </dxf>
    <dxf>
      <font>
        <color auto="1"/>
      </font>
      <fill>
        <patternFill patternType="solid">
          <fgColor indexed="64"/>
          <bgColor theme="6" tint="0.79998168889431442"/>
        </patternFill>
      </fill>
    </dxf>
    <dxf>
      <font>
        <color auto="1"/>
      </font>
      <fill>
        <patternFill patternType="solid">
          <fgColor indexed="64"/>
          <bgColor theme="0" tint="-0.249977111117893"/>
        </patternFill>
      </fill>
    </dxf>
    <dxf>
      <font>
        <color auto="1"/>
      </font>
      <fill>
        <patternFill patternType="solid">
          <fgColor indexed="64"/>
          <bgColor theme="6" tint="0.79998168889431442"/>
        </patternFill>
      </fill>
    </dxf>
    <dxf>
      <font>
        <color auto="1"/>
      </font>
      <fill>
        <patternFill patternType="solid">
          <fgColor indexed="64"/>
          <bgColor theme="0" tint="-0.249977111117893"/>
        </patternFill>
      </fill>
    </dxf>
    <dxf>
      <font>
        <color auto="1"/>
      </font>
      <fill>
        <patternFill patternType="solid">
          <fgColor indexed="64"/>
          <bgColor theme="6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>
        <left/>
        <right/>
        <top style="thin">
          <color theme="7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7"/>
        </top>
        <bottom/>
        <vertical/>
        <horizontal/>
      </border>
    </dxf>
    <dxf>
      <border outline="0">
        <right style="thin">
          <color theme="7"/>
        </right>
        <top style="thin">
          <color theme="7"/>
        </top>
        <bottom style="thin">
          <color theme="7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scheme val="none"/>
      </font>
      <fill>
        <patternFill patternType="solid">
          <fgColor indexed="64"/>
          <bgColor theme="1" tint="0.499984740745262"/>
        </patternFill>
      </fill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6" tint="0.59999389629810485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scheme val="none"/>
      </font>
      <fill>
        <patternFill patternType="solid">
          <fgColor indexed="64"/>
          <bgColor theme="1" tint="0.499984740745262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auto="1"/>
      </font>
      <fill>
        <patternFill patternType="solid">
          <fgColor indexed="64"/>
          <bgColor theme="6" tint="0.59999389629810485"/>
        </patternFill>
      </fill>
    </dxf>
    <dxf>
      <font>
        <color auto="1"/>
      </font>
      <fill>
        <patternFill patternType="solid">
          <fgColor indexed="64"/>
          <bgColor theme="9" tint="0.59999389629810485"/>
        </patternFill>
      </fill>
    </dxf>
    <dxf>
      <font>
        <color auto="1"/>
      </font>
      <fill>
        <patternFill patternType="solid">
          <fgColor indexed="64"/>
          <bgColor theme="6" tint="0.59999389629810485"/>
        </patternFill>
      </fill>
    </dxf>
    <dxf>
      <font>
        <color auto="1"/>
      </font>
      <fill>
        <patternFill patternType="solid">
          <fgColor indexed="64"/>
          <bgColor theme="9" tint="0.59999389629810485"/>
        </patternFill>
      </fill>
    </dxf>
    <dxf>
      <font>
        <color auto="1"/>
      </font>
      <fill>
        <patternFill patternType="solid">
          <fgColor indexed="64"/>
          <bgColor theme="6" tint="0.59999389629810485"/>
        </patternFill>
      </fill>
    </dxf>
    <dxf>
      <font>
        <color auto="1"/>
      </font>
      <fill>
        <patternFill patternType="solid">
          <fgColor indexed="64"/>
          <bgColor theme="9" tint="0.59999389629810485"/>
        </patternFill>
      </fill>
    </dxf>
    <dxf>
      <font>
        <color auto="1"/>
      </font>
      <fill>
        <patternFill patternType="solid">
          <fgColor indexed="64"/>
          <bgColor theme="6" tint="0.59999389629810485"/>
        </patternFill>
      </fill>
    </dxf>
    <dxf>
      <font>
        <color auto="1"/>
      </font>
      <fill>
        <patternFill patternType="solid">
          <fgColor indexed="64"/>
          <bgColor theme="9" tint="0.59999389629810485"/>
        </patternFill>
      </fill>
    </dxf>
    <dxf>
      <font>
        <color auto="1"/>
      </font>
      <fill>
        <patternFill patternType="solid">
          <fgColor indexed="64"/>
          <bgColor theme="6" tint="0.59999389629810485"/>
        </patternFill>
      </fill>
    </dxf>
    <dxf>
      <font>
        <color auto="1"/>
      </font>
      <fill>
        <patternFill patternType="solid">
          <fgColor indexed="64"/>
          <bgColor theme="9" tint="0.59999389629810485"/>
        </patternFill>
      </fill>
    </dxf>
    <dxf>
      <font>
        <color auto="1"/>
      </font>
      <fill>
        <patternFill patternType="solid">
          <fgColor indexed="64"/>
          <bgColor theme="6" tint="0.59999389629810485"/>
        </patternFill>
      </fill>
    </dxf>
    <dxf>
      <font>
        <color auto="1"/>
      </font>
      <fill>
        <patternFill patternType="solid">
          <fgColor indexed="64"/>
          <bgColor theme="9" tint="0.59999389629810485"/>
        </patternFill>
      </fill>
    </dxf>
    <dxf>
      <font>
        <color auto="1"/>
      </font>
      <fill>
        <patternFill patternType="solid">
          <fgColor indexed="64"/>
          <bgColor theme="6" tint="0.59999389629810485"/>
        </patternFill>
      </fill>
    </dxf>
    <dxf>
      <font>
        <color auto="1"/>
      </font>
      <fill>
        <patternFill patternType="solid">
          <fgColor indexed="64"/>
          <bgColor theme="9" tint="0.59999389629810485"/>
        </patternFill>
      </fill>
    </dxf>
    <dxf>
      <font>
        <color auto="1"/>
      </font>
      <fill>
        <patternFill patternType="solid">
          <fgColor indexed="64"/>
          <bgColor theme="6" tint="0.59999389629810485"/>
        </patternFill>
      </fill>
    </dxf>
    <dxf>
      <font>
        <color auto="1"/>
      </font>
      <fill>
        <patternFill patternType="solid">
          <fgColor indexed="64"/>
          <bgColor theme="9" tint="0.59999389629810485"/>
        </patternFill>
      </fill>
    </dxf>
    <dxf>
      <font>
        <color auto="1"/>
      </font>
      <fill>
        <patternFill patternType="solid">
          <fgColor indexed="64"/>
          <bgColor theme="6" tint="0.59999389629810485"/>
        </patternFill>
      </fill>
    </dxf>
    <dxf>
      <font>
        <color auto="1"/>
      </font>
      <fill>
        <patternFill patternType="solid">
          <fgColor indexed="64"/>
          <bgColor theme="9" tint="0.59999389629810485"/>
        </patternFill>
      </fill>
    </dxf>
    <dxf>
      <font>
        <color auto="1"/>
      </font>
      <fill>
        <patternFill patternType="solid">
          <fgColor indexed="64"/>
          <bgColor theme="6" tint="0.59999389629810485"/>
        </patternFill>
      </fill>
    </dxf>
    <dxf>
      <font>
        <color auto="1"/>
      </font>
      <fill>
        <patternFill patternType="solid">
          <fgColor indexed="64"/>
          <bgColor theme="9" tint="0.59999389629810485"/>
        </patternFill>
      </fill>
    </dxf>
    <dxf>
      <font>
        <color auto="1"/>
      </font>
      <fill>
        <patternFill patternType="solid">
          <fgColor indexed="64"/>
          <bgColor theme="6" tint="0.59999389629810485"/>
        </patternFill>
      </fill>
    </dxf>
    <dxf>
      <font>
        <color auto="1"/>
      </font>
      <fill>
        <patternFill patternType="solid">
          <fgColor indexed="64"/>
          <bgColor theme="9" tint="0.59999389629810485"/>
        </patternFill>
      </fill>
    </dxf>
    <dxf>
      <font>
        <color auto="1"/>
      </font>
      <fill>
        <patternFill patternType="solid">
          <fgColor indexed="64"/>
          <bgColor theme="6" tint="0.59999389629810485"/>
        </patternFill>
      </fill>
    </dxf>
    <dxf>
      <font>
        <color auto="1"/>
      </font>
      <fill>
        <patternFill patternType="solid">
          <fgColor indexed="64"/>
          <bgColor theme="9" tint="0.59999389629810485"/>
        </patternFill>
      </fill>
    </dxf>
    <dxf>
      <font>
        <color auto="1"/>
      </font>
      <fill>
        <patternFill patternType="solid">
          <fgColor indexed="64"/>
          <bgColor theme="6" tint="0.59999389629810485"/>
        </patternFill>
      </fill>
    </dxf>
    <dxf>
      <font>
        <color auto="1"/>
      </font>
      <fill>
        <patternFill patternType="solid">
          <fgColor indexed="64"/>
          <bgColor theme="9" tint="0.59999389629810485"/>
        </patternFill>
      </fill>
    </dxf>
    <dxf>
      <font>
        <color auto="1"/>
      </font>
      <fill>
        <patternFill patternType="solid">
          <fgColor indexed="64"/>
          <bgColor theme="6" tint="0.59999389629810485"/>
        </patternFill>
      </fill>
    </dxf>
    <dxf>
      <font>
        <color auto="1"/>
      </font>
      <fill>
        <patternFill patternType="solid">
          <fgColor indexed="64"/>
          <bgColor theme="9" tint="0.59999389629810485"/>
        </patternFill>
      </fill>
    </dxf>
    <dxf>
      <font>
        <color auto="1"/>
      </font>
      <fill>
        <patternFill patternType="solid">
          <fgColor indexed="64"/>
          <bgColor theme="6" tint="0.59999389629810485"/>
        </patternFill>
      </fill>
    </dxf>
    <dxf>
      <font>
        <color auto="1"/>
      </font>
      <fill>
        <patternFill patternType="solid">
          <fgColor indexed="64"/>
          <bgColor theme="9" tint="0.59999389629810485"/>
        </patternFill>
      </fill>
    </dxf>
    <dxf>
      <font>
        <color auto="1"/>
      </font>
      <fill>
        <patternFill patternType="solid">
          <fgColor indexed="64"/>
          <bgColor theme="6" tint="0.59999389629810485"/>
        </patternFill>
      </fill>
    </dxf>
    <dxf>
      <font>
        <color auto="1"/>
      </font>
      <fill>
        <patternFill patternType="solid">
          <fgColor indexed="64"/>
          <bgColor theme="9" tint="0.59999389629810485"/>
        </patternFill>
      </fill>
    </dxf>
    <dxf>
      <font>
        <color auto="1"/>
      </font>
      <fill>
        <patternFill patternType="solid">
          <fgColor indexed="64"/>
          <bgColor theme="6" tint="0.59999389629810485"/>
        </patternFill>
      </fill>
    </dxf>
    <dxf>
      <font>
        <color auto="1"/>
      </font>
      <fill>
        <patternFill patternType="solid">
          <fgColor indexed="64"/>
          <bgColor theme="9" tint="0.59999389629810485"/>
        </patternFill>
      </fill>
    </dxf>
    <dxf>
      <font>
        <color auto="1"/>
      </font>
      <fill>
        <patternFill patternType="solid">
          <fgColor indexed="64"/>
          <bgColor theme="6" tint="0.59999389629810485"/>
        </patternFill>
      </fill>
    </dxf>
    <dxf>
      <font>
        <color auto="1"/>
      </font>
      <fill>
        <patternFill patternType="solid">
          <fgColor indexed="64"/>
          <bgColor theme="9" tint="0.59999389629810485"/>
        </patternFill>
      </fill>
    </dxf>
    <dxf>
      <font>
        <color auto="1"/>
      </font>
      <fill>
        <patternFill patternType="solid">
          <fgColor indexed="64"/>
          <bgColor theme="6" tint="0.59999389629810485"/>
        </patternFill>
      </fill>
    </dxf>
    <dxf>
      <font>
        <color auto="1"/>
      </font>
      <fill>
        <patternFill patternType="solid">
          <fgColor indexed="64"/>
          <bgColor theme="9" tint="0.59999389629810485"/>
        </patternFill>
      </fill>
    </dxf>
    <dxf>
      <font>
        <color auto="1"/>
      </font>
      <fill>
        <patternFill patternType="solid">
          <fgColor indexed="64"/>
          <bgColor theme="6" tint="0.59999389629810485"/>
        </patternFill>
      </fill>
    </dxf>
    <dxf>
      <font>
        <color auto="1"/>
      </font>
      <fill>
        <patternFill patternType="solid">
          <fgColor indexed="64"/>
          <bgColor theme="9" tint="0.59999389629810485"/>
        </patternFill>
      </fill>
    </dxf>
    <dxf>
      <font>
        <color auto="1"/>
      </font>
      <fill>
        <patternFill patternType="solid">
          <fgColor indexed="64"/>
          <bgColor theme="6" tint="0.59999389629810485"/>
        </patternFill>
      </fill>
    </dxf>
    <dxf>
      <font>
        <color auto="1"/>
      </font>
      <fill>
        <patternFill patternType="solid">
          <fgColor indexed="64"/>
          <bgColor theme="9" tint="0.59999389629810485"/>
        </patternFill>
      </fill>
    </dxf>
    <dxf>
      <font>
        <color auto="1"/>
      </font>
      <fill>
        <patternFill patternType="solid">
          <fgColor indexed="64"/>
          <bgColor theme="6" tint="0.59999389629810485"/>
        </patternFill>
      </fill>
    </dxf>
    <dxf>
      <font>
        <color auto="1"/>
      </font>
      <fill>
        <patternFill patternType="solid">
          <fgColor indexed="64"/>
          <bgColor theme="9" tint="0.59999389629810485"/>
        </patternFill>
      </fill>
    </dxf>
    <dxf>
      <font>
        <color auto="1"/>
      </font>
      <fill>
        <patternFill patternType="solid">
          <fgColor indexed="64"/>
          <bgColor theme="6" tint="0.59999389629810485"/>
        </patternFill>
      </fill>
    </dxf>
    <dxf>
      <font>
        <color auto="1"/>
      </font>
      <fill>
        <patternFill patternType="solid">
          <fgColor indexed="64"/>
          <bgColor theme="9" tint="0.59999389629810485"/>
        </patternFill>
      </fill>
    </dxf>
    <dxf>
      <font>
        <color auto="1"/>
      </font>
      <fill>
        <patternFill patternType="solid">
          <fgColor indexed="64"/>
          <bgColor theme="7" tint="0.59999389629810485"/>
        </patternFill>
      </fill>
    </dxf>
    <dxf>
      <font>
        <color auto="1"/>
      </font>
      <fill>
        <patternFill patternType="solid">
          <fgColor indexed="64"/>
          <bgColor theme="6" tint="0.59999389629810485"/>
        </patternFill>
      </fill>
    </dxf>
    <dxf>
      <font>
        <color auto="1"/>
      </font>
      <fill>
        <patternFill patternType="solid">
          <fgColor indexed="64"/>
          <bgColor theme="9" tint="0.59999389629810485"/>
        </patternFill>
      </fill>
    </dxf>
    <dxf>
      <font>
        <color auto="1"/>
      </font>
      <fill>
        <patternFill patternType="solid">
          <fgColor indexed="64"/>
          <bgColor theme="7" tint="0.59999389629810485"/>
        </patternFill>
      </fill>
    </dxf>
    <dxf>
      <font>
        <color auto="1"/>
      </font>
      <fill>
        <patternFill patternType="solid">
          <fgColor indexed="64"/>
          <bgColor theme="6" tint="0.59999389629810485"/>
        </patternFill>
      </fill>
    </dxf>
    <dxf>
      <font>
        <color auto="1"/>
      </font>
      <fill>
        <patternFill patternType="solid">
          <fgColor indexed="64"/>
          <bgColor theme="9" tint="0.59999389629810485"/>
        </patternFill>
      </fill>
    </dxf>
    <dxf>
      <font>
        <color auto="1"/>
      </font>
      <fill>
        <patternFill patternType="solid">
          <fgColor indexed="64"/>
          <bgColor theme="7" tint="0.59999389629810485"/>
        </patternFill>
      </fill>
    </dxf>
    <dxf>
      <font>
        <color auto="1"/>
      </font>
      <fill>
        <patternFill patternType="solid">
          <fgColor indexed="64"/>
          <bgColor theme="6" tint="0.59999389629810485"/>
        </patternFill>
      </fill>
    </dxf>
    <dxf>
      <font>
        <color auto="1"/>
      </font>
      <fill>
        <patternFill patternType="solid">
          <fgColor indexed="64"/>
          <bgColor theme="9" tint="0.59999389629810485"/>
        </patternFill>
      </fill>
    </dxf>
    <dxf>
      <font>
        <color auto="1"/>
      </font>
      <fill>
        <patternFill patternType="solid">
          <fgColor indexed="64"/>
          <bgColor theme="7" tint="0.59999389629810485"/>
        </patternFill>
      </fill>
    </dxf>
    <dxf>
      <font>
        <color auto="1"/>
      </font>
      <fill>
        <patternFill patternType="solid">
          <fgColor indexed="64"/>
          <bgColor theme="6" tint="0.59999389629810485"/>
        </patternFill>
      </fill>
    </dxf>
    <dxf>
      <font>
        <color auto="1"/>
      </font>
      <fill>
        <patternFill patternType="solid">
          <fgColor indexed="64"/>
          <bgColor theme="9" tint="0.59999389629810485"/>
        </patternFill>
      </fill>
    </dxf>
    <dxf>
      <font>
        <color auto="1"/>
      </font>
      <fill>
        <patternFill patternType="solid">
          <fgColor indexed="64"/>
          <bgColor theme="6" tint="0.59999389629810485"/>
        </patternFill>
      </fill>
    </dxf>
    <dxf>
      <font>
        <color auto="1"/>
      </font>
      <fill>
        <patternFill patternType="solid">
          <fgColor indexed="64"/>
          <bgColor theme="9" tint="0.59999389629810485"/>
        </patternFill>
      </fill>
    </dxf>
    <dxf>
      <font>
        <color auto="1"/>
      </font>
      <fill>
        <patternFill patternType="solid">
          <fgColor indexed="64"/>
          <bgColor theme="6" tint="0.59999389629810485"/>
        </patternFill>
      </fill>
    </dxf>
    <dxf>
      <font>
        <color auto="1"/>
      </font>
      <fill>
        <patternFill patternType="solid">
          <fgColor indexed="64"/>
          <bgColor theme="9" tint="0.59999389629810485"/>
        </patternFill>
      </fill>
    </dxf>
    <dxf>
      <font>
        <color auto="1"/>
      </font>
      <fill>
        <patternFill patternType="solid">
          <fgColor indexed="64"/>
          <bgColor theme="6" tint="0.59999389629810485"/>
        </patternFill>
      </fill>
    </dxf>
    <dxf>
      <font>
        <color auto="1"/>
      </font>
      <fill>
        <patternFill patternType="solid">
          <fgColor indexed="64"/>
          <bgColor theme="9" tint="0.59999389629810485"/>
        </patternFill>
      </fill>
    </dxf>
    <dxf>
      <font>
        <color auto="1"/>
      </font>
      <fill>
        <patternFill patternType="solid">
          <fgColor indexed="64"/>
          <bgColor theme="6" tint="0.59999389629810485"/>
        </patternFill>
      </fill>
    </dxf>
    <dxf>
      <font>
        <color auto="1"/>
      </font>
      <fill>
        <patternFill patternType="solid">
          <fgColor indexed="64"/>
          <bgColor theme="9" tint="0.59999389629810485"/>
        </patternFill>
      </fill>
    </dxf>
    <dxf>
      <font>
        <color auto="1"/>
      </font>
      <fill>
        <patternFill patternType="solid">
          <fgColor indexed="64"/>
          <bgColor theme="6" tint="0.59999389629810485"/>
        </patternFill>
      </fill>
    </dxf>
    <dxf>
      <font>
        <color auto="1"/>
      </font>
      <fill>
        <patternFill patternType="solid">
          <fgColor indexed="64"/>
          <bgColor theme="9" tint="0.59999389629810485"/>
        </patternFill>
      </fill>
    </dxf>
    <dxf>
      <font>
        <color auto="1"/>
      </font>
      <fill>
        <patternFill patternType="solid">
          <fgColor indexed="64"/>
          <bgColor theme="6" tint="0.59999389629810485"/>
        </patternFill>
      </fill>
    </dxf>
    <dxf>
      <font>
        <color auto="1"/>
      </font>
      <fill>
        <patternFill patternType="solid">
          <fgColor indexed="64"/>
          <bgColor theme="9" tint="0.59999389629810485"/>
        </patternFill>
      </fill>
    </dxf>
    <dxf>
      <font>
        <color auto="1"/>
      </font>
      <fill>
        <patternFill patternType="solid">
          <fgColor indexed="64"/>
          <bgColor theme="6" tint="0.59999389629810485"/>
        </patternFill>
      </fill>
    </dxf>
    <dxf>
      <font>
        <color auto="1"/>
      </font>
      <fill>
        <patternFill patternType="solid">
          <fgColor indexed="64"/>
          <bgColor theme="9" tint="0.59999389629810485"/>
        </patternFill>
      </fill>
    </dxf>
    <dxf>
      <font>
        <color auto="1"/>
      </font>
      <fill>
        <patternFill patternType="solid">
          <fgColor indexed="64"/>
          <bgColor theme="6" tint="0.59999389629810485"/>
        </patternFill>
      </fill>
    </dxf>
    <dxf>
      <font>
        <color auto="1"/>
      </font>
      <fill>
        <patternFill patternType="solid">
          <fgColor indexed="64"/>
          <bgColor theme="9" tint="0.59999389629810485"/>
        </patternFill>
      </fill>
    </dxf>
    <dxf>
      <font>
        <color auto="1"/>
      </font>
      <fill>
        <patternFill patternType="solid">
          <fgColor indexed="64"/>
          <bgColor theme="6" tint="0.59999389629810485"/>
        </patternFill>
      </fill>
    </dxf>
    <dxf>
      <font>
        <color auto="1"/>
      </font>
      <fill>
        <patternFill patternType="solid">
          <fgColor indexed="64"/>
          <bgColor theme="9" tint="0.59999389629810485"/>
        </patternFill>
      </fill>
    </dxf>
    <dxf>
      <font>
        <color auto="1"/>
      </font>
      <fill>
        <patternFill patternType="solid">
          <fgColor indexed="64"/>
          <bgColor theme="6" tint="0.59999389629810485"/>
        </patternFill>
      </fill>
    </dxf>
    <dxf>
      <font>
        <color auto="1"/>
      </font>
      <fill>
        <patternFill patternType="solid">
          <fgColor indexed="64"/>
          <bgColor theme="9" tint="0.59999389629810485"/>
        </patternFill>
      </fill>
    </dxf>
    <dxf>
      <font>
        <color auto="1"/>
      </font>
      <fill>
        <patternFill patternType="solid">
          <fgColor indexed="64"/>
          <bgColor theme="6" tint="0.59999389629810485"/>
        </patternFill>
      </fill>
    </dxf>
    <dxf>
      <font>
        <color auto="1"/>
      </font>
      <fill>
        <patternFill patternType="solid">
          <fgColor indexed="64"/>
          <bgColor theme="9" tint="0.59999389629810485"/>
        </patternFill>
      </fill>
    </dxf>
    <dxf>
      <font>
        <color auto="1"/>
      </font>
      <fill>
        <patternFill patternType="solid">
          <fgColor indexed="64"/>
          <bgColor theme="6" tint="0.59999389629810485"/>
        </patternFill>
      </fill>
    </dxf>
    <dxf>
      <font>
        <color auto="1"/>
      </font>
      <fill>
        <patternFill patternType="solid">
          <fgColor indexed="64"/>
          <bgColor theme="9" tint="0.59999389629810485"/>
        </patternFill>
      </fill>
    </dxf>
    <dxf>
      <font>
        <color auto="1"/>
      </font>
      <fill>
        <patternFill patternType="solid">
          <fgColor indexed="64"/>
          <bgColor theme="6" tint="0.59999389629810485"/>
        </patternFill>
      </fill>
    </dxf>
    <dxf>
      <font>
        <color auto="1"/>
      </font>
      <fill>
        <patternFill patternType="solid">
          <fgColor indexed="64"/>
          <bgColor theme="9" tint="0.59999389629810485"/>
        </patternFill>
      </fill>
    </dxf>
    <dxf>
      <font>
        <color auto="1"/>
      </font>
      <fill>
        <patternFill patternType="solid">
          <fgColor indexed="64"/>
          <bgColor theme="6" tint="0.59999389629810485"/>
        </patternFill>
      </fill>
    </dxf>
    <dxf>
      <font>
        <color auto="1"/>
      </font>
      <fill>
        <patternFill patternType="solid">
          <fgColor indexed="64"/>
          <bgColor theme="9" tint="0.59999389629810485"/>
        </patternFill>
      </fill>
    </dxf>
    <dxf>
      <font>
        <color auto="1"/>
      </font>
      <fill>
        <patternFill patternType="solid">
          <fgColor indexed="64"/>
          <bgColor theme="6" tint="0.59999389629810485"/>
        </patternFill>
      </fill>
    </dxf>
    <dxf>
      <font>
        <color auto="1"/>
      </font>
      <fill>
        <patternFill patternType="solid">
          <fgColor indexed="64"/>
          <bgColor theme="9" tint="0.59999389629810485"/>
        </patternFill>
      </fill>
    </dxf>
    <dxf>
      <font>
        <color auto="1"/>
      </font>
      <fill>
        <patternFill patternType="solid">
          <fgColor indexed="64"/>
          <bgColor theme="6" tint="0.59999389629810485"/>
        </patternFill>
      </fill>
    </dxf>
    <dxf>
      <font>
        <color auto="1"/>
      </font>
      <fill>
        <patternFill patternType="solid">
          <fgColor indexed="64"/>
          <bgColor theme="9" tint="0.59999389629810485"/>
        </patternFill>
      </fill>
    </dxf>
    <dxf>
      <font>
        <color auto="1"/>
      </font>
      <fill>
        <patternFill patternType="solid">
          <fgColor indexed="64"/>
          <bgColor theme="6" tint="0.59999389629810485"/>
        </patternFill>
      </fill>
    </dxf>
    <dxf>
      <font>
        <color auto="1"/>
      </font>
      <fill>
        <patternFill patternType="solid">
          <fgColor indexed="64"/>
          <bgColor theme="9" tint="0.59999389629810485"/>
        </patternFill>
      </fill>
    </dxf>
    <dxf>
      <font>
        <color auto="1"/>
      </font>
      <fill>
        <patternFill patternType="solid">
          <fgColor indexed="64"/>
          <bgColor theme="6" tint="0.59999389629810485"/>
        </patternFill>
      </fill>
    </dxf>
    <dxf>
      <font>
        <color auto="1"/>
      </font>
      <fill>
        <patternFill patternType="solid">
          <fgColor indexed="64"/>
          <bgColor theme="9" tint="0.59999389629810485"/>
        </patternFill>
      </fill>
    </dxf>
    <dxf>
      <font>
        <color auto="1"/>
      </font>
      <fill>
        <patternFill patternType="solid">
          <fgColor indexed="64"/>
          <bgColor theme="6" tint="0.59999389629810485"/>
        </patternFill>
      </fill>
    </dxf>
    <dxf>
      <font>
        <color auto="1"/>
      </font>
      <fill>
        <patternFill patternType="solid">
          <fgColor indexed="64"/>
          <bgColor theme="9" tint="0.59999389629810485"/>
        </patternFill>
      </fill>
    </dxf>
    <dxf>
      <font>
        <color auto="1"/>
      </font>
      <fill>
        <patternFill patternType="solid">
          <fgColor indexed="64"/>
          <bgColor theme="7" tint="0.59999389629810485"/>
        </patternFill>
      </fill>
    </dxf>
    <dxf>
      <font>
        <color auto="1"/>
      </font>
      <fill>
        <patternFill patternType="solid">
          <fgColor indexed="64"/>
          <bgColor theme="6" tint="0.59999389629810485"/>
        </patternFill>
      </fill>
    </dxf>
    <dxf>
      <font>
        <color auto="1"/>
      </font>
      <fill>
        <patternFill patternType="solid">
          <fgColor indexed="64"/>
          <bgColor theme="9" tint="0.59999389629810485"/>
        </patternFill>
      </fill>
    </dxf>
    <dxf>
      <font>
        <color auto="1"/>
      </font>
      <fill>
        <patternFill patternType="solid">
          <fgColor indexed="64"/>
          <bgColor theme="6" tint="0.59999389629810485"/>
        </patternFill>
      </fill>
    </dxf>
    <dxf>
      <font>
        <color auto="1"/>
      </font>
      <fill>
        <patternFill patternType="solid">
          <fgColor indexed="64"/>
          <bgColor theme="9" tint="0.59999389629810485"/>
        </patternFill>
      </fill>
    </dxf>
    <dxf>
      <font>
        <color auto="1"/>
      </font>
      <fill>
        <patternFill patternType="solid">
          <fgColor indexed="64"/>
          <bgColor theme="6" tint="0.59999389629810485"/>
        </patternFill>
      </fill>
    </dxf>
    <dxf>
      <font>
        <color auto="1"/>
      </font>
      <fill>
        <patternFill patternType="solid">
          <fgColor indexed="64"/>
          <bgColor theme="9" tint="0.59999389629810485"/>
        </patternFill>
      </fill>
    </dxf>
    <dxf>
      <font>
        <color auto="1"/>
      </font>
      <fill>
        <patternFill patternType="solid">
          <fgColor indexed="64"/>
          <bgColor theme="6" tint="0.59999389629810485"/>
        </patternFill>
      </fill>
    </dxf>
    <dxf>
      <font>
        <color auto="1"/>
      </font>
      <fill>
        <patternFill patternType="solid">
          <fgColor indexed="64"/>
          <bgColor theme="9" tint="0.59999389629810485"/>
        </patternFill>
      </fill>
    </dxf>
    <dxf>
      <font>
        <color auto="1"/>
      </font>
      <fill>
        <patternFill patternType="solid">
          <fgColor indexed="64"/>
          <bgColor theme="6" tint="0.59999389629810485"/>
        </patternFill>
      </fill>
    </dxf>
    <dxf>
      <font>
        <color auto="1"/>
      </font>
      <fill>
        <patternFill patternType="solid">
          <fgColor indexed="64"/>
          <bgColor theme="9" tint="0.59999389629810485"/>
        </patternFill>
      </fill>
    </dxf>
    <dxf>
      <font>
        <color auto="1"/>
      </font>
      <fill>
        <patternFill patternType="solid">
          <fgColor indexed="64"/>
          <bgColor theme="6" tint="0.59999389629810485"/>
        </patternFill>
      </fill>
    </dxf>
    <dxf>
      <font>
        <color auto="1"/>
      </font>
      <fill>
        <patternFill patternType="solid">
          <fgColor indexed="64"/>
          <bgColor theme="9" tint="0.59999389629810485"/>
        </patternFill>
      </fill>
    </dxf>
    <dxf>
      <font>
        <color auto="1"/>
      </font>
      <fill>
        <patternFill patternType="solid">
          <fgColor indexed="64"/>
          <bgColor theme="6" tint="0.59999389629810485"/>
        </patternFill>
      </fill>
    </dxf>
    <dxf>
      <font>
        <color auto="1"/>
      </font>
      <fill>
        <patternFill patternType="solid">
          <fgColor indexed="64"/>
          <bgColor theme="9" tint="0.59999389629810485"/>
        </patternFill>
      </fill>
    </dxf>
    <dxf>
      <font>
        <color auto="1"/>
      </font>
      <fill>
        <patternFill patternType="solid">
          <fgColor indexed="64"/>
          <bgColor theme="6" tint="0.59999389629810485"/>
        </patternFill>
      </fill>
    </dxf>
    <dxf>
      <font>
        <color auto="1"/>
      </font>
      <fill>
        <patternFill patternType="solid">
          <fgColor indexed="64"/>
          <bgColor theme="9" tint="0.59999389629810485"/>
        </patternFill>
      </fill>
    </dxf>
    <dxf>
      <font>
        <color auto="1"/>
      </font>
      <fill>
        <patternFill patternType="solid">
          <fgColor indexed="64"/>
          <bgColor theme="6" tint="0.59999389629810485"/>
        </patternFill>
      </fill>
    </dxf>
    <dxf>
      <font>
        <color auto="1"/>
      </font>
      <fill>
        <patternFill patternType="solid">
          <fgColor indexed="64"/>
          <bgColor theme="9" tint="0.59999389629810485"/>
        </patternFill>
      </fill>
    </dxf>
    <dxf>
      <font>
        <color auto="1"/>
      </font>
      <fill>
        <patternFill patternType="solid">
          <fgColor indexed="64"/>
          <bgColor theme="6" tint="0.59999389629810485"/>
        </patternFill>
      </fill>
    </dxf>
    <dxf>
      <font>
        <color auto="1"/>
      </font>
      <fill>
        <patternFill patternType="solid">
          <fgColor indexed="64"/>
          <bgColor theme="9" tint="0.59999389629810485"/>
        </patternFill>
      </fill>
    </dxf>
    <dxf>
      <font>
        <color auto="1"/>
      </font>
      <fill>
        <patternFill patternType="solid">
          <fgColor indexed="64"/>
          <bgColor theme="6" tint="0.59999389629810485"/>
        </patternFill>
      </fill>
    </dxf>
    <dxf>
      <font>
        <color auto="1"/>
      </font>
      <fill>
        <patternFill patternType="solid">
          <fgColor indexed="64"/>
          <bgColor theme="9" tint="0.59999389629810485"/>
        </patternFill>
      </fill>
    </dxf>
    <dxf>
      <font>
        <color auto="1"/>
      </font>
      <fill>
        <patternFill patternType="solid">
          <fgColor indexed="64"/>
          <bgColor theme="6" tint="0.59999389629810485"/>
        </patternFill>
      </fill>
    </dxf>
    <dxf>
      <font>
        <color auto="1"/>
      </font>
      <fill>
        <patternFill patternType="solid">
          <fgColor indexed="64"/>
          <bgColor theme="9" tint="0.59999389629810485"/>
        </patternFill>
      </fill>
    </dxf>
    <dxf>
      <font>
        <color auto="1"/>
      </font>
      <fill>
        <patternFill patternType="solid">
          <fgColor indexed="64"/>
          <bgColor theme="6" tint="0.59999389629810485"/>
        </patternFill>
      </fill>
    </dxf>
    <dxf>
      <font>
        <color auto="1"/>
      </font>
      <fill>
        <patternFill patternType="solid">
          <fgColor indexed="64"/>
          <bgColor theme="9" tint="0.59999389629810485"/>
        </patternFill>
      </fill>
    </dxf>
    <dxf>
      <font>
        <color auto="1"/>
      </font>
      <fill>
        <patternFill patternType="solid">
          <fgColor indexed="64"/>
          <bgColor theme="6" tint="0.59999389629810485"/>
        </patternFill>
      </fill>
    </dxf>
    <dxf>
      <font>
        <color auto="1"/>
      </font>
      <fill>
        <patternFill patternType="solid">
          <fgColor indexed="64"/>
          <bgColor theme="9" tint="0.59999389629810485"/>
        </patternFill>
      </fill>
    </dxf>
    <dxf>
      <font>
        <color auto="1"/>
      </font>
      <fill>
        <patternFill patternType="solid">
          <fgColor indexed="64"/>
          <bgColor theme="6" tint="0.59999389629810485"/>
        </patternFill>
      </fill>
    </dxf>
    <dxf>
      <font>
        <color auto="1"/>
      </font>
      <fill>
        <patternFill patternType="solid">
          <fgColor indexed="64"/>
          <bgColor theme="9" tint="0.59999389629810485"/>
        </patternFill>
      </fill>
    </dxf>
    <dxf>
      <font>
        <color auto="1"/>
      </font>
      <fill>
        <patternFill patternType="solid">
          <fgColor indexed="64"/>
          <bgColor theme="6" tint="0.59999389629810485"/>
        </patternFill>
      </fill>
    </dxf>
    <dxf>
      <font>
        <color auto="1"/>
      </font>
      <fill>
        <patternFill patternType="solid">
          <fgColor indexed="64"/>
          <bgColor theme="9" tint="0.59999389629810485"/>
        </patternFill>
      </fill>
    </dxf>
    <dxf>
      <font>
        <color auto="1"/>
      </font>
      <fill>
        <patternFill patternType="solid">
          <fgColor indexed="64"/>
          <bgColor theme="6" tint="0.59999389629810485"/>
        </patternFill>
      </fill>
    </dxf>
    <dxf>
      <font>
        <color auto="1"/>
      </font>
      <fill>
        <patternFill patternType="solid">
          <fgColor indexed="64"/>
          <bgColor theme="9" tint="0.59999389629810485"/>
        </patternFill>
      </fill>
    </dxf>
    <dxf>
      <font>
        <color auto="1"/>
      </font>
      <fill>
        <patternFill patternType="solid">
          <fgColor indexed="64"/>
          <bgColor theme="6" tint="0.59999389629810485"/>
        </patternFill>
      </fill>
    </dxf>
    <dxf>
      <font>
        <color auto="1"/>
      </font>
      <fill>
        <patternFill patternType="solid">
          <fgColor indexed="64"/>
          <bgColor theme="9" tint="0.59999389629810485"/>
        </patternFill>
      </fill>
    </dxf>
    <dxf>
      <font>
        <color auto="1"/>
      </font>
      <fill>
        <patternFill patternType="solid">
          <fgColor indexed="64"/>
          <bgColor theme="6" tint="0.59999389629810485"/>
        </patternFill>
      </fill>
    </dxf>
    <dxf>
      <font>
        <color auto="1"/>
      </font>
      <fill>
        <patternFill patternType="solid">
          <fgColor indexed="64"/>
          <bgColor theme="9" tint="0.59999389629810485"/>
        </patternFill>
      </fill>
    </dxf>
    <dxf>
      <font>
        <color auto="1"/>
      </font>
      <fill>
        <patternFill patternType="solid">
          <fgColor indexed="64"/>
          <bgColor theme="6" tint="0.59999389629810485"/>
        </patternFill>
      </fill>
    </dxf>
    <dxf>
      <font>
        <color auto="1"/>
      </font>
      <fill>
        <patternFill patternType="solid">
          <fgColor indexed="64"/>
          <bgColor theme="9" tint="0.59999389629810485"/>
        </patternFill>
      </fill>
    </dxf>
    <dxf>
      <font>
        <color auto="1"/>
      </font>
      <fill>
        <patternFill patternType="solid">
          <fgColor indexed="64"/>
          <bgColor theme="6" tint="0.59999389629810485"/>
        </patternFill>
      </fill>
    </dxf>
    <dxf>
      <font>
        <color auto="1"/>
      </font>
      <fill>
        <patternFill patternType="solid">
          <fgColor indexed="64"/>
          <bgColor theme="9" tint="0.59999389629810485"/>
        </patternFill>
      </fill>
    </dxf>
    <dxf>
      <font>
        <color auto="1"/>
      </font>
      <fill>
        <patternFill patternType="solid">
          <fgColor indexed="64"/>
          <bgColor theme="6" tint="0.59999389629810485"/>
        </patternFill>
      </fill>
    </dxf>
    <dxf>
      <font>
        <color auto="1"/>
      </font>
      <fill>
        <patternFill patternType="solid">
          <fgColor indexed="64"/>
          <bgColor theme="9" tint="0.59999389629810485"/>
        </patternFill>
      </fill>
    </dxf>
    <dxf>
      <font>
        <color auto="1"/>
      </font>
      <fill>
        <patternFill patternType="solid">
          <fgColor indexed="64"/>
          <bgColor theme="6" tint="0.59999389629810485"/>
        </patternFill>
      </fill>
    </dxf>
    <dxf>
      <font>
        <color auto="1"/>
      </font>
      <fill>
        <patternFill patternType="solid">
          <fgColor indexed="64"/>
          <bgColor theme="9" tint="0.5999938962981048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theme="9" tint="0.79998168889431442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alignment horizontal="center" vertical="bottom" textRotation="0" wrapText="0" indent="0" justifyLastLine="0" shrinkToFit="0"/>
    </dxf>
    <dxf>
      <font>
        <sz val="13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fill>
        <patternFill patternType="none">
          <fgColor rgb="FF000000"/>
          <bgColor rgb="FFFFFFFF"/>
        </patternFill>
      </fill>
    </dxf>
    <dxf>
      <font>
        <color auto="1"/>
      </font>
      <fill>
        <patternFill patternType="solid">
          <fgColor indexed="64"/>
          <bgColor theme="6" tint="0.79998168889431442"/>
        </patternFill>
      </fill>
    </dxf>
    <dxf>
      <font>
        <color auto="1"/>
      </font>
      <fill>
        <patternFill patternType="solid">
          <fgColor indexed="64"/>
          <bgColor theme="8" tint="0.79998168889431442"/>
        </patternFill>
      </fill>
    </dxf>
    <dxf>
      <font>
        <color auto="1"/>
      </font>
      <fill>
        <patternFill patternType="solid">
          <fgColor indexed="64"/>
          <bgColor theme="5" tint="0.79998168889431442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9" tint="0.79998168889431442"/>
        </patternFill>
      </fill>
    </dxf>
    <dxf>
      <font>
        <color auto="1"/>
      </font>
      <fill>
        <patternFill patternType="solid">
          <fgColor indexed="64"/>
          <bgColor theme="6" tint="0.79998168889431442"/>
        </patternFill>
      </fill>
    </dxf>
    <dxf>
      <font>
        <color auto="1"/>
      </font>
      <fill>
        <patternFill patternType="solid">
          <fgColor indexed="64"/>
          <bgColor theme="8" tint="0.79998168889431442"/>
        </patternFill>
      </fill>
    </dxf>
    <dxf>
      <font>
        <color auto="1"/>
      </font>
      <fill>
        <patternFill patternType="solid">
          <fgColor indexed="64"/>
          <bgColor theme="5" tint="0.79998168889431442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9" tint="0.79998168889431442"/>
        </patternFill>
      </fill>
    </dxf>
    <dxf>
      <font>
        <color auto="1"/>
      </font>
      <fill>
        <patternFill patternType="solid">
          <fgColor indexed="64"/>
          <bgColor theme="0" tint="-0.249977111117893"/>
        </patternFill>
      </fill>
    </dxf>
    <dxf>
      <font>
        <color auto="1"/>
      </font>
      <fill>
        <patternFill patternType="solid">
          <fgColor indexed="64"/>
          <bgColor theme="0" tint="-0.249977111117893"/>
        </patternFill>
      </fill>
    </dxf>
    <dxf>
      <font>
        <color auto="1"/>
      </font>
      <fill>
        <patternFill patternType="solid">
          <fgColor indexed="64"/>
          <bgColor theme="0" tint="-0.249977111117893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theme="9" tint="0.79998168889431442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alignment horizontal="center" vertical="bottom" textRotation="0" wrapText="0" indent="0" justifyLastLine="0" shrinkToFit="0"/>
    </dxf>
    <dxf>
      <font>
        <sz val="13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fill>
        <patternFill patternType="none">
          <fgColor indexed="64"/>
          <bgColor indexed="65"/>
        </patternFill>
      </fill>
    </dxf>
    <dxf>
      <font>
        <color auto="1"/>
      </font>
      <fill>
        <patternFill patternType="solid">
          <fgColor indexed="64"/>
          <bgColor theme="6" tint="0.79998168889431442"/>
        </patternFill>
      </fill>
    </dxf>
    <dxf>
      <font>
        <color auto="1"/>
      </font>
      <fill>
        <patternFill patternType="solid">
          <fgColor indexed="64"/>
          <bgColor theme="8" tint="0.79998168889431442"/>
        </patternFill>
      </fill>
    </dxf>
    <dxf>
      <font>
        <color auto="1"/>
      </font>
      <fill>
        <patternFill patternType="solid">
          <fgColor indexed="64"/>
          <bgColor theme="5" tint="0.79998168889431442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9" tint="0.79998168889431442"/>
        </patternFill>
      </fill>
    </dxf>
    <dxf>
      <font>
        <color auto="1"/>
      </font>
      <fill>
        <patternFill patternType="solid">
          <fgColor indexed="64"/>
          <bgColor theme="6" tint="0.79998168889431442"/>
        </patternFill>
      </fill>
    </dxf>
    <dxf>
      <font>
        <color auto="1"/>
      </font>
      <fill>
        <patternFill patternType="solid">
          <fgColor indexed="64"/>
          <bgColor theme="8" tint="0.79998168889431442"/>
        </patternFill>
      </fill>
    </dxf>
    <dxf>
      <font>
        <color auto="1"/>
      </font>
      <fill>
        <patternFill patternType="solid">
          <fgColor indexed="64"/>
          <bgColor theme="5" tint="0.79998168889431442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9" tint="0.79998168889431442"/>
        </patternFill>
      </fill>
    </dxf>
    <dxf>
      <font>
        <color auto="1"/>
      </font>
      <fill>
        <patternFill patternType="solid">
          <fgColor indexed="64"/>
          <bgColor theme="0" tint="-0.249977111117893"/>
        </patternFill>
      </fill>
    </dxf>
    <dxf>
      <font>
        <color auto="1"/>
      </font>
      <fill>
        <patternFill patternType="solid">
          <fgColor indexed="64"/>
          <bgColor theme="0" tint="-0.249977111117893"/>
        </patternFill>
      </fill>
    </dxf>
    <dxf>
      <font>
        <color auto="1"/>
      </font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border diagonalUp="0" diagonalDown="0">
        <left/>
        <right/>
        <top/>
        <bottom/>
      </border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center" vertical="bottom" textRotation="0" wrapText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rgb="FFFFC7CE"/>
        </patternFill>
      </fill>
    </dxf>
    <dxf>
      <font>
        <strike val="0"/>
        <outline val="0"/>
        <shadow val="0"/>
        <u val="none"/>
        <vertAlign val="baseline"/>
        <name val="Arial"/>
        <scheme val="none"/>
      </font>
    </dxf>
    <dxf>
      <font>
        <strike val="0"/>
        <outline val="0"/>
        <shadow val="0"/>
        <u val="none"/>
        <vertAlign val="baseline"/>
        <name val="Arial"/>
        <scheme val="none"/>
      </font>
    </dxf>
    <dxf>
      <font>
        <strike val="0"/>
        <outline val="0"/>
        <shadow val="0"/>
        <u val="none"/>
        <vertAlign val="baseline"/>
        <name val="Arial"/>
        <scheme val="none"/>
      </font>
    </dxf>
    <dxf>
      <font>
        <strike val="0"/>
        <outline val="0"/>
        <shadow val="0"/>
        <u val="none"/>
        <vertAlign val="baseline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name val="Arial"/>
        <scheme val="none"/>
      </font>
    </dxf>
    <dxf>
      <font>
        <b/>
        <i val="0"/>
        <color auto="1"/>
      </font>
      <fill>
        <patternFill patternType="solid">
          <fgColor indexed="64"/>
          <bgColor theme="4" tint="0.79998168889431442"/>
        </patternFill>
      </fill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font>
        <color auto="1"/>
      </font>
      <fill>
        <patternFill patternType="solid">
          <fgColor indexed="64"/>
          <bgColor rgb="FFFF0000"/>
        </patternFill>
      </fill>
    </dxf>
    <dxf>
      <font>
        <color rgb="FF9C0006"/>
      </font>
      <fill>
        <patternFill patternType="none">
          <fgColor indexed="64"/>
          <bgColor auto="1"/>
        </patternFill>
      </fill>
    </dxf>
    <dxf>
      <font>
        <color auto="1"/>
      </font>
      <fill>
        <patternFill patternType="solid">
          <fgColor indexed="64"/>
          <bgColor rgb="FFFF0000"/>
        </patternFill>
      </fill>
    </dxf>
    <dxf>
      <font>
        <color rgb="FF9C0006"/>
      </font>
      <fill>
        <patternFill patternType="none">
          <fgColor indexed="64"/>
          <bgColor auto="1"/>
        </patternFill>
      </fill>
    </dxf>
    <dxf>
      <font>
        <color auto="1"/>
      </font>
      <fill>
        <patternFill patternType="solid">
          <fgColor indexed="64"/>
          <bgColor rgb="FFFF0000"/>
        </patternFill>
      </fill>
    </dxf>
    <dxf>
      <font>
        <color rgb="FF9C0006"/>
      </font>
      <fill>
        <patternFill patternType="none">
          <fgColor indexed="64"/>
          <bgColor auto="1"/>
        </patternFill>
      </fill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1" tint="0.499984740745262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color auto="1"/>
      </font>
      <fill>
        <patternFill patternType="solid">
          <fgColor indexed="64"/>
          <bgColor theme="6" tint="0.79998168889431442"/>
        </patternFill>
      </fill>
    </dxf>
    <dxf>
      <font>
        <color auto="1"/>
      </font>
      <fill>
        <patternFill patternType="solid">
          <fgColor indexed="64"/>
          <bgColor theme="8" tint="0.79998168889431442"/>
        </patternFill>
      </fill>
    </dxf>
    <dxf>
      <font>
        <color auto="1"/>
      </font>
      <fill>
        <patternFill patternType="solid">
          <fgColor indexed="64"/>
          <bgColor theme="5" tint="0.79998168889431442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9" tint="0.79998168889431442"/>
        </patternFill>
      </fill>
    </dxf>
    <dxf>
      <font>
        <color auto="1"/>
      </font>
      <fill>
        <patternFill patternType="solid">
          <fgColor indexed="64"/>
          <bgColor theme="6" tint="0.79998168889431442"/>
        </patternFill>
      </fill>
    </dxf>
    <dxf>
      <font>
        <color auto="1"/>
      </font>
      <fill>
        <patternFill patternType="solid">
          <fgColor indexed="64"/>
          <bgColor theme="8" tint="0.79998168889431442"/>
        </patternFill>
      </fill>
    </dxf>
    <dxf>
      <font>
        <color auto="1"/>
      </font>
      <fill>
        <patternFill patternType="solid">
          <fgColor indexed="64"/>
          <bgColor theme="5" tint="0.79998168889431442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9" tint="0.79998168889431442"/>
        </patternFill>
      </fill>
    </dxf>
    <dxf>
      <font>
        <color theme="1"/>
      </font>
      <fill>
        <patternFill patternType="solid">
          <fgColor indexed="64"/>
          <bgColor rgb="FFFF0000"/>
        </patternFill>
      </fill>
    </dxf>
    <dxf>
      <font>
        <b/>
        <i val="0"/>
        <color auto="1"/>
      </font>
      <fill>
        <patternFill>
          <bgColor rgb="FFFFEB9C"/>
        </patternFill>
      </fill>
    </dxf>
    <dxf>
      <font>
        <color theme="1"/>
      </font>
      <fill>
        <patternFill patternType="solid">
          <fgColor indexed="64"/>
          <bgColor rgb="FFFF0000"/>
        </patternFill>
      </fill>
    </dxf>
    <dxf>
      <font>
        <color theme="1"/>
      </font>
      <fill>
        <patternFill patternType="solid">
          <fgColor indexed="64"/>
          <bgColor rgb="FFFF0000"/>
        </patternFill>
      </fill>
    </dxf>
    <dxf>
      <font>
        <color theme="1"/>
      </font>
      <fill>
        <patternFill patternType="solid">
          <fgColor indexed="64"/>
          <bgColor rgb="FFFF0000"/>
        </patternFill>
      </fill>
    </dxf>
    <dxf>
      <font>
        <b/>
        <i val="0"/>
        <color auto="1"/>
      </font>
      <fill>
        <patternFill>
          <bgColor rgb="FFFFEB9C"/>
        </patternFill>
      </fill>
    </dxf>
    <dxf>
      <font>
        <color theme="1"/>
      </font>
      <fill>
        <patternFill patternType="solid">
          <fgColor indexed="64"/>
          <bgColor rgb="FFFF0000"/>
        </patternFill>
      </fill>
    </dxf>
    <dxf>
      <font>
        <color theme="1"/>
      </font>
      <fill>
        <patternFill patternType="solid">
          <fgColor indexed="64"/>
          <bgColor rgb="FFFF0000"/>
        </patternFill>
      </fill>
    </dxf>
    <dxf>
      <font>
        <b/>
        <i val="0"/>
        <color auto="1"/>
      </font>
      <fill>
        <patternFill>
          <bgColor rgb="FFFFEB9C"/>
        </patternFill>
      </fill>
    </dxf>
    <dxf>
      <font>
        <color auto="1"/>
      </font>
      <fill>
        <patternFill patternType="solid">
          <fgColor indexed="64"/>
          <bgColor theme="6" tint="0.79998168889431442"/>
        </patternFill>
      </fill>
    </dxf>
    <dxf>
      <font>
        <color auto="1"/>
      </font>
      <fill>
        <patternFill patternType="solid">
          <fgColor indexed="64"/>
          <bgColor theme="8" tint="0.79998168889431442"/>
        </patternFill>
      </fill>
    </dxf>
    <dxf>
      <font>
        <color auto="1"/>
      </font>
      <fill>
        <patternFill patternType="solid">
          <fgColor indexed="64"/>
          <bgColor theme="5" tint="0.79998168889431442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9" tint="0.79998168889431442"/>
        </patternFill>
      </fill>
    </dxf>
    <dxf>
      <font>
        <color auto="1"/>
      </font>
      <fill>
        <patternFill patternType="solid">
          <fgColor indexed="64"/>
          <bgColor theme="6" tint="0.79998168889431442"/>
        </patternFill>
      </fill>
    </dxf>
    <dxf>
      <font>
        <color auto="1"/>
      </font>
      <fill>
        <patternFill patternType="solid">
          <fgColor indexed="64"/>
          <bgColor theme="8" tint="0.79998168889431442"/>
        </patternFill>
      </fill>
    </dxf>
    <dxf>
      <font>
        <color auto="1"/>
      </font>
      <fill>
        <patternFill patternType="solid">
          <fgColor indexed="64"/>
          <bgColor theme="5" tint="0.79998168889431442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9" tint="0.79998168889431442"/>
        </patternFill>
      </fill>
    </dxf>
    <dxf>
      <font>
        <color auto="1"/>
      </font>
      <fill>
        <patternFill patternType="solid">
          <fgColor indexed="64"/>
          <bgColor theme="6" tint="0.79998168889431442"/>
        </patternFill>
      </fill>
    </dxf>
    <dxf>
      <font>
        <color auto="1"/>
      </font>
      <fill>
        <patternFill patternType="solid">
          <fgColor indexed="64"/>
          <bgColor theme="8" tint="0.79998168889431442"/>
        </patternFill>
      </fill>
    </dxf>
    <dxf>
      <font>
        <color auto="1"/>
      </font>
      <fill>
        <patternFill patternType="solid">
          <fgColor indexed="64"/>
          <bgColor theme="5" tint="0.79998168889431442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9" tint="0.79998168889431442"/>
        </patternFill>
      </fill>
    </dxf>
    <dxf>
      <font>
        <color auto="1"/>
      </font>
      <fill>
        <patternFill patternType="solid">
          <fgColor indexed="64"/>
          <bgColor theme="6" tint="0.79998168889431442"/>
        </patternFill>
      </fill>
    </dxf>
    <dxf>
      <font>
        <color auto="1"/>
      </font>
      <fill>
        <patternFill patternType="solid">
          <fgColor indexed="64"/>
          <bgColor theme="8" tint="0.79998168889431442"/>
        </patternFill>
      </fill>
    </dxf>
    <dxf>
      <font>
        <color auto="1"/>
      </font>
      <fill>
        <patternFill patternType="solid">
          <fgColor indexed="64"/>
          <bgColor theme="5" tint="0.79998168889431442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9" tint="0.79998168889431442"/>
        </patternFill>
      </fill>
    </dxf>
    <dxf>
      <font>
        <color auto="1"/>
      </font>
      <fill>
        <patternFill patternType="solid">
          <fgColor indexed="64"/>
          <bgColor theme="6" tint="0.79998168889431442"/>
        </patternFill>
      </fill>
    </dxf>
    <dxf>
      <font>
        <color auto="1"/>
      </font>
      <fill>
        <patternFill patternType="solid">
          <fgColor indexed="64"/>
          <bgColor theme="8" tint="0.79998168889431442"/>
        </patternFill>
      </fill>
    </dxf>
    <dxf>
      <font>
        <color auto="1"/>
      </font>
      <fill>
        <patternFill patternType="solid">
          <fgColor indexed="64"/>
          <bgColor theme="5" tint="0.79998168889431442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9" tint="0.79998168889431442"/>
        </patternFill>
      </fill>
    </dxf>
    <dxf>
      <font>
        <color auto="1"/>
      </font>
      <fill>
        <patternFill patternType="solid">
          <fgColor indexed="64"/>
          <bgColor theme="6" tint="0.79998168889431442"/>
        </patternFill>
      </fill>
    </dxf>
    <dxf>
      <font>
        <color auto="1"/>
      </font>
      <fill>
        <patternFill patternType="solid">
          <fgColor indexed="64"/>
          <bgColor theme="8" tint="0.79998168889431442"/>
        </patternFill>
      </fill>
    </dxf>
    <dxf>
      <font>
        <color auto="1"/>
      </font>
      <fill>
        <patternFill patternType="solid">
          <fgColor indexed="64"/>
          <bgColor theme="5" tint="0.79998168889431442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9" tint="0.79998168889431442"/>
        </patternFill>
      </fill>
    </dxf>
    <dxf>
      <font>
        <color auto="1"/>
      </font>
      <fill>
        <patternFill patternType="solid">
          <fgColor indexed="64"/>
          <bgColor theme="6" tint="0.79998168889431442"/>
        </patternFill>
      </fill>
    </dxf>
    <dxf>
      <font>
        <color auto="1"/>
      </font>
      <fill>
        <patternFill patternType="solid">
          <fgColor indexed="64"/>
          <bgColor theme="8" tint="0.79998168889431442"/>
        </patternFill>
      </fill>
    </dxf>
    <dxf>
      <font>
        <color auto="1"/>
      </font>
      <fill>
        <patternFill patternType="solid">
          <fgColor indexed="64"/>
          <bgColor theme="5" tint="0.79998168889431442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9" tint="0.79998168889431442"/>
        </patternFill>
      </fill>
    </dxf>
    <dxf>
      <font>
        <color auto="1"/>
      </font>
      <fill>
        <patternFill patternType="solid">
          <fgColor indexed="64"/>
          <bgColor theme="6" tint="0.79998168889431442"/>
        </patternFill>
      </fill>
    </dxf>
    <dxf>
      <font>
        <color auto="1"/>
      </font>
      <fill>
        <patternFill patternType="solid">
          <fgColor indexed="64"/>
          <bgColor theme="8" tint="0.79998168889431442"/>
        </patternFill>
      </fill>
    </dxf>
    <dxf>
      <font>
        <color auto="1"/>
      </font>
      <fill>
        <patternFill patternType="solid">
          <fgColor indexed="64"/>
          <bgColor theme="5" tint="0.79998168889431442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9" tint="0.79998168889431442"/>
        </patternFill>
      </fill>
    </dxf>
    <dxf>
      <font>
        <color auto="1"/>
      </font>
      <fill>
        <patternFill patternType="solid">
          <fgColor indexed="64"/>
          <bgColor theme="6" tint="0.79998168889431442"/>
        </patternFill>
      </fill>
    </dxf>
    <dxf>
      <font>
        <color auto="1"/>
      </font>
      <fill>
        <patternFill patternType="solid">
          <fgColor indexed="64"/>
          <bgColor theme="8" tint="0.79998168889431442"/>
        </patternFill>
      </fill>
    </dxf>
    <dxf>
      <font>
        <color auto="1"/>
      </font>
      <fill>
        <patternFill patternType="solid">
          <fgColor indexed="64"/>
          <bgColor theme="5" tint="0.79998168889431442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9" tint="0.79998168889431442"/>
        </patternFill>
      </fill>
    </dxf>
    <dxf>
      <font>
        <color auto="1"/>
      </font>
      <fill>
        <patternFill patternType="solid">
          <fgColor indexed="64"/>
          <bgColor theme="6" tint="0.79998168889431442"/>
        </patternFill>
      </fill>
    </dxf>
    <dxf>
      <font>
        <color auto="1"/>
      </font>
      <fill>
        <patternFill patternType="solid">
          <fgColor indexed="64"/>
          <bgColor theme="8" tint="0.79998168889431442"/>
        </patternFill>
      </fill>
    </dxf>
    <dxf>
      <font>
        <color auto="1"/>
      </font>
      <fill>
        <patternFill patternType="solid">
          <fgColor indexed="64"/>
          <bgColor theme="5" tint="0.79998168889431442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9" tint="0.79998168889431442"/>
        </patternFill>
      </fill>
    </dxf>
    <dxf>
      <font>
        <color auto="1"/>
      </font>
      <fill>
        <patternFill patternType="solid">
          <fgColor indexed="64"/>
          <bgColor theme="6" tint="0.79998168889431442"/>
        </patternFill>
      </fill>
    </dxf>
    <dxf>
      <font>
        <color auto="1"/>
      </font>
      <fill>
        <patternFill patternType="solid">
          <fgColor indexed="64"/>
          <bgColor theme="8" tint="0.79998168889431442"/>
        </patternFill>
      </fill>
    </dxf>
    <dxf>
      <font>
        <color auto="1"/>
      </font>
      <fill>
        <patternFill patternType="solid">
          <fgColor indexed="64"/>
          <bgColor theme="5" tint="0.79998168889431442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9" tint="0.79998168889431442"/>
        </patternFill>
      </fill>
    </dxf>
    <dxf>
      <font>
        <color auto="1"/>
      </font>
      <fill>
        <patternFill patternType="solid">
          <fgColor indexed="64"/>
          <bgColor theme="6" tint="0.79998168889431442"/>
        </patternFill>
      </fill>
    </dxf>
    <dxf>
      <font>
        <color auto="1"/>
      </font>
      <fill>
        <patternFill patternType="solid">
          <fgColor indexed="64"/>
          <bgColor theme="8" tint="0.79998168889431442"/>
        </patternFill>
      </fill>
    </dxf>
    <dxf>
      <font>
        <color auto="1"/>
      </font>
      <fill>
        <patternFill patternType="solid">
          <fgColor indexed="64"/>
          <bgColor theme="5" tint="0.79998168889431442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9" tint="0.79998168889431442"/>
        </patternFill>
      </fill>
    </dxf>
    <dxf>
      <font>
        <color auto="1"/>
      </font>
      <fill>
        <patternFill patternType="solid">
          <fgColor indexed="64"/>
          <bgColor theme="6" tint="0.79998168889431442"/>
        </patternFill>
      </fill>
    </dxf>
    <dxf>
      <font>
        <color auto="1"/>
      </font>
      <fill>
        <patternFill patternType="solid">
          <fgColor indexed="64"/>
          <bgColor theme="8" tint="0.79998168889431442"/>
        </patternFill>
      </fill>
    </dxf>
    <dxf>
      <font>
        <color auto="1"/>
      </font>
      <fill>
        <patternFill patternType="solid">
          <fgColor indexed="64"/>
          <bgColor theme="5" tint="0.79998168889431442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9" tint="0.79998168889431442"/>
        </patternFill>
      </fill>
    </dxf>
    <dxf>
      <font>
        <color auto="1"/>
      </font>
      <fill>
        <patternFill patternType="solid">
          <fgColor indexed="64"/>
          <bgColor theme="6" tint="0.79998168889431442"/>
        </patternFill>
      </fill>
    </dxf>
    <dxf>
      <font>
        <color auto="1"/>
      </font>
      <fill>
        <patternFill patternType="solid">
          <fgColor indexed="64"/>
          <bgColor theme="8" tint="0.79998168889431442"/>
        </patternFill>
      </fill>
    </dxf>
    <dxf>
      <font>
        <color auto="1"/>
      </font>
      <fill>
        <patternFill patternType="solid">
          <fgColor indexed="64"/>
          <bgColor theme="5" tint="0.79998168889431442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9" tint="0.79998168889431442"/>
        </patternFill>
      </fill>
    </dxf>
    <dxf>
      <font>
        <color auto="1"/>
      </font>
      <fill>
        <patternFill patternType="solid">
          <fgColor indexed="64"/>
          <bgColor theme="6" tint="0.79998168889431442"/>
        </patternFill>
      </fill>
    </dxf>
    <dxf>
      <font>
        <color auto="1"/>
      </font>
      <fill>
        <patternFill patternType="solid">
          <fgColor indexed="64"/>
          <bgColor theme="8" tint="0.79998168889431442"/>
        </patternFill>
      </fill>
    </dxf>
    <dxf>
      <font>
        <color auto="1"/>
      </font>
      <fill>
        <patternFill patternType="solid">
          <fgColor indexed="64"/>
          <bgColor theme="5" tint="0.79998168889431442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9" tint="0.79998168889431442"/>
        </patternFill>
      </fill>
    </dxf>
    <dxf>
      <font>
        <color auto="1"/>
      </font>
      <fill>
        <patternFill patternType="solid">
          <fgColor indexed="64"/>
          <bgColor theme="6" tint="0.79998168889431442"/>
        </patternFill>
      </fill>
    </dxf>
    <dxf>
      <font>
        <color auto="1"/>
      </font>
      <fill>
        <patternFill patternType="solid">
          <fgColor indexed="64"/>
          <bgColor theme="8" tint="0.79998168889431442"/>
        </patternFill>
      </fill>
    </dxf>
    <dxf>
      <font>
        <color auto="1"/>
      </font>
      <fill>
        <patternFill patternType="solid">
          <fgColor indexed="64"/>
          <bgColor theme="5" tint="0.79998168889431442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9" tint="0.79998168889431442"/>
        </patternFill>
      </fill>
    </dxf>
    <dxf>
      <font>
        <color auto="1"/>
      </font>
      <fill>
        <patternFill patternType="solid">
          <fgColor indexed="64"/>
          <bgColor theme="6" tint="0.79998168889431442"/>
        </patternFill>
      </fill>
    </dxf>
    <dxf>
      <font>
        <color auto="1"/>
      </font>
      <fill>
        <patternFill patternType="solid">
          <fgColor indexed="64"/>
          <bgColor theme="8" tint="0.79998168889431442"/>
        </patternFill>
      </fill>
    </dxf>
    <dxf>
      <font>
        <color auto="1"/>
      </font>
      <fill>
        <patternFill patternType="solid">
          <fgColor indexed="64"/>
          <bgColor theme="5" tint="0.79998168889431442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9" tint="0.79998168889431442"/>
        </patternFill>
      </fill>
    </dxf>
    <dxf>
      <font>
        <color auto="1"/>
      </font>
      <fill>
        <patternFill patternType="solid">
          <fgColor indexed="64"/>
          <bgColor theme="6" tint="0.79998168889431442"/>
        </patternFill>
      </fill>
    </dxf>
    <dxf>
      <font>
        <color auto="1"/>
      </font>
      <fill>
        <patternFill patternType="solid">
          <fgColor indexed="64"/>
          <bgColor theme="8" tint="0.79998168889431442"/>
        </patternFill>
      </fill>
    </dxf>
    <dxf>
      <font>
        <color auto="1"/>
      </font>
      <fill>
        <patternFill patternType="solid">
          <fgColor indexed="64"/>
          <bgColor theme="5" tint="0.79998168889431442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9" tint="0.79998168889431442"/>
        </patternFill>
      </fill>
    </dxf>
    <dxf>
      <font>
        <color auto="1"/>
      </font>
      <fill>
        <patternFill patternType="solid">
          <fgColor indexed="64"/>
          <bgColor theme="6" tint="0.79998168889431442"/>
        </patternFill>
      </fill>
    </dxf>
    <dxf>
      <font>
        <color auto="1"/>
      </font>
      <fill>
        <patternFill patternType="solid">
          <fgColor indexed="64"/>
          <bgColor theme="8" tint="0.79998168889431442"/>
        </patternFill>
      </fill>
    </dxf>
    <dxf>
      <font>
        <color auto="1"/>
      </font>
      <fill>
        <patternFill patternType="solid">
          <fgColor indexed="64"/>
          <bgColor theme="5" tint="0.79998168889431442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9" tint="0.79998168889431442"/>
        </patternFill>
      </fill>
    </dxf>
    <dxf>
      <font>
        <color auto="1"/>
      </font>
      <fill>
        <patternFill patternType="solid">
          <fgColor indexed="64"/>
          <bgColor theme="6" tint="0.79998168889431442"/>
        </patternFill>
      </fill>
    </dxf>
    <dxf>
      <font>
        <color auto="1"/>
      </font>
      <fill>
        <patternFill patternType="solid">
          <fgColor indexed="64"/>
          <bgColor theme="8" tint="0.79998168889431442"/>
        </patternFill>
      </fill>
    </dxf>
    <dxf>
      <font>
        <color auto="1"/>
      </font>
      <fill>
        <patternFill patternType="solid">
          <fgColor indexed="64"/>
          <bgColor theme="5" tint="0.79998168889431442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9" tint="0.79998168889431442"/>
        </patternFill>
      </fill>
    </dxf>
    <dxf>
      <font>
        <color auto="1"/>
      </font>
      <fill>
        <patternFill patternType="solid">
          <fgColor indexed="64"/>
          <bgColor theme="6" tint="0.79998168889431442"/>
        </patternFill>
      </fill>
    </dxf>
    <dxf>
      <font>
        <color auto="1"/>
      </font>
      <fill>
        <patternFill patternType="solid">
          <fgColor indexed="64"/>
          <bgColor theme="8" tint="0.79998168889431442"/>
        </patternFill>
      </fill>
    </dxf>
    <dxf>
      <font>
        <color auto="1"/>
      </font>
      <fill>
        <patternFill patternType="solid">
          <fgColor indexed="64"/>
          <bgColor theme="5" tint="0.79998168889431442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9" tint="0.79998168889431442"/>
        </patternFill>
      </fill>
    </dxf>
    <dxf>
      <font>
        <color auto="1"/>
      </font>
      <fill>
        <patternFill patternType="solid">
          <fgColor indexed="64"/>
          <bgColor theme="6" tint="0.79998168889431442"/>
        </patternFill>
      </fill>
    </dxf>
    <dxf>
      <font>
        <color auto="1"/>
      </font>
      <fill>
        <patternFill patternType="solid">
          <fgColor indexed="64"/>
          <bgColor theme="8" tint="0.79998168889431442"/>
        </patternFill>
      </fill>
    </dxf>
    <dxf>
      <font>
        <color auto="1"/>
      </font>
      <fill>
        <patternFill patternType="solid">
          <fgColor indexed="64"/>
          <bgColor theme="5" tint="0.79998168889431442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9" tint="0.79998168889431442"/>
        </patternFill>
      </fill>
    </dxf>
    <dxf>
      <font>
        <color auto="1"/>
      </font>
      <fill>
        <patternFill patternType="solid">
          <fgColor indexed="64"/>
          <bgColor theme="6" tint="0.79998168889431442"/>
        </patternFill>
      </fill>
    </dxf>
    <dxf>
      <font>
        <color auto="1"/>
      </font>
      <fill>
        <patternFill patternType="solid">
          <fgColor indexed="64"/>
          <bgColor theme="8" tint="0.79998168889431442"/>
        </patternFill>
      </fill>
    </dxf>
    <dxf>
      <font>
        <color auto="1"/>
      </font>
      <fill>
        <patternFill patternType="solid">
          <fgColor indexed="64"/>
          <bgColor theme="5" tint="0.79998168889431442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9" tint="0.79998168889431442"/>
        </patternFill>
      </fill>
    </dxf>
    <dxf>
      <font>
        <color auto="1"/>
      </font>
      <fill>
        <patternFill patternType="solid">
          <fgColor indexed="64"/>
          <bgColor theme="6" tint="0.79998168889431442"/>
        </patternFill>
      </fill>
    </dxf>
    <dxf>
      <font>
        <color auto="1"/>
      </font>
      <fill>
        <patternFill patternType="solid">
          <fgColor indexed="64"/>
          <bgColor theme="8" tint="0.79998168889431442"/>
        </patternFill>
      </fill>
    </dxf>
    <dxf>
      <font>
        <color auto="1"/>
      </font>
      <fill>
        <patternFill patternType="solid">
          <fgColor indexed="64"/>
          <bgColor theme="5" tint="0.79998168889431442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9" tint="0.79998168889431442"/>
        </patternFill>
      </fill>
    </dxf>
    <dxf>
      <font>
        <color auto="1"/>
      </font>
      <fill>
        <patternFill patternType="solid">
          <fgColor indexed="64"/>
          <bgColor theme="6" tint="0.79998168889431442"/>
        </patternFill>
      </fill>
    </dxf>
    <dxf>
      <font>
        <color auto="1"/>
      </font>
      <fill>
        <patternFill patternType="solid">
          <fgColor indexed="64"/>
          <bgColor theme="8" tint="0.79998168889431442"/>
        </patternFill>
      </fill>
    </dxf>
    <dxf>
      <font>
        <color auto="1"/>
      </font>
      <fill>
        <patternFill patternType="solid">
          <fgColor indexed="64"/>
          <bgColor theme="5" tint="0.79998168889431442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9" tint="0.79998168889431442"/>
        </patternFill>
      </fill>
    </dxf>
    <dxf>
      <font>
        <color auto="1"/>
      </font>
      <fill>
        <patternFill patternType="solid">
          <fgColor indexed="64"/>
          <bgColor theme="6" tint="0.79998168889431442"/>
        </patternFill>
      </fill>
    </dxf>
    <dxf>
      <font>
        <color auto="1"/>
      </font>
      <fill>
        <patternFill patternType="solid">
          <fgColor indexed="64"/>
          <bgColor theme="8" tint="0.79998168889431442"/>
        </patternFill>
      </fill>
    </dxf>
    <dxf>
      <font>
        <color auto="1"/>
      </font>
      <fill>
        <patternFill patternType="solid">
          <fgColor indexed="64"/>
          <bgColor theme="5" tint="0.79998168889431442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9" tint="0.79998168889431442"/>
        </patternFill>
      </fill>
    </dxf>
    <dxf>
      <font>
        <color auto="1"/>
      </font>
      <fill>
        <patternFill patternType="solid">
          <fgColor indexed="64"/>
          <bgColor theme="6" tint="0.79998168889431442"/>
        </patternFill>
      </fill>
    </dxf>
    <dxf>
      <font>
        <color auto="1"/>
      </font>
      <fill>
        <patternFill patternType="solid">
          <fgColor indexed="64"/>
          <bgColor theme="8" tint="0.79998168889431442"/>
        </patternFill>
      </fill>
    </dxf>
    <dxf>
      <font>
        <color auto="1"/>
      </font>
      <fill>
        <patternFill patternType="solid">
          <fgColor indexed="64"/>
          <bgColor theme="5" tint="0.79998168889431442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9" tint="0.79998168889431442"/>
        </patternFill>
      </fill>
    </dxf>
    <dxf>
      <font>
        <color auto="1"/>
      </font>
      <fill>
        <patternFill patternType="solid">
          <fgColor indexed="64"/>
          <bgColor theme="6" tint="0.79998168889431442"/>
        </patternFill>
      </fill>
    </dxf>
    <dxf>
      <font>
        <color auto="1"/>
      </font>
      <fill>
        <patternFill patternType="solid">
          <fgColor indexed="64"/>
          <bgColor theme="8" tint="0.79998168889431442"/>
        </patternFill>
      </fill>
    </dxf>
    <dxf>
      <font>
        <color auto="1"/>
      </font>
      <fill>
        <patternFill patternType="solid">
          <fgColor indexed="64"/>
          <bgColor theme="5" tint="0.79998168889431442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9" tint="0.79998168889431442"/>
        </patternFill>
      </fill>
    </dxf>
    <dxf>
      <font>
        <color auto="1"/>
      </font>
      <fill>
        <patternFill patternType="solid">
          <fgColor indexed="64"/>
          <bgColor theme="6" tint="0.79998168889431442"/>
        </patternFill>
      </fill>
    </dxf>
    <dxf>
      <font>
        <color auto="1"/>
      </font>
      <fill>
        <patternFill patternType="solid">
          <fgColor indexed="64"/>
          <bgColor theme="8" tint="0.79998168889431442"/>
        </patternFill>
      </fill>
    </dxf>
    <dxf>
      <font>
        <color auto="1"/>
      </font>
      <fill>
        <patternFill patternType="solid">
          <fgColor indexed="64"/>
          <bgColor theme="5" tint="0.79998168889431442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9" tint="0.79998168889431442"/>
        </patternFill>
      </fill>
    </dxf>
    <dxf>
      <font>
        <color auto="1"/>
      </font>
      <fill>
        <patternFill patternType="solid">
          <fgColor indexed="64"/>
          <bgColor theme="6" tint="0.79998168889431442"/>
        </patternFill>
      </fill>
    </dxf>
    <dxf>
      <font>
        <color auto="1"/>
      </font>
      <fill>
        <patternFill patternType="solid">
          <fgColor indexed="64"/>
          <bgColor theme="8" tint="0.79998168889431442"/>
        </patternFill>
      </fill>
    </dxf>
    <dxf>
      <font>
        <color auto="1"/>
      </font>
      <fill>
        <patternFill patternType="solid">
          <fgColor indexed="64"/>
          <bgColor theme="5" tint="0.79998168889431442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9" tint="0.79998168889431442"/>
        </patternFill>
      </fill>
    </dxf>
    <dxf>
      <font>
        <color auto="1"/>
      </font>
      <fill>
        <patternFill patternType="solid">
          <fgColor indexed="64"/>
          <bgColor theme="6" tint="0.79998168889431442"/>
        </patternFill>
      </fill>
    </dxf>
    <dxf>
      <font>
        <color auto="1"/>
      </font>
      <fill>
        <patternFill patternType="solid">
          <fgColor indexed="64"/>
          <bgColor theme="8" tint="0.79998168889431442"/>
        </patternFill>
      </fill>
    </dxf>
    <dxf>
      <font>
        <color auto="1"/>
      </font>
      <fill>
        <patternFill patternType="solid">
          <fgColor indexed="64"/>
          <bgColor theme="5" tint="0.79998168889431442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9" tint="0.79998168889431442"/>
        </patternFill>
      </fill>
    </dxf>
    <dxf>
      <font>
        <color auto="1"/>
      </font>
      <fill>
        <patternFill patternType="solid">
          <fgColor indexed="64"/>
          <bgColor theme="6" tint="0.79998168889431442"/>
        </patternFill>
      </fill>
    </dxf>
    <dxf>
      <font>
        <color auto="1"/>
      </font>
      <fill>
        <patternFill patternType="solid">
          <fgColor indexed="64"/>
          <bgColor theme="8" tint="0.79998168889431442"/>
        </patternFill>
      </fill>
    </dxf>
    <dxf>
      <font>
        <color auto="1"/>
      </font>
      <fill>
        <patternFill patternType="solid">
          <fgColor indexed="64"/>
          <bgColor theme="5" tint="0.79998168889431442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9" tint="0.79998168889431442"/>
        </patternFill>
      </fill>
    </dxf>
    <dxf>
      <font>
        <color auto="1"/>
      </font>
      <fill>
        <patternFill patternType="solid">
          <fgColor indexed="64"/>
          <bgColor theme="6" tint="0.79998168889431442"/>
        </patternFill>
      </fill>
    </dxf>
    <dxf>
      <font>
        <color auto="1"/>
      </font>
      <fill>
        <patternFill patternType="solid">
          <fgColor indexed="64"/>
          <bgColor theme="8" tint="0.79998168889431442"/>
        </patternFill>
      </fill>
    </dxf>
    <dxf>
      <font>
        <color auto="1"/>
      </font>
      <fill>
        <patternFill patternType="solid">
          <fgColor indexed="64"/>
          <bgColor theme="5" tint="0.79998168889431442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9" tint="0.79998168889431442"/>
        </patternFill>
      </fill>
    </dxf>
    <dxf>
      <font>
        <color auto="1"/>
      </font>
      <fill>
        <patternFill patternType="solid">
          <fgColor indexed="64"/>
          <bgColor theme="6" tint="0.79998168889431442"/>
        </patternFill>
      </fill>
    </dxf>
    <dxf>
      <font>
        <color auto="1"/>
      </font>
      <fill>
        <patternFill patternType="solid">
          <fgColor indexed="64"/>
          <bgColor theme="8" tint="0.79998168889431442"/>
        </patternFill>
      </fill>
    </dxf>
    <dxf>
      <font>
        <color auto="1"/>
      </font>
      <fill>
        <patternFill patternType="solid">
          <fgColor indexed="64"/>
          <bgColor theme="5" tint="0.79998168889431442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9" tint="0.79998168889431442"/>
        </patternFill>
      </fill>
    </dxf>
    <dxf>
      <font>
        <color auto="1"/>
      </font>
      <fill>
        <patternFill patternType="solid">
          <fgColor indexed="64"/>
          <bgColor theme="6" tint="0.79998168889431442"/>
        </patternFill>
      </fill>
    </dxf>
    <dxf>
      <font>
        <color auto="1"/>
      </font>
      <fill>
        <patternFill patternType="solid">
          <fgColor indexed="64"/>
          <bgColor theme="8" tint="0.79998168889431442"/>
        </patternFill>
      </fill>
    </dxf>
    <dxf>
      <font>
        <color auto="1"/>
      </font>
      <fill>
        <patternFill patternType="solid">
          <fgColor indexed="64"/>
          <bgColor theme="5" tint="0.79998168889431442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9" tint="0.79998168889431442"/>
        </patternFill>
      </fill>
    </dxf>
    <dxf>
      <font>
        <color auto="1"/>
      </font>
      <fill>
        <patternFill patternType="solid">
          <fgColor indexed="64"/>
          <bgColor theme="6" tint="0.79998168889431442"/>
        </patternFill>
      </fill>
    </dxf>
    <dxf>
      <font>
        <color auto="1"/>
      </font>
      <fill>
        <patternFill patternType="solid">
          <fgColor indexed="64"/>
          <bgColor theme="8" tint="0.79998168889431442"/>
        </patternFill>
      </fill>
    </dxf>
    <dxf>
      <font>
        <color auto="1"/>
      </font>
      <fill>
        <patternFill patternType="solid">
          <fgColor indexed="64"/>
          <bgColor theme="5" tint="0.79998168889431442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9" tint="0.79998168889431442"/>
        </patternFill>
      </fill>
    </dxf>
    <dxf>
      <font>
        <color auto="1"/>
      </font>
      <fill>
        <patternFill patternType="solid">
          <fgColor indexed="64"/>
          <bgColor theme="6" tint="0.79998168889431442"/>
        </patternFill>
      </fill>
    </dxf>
    <dxf>
      <font>
        <color auto="1"/>
      </font>
      <fill>
        <patternFill patternType="solid">
          <fgColor indexed="64"/>
          <bgColor theme="8" tint="0.79998168889431442"/>
        </patternFill>
      </fill>
    </dxf>
    <dxf>
      <font>
        <color auto="1"/>
      </font>
      <fill>
        <patternFill patternType="solid">
          <fgColor indexed="64"/>
          <bgColor theme="5" tint="0.79998168889431442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9" tint="0.79998168889431442"/>
        </patternFill>
      </fill>
    </dxf>
    <dxf>
      <font>
        <color auto="1"/>
      </font>
      <fill>
        <patternFill patternType="solid">
          <fgColor indexed="64"/>
          <bgColor theme="6" tint="0.79998168889431442"/>
        </patternFill>
      </fill>
    </dxf>
    <dxf>
      <font>
        <color auto="1"/>
      </font>
      <fill>
        <patternFill patternType="solid">
          <fgColor indexed="64"/>
          <bgColor theme="8" tint="0.79998168889431442"/>
        </patternFill>
      </fill>
    </dxf>
    <dxf>
      <font>
        <color auto="1"/>
      </font>
      <fill>
        <patternFill patternType="solid">
          <fgColor indexed="64"/>
          <bgColor theme="5" tint="0.79998168889431442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9" tint="0.79998168889431442"/>
        </patternFill>
      </fill>
    </dxf>
    <dxf>
      <font>
        <color auto="1"/>
      </font>
      <fill>
        <patternFill patternType="solid">
          <fgColor indexed="64"/>
          <bgColor theme="6" tint="0.79998168889431442"/>
        </patternFill>
      </fill>
    </dxf>
    <dxf>
      <font>
        <color auto="1"/>
      </font>
      <fill>
        <patternFill patternType="solid">
          <fgColor indexed="64"/>
          <bgColor theme="8" tint="0.79998168889431442"/>
        </patternFill>
      </fill>
    </dxf>
    <dxf>
      <font>
        <color auto="1"/>
      </font>
      <fill>
        <patternFill patternType="solid">
          <fgColor indexed="64"/>
          <bgColor theme="5" tint="0.79998168889431442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9" tint="0.79998168889431442"/>
        </patternFill>
      </fill>
    </dxf>
    <dxf>
      <font>
        <color auto="1"/>
      </font>
      <fill>
        <patternFill patternType="solid">
          <fgColor indexed="64"/>
          <bgColor theme="6" tint="0.79998168889431442"/>
        </patternFill>
      </fill>
    </dxf>
    <dxf>
      <font>
        <color auto="1"/>
      </font>
      <fill>
        <patternFill patternType="solid">
          <fgColor indexed="64"/>
          <bgColor theme="8" tint="0.79998168889431442"/>
        </patternFill>
      </fill>
    </dxf>
    <dxf>
      <font>
        <color auto="1"/>
      </font>
      <fill>
        <patternFill patternType="solid">
          <fgColor indexed="64"/>
          <bgColor theme="5" tint="0.79998168889431442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9" tint="0.79998168889431442"/>
        </patternFill>
      </fill>
    </dxf>
    <dxf>
      <font>
        <color auto="1"/>
      </font>
      <fill>
        <patternFill patternType="solid">
          <fgColor indexed="64"/>
          <bgColor theme="6" tint="0.79998168889431442"/>
        </patternFill>
      </fill>
    </dxf>
    <dxf>
      <font>
        <color auto="1"/>
      </font>
      <fill>
        <patternFill patternType="solid">
          <fgColor indexed="64"/>
          <bgColor theme="8" tint="0.79998168889431442"/>
        </patternFill>
      </fill>
    </dxf>
    <dxf>
      <font>
        <color auto="1"/>
      </font>
      <fill>
        <patternFill patternType="solid">
          <fgColor indexed="64"/>
          <bgColor theme="5" tint="0.79998168889431442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9" tint="0.79998168889431442"/>
        </patternFill>
      </fill>
    </dxf>
    <dxf>
      <font>
        <color auto="1"/>
      </font>
      <fill>
        <patternFill patternType="solid">
          <fgColor indexed="64"/>
          <bgColor theme="6" tint="0.79998168889431442"/>
        </patternFill>
      </fill>
    </dxf>
    <dxf>
      <font>
        <color auto="1"/>
      </font>
      <fill>
        <patternFill patternType="solid">
          <fgColor indexed="64"/>
          <bgColor theme="8" tint="0.79998168889431442"/>
        </patternFill>
      </fill>
    </dxf>
    <dxf>
      <font>
        <color auto="1"/>
      </font>
      <fill>
        <patternFill patternType="solid">
          <fgColor indexed="64"/>
          <bgColor theme="5" tint="0.79998168889431442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9" tint="0.79998168889431442"/>
        </patternFill>
      </fill>
    </dxf>
    <dxf>
      <font>
        <color auto="1"/>
      </font>
      <fill>
        <patternFill patternType="solid">
          <fgColor indexed="64"/>
          <bgColor theme="6" tint="0.79998168889431442"/>
        </patternFill>
      </fill>
    </dxf>
    <dxf>
      <font>
        <color auto="1"/>
      </font>
      <fill>
        <patternFill patternType="solid">
          <fgColor indexed="64"/>
          <bgColor theme="8" tint="0.79998168889431442"/>
        </patternFill>
      </fill>
    </dxf>
    <dxf>
      <font>
        <color auto="1"/>
      </font>
      <fill>
        <patternFill patternType="solid">
          <fgColor indexed="64"/>
          <bgColor theme="5" tint="0.79998168889431442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9" tint="0.79998168889431442"/>
        </patternFill>
      </fill>
    </dxf>
    <dxf>
      <font>
        <color auto="1"/>
      </font>
      <fill>
        <patternFill patternType="solid">
          <fgColor indexed="64"/>
          <bgColor theme="6" tint="0.79998168889431442"/>
        </patternFill>
      </fill>
    </dxf>
    <dxf>
      <font>
        <color auto="1"/>
      </font>
      <fill>
        <patternFill patternType="solid">
          <fgColor indexed="64"/>
          <bgColor theme="8" tint="0.79998168889431442"/>
        </patternFill>
      </fill>
    </dxf>
    <dxf>
      <font>
        <color auto="1"/>
      </font>
      <fill>
        <patternFill patternType="solid">
          <fgColor indexed="64"/>
          <bgColor theme="5" tint="0.79998168889431442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9" tint="0.79998168889431442"/>
        </patternFill>
      </fill>
    </dxf>
    <dxf>
      <font>
        <color auto="1"/>
      </font>
      <fill>
        <patternFill patternType="solid">
          <fgColor indexed="64"/>
          <bgColor theme="6" tint="0.79998168889431442"/>
        </patternFill>
      </fill>
    </dxf>
    <dxf>
      <font>
        <color auto="1"/>
      </font>
      <fill>
        <patternFill patternType="solid">
          <fgColor indexed="64"/>
          <bgColor theme="8" tint="0.79998168889431442"/>
        </patternFill>
      </fill>
    </dxf>
    <dxf>
      <font>
        <color auto="1"/>
      </font>
      <fill>
        <patternFill patternType="solid">
          <fgColor indexed="64"/>
          <bgColor theme="5" tint="0.79998168889431442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9" tint="0.79998168889431442"/>
        </patternFill>
      </fill>
    </dxf>
    <dxf>
      <font>
        <color auto="1"/>
      </font>
      <fill>
        <patternFill patternType="solid">
          <fgColor indexed="64"/>
          <bgColor theme="6" tint="0.79998168889431442"/>
        </patternFill>
      </fill>
    </dxf>
    <dxf>
      <font>
        <color auto="1"/>
      </font>
      <fill>
        <patternFill patternType="solid">
          <fgColor indexed="64"/>
          <bgColor theme="8" tint="0.79998168889431442"/>
        </patternFill>
      </fill>
    </dxf>
    <dxf>
      <font>
        <color auto="1"/>
      </font>
      <fill>
        <patternFill patternType="solid">
          <fgColor indexed="64"/>
          <bgColor theme="5" tint="0.79998168889431442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9" tint="0.79998168889431442"/>
        </patternFill>
      </fill>
    </dxf>
    <dxf>
      <font>
        <color auto="1"/>
      </font>
      <fill>
        <patternFill patternType="solid">
          <fgColor indexed="64"/>
          <bgColor theme="6" tint="0.79998168889431442"/>
        </patternFill>
      </fill>
    </dxf>
    <dxf>
      <font>
        <color auto="1"/>
      </font>
      <fill>
        <patternFill patternType="solid">
          <fgColor indexed="64"/>
          <bgColor theme="8" tint="0.79998168889431442"/>
        </patternFill>
      </fill>
    </dxf>
    <dxf>
      <font>
        <color auto="1"/>
      </font>
      <fill>
        <patternFill patternType="solid">
          <fgColor indexed="64"/>
          <bgColor theme="5" tint="0.79998168889431442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9" tint="0.79998168889431442"/>
        </patternFill>
      </fill>
    </dxf>
    <dxf>
      <font>
        <color auto="1"/>
      </font>
      <fill>
        <patternFill patternType="solid">
          <fgColor indexed="64"/>
          <bgColor theme="6" tint="0.79998168889431442"/>
        </patternFill>
      </fill>
    </dxf>
    <dxf>
      <font>
        <color auto="1"/>
      </font>
      <fill>
        <patternFill patternType="solid">
          <fgColor indexed="64"/>
          <bgColor theme="8" tint="0.79998168889431442"/>
        </patternFill>
      </fill>
    </dxf>
    <dxf>
      <font>
        <color auto="1"/>
      </font>
      <fill>
        <patternFill patternType="solid">
          <fgColor indexed="64"/>
          <bgColor theme="5" tint="0.79998168889431442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9" tint="0.79998168889431442"/>
        </patternFill>
      </fill>
    </dxf>
    <dxf>
      <font>
        <color auto="1"/>
      </font>
      <fill>
        <patternFill patternType="solid">
          <fgColor indexed="64"/>
          <bgColor theme="6" tint="0.79998168889431442"/>
        </patternFill>
      </fill>
    </dxf>
    <dxf>
      <font>
        <color auto="1"/>
      </font>
      <fill>
        <patternFill patternType="solid">
          <fgColor indexed="64"/>
          <bgColor theme="8" tint="0.79998168889431442"/>
        </patternFill>
      </fill>
    </dxf>
    <dxf>
      <font>
        <color auto="1"/>
      </font>
      <fill>
        <patternFill patternType="solid">
          <fgColor indexed="64"/>
          <bgColor theme="5" tint="0.79998168889431442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9" tint="0.79998168889431442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pivotCacheDefinition" Target="pivotCache/pivotCacheDefinition2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Relationship Id="rId24" Type="http://schemas.openxmlformats.org/officeDocument/2006/relationships/calcChain" Target="calcChain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Hidde" refreshedDate="42248.632171759258" createdVersion="4" refreshedVersion="4" minRefreshableVersion="3" recordCount="38">
  <cacheSource type="worksheet">
    <worksheetSource ref="A1:X84" sheet="Enemies"/>
  </cacheSource>
  <cacheFields count="20">
    <cacheField name="Enemy ID" numFmtId="0">
      <sharedItems containsMixedTypes="1" containsNumber="1" containsInteger="1" minValue="4001" maxValue="9014"/>
    </cacheField>
    <cacheField name="Hero Asset ID" numFmtId="0">
      <sharedItems/>
    </cacheField>
    <cacheField name="Initial Turn" numFmtId="0">
      <sharedItems containsSemiMixedTypes="0" containsString="0" containsNumber="1" containsInteger="1" minValue="1" maxValue="4"/>
    </cacheField>
    <cacheField name="Turn" numFmtId="0">
      <sharedItems containsSemiMixedTypes="0" containsString="0" containsNumber="1" containsInteger="1" minValue="1" maxValue="5" count="5">
        <n v="2"/>
        <n v="3"/>
        <n v="4"/>
        <n v="1"/>
        <n v="5"/>
      </sharedItems>
    </cacheField>
    <cacheField name="Attack" numFmtId="0">
      <sharedItems containsSemiMixedTypes="0" containsString="0" containsNumber="1" containsInteger="1" minValue="10" maxValue="5000"/>
    </cacheField>
    <cacheField name="Defense" numFmtId="0">
      <sharedItems containsSemiMixedTypes="0" containsString="0" containsNumber="1" containsInteger="1" minValue="6" maxValue="5000"/>
    </cacheField>
    <cacheField name="Health" numFmtId="0">
      <sharedItems containsSemiMixedTypes="0" containsString="0" containsNumber="1" containsInteger="1" minValue="490" maxValue="10000"/>
    </cacheField>
    <cacheField name="Drop Hero ID" numFmtId="0">
      <sharedItems/>
    </cacheField>
    <cacheField name="Drop Hero Level" numFmtId="0">
      <sharedItems containsSemiMixedTypes="0" containsString="0" containsNumber="1" containsInteger="1" minValue="1" maxValue="5"/>
    </cacheField>
    <cacheField name="Drop Hero Probability" numFmtId="0">
      <sharedItems containsSemiMixedTypes="0" containsString="0" containsNumber="1" containsInteger="1" minValue="0" maxValue="50"/>
    </cacheField>
    <cacheField name="Enemy FX Asset ID" numFmtId="0">
      <sharedItems/>
    </cacheField>
    <cacheField name="1" numFmtId="0">
      <sharedItems containsNonDate="0" containsString="0" containsBlank="1"/>
    </cacheField>
    <cacheField name="2" numFmtId="0">
      <sharedItems containsBlank="1"/>
    </cacheField>
    <cacheField name="3" numFmtId="0">
      <sharedItems containsNonDate="0" containsString="0" containsBlank="1"/>
    </cacheField>
    <cacheField name="Class" numFmtId="0">
      <sharedItems count="5">
        <s v="2T"/>
        <s v="3T"/>
        <s v="4T"/>
        <s v="1T"/>
        <s v="5T"/>
      </sharedItems>
    </cacheField>
    <cacheField name="Rarity" numFmtId="0">
      <sharedItems containsSemiMixedTypes="0" containsString="0" containsNumber="1" containsInteger="1" minValue="1" maxValue="4"/>
    </cacheField>
    <cacheField name="Boss" numFmtId="0">
      <sharedItems containsMixedTypes="1" containsNumber="1" containsInteger="1" minValue="1" maxValue="1"/>
    </cacheField>
    <cacheField name="Lv" numFmtId="0">
      <sharedItems containsSemiMixedTypes="0" containsString="0" containsNumber="1" containsInteger="1" minValue="5" maxValue="5"/>
    </cacheField>
    <cacheField name="Affinity" numFmtId="0">
      <sharedItems/>
    </cacheField>
    <cacheField name="Class2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Hidde" refreshedDate="42300.56203483796" createdVersion="4" refreshedVersion="4" minRefreshableVersion="3" recordCount="15">
  <cacheSource type="worksheet">
    <worksheetSource ref="D1:K16" sheet="Enemy Groups"/>
  </cacheSource>
  <cacheFields count="7">
    <cacheField name="Affinity" numFmtId="0">
      <sharedItems containsSemiMixedTypes="0" containsString="0" containsNumber="1" containsInteger="1" minValue="1" maxValue="5" count="5">
        <n v="1"/>
        <n v="2"/>
        <n v="3"/>
        <n v="4"/>
        <n v="5"/>
      </sharedItems>
    </cacheField>
    <cacheField name="Class" numFmtId="0">
      <sharedItems count="3">
        <s v="2T"/>
        <s v="3T"/>
        <s v="4T"/>
      </sharedItems>
    </cacheField>
    <cacheField name="enemyId" numFmtId="0">
      <sharedItems/>
    </cacheField>
    <cacheField name="hero Id" numFmtId="0">
      <sharedItems/>
    </cacheField>
    <cacheField name="Family" numFmtId="0">
      <sharedItems count="5">
        <s v="SoldierR1"/>
        <s v="AdventurerR1"/>
        <s v="MageR1"/>
        <s v="PriestR1"/>
        <s v="CreatureR2"/>
      </sharedItems>
    </cacheField>
    <cacheField name="Rarity" numFmtId="0">
      <sharedItems containsSemiMixedTypes="0" containsString="0" containsNumber="1" containsInteger="1" minValue="1" maxValue="2"/>
    </cacheField>
    <cacheField name="Base Rarity" numFmtId="0">
      <sharedItems containsSemiMixedTypes="0" containsString="0" containsNumber="1" containsInteger="1" minValue="1" maxValue="2" count="2">
        <n v="1"/>
        <n v="2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8">
  <r>
    <n v="5002"/>
    <s v="r1_Dark_Scout_e1"/>
    <n v="2"/>
    <x v="0"/>
    <n v="35"/>
    <n v="6"/>
    <n v="625"/>
    <s v="r1_Dark_Scout_e1"/>
    <n v="1"/>
    <n v="50"/>
    <s v="FXBasicMonster"/>
    <m/>
    <s v="fodder"/>
    <m/>
    <x v="0"/>
    <n v="1"/>
    <s v=""/>
    <n v="5"/>
    <s v="Dark"/>
    <s v="ATK"/>
  </r>
  <r>
    <n v="7002"/>
    <s v="r1_Dark_Scout_e1"/>
    <n v="2"/>
    <x v="0"/>
    <n v="38"/>
    <n v="6"/>
    <n v="725"/>
    <s v="r1_Dark_Scout_e1"/>
    <n v="1"/>
    <n v="50"/>
    <s v="FXBasicMonster"/>
    <m/>
    <s v="fodder"/>
    <m/>
    <x v="0"/>
    <n v="1"/>
    <s v=""/>
    <n v="5"/>
    <s v="Dark"/>
    <s v="ATK"/>
  </r>
  <r>
    <n v="4002"/>
    <s v="r1_Earth_Enchantress_e1"/>
    <n v="2"/>
    <x v="0"/>
    <n v="78"/>
    <n v="23"/>
    <n v="930"/>
    <s v="r1_Earth_Enchantress_e1"/>
    <n v="1"/>
    <n v="50"/>
    <s v="FXBasicMonster"/>
    <m/>
    <m/>
    <m/>
    <x v="0"/>
    <n v="1"/>
    <s v=""/>
    <n v="5"/>
    <s v="Earth"/>
    <s v="ATK"/>
  </r>
  <r>
    <n v="7000"/>
    <s v="r1_Earth_Rogue_e1"/>
    <n v="2"/>
    <x v="0"/>
    <n v="33"/>
    <n v="6"/>
    <n v="600"/>
    <s v="r1_Earth_Rogue_e1"/>
    <n v="1"/>
    <n v="50"/>
    <s v="FXBasicMonster"/>
    <m/>
    <m/>
    <m/>
    <x v="0"/>
    <n v="1"/>
    <s v=""/>
    <n v="5"/>
    <s v="Earth"/>
    <s v="ATK"/>
  </r>
  <r>
    <n v="7004"/>
    <s v="r1_Earth_Rogue_e2"/>
    <n v="2"/>
    <x v="1"/>
    <n v="42"/>
    <n v="6"/>
    <n v="825"/>
    <s v="r1_Earth_Rogue_e2"/>
    <n v="1"/>
    <n v="50"/>
    <s v="FXBasicMonster"/>
    <m/>
    <s v="fodder"/>
    <m/>
    <x v="1"/>
    <n v="1"/>
    <s v=""/>
    <n v="5"/>
    <s v="Earth"/>
    <s v="ATK"/>
  </r>
  <r>
    <n v="7007"/>
    <s v="r1_Light_Valkyrie_e2"/>
    <n v="2"/>
    <x v="0"/>
    <n v="38"/>
    <n v="6"/>
    <n v="900"/>
    <s v="r1_Light_Valkyrie_e2"/>
    <n v="1"/>
    <n v="50"/>
    <s v="FXBasicMonster"/>
    <m/>
    <s v="fodder"/>
    <m/>
    <x v="0"/>
    <n v="1"/>
    <s v=""/>
    <n v="5"/>
    <s v="Light"/>
    <s v="ATK"/>
  </r>
  <r>
    <n v="5000"/>
    <s v="r1_Water_Pirate_e1"/>
    <n v="2"/>
    <x v="0"/>
    <n v="10"/>
    <n v="6"/>
    <n v="500"/>
    <s v="r1_Water_Pirate_e1"/>
    <n v="1"/>
    <n v="50"/>
    <s v="FXBasicMonster"/>
    <m/>
    <m/>
    <m/>
    <x v="0"/>
    <n v="1"/>
    <s v=""/>
    <n v="5"/>
    <s v="Water"/>
    <s v="ATK"/>
  </r>
  <r>
    <n v="6000"/>
    <s v="r1_Water_Pirate_e2"/>
    <n v="2"/>
    <x v="0"/>
    <n v="18"/>
    <n v="6"/>
    <n v="525"/>
    <s v="r1_Water_Pirate_e2"/>
    <n v="1"/>
    <n v="50"/>
    <s v="FXBasicMonster"/>
    <m/>
    <m/>
    <m/>
    <x v="0"/>
    <n v="1"/>
    <s v=""/>
    <n v="5"/>
    <s v="Water"/>
    <s v="ATK"/>
  </r>
  <r>
    <n v="8000"/>
    <s v="r1_Water_Pirate_e2"/>
    <n v="2"/>
    <x v="0"/>
    <n v="58"/>
    <n v="6"/>
    <n v="675"/>
    <s v="r1_Water_Pirate_e2"/>
    <n v="1"/>
    <n v="50"/>
    <s v="FXBasicMonster"/>
    <m/>
    <m/>
    <m/>
    <x v="0"/>
    <n v="1"/>
    <s v=""/>
    <n v="5"/>
    <s v="Water"/>
    <s v="ATK"/>
  </r>
  <r>
    <n v="4001"/>
    <s v="r1_Dark_Blade_e1"/>
    <n v="1"/>
    <x v="1"/>
    <n v="36"/>
    <n v="36"/>
    <n v="490"/>
    <s v="r1_Dark_Blade_e1"/>
    <n v="1"/>
    <n v="50"/>
    <s v="FXBasicMonster"/>
    <m/>
    <m/>
    <m/>
    <x v="1"/>
    <n v="1"/>
    <s v=""/>
    <n v="5"/>
    <s v="Dark"/>
    <s v="HP"/>
  </r>
  <r>
    <n v="9013"/>
    <s v="r1_Dark_Blade_e2"/>
    <n v="1"/>
    <x v="1"/>
    <n v="103"/>
    <n v="6"/>
    <n v="6250"/>
    <s v="r1_Dark_Blade_e2"/>
    <n v="1"/>
    <n v="50"/>
    <s v="FXBasicMonster"/>
    <m/>
    <s v="fodder"/>
    <m/>
    <x v="1"/>
    <n v="1"/>
    <s v=""/>
    <n v="5"/>
    <s v="Dark"/>
    <s v="HP"/>
  </r>
  <r>
    <n v="8007"/>
    <s v="r1_Light_Valkyrie_e2"/>
    <n v="2"/>
    <x v="0"/>
    <n v="63"/>
    <n v="6"/>
    <n v="975"/>
    <s v="r1_Light_Valkyrie_e2"/>
    <n v="1"/>
    <n v="50"/>
    <s v="FXBasicMonster"/>
    <m/>
    <s v="fodder"/>
    <m/>
    <x v="0"/>
    <n v="1"/>
    <s v=""/>
    <n v="5"/>
    <s v="Light"/>
    <s v="HP"/>
  </r>
  <r>
    <n v="9007"/>
    <s v="r1_Light_Valkyrie_e3"/>
    <n v="2"/>
    <x v="0"/>
    <n v="88"/>
    <n v="6"/>
    <n v="1050"/>
    <s v="r1_Light_Valkyrie_e3"/>
    <n v="1"/>
    <n v="50"/>
    <s v="FXBasicMonster"/>
    <m/>
    <s v="fodder"/>
    <m/>
    <x v="0"/>
    <n v="1"/>
    <s v=""/>
    <n v="5"/>
    <s v="Light"/>
    <s v="HP"/>
  </r>
  <r>
    <n v="6002"/>
    <s v="r3_Fire_EmberMage_e1"/>
    <n v="2"/>
    <x v="0"/>
    <n v="23"/>
    <n v="6"/>
    <n v="650"/>
    <s v="r3_Fire_EmberMage_e1"/>
    <n v="1"/>
    <n v="5"/>
    <s v="FXBasicMonster"/>
    <m/>
    <s v="fodder"/>
    <m/>
    <x v="0"/>
    <n v="3"/>
    <s v=""/>
    <n v="5"/>
    <s v="Fire"/>
    <s v="ATK"/>
  </r>
  <r>
    <n v="6004"/>
    <s v="r3_Fire_EmberMage_e1"/>
    <n v="2"/>
    <x v="1"/>
    <n v="125"/>
    <n v="6"/>
    <n v="1875"/>
    <s v="r3_Fire_EmberMage_e1"/>
    <n v="1"/>
    <n v="5"/>
    <s v="FXBasicMonster"/>
    <m/>
    <s v="fodder"/>
    <m/>
    <x v="1"/>
    <n v="3"/>
    <s v=""/>
    <n v="5"/>
    <s v="Fire"/>
    <s v="ATK"/>
  </r>
  <r>
    <n v="8009"/>
    <s v="r3_Fire_EmberMage_e2"/>
    <n v="4"/>
    <x v="2"/>
    <n v="118"/>
    <n v="6"/>
    <n v="3675"/>
    <s v="r3_Fire_EmberMage_e2"/>
    <n v="1"/>
    <n v="5"/>
    <s v="FXBasicMonster"/>
    <m/>
    <s v="fodder"/>
    <m/>
    <x v="2"/>
    <n v="3"/>
    <s v=""/>
    <n v="5"/>
    <s v="Fire"/>
    <s v="ATK"/>
  </r>
  <r>
    <n v="7009"/>
    <s v="r3_Earth_Golem_e1"/>
    <n v="4"/>
    <x v="2"/>
    <n v="93"/>
    <n v="6"/>
    <n v="3600"/>
    <s v="r3_Earth_Golem_e1"/>
    <n v="1"/>
    <n v="5"/>
    <s v="FXBasicMonster"/>
    <m/>
    <s v="fodder"/>
    <m/>
    <x v="2"/>
    <n v="3"/>
    <s v=""/>
    <n v="5"/>
    <s v="Earth"/>
    <s v="DEF"/>
  </r>
  <r>
    <s v="r3_Earth_Fennec_e1"/>
    <s v="r3_Earth_Fennec_e1"/>
    <n v="2"/>
    <x v="0"/>
    <n v="23"/>
    <n v="6"/>
    <n v="650"/>
    <s v="r3_Earth_Fennec_e1"/>
    <n v="5"/>
    <n v="5"/>
    <s v="FXBasicMonster"/>
    <m/>
    <m/>
    <m/>
    <x v="0"/>
    <n v="3"/>
    <s v=""/>
    <n v="5"/>
    <s v="Earth"/>
    <s v="HP"/>
  </r>
  <r>
    <n v="4004"/>
    <s v="r3_Earth_Golem_e1"/>
    <n v="3"/>
    <x v="0"/>
    <n v="290"/>
    <n v="192"/>
    <n v="3850"/>
    <s v="r3_Earth_Golem_e1"/>
    <n v="1"/>
    <n v="5"/>
    <s v="FXBasicMonster"/>
    <m/>
    <m/>
    <m/>
    <x v="0"/>
    <n v="3"/>
    <s v=""/>
    <n v="5"/>
    <s v="Earth"/>
    <s v="HP"/>
  </r>
  <r>
    <n v="8011"/>
    <s v="r3_Fire_Dragon_e1"/>
    <n v="1"/>
    <x v="3"/>
    <n v="58"/>
    <n v="6"/>
    <n v="2175"/>
    <s v="r3_Fire_Dragon_e1"/>
    <n v="1"/>
    <n v="5"/>
    <s v="FXBasicMonster"/>
    <m/>
    <s v="fodder"/>
    <m/>
    <x v="3"/>
    <n v="3"/>
    <s v=""/>
    <n v="5"/>
    <s v="Fire"/>
    <s v="HP"/>
  </r>
  <r>
    <n v="9011"/>
    <s v="r3_Fire_Dragon_e1"/>
    <n v="1"/>
    <x v="3"/>
    <n v="83"/>
    <n v="6"/>
    <n v="2250"/>
    <s v="r3_Fire_Dragon_e1"/>
    <n v="1"/>
    <n v="5"/>
    <s v="FXBasicMonster"/>
    <m/>
    <s v="fodder"/>
    <m/>
    <x v="3"/>
    <n v="3"/>
    <s v=""/>
    <n v="5"/>
    <s v="Fire"/>
    <s v="HP"/>
  </r>
  <r>
    <n v="9014"/>
    <s v="r3_Fire_Dragon_e1"/>
    <n v="1"/>
    <x v="3"/>
    <n v="5000"/>
    <n v="5000"/>
    <n v="10000"/>
    <s v="r3_Fire_Dragon_e1"/>
    <n v="1"/>
    <n v="5"/>
    <s v="FXBasicMonster"/>
    <m/>
    <m/>
    <m/>
    <x v="3"/>
    <n v="3"/>
    <s v=""/>
    <n v="5"/>
    <s v="Fire"/>
    <s v="HP"/>
  </r>
  <r>
    <n v="9009"/>
    <s v="r4_Dark_Crawler_e1"/>
    <n v="4"/>
    <x v="2"/>
    <n v="143"/>
    <n v="6"/>
    <n v="3750"/>
    <s v="r4_Dark_Crawler_e1"/>
    <n v="1"/>
    <n v="0"/>
    <s v="FXBasicMonster"/>
    <m/>
    <s v="fodder"/>
    <m/>
    <x v="2"/>
    <n v="4"/>
    <s v=""/>
    <n v="5"/>
    <s v="Dark"/>
    <s v="ATK"/>
  </r>
  <r>
    <n v="5004"/>
    <s v="r4_Earth_Orc_e1"/>
    <n v="2"/>
    <x v="1"/>
    <n v="45"/>
    <n v="6"/>
    <n v="725"/>
    <s v="r4_Earth_Orc_e1"/>
    <n v="1"/>
    <n v="0"/>
    <s v="FXBasicMonster"/>
    <m/>
    <s v="fodder"/>
    <m/>
    <x v="1"/>
    <n v="4"/>
    <s v=""/>
    <n v="5"/>
    <s v="Earth"/>
    <s v="HP"/>
  </r>
  <r>
    <n v="8004"/>
    <s v="r4_Earth_Orc_e1"/>
    <n v="2"/>
    <x v="1"/>
    <n v="67"/>
    <n v="6"/>
    <n v="900"/>
    <s v="r4_Earth_Orc_e1"/>
    <n v="1"/>
    <n v="0"/>
    <s v="FXBasicMonster"/>
    <m/>
    <s v="fodder"/>
    <m/>
    <x v="1"/>
    <n v="4"/>
    <s v=""/>
    <n v="5"/>
    <s v="Earth"/>
    <s v="HP"/>
  </r>
  <r>
    <n v="9004"/>
    <s v="r4_Earth_Orc_e1"/>
    <n v="2"/>
    <x v="1"/>
    <n v="92"/>
    <n v="6"/>
    <n v="975"/>
    <s v="r4_Earth_Orc_e1"/>
    <n v="1"/>
    <n v="0"/>
    <s v="FXBasicMonster"/>
    <m/>
    <s v="fodder"/>
    <m/>
    <x v="1"/>
    <n v="4"/>
    <s v=""/>
    <n v="5"/>
    <s v="Earth"/>
    <s v="HP"/>
  </r>
  <r>
    <n v="4003"/>
    <s v="r4_Earth_Orc_e1"/>
    <n v="1"/>
    <x v="2"/>
    <n v="175"/>
    <n v="86"/>
    <n v="4875"/>
    <s v="r4_Earth_Orc_e1"/>
    <n v="1"/>
    <n v="0"/>
    <s v="FXBasicMonster"/>
    <m/>
    <m/>
    <m/>
    <x v="2"/>
    <n v="4"/>
    <s v=""/>
    <n v="5"/>
    <s v="Earth"/>
    <s v="HP"/>
  </r>
  <r>
    <n v="6007"/>
    <s v="r4_Water_Orc_e1"/>
    <n v="2"/>
    <x v="0"/>
    <n v="23"/>
    <n v="6"/>
    <n v="825"/>
    <s v="r4_Water_Orc_e1"/>
    <n v="1"/>
    <n v="0"/>
    <s v="FXBasicMonster"/>
    <m/>
    <s v="fodder"/>
    <m/>
    <x v="0"/>
    <n v="4"/>
    <s v=""/>
    <n v="5"/>
    <s v="Water"/>
    <s v="HP"/>
  </r>
  <r>
    <n v="8002"/>
    <s v="r4_Water_Orc_e2"/>
    <n v="2"/>
    <x v="0"/>
    <n v="63"/>
    <n v="6"/>
    <n v="800"/>
    <s v="r4_Water_Orc_e2"/>
    <n v="1"/>
    <n v="0"/>
    <s v="FXBasicMonster"/>
    <m/>
    <s v="fodder"/>
    <m/>
    <x v="0"/>
    <n v="4"/>
    <s v=""/>
    <n v="5"/>
    <s v="Water"/>
    <s v="HP"/>
  </r>
  <r>
    <n v="9002"/>
    <s v="r4_Water_Orc_e2"/>
    <n v="2"/>
    <x v="0"/>
    <n v="88"/>
    <n v="6"/>
    <n v="875"/>
    <s v="r4_Water_Orc_e2"/>
    <n v="1"/>
    <n v="0"/>
    <s v="FXBasicMonster"/>
    <m/>
    <s v="fodder"/>
    <m/>
    <x v="0"/>
    <n v="4"/>
    <s v=""/>
    <n v="5"/>
    <s v="Water"/>
    <s v="HP"/>
  </r>
  <r>
    <n v="8012"/>
    <s v="r1_Dark_Blade_e2"/>
    <n v="3"/>
    <x v="4"/>
    <n v="170"/>
    <n v="6"/>
    <n v="5050"/>
    <s v="r1_Dark_Blade_e2"/>
    <n v="1"/>
    <n v="50"/>
    <s v="FXBasicMonster"/>
    <m/>
    <s v="boss"/>
    <m/>
    <x v="4"/>
    <n v="1"/>
    <n v="1"/>
    <n v="5"/>
    <s v="Dark"/>
    <s v="ATK"/>
  </r>
  <r>
    <n v="5001"/>
    <s v="r1_Dark_Scout_e1"/>
    <n v="1"/>
    <x v="1"/>
    <n v="35"/>
    <n v="6"/>
    <n v="1250"/>
    <s v="r1_Dark_Scout_e1"/>
    <n v="1"/>
    <n v="50"/>
    <s v="FXBasicMonster"/>
    <m/>
    <s v="boss"/>
    <m/>
    <x v="1"/>
    <n v="1"/>
    <n v="1"/>
    <n v="5"/>
    <s v="Dark"/>
    <s v="ATK"/>
  </r>
  <r>
    <n v="5005"/>
    <s v="r1_Dark_Scout_e1"/>
    <n v="2"/>
    <x v="3"/>
    <n v="65"/>
    <n v="6"/>
    <n v="1850"/>
    <s v="r1_Dark_Scout_e1"/>
    <n v="1"/>
    <n v="50"/>
    <s v="FXBasicMonster"/>
    <m/>
    <s v="boss"/>
    <m/>
    <x v="3"/>
    <n v="1"/>
    <n v="1"/>
    <n v="5"/>
    <s v="Dark"/>
    <s v="ATK"/>
  </r>
  <r>
    <n v="7008"/>
    <s v="r3_Earth_Golem_e1"/>
    <n v="1"/>
    <x v="0"/>
    <n v="89"/>
    <n v="6"/>
    <n v="5700"/>
    <s v="r3_Earth_Golem_e1"/>
    <n v="1"/>
    <n v="5"/>
    <s v="FXBasicMonster"/>
    <m/>
    <s v="boss"/>
    <m/>
    <x v="0"/>
    <n v="3"/>
    <n v="1"/>
    <n v="5"/>
    <s v="Earth"/>
    <s v="DEF"/>
  </r>
  <r>
    <n v="7010"/>
    <s v="r3_Fire_Dragon_e1"/>
    <n v="1"/>
    <x v="3"/>
    <n v="60"/>
    <n v="6"/>
    <n v="4100"/>
    <s v="r3_Fire_Dragon_e1"/>
    <n v="1"/>
    <n v="5"/>
    <s v="FXBasicMonster"/>
    <m/>
    <s v="boss"/>
    <m/>
    <x v="3"/>
    <n v="3"/>
    <n v="1"/>
    <n v="5"/>
    <s v="Fire"/>
    <s v="HP"/>
  </r>
  <r>
    <n v="6008"/>
    <s v="r4_Dark_Crawler_e1"/>
    <n v="1"/>
    <x v="0"/>
    <n v="74"/>
    <n v="6"/>
    <n v="5650"/>
    <s v="r4_Dark_Crawler_e1"/>
    <n v="1"/>
    <n v="0"/>
    <s v="FXBasicMonster"/>
    <m/>
    <s v="boss"/>
    <m/>
    <x v="0"/>
    <n v="4"/>
    <n v="1"/>
    <n v="5"/>
    <s v="Dark"/>
    <s v="ATK"/>
  </r>
  <r>
    <n v="5003"/>
    <s v="r4_Earth_Orc_e1"/>
    <n v="1"/>
    <x v="0"/>
    <n v="45"/>
    <n v="6"/>
    <n v="1675"/>
    <s v="r4_Earth_Orc_e1"/>
    <n v="1"/>
    <n v="0"/>
    <s v="FXBasicMonster"/>
    <m/>
    <s v="boss"/>
    <m/>
    <x v="0"/>
    <n v="4"/>
    <n v="1"/>
    <n v="5"/>
    <s v="Earth"/>
    <s v="HP"/>
  </r>
  <r>
    <n v="6006"/>
    <s v="r4_Water_Orc_e1"/>
    <n v="1"/>
    <x v="1"/>
    <n v="84"/>
    <n v="6"/>
    <n v="4550"/>
    <s v="r4_Water_Orc_e1"/>
    <n v="1"/>
    <n v="0"/>
    <s v="FXBasicMonster"/>
    <m/>
    <s v="boss"/>
    <m/>
    <x v="1"/>
    <n v="4"/>
    <n v="1"/>
    <n v="5"/>
    <s v="Water"/>
    <s v="HP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5">
  <r>
    <x v="0"/>
    <x v="0"/>
    <s v="2T_r1_Fire_Knight_e1"/>
    <s v="r1_Fire_Knight_e1"/>
    <x v="0"/>
    <n v="1"/>
    <x v="0"/>
  </r>
  <r>
    <x v="1"/>
    <x v="0"/>
    <s v="2T_r1_Earth_Bedouin_e1"/>
    <s v="r1_Earth_Bedouin_e1"/>
    <x v="1"/>
    <n v="1"/>
    <x v="0"/>
  </r>
  <r>
    <x v="2"/>
    <x v="0"/>
    <s v="2T_r1_Water_Mage_e1"/>
    <s v="r1_Water_Mage_e1"/>
    <x v="2"/>
    <n v="1"/>
    <x v="0"/>
  </r>
  <r>
    <x v="3"/>
    <x v="0"/>
    <s v="2T_r1_Light_Pilgrim_e1"/>
    <s v="r1_Light_Pilgrim_e1"/>
    <x v="1"/>
    <n v="1"/>
    <x v="0"/>
  </r>
  <r>
    <x v="4"/>
    <x v="0"/>
    <s v="2T_r1_Dark_Blade_e1"/>
    <s v="r1_Dark_Blade_e1"/>
    <x v="0"/>
    <n v="1"/>
    <x v="0"/>
  </r>
  <r>
    <x v="0"/>
    <x v="1"/>
    <s v="3T_r1_Fire_Seer_e1"/>
    <s v="r1_Fire_Seer_e1"/>
    <x v="3"/>
    <n v="1"/>
    <x v="0"/>
  </r>
  <r>
    <x v="1"/>
    <x v="1"/>
    <s v="3T_r1_Earth_Druid_e1"/>
    <s v="r1_Earth_Druid_e1"/>
    <x v="3"/>
    <n v="1"/>
    <x v="0"/>
  </r>
  <r>
    <x v="2"/>
    <x v="1"/>
    <s v="3T_r1_Water_Pirate_e1"/>
    <s v="r1_Water_Pirate_e1"/>
    <x v="1"/>
    <n v="1"/>
    <x v="0"/>
  </r>
  <r>
    <x v="3"/>
    <x v="1"/>
    <s v="3T_r1_Light_StarSister_e1"/>
    <s v="r1_Light_StarSister_e1"/>
    <x v="3"/>
    <n v="1"/>
    <x v="0"/>
  </r>
  <r>
    <x v="4"/>
    <x v="1"/>
    <s v="3T_r1_Dark_Medic_e1"/>
    <s v="r1_Dark_Medic_e1"/>
    <x v="3"/>
    <n v="1"/>
    <x v="0"/>
  </r>
  <r>
    <x v="0"/>
    <x v="2"/>
    <s v="4T_r2_Fire_Specter_e1"/>
    <s v="r2_Fire_Specter_e1"/>
    <x v="4"/>
    <n v="2"/>
    <x v="1"/>
  </r>
  <r>
    <x v="1"/>
    <x v="2"/>
    <s v="4T_r1_Earth_Enchantress_e1"/>
    <s v="r1_Earth_Enchantress_e1"/>
    <x v="2"/>
    <n v="1"/>
    <x v="0"/>
  </r>
  <r>
    <x v="2"/>
    <x v="2"/>
    <s v="4T_r1_Water_Reaver_e1"/>
    <s v="r1_Water_Reaver_e1"/>
    <x v="0"/>
    <n v="1"/>
    <x v="0"/>
  </r>
  <r>
    <x v="3"/>
    <x v="2"/>
    <s v="4T_r1_Light_Valkyrie_e1"/>
    <s v="r1_Light_Valkyrie_e1"/>
    <x v="0"/>
    <n v="1"/>
    <x v="0"/>
  </r>
  <r>
    <x v="4"/>
    <x v="2"/>
    <s v="4T_r1_Dark_SoulGuardian_e1"/>
    <s v="r1_Dark_SoulGuardian_e1"/>
    <x v="2"/>
    <n v="1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4" cacheId="45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gridDropZones="1" multipleFieldFilters="0">
  <location ref="Z42:AA49" firstHeaderRow="2" firstDataRow="2" firstDataCol="1"/>
  <pivotFields count="20">
    <pivotField dataField="1" showAll="0"/>
    <pivotField showAll="0"/>
    <pivotField showAll="0"/>
    <pivotField showAll="0">
      <items count="6">
        <item x="3"/>
        <item x="0"/>
        <item x="1"/>
        <item x="2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6">
        <item x="3"/>
        <item x="0"/>
        <item x="1"/>
        <item x="2"/>
        <item x="4"/>
        <item t="default"/>
      </items>
    </pivotField>
    <pivotField showAll="0"/>
    <pivotField showAll="0"/>
    <pivotField showAll="0"/>
    <pivotField showAll="0"/>
    <pivotField showAll="0"/>
  </pivotFields>
  <rowFields count="1">
    <field x="14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Count of Enemy ID" fld="0" subtotal="count" baseField="0" baseItem="0"/>
  </dataFields>
  <formats count="1">
    <format dxfId="275">
      <pivotArea type="all" dataOnly="0" outline="0" fieldPosition="0"/>
    </format>
  </format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2" cacheId="46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gridDropZones="1" multipleFieldFilters="0">
  <location ref="AH3:AL12" firstHeaderRow="1" firstDataRow="2" firstDataCol="1"/>
  <pivotFields count="7">
    <pivotField showAll="0" defaultSubtotal="0">
      <items count="5">
        <item x="0"/>
        <item x="1"/>
        <item x="2"/>
        <item x="3"/>
        <item x="4"/>
      </items>
    </pivotField>
    <pivotField axis="axisCol" showAll="0">
      <items count="4">
        <item x="0"/>
        <item x="1"/>
        <item x="2"/>
        <item t="default"/>
      </items>
    </pivotField>
    <pivotField dataField="1" showAll="0"/>
    <pivotField showAll="0"/>
    <pivotField axis="axisRow" showAll="0">
      <items count="6">
        <item x="1"/>
        <item x="4"/>
        <item x="2"/>
        <item x="3"/>
        <item x="0"/>
        <item t="default"/>
      </items>
    </pivotField>
    <pivotField showAll="0"/>
    <pivotField axis="axisRow" showAll="0">
      <items count="3">
        <item x="0"/>
        <item x="1"/>
        <item t="default"/>
      </items>
    </pivotField>
  </pivotFields>
  <rowFields count="2">
    <field x="6"/>
    <field x="4"/>
  </rowFields>
  <rowItems count="8">
    <i>
      <x/>
    </i>
    <i r="1">
      <x/>
    </i>
    <i r="1">
      <x v="2"/>
    </i>
    <i r="1">
      <x v="3"/>
    </i>
    <i r="1">
      <x v="4"/>
    </i>
    <i>
      <x v="1"/>
    </i>
    <i r="1">
      <x v="1"/>
    </i>
    <i t="grand">
      <x/>
    </i>
  </rowItems>
  <colFields count="1">
    <field x="1"/>
  </colFields>
  <colItems count="4">
    <i>
      <x/>
    </i>
    <i>
      <x v="1"/>
    </i>
    <i>
      <x v="2"/>
    </i>
    <i t="grand">
      <x/>
    </i>
  </colItems>
  <dataFields count="1">
    <dataField name="Count of enemyId" fld="2" subtotal="count" baseField="0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2" cacheId="46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gridDropZones="1" multipleFieldFilters="0">
  <location ref="AG3:AK12" firstHeaderRow="1" firstDataRow="2" firstDataCol="1"/>
  <pivotFields count="7">
    <pivotField showAll="0" defaultSubtotal="0">
      <items count="5">
        <item x="0"/>
        <item x="1"/>
        <item x="2"/>
        <item x="3"/>
        <item x="4"/>
      </items>
    </pivotField>
    <pivotField axis="axisCol" showAll="0">
      <items count="4">
        <item x="0"/>
        <item x="1"/>
        <item x="2"/>
        <item t="default"/>
      </items>
    </pivotField>
    <pivotField dataField="1" showAll="0"/>
    <pivotField showAll="0"/>
    <pivotField axis="axisRow" showAll="0">
      <items count="6">
        <item x="1"/>
        <item x="4"/>
        <item x="2"/>
        <item x="3"/>
        <item x="0"/>
        <item t="default"/>
      </items>
    </pivotField>
    <pivotField showAll="0"/>
    <pivotField axis="axisRow" showAll="0">
      <items count="3">
        <item x="0"/>
        <item x="1"/>
        <item t="default"/>
      </items>
    </pivotField>
  </pivotFields>
  <rowFields count="2">
    <field x="6"/>
    <field x="4"/>
  </rowFields>
  <rowItems count="8">
    <i>
      <x/>
    </i>
    <i r="1">
      <x/>
    </i>
    <i r="1">
      <x v="2"/>
    </i>
    <i r="1">
      <x v="3"/>
    </i>
    <i r="1">
      <x v="4"/>
    </i>
    <i>
      <x v="1"/>
    </i>
    <i r="1">
      <x v="1"/>
    </i>
    <i t="grand">
      <x/>
    </i>
  </rowItems>
  <colFields count="1">
    <field x="1"/>
  </colFields>
  <colItems count="4">
    <i>
      <x/>
    </i>
    <i>
      <x v="1"/>
    </i>
    <i>
      <x v="2"/>
    </i>
    <i t="grand">
      <x/>
    </i>
  </colItems>
  <dataFields count="1">
    <dataField name="Count of enemyId" fld="2" subtotal="count" baseField="0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4" name="AutoWaveAffinity" displayName="AutoWaveAffinity" ref="A1:H6" totalsRowShown="0" headerRowDxfId="303" dataDxfId="302">
  <autoFilter ref="A1:H6"/>
  <tableColumns count="8">
    <tableColumn id="1" name="Auto Wave Affinity ID"/>
    <tableColumn id="2" name="Fire Weight" dataDxfId="301"/>
    <tableColumn id="3" name="Earth Weight" dataDxfId="300"/>
    <tableColumn id="4" name="Water Weight" dataDxfId="299"/>
    <tableColumn id="5" name="Light Weight" dataDxfId="298"/>
    <tableColumn id="6" name="Dark Weight" dataDxfId="297"/>
    <tableColumn id="7" name="1" dataDxfId="296"/>
    <tableColumn id="8" name="QuestAffinityId" dataDxfId="295"/>
  </tableColumns>
  <tableStyleInfo name="TableStyleLight12" showFirstColumn="0" showLastColumn="0" showRowStripes="1" showColumnStripes="0"/>
</table>
</file>

<file path=xl/tables/table2.xml><?xml version="1.0" encoding="utf-8"?>
<table xmlns="http://schemas.openxmlformats.org/spreadsheetml/2006/main" id="8" name="eClassWave" displayName="eClassWave" ref="AG13:AQ61" totalsRowShown="0">
  <autoFilter ref="AG13:AQ61"/>
  <tableColumns count="11">
    <tableColumn id="1" name="eClassWave" dataDxfId="288">
      <calculatedColumnFormula>INT(eClassWave[[#This Row],[eCount]]&amp;eClassWave[[#This Row],[2T]]&amp;eClassWave[[#This Row],[3T]]&amp;eClassWave[[#This Row],[4T]])</calculatedColumnFormula>
    </tableColumn>
    <tableColumn id="2" name="eID1" dataDxfId="287"/>
    <tableColumn id="4" name="eID2" dataDxfId="286"/>
    <tableColumn id="6" name="eID3" dataDxfId="285"/>
    <tableColumn id="8" name="eID4" dataDxfId="284"/>
    <tableColumn id="10" name="eID5" dataDxfId="283"/>
    <tableColumn id="11" name="eCount">
      <calculatedColumnFormula>COUNTA(AH14:AL14)</calculatedColumnFormula>
    </tableColumn>
    <tableColumn id="12" name="2T">
      <calculatedColumnFormula>COUNTIF($AH14:$AL14,AN$13)</calculatedColumnFormula>
    </tableColumn>
    <tableColumn id="13" name="3T">
      <calculatedColumnFormula>COUNTIF($AH14:$AL14,AO$13)</calculatedColumnFormula>
    </tableColumn>
    <tableColumn id="14" name="4T">
      <calculatedColumnFormula>COUNTIF($AH14:$AL14,AP$13)</calculatedColumnFormula>
    </tableColumn>
    <tableColumn id="15" name="Distinct Check">
      <calculatedColumnFormula>AN14&amp;AO14&amp;AP14</calculatedColumnFormula>
    </tableColumn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id="9" name="AffinityRel" displayName="AffinityRel" ref="AG3:AH8" totalsRowShown="0">
  <autoFilter ref="AG3:AH8"/>
  <tableColumns count="2">
    <tableColumn id="1" name="Affinity"/>
    <tableColumn id="2" name="AffinityWeak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10" name="Table10" displayName="Table10" ref="AT13:AU16" totalsRowShown="0">
  <autoFilter ref="AT13:AU16"/>
  <tableColumns count="2">
    <tableColumn id="1" name="ID"/>
    <tableColumn id="2" name="Size"/>
  </tableColumns>
  <tableStyleInfo name="TableStyleLight12" showFirstColumn="0" showLastColumn="0" showRowStripes="1" showColumnStripes="0"/>
</table>
</file>

<file path=xl/tables/table5.xml><?xml version="1.0" encoding="utf-8"?>
<table xmlns="http://schemas.openxmlformats.org/spreadsheetml/2006/main" id="12" name="Table12" displayName="Table12" ref="AT19:AY24" totalsRowShown="0" headerRowDxfId="282">
  <autoFilter ref="AT19:AY24"/>
  <tableColumns count="6">
    <tableColumn id="1" name="eCount"/>
    <tableColumn id="2" name="eID1" dataDxfId="281"/>
    <tableColumn id="3" name="eID2" dataDxfId="280"/>
    <tableColumn id="4" name="eID3" dataDxfId="279"/>
    <tableColumn id="5" name="eID4" dataDxfId="278"/>
    <tableColumn id="6" name="eID5" dataDxfId="277"/>
  </tableColumns>
  <tableStyleInfo name="TableStyleLight12" showFirstColumn="0" showLastColumn="0" showRowStripes="1" showColumnStripes="0"/>
</table>
</file>

<file path=xl/tables/table6.xml><?xml version="1.0" encoding="utf-8"?>
<table xmlns="http://schemas.openxmlformats.org/spreadsheetml/2006/main" id="3" name="eRarity" displayName="eRarity" ref="Z4:AF10" totalsRowShown="0" headerRowDxfId="274" dataDxfId="273">
  <autoFilter ref="Z4:AF10"/>
  <tableColumns count="7">
    <tableColumn id="1" name="Rarity Id" dataDxfId="272"/>
    <tableColumn id="2" name="Rarity" dataDxfId="271"/>
    <tableColumn id="3" name="ATK Base" dataDxfId="270"/>
    <tableColumn id="4" name="HP Base" dataDxfId="269"/>
    <tableColumn id="5" name="DEF Base" dataDxfId="268"/>
    <tableColumn id="6" name="Stat Multiplier" dataDxfId="267"/>
    <tableColumn id="7" name="Focus Priority" dataDxfId="266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4" name="eClass" displayName="eClass" ref="Z14:AG19" totalsRowShown="0" headerRowDxfId="265" dataDxfId="264">
  <autoFilter ref="Z14:AG19"/>
  <tableColumns count="8">
    <tableColumn id="1" name="Class ID" dataDxfId="263"/>
    <tableColumn id="2" name="Class" dataDxfId="262"/>
    <tableColumn id="3" name="ATK" dataDxfId="261"/>
    <tableColumn id="4" name="HP" dataDxfId="260"/>
    <tableColumn id="5" name="DEF" dataDxfId="259"/>
    <tableColumn id="6" name="Initial Turn" dataDxfId="258"/>
    <tableColumn id="7" name="ATKTurn" dataDxfId="257"/>
    <tableColumn id="8" name="HPTurn" dataDxfId="256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1" name="EnemyFX" displayName="EnemyFX" ref="Z32:AB37" totalsRowShown="0" headerRowDxfId="255" dataDxfId="254">
  <autoFilter ref="Z32:AB37"/>
  <tableColumns count="3">
    <tableColumn id="1" name="Affinity" dataDxfId="253"/>
    <tableColumn id="2" name="Enemy FX Asset ID" dataDxfId="252"/>
    <tableColumn id="4" name="Quest Affinity ID" dataDxfId="251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6" name="eDrop" displayName="eDrop" ref="Z22:AB28" totalsRowShown="0" headerRowDxfId="250" dataDxfId="249" tableBorderDxfId="248">
  <autoFilter ref="Z22:AB28"/>
  <tableColumns count="3">
    <tableColumn id="1" name="Base Rarity" dataDxfId="247"/>
    <tableColumn id="2" name="Rarity" dataDxfId="246"/>
    <tableColumn id="3" name="Drop Hero Probability" dataDxfId="245"/>
  </tableColumns>
  <tableStyleInfo name="TableStyleLight12" showFirstColumn="0" showLastColumn="0" showRowStripes="1" showColumnStripes="0"/>
</table>
</file>

<file path=xl/tables/table10.xml><?xml version="1.0" encoding="utf-8"?>
<table xmlns="http://schemas.openxmlformats.org/spreadsheetml/2006/main" id="2" name="ePool" displayName="ePool" ref="A1:M46" totalsRowShown="0" dataDxfId="231">
  <autoFilter ref="A1:M46"/>
  <sortState ref="A2:L46">
    <sortCondition ref="A5:A49"/>
    <sortCondition ref="B5:B49"/>
    <sortCondition ref="F5:F49"/>
    <sortCondition ref="E5:E49"/>
  </sortState>
  <tableColumns count="13">
    <tableColumn id="1" name="Enemy Group ID" dataDxfId="230"/>
    <tableColumn id="2" name="QuestIdMin" dataDxfId="229"/>
    <tableColumn id="3" name="QuestIdMax" dataDxfId="228"/>
    <tableColumn id="4" name="AffinityId" dataDxfId="227"/>
    <tableColumn id="5" name="Affinity" dataDxfId="226"/>
    <tableColumn id="6" name="eClass" dataDxfId="225"/>
    <tableColumn id="7" name="Enemy ID" dataDxfId="224">
      <calculatedColumnFormula>ePool[[#This Row],[eClass]]&amp;"_"&amp;ePool[[#This Row],[HeroId]]</calculatedColumnFormula>
    </tableColumn>
    <tableColumn id="8" name="HeroId" dataDxfId="223"/>
    <tableColumn id="9" name="Family" dataDxfId="222"/>
    <tableColumn id="10" name="Rarity" dataDxfId="221"/>
    <tableColumn id="11" name="BaseRarity" dataDxfId="220"/>
    <tableColumn id="12" name="Evo" dataDxfId="219"/>
    <tableColumn id="13" name="Size" dataDxfId="218">
      <calculatedColumnFormula>INDEX(REFHero[Size],MATCH(ePool[[#This Row],[HeroId]],REFHero[Hero ID],0))</calculatedColumnFormula>
    </tableColumn>
  </tableColumns>
  <tableStyleInfo name="TableStyleLight12" showFirstColumn="0" showLastColumn="0" showRowStripes="1" showColumnStripes="0"/>
</table>
</file>

<file path=xl/tables/table11.xml><?xml version="1.0" encoding="utf-8"?>
<table xmlns="http://schemas.openxmlformats.org/spreadsheetml/2006/main" id="16" name="ePool17" displayName="ePool17" ref="A1:L46" totalsRowShown="0" dataDxfId="204">
  <autoFilter ref="A1:L46"/>
  <sortState ref="A2:L46">
    <sortCondition ref="A5:A49"/>
    <sortCondition ref="B5:B49"/>
    <sortCondition ref="F5:F49"/>
    <sortCondition ref="E5:E49"/>
  </sortState>
  <tableColumns count="12">
    <tableColumn id="1" name="Enemy Group ID" dataDxfId="203"/>
    <tableColumn id="2" name="QuestIdMin" dataDxfId="202"/>
    <tableColumn id="3" name="QuestIdMax" dataDxfId="201"/>
    <tableColumn id="4" name="AffinityId" dataDxfId="200"/>
    <tableColumn id="5" name="Affinity" dataDxfId="199"/>
    <tableColumn id="6" name="eClass" dataDxfId="198"/>
    <tableColumn id="7" name="Enemy ID" dataDxfId="197">
      <calculatedColumnFormula>ePool17[[#This Row],[eClass]]&amp;"_"&amp;ePool17[[#This Row],[HeroId]]</calculatedColumnFormula>
    </tableColumn>
    <tableColumn id="8" name="HeroId" dataDxfId="196"/>
    <tableColumn id="9" name="Family" dataDxfId="195"/>
    <tableColumn id="10" name="Rarity" dataDxfId="194"/>
    <tableColumn id="11" name="BaseRarity" dataDxfId="193"/>
    <tableColumn id="12" name="Evo" dataDxfId="192"/>
  </tableColumns>
  <tableStyleInfo name="TableStyleLight12" showFirstColumn="0" showLastColumn="0" showRowStripes="1" showColumnStripes="0"/>
</table>
</file>

<file path=xl/tables/table12.xml><?xml version="1.0" encoding="utf-8"?>
<table xmlns="http://schemas.openxmlformats.org/spreadsheetml/2006/main" id="7" name="Formation" displayName="Formation" ref="M12:T17" totalsRowShown="0" headerRowDxfId="48" dataDxfId="47">
  <autoFilter ref="M12:T17"/>
  <tableColumns count="8">
    <tableColumn id="1" name="Category" dataDxfId="46"/>
    <tableColumn id="2" name="# enemies" dataDxfId="45"/>
    <tableColumn id="3" name="1" dataDxfId="44"/>
    <tableColumn id="4" name="2" dataDxfId="43"/>
    <tableColumn id="5" name="3" dataDxfId="42"/>
    <tableColumn id="6" name="4" dataDxfId="41"/>
    <tableColumn id="7" name="5" dataDxfId="40"/>
    <tableColumn id="8" name="Name" dataDxfId="39"/>
  </tableColumns>
  <tableStyleInfo name="TableStyleLight12" showFirstColumn="0" showLastColumn="0" showRowStripes="1" showColumnStripes="0"/>
</table>
</file>

<file path=xl/tables/table13.xml><?xml version="1.0" encoding="utf-8"?>
<table xmlns="http://schemas.openxmlformats.org/spreadsheetml/2006/main" id="11" name="zOffset" displayName="zOffset" ref="V12:W17" totalsRowShown="0" headerRowDxfId="38" tableBorderDxfId="37">
  <autoFilter ref="V12:W17"/>
  <tableColumns count="2">
    <tableColumn id="1" name="eCount" dataDxfId="36"/>
    <tableColumn id="2" name="z offset" dataDxfId="35"/>
  </tableColumns>
  <tableStyleInfo name="TableStyleLight8" showFirstColumn="0" showLastColumn="0" showRowStripes="1" showColumnStripes="0"/>
</table>
</file>

<file path=xl/tables/table14.xml><?xml version="1.0" encoding="utf-8"?>
<table xmlns="http://schemas.openxmlformats.org/spreadsheetml/2006/main" id="5" name="REFHero" displayName="REFHero" ref="A1:R202" totalsRowShown="0" headerRowDxfId="28">
  <autoFilter ref="A1:R202"/>
  <sortState ref="A2:O201">
    <sortCondition ref="L2:L201"/>
    <sortCondition ref="J2:J201"/>
    <sortCondition ref="B2:B201"/>
    <sortCondition ref="I2:I201"/>
  </sortState>
  <tableColumns count="18">
    <tableColumn id="1" name="Name" dataDxfId="27"/>
    <tableColumn id="2" name="Affinity" dataDxfId="26"/>
    <tableColumn id="3" name="Gender"/>
    <tableColumn id="4" name="Species" dataDxfId="25"/>
    <tableColumn id="5" name="Type" dataDxfId="24"/>
    <tableColumn id="15" name="Type Val" dataDxfId="23"/>
    <tableColumn id="6" name="Series" dataDxfId="22"/>
    <tableColumn id="7" name="Rarity Tier" dataDxfId="21"/>
    <tableColumn id="8" name="Evo Tier" dataDxfId="20"/>
    <tableColumn id="9" name="Family" dataDxfId="19"/>
    <tableColumn id="10" name="Hero ID"/>
    <tableColumn id="11" name="Base Rarity"/>
    <tableColumn id="17" name="Max Rarity"/>
    <tableColumn id="12" name="LaunchTiming" dataDxfId="18"/>
    <tableColumn id="16" name="Size" dataDxfId="17"/>
    <tableColumn id="13" name="1" dataDxfId="16"/>
    <tableColumn id="14" name="OLD Hero ID"/>
    <tableColumn id="18" name="max?"/>
  </tableColumns>
  <tableStyleInfo showFirstColumn="0" showLastColumn="0" showRowStripes="1" showColumnStripes="0"/>
</table>
</file>

<file path=xl/tables/table15.xml><?xml version="1.0" encoding="utf-8"?>
<table xmlns="http://schemas.openxmlformats.org/spreadsheetml/2006/main" id="13" name="Family" displayName="Family" ref="B3:H23" totalsRowShown="0" headerRowDxfId="14" dataDxfId="13">
  <autoFilter ref="B3:H23"/>
  <sortState ref="B4:H23">
    <sortCondition ref="C4:C23"/>
    <sortCondition ref="F4:F23"/>
    <sortCondition ref="E4:E23"/>
  </sortState>
  <tableColumns count="7">
    <tableColumn id="1" name="Family" dataDxfId="12"/>
    <tableColumn id="2" name="BaseRarity" dataDxfId="11"/>
    <tableColumn id="3" name="MaxRarity" dataDxfId="10">
      <calculatedColumnFormula>C4+E4-1</calculatedColumnFormula>
    </tableColumn>
    <tableColumn id="4" name="MaxEvo" dataDxfId="9"/>
    <tableColumn id="5" name="eClass" dataDxfId="8"/>
    <tableColumn id="6" name="Max Size" dataDxfId="7"/>
    <tableColumn id="7" name="sort" dataDxfId="6"/>
  </tableColumns>
  <tableStyleInfo name="TableStyleLight12" showFirstColumn="0" showLastColumn="0" showRowStripes="1" showColumnStripes="0"/>
</table>
</file>

<file path=xl/tables/table16.xml><?xml version="1.0" encoding="utf-8"?>
<table xmlns="http://schemas.openxmlformats.org/spreadsheetml/2006/main" id="15" name="AutoFormation" displayName="AutoFormation" ref="B27:E32" totalsRowShown="0" headerRowDxfId="5" dataDxfId="4">
  <autoFilter ref="B27:E32"/>
  <tableColumns count="4">
    <tableColumn id="1" name="eCount" dataDxfId="3"/>
    <tableColumn id="2" name="IDs" dataDxfId="2"/>
    <tableColumn id="3" name="Weights" dataDxfId="1"/>
    <tableColumn id="4" name="Count" dataDxfId="0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Relationship Id="rId2" Type="http://schemas.openxmlformats.org/officeDocument/2006/relationships/comments" Target="../comments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comments" Target="../comments5.xml"/><Relationship Id="rId1" Type="http://schemas.openxmlformats.org/officeDocument/2006/relationships/vmlDrawing" Target="../drawings/vmlDrawing5.vml"/><Relationship Id="rId2" Type="http://schemas.openxmlformats.org/officeDocument/2006/relationships/table" Target="../tables/table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6.vml"/><Relationship Id="rId2" Type="http://schemas.openxmlformats.org/officeDocument/2006/relationships/comments" Target="../comments6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4" Type="http://schemas.openxmlformats.org/officeDocument/2006/relationships/table" Target="../tables/table7.xml"/><Relationship Id="rId5" Type="http://schemas.openxmlformats.org/officeDocument/2006/relationships/table" Target="../tables/table8.xml"/><Relationship Id="rId6" Type="http://schemas.openxmlformats.org/officeDocument/2006/relationships/table" Target="../tables/table9.xml"/><Relationship Id="rId7" Type="http://schemas.openxmlformats.org/officeDocument/2006/relationships/comments" Target="../comments7.xml"/><Relationship Id="rId1" Type="http://schemas.openxmlformats.org/officeDocument/2006/relationships/pivotTable" Target="../pivotTables/pivotTable1.xml"/><Relationship Id="rId2" Type="http://schemas.openxmlformats.org/officeDocument/2006/relationships/vmlDrawing" Target="../drawings/vmlDrawing7.v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table" Target="../tables/table10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Relationship Id="rId2" Type="http://schemas.openxmlformats.org/officeDocument/2006/relationships/table" Target="../tables/table11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Relationship Id="rId2" Type="http://schemas.openxmlformats.org/officeDocument/2006/relationships/table" Target="../tables/table13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Relationship Id="rId2" Type="http://schemas.openxmlformats.org/officeDocument/2006/relationships/table" Target="../tables/table1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C15" sqref="C15"/>
    </sheetView>
  </sheetViews>
  <sheetFormatPr baseColWidth="10" defaultRowHeight="15" x14ac:dyDescent="0"/>
  <cols>
    <col min="1" max="1" width="17.42578125" customWidth="1"/>
    <col min="2" max="2" width="18.85546875" customWidth="1"/>
    <col min="3" max="4" width="20.42578125" customWidth="1"/>
    <col min="6" max="6" width="12.85546875" customWidth="1"/>
  </cols>
  <sheetData>
    <row r="1" spans="1:9">
      <c r="A1" t="s">
        <v>183</v>
      </c>
      <c r="B1" t="s">
        <v>0</v>
      </c>
      <c r="C1" t="s">
        <v>182</v>
      </c>
      <c r="D1" t="s">
        <v>1228</v>
      </c>
      <c r="E1" t="s">
        <v>1221</v>
      </c>
      <c r="F1" t="s">
        <v>1224</v>
      </c>
      <c r="G1" t="s">
        <v>1231</v>
      </c>
      <c r="H1" t="s">
        <v>1230</v>
      </c>
      <c r="I1" t="s">
        <v>1232</v>
      </c>
    </row>
    <row r="2" spans="1:9">
      <c r="A2" t="s">
        <v>184</v>
      </c>
      <c r="B2" t="s">
        <v>185</v>
      </c>
      <c r="C2">
        <f>ROW()-1</f>
        <v>1</v>
      </c>
      <c r="D2" s="7" t="s">
        <v>1229</v>
      </c>
    </row>
    <row r="3" spans="1:9">
      <c r="A3" t="s">
        <v>205</v>
      </c>
      <c r="B3" t="s">
        <v>206</v>
      </c>
      <c r="C3">
        <v>-1</v>
      </c>
      <c r="D3" s="7" t="s">
        <v>1229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baseColWidth="10" defaultColWidth="8.7109375" defaultRowHeight="15" x14ac:dyDescent="0"/>
  <cols>
    <col min="1" max="1" width="10.42578125" bestFit="1" customWidth="1"/>
    <col min="2" max="2" width="19.28515625" customWidth="1"/>
    <col min="3" max="3" width="20.85546875" bestFit="1" customWidth="1"/>
    <col min="4" max="5" width="17.28515625" customWidth="1"/>
    <col min="6" max="6" width="20.28515625" customWidth="1"/>
    <col min="7" max="7" width="22.85546875" customWidth="1"/>
    <col min="8" max="8" width="24.140625" customWidth="1"/>
  </cols>
  <sheetData>
    <row r="1" spans="1:8">
      <c r="A1" t="s">
        <v>1</v>
      </c>
      <c r="B1" t="s">
        <v>183</v>
      </c>
      <c r="C1" t="s">
        <v>0</v>
      </c>
      <c r="D1" t="s">
        <v>2</v>
      </c>
      <c r="E1" t="s">
        <v>182</v>
      </c>
      <c r="F1" t="s">
        <v>176</v>
      </c>
      <c r="G1" t="s">
        <v>178</v>
      </c>
      <c r="H1" t="s">
        <v>179</v>
      </c>
    </row>
    <row r="2" spans="1:8">
      <c r="A2">
        <v>0</v>
      </c>
      <c r="B2" t="s">
        <v>205</v>
      </c>
      <c r="C2" t="s">
        <v>470</v>
      </c>
      <c r="E2">
        <v>-1</v>
      </c>
      <c r="F2" t="s">
        <v>177</v>
      </c>
      <c r="G2" t="s">
        <v>149</v>
      </c>
      <c r="H2">
        <v>0</v>
      </c>
    </row>
    <row r="3" spans="1:8" ht="16">
      <c r="A3">
        <v>1</v>
      </c>
      <c r="B3" t="s">
        <v>184</v>
      </c>
      <c r="C3" s="51" t="s">
        <v>326</v>
      </c>
      <c r="D3" t="s">
        <v>3</v>
      </c>
      <c r="E3">
        <v>1</v>
      </c>
      <c r="F3" t="s">
        <v>177</v>
      </c>
      <c r="G3" t="s">
        <v>149</v>
      </c>
      <c r="H3">
        <v>300</v>
      </c>
    </row>
    <row r="4" spans="1:8" ht="16">
      <c r="A4">
        <v>2</v>
      </c>
      <c r="B4" t="s">
        <v>184</v>
      </c>
      <c r="C4" s="51" t="s">
        <v>327</v>
      </c>
      <c r="E4">
        <v>2</v>
      </c>
      <c r="F4" t="s">
        <v>186</v>
      </c>
      <c r="G4" t="s">
        <v>149</v>
      </c>
      <c r="H4">
        <v>300</v>
      </c>
    </row>
    <row r="5" spans="1:8" ht="16">
      <c r="A5">
        <v>3</v>
      </c>
      <c r="B5" t="s">
        <v>184</v>
      </c>
      <c r="C5" s="51" t="s">
        <v>328</v>
      </c>
      <c r="E5">
        <v>3</v>
      </c>
      <c r="F5" t="s">
        <v>192</v>
      </c>
      <c r="G5" t="s">
        <v>149</v>
      </c>
      <c r="H5">
        <v>300</v>
      </c>
    </row>
    <row r="6" spans="1:8" ht="16">
      <c r="A6">
        <v>4</v>
      </c>
      <c r="B6" t="s">
        <v>184</v>
      </c>
      <c r="C6" s="51" t="s">
        <v>329</v>
      </c>
      <c r="E6">
        <v>4</v>
      </c>
      <c r="F6" t="s">
        <v>193</v>
      </c>
      <c r="G6" t="s">
        <v>149</v>
      </c>
      <c r="H6">
        <v>300</v>
      </c>
    </row>
    <row r="7" spans="1:8" ht="16">
      <c r="A7">
        <v>5</v>
      </c>
      <c r="B7" t="s">
        <v>184</v>
      </c>
      <c r="C7" s="51" t="s">
        <v>330</v>
      </c>
      <c r="E7">
        <v>5</v>
      </c>
      <c r="F7" t="s">
        <v>1152</v>
      </c>
      <c r="G7" t="s">
        <v>149</v>
      </c>
      <c r="H7">
        <v>300</v>
      </c>
    </row>
    <row r="8" spans="1:8" ht="16">
      <c r="A8">
        <v>6</v>
      </c>
      <c r="B8" t="s">
        <v>184</v>
      </c>
      <c r="C8" s="51" t="s">
        <v>331</v>
      </c>
      <c r="E8">
        <v>6</v>
      </c>
      <c r="F8" t="s">
        <v>1153</v>
      </c>
      <c r="G8" t="s">
        <v>149</v>
      </c>
      <c r="H8">
        <v>300</v>
      </c>
    </row>
    <row r="9" spans="1:8" ht="16">
      <c r="A9">
        <v>7</v>
      </c>
      <c r="B9" t="s">
        <v>184</v>
      </c>
      <c r="C9" s="51" t="s">
        <v>332</v>
      </c>
      <c r="E9">
        <v>7</v>
      </c>
      <c r="F9" t="s">
        <v>1154</v>
      </c>
      <c r="G9" t="s">
        <v>149</v>
      </c>
      <c r="H9">
        <v>300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4294967292" verticalDpi="4294967292"/>
  <headerFooter>
    <oddHeader>&amp;C&amp;"Times New Roman,Regular"&amp;12&amp;A</oddHeader>
    <oddFooter>&amp;C&amp;"Times New Roman,Regular"&amp;12Page &amp;P</oddFooter>
  </headerFooter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EW116"/>
  <sheetViews>
    <sheetView topLeftCell="K66" workbookViewId="0">
      <selection activeCell="Z42" sqref="Z42"/>
    </sheetView>
  </sheetViews>
  <sheetFormatPr baseColWidth="10" defaultColWidth="8.7109375" defaultRowHeight="15" x14ac:dyDescent="0"/>
  <cols>
    <col min="1" max="1" width="11.85546875" style="2" bestFit="1" customWidth="1"/>
    <col min="2" max="2" width="8.140625" style="2" bestFit="1" customWidth="1"/>
    <col min="3" max="3" width="8.140625" style="2" customWidth="1"/>
    <col min="4" max="5" width="9.85546875" style="2" customWidth="1"/>
    <col min="6" max="6" width="12.28515625" style="2" bestFit="1" customWidth="1"/>
    <col min="7" max="7" width="35.28515625" style="2" bestFit="1" customWidth="1"/>
    <col min="8" max="8" width="12.28515625" style="2" customWidth="1"/>
    <col min="9" max="9" width="9.7109375" style="2" customWidth="1"/>
    <col min="10" max="10" width="12.28515625" style="2" customWidth="1"/>
    <col min="11" max="11" width="9.140625" style="2" bestFit="1" customWidth="1"/>
    <col min="12" max="12" width="21" style="2" bestFit="1" customWidth="1"/>
    <col min="13" max="13" width="11.5703125" style="2" bestFit="1" customWidth="1"/>
    <col min="14" max="14" width="7.85546875" style="2" bestFit="1" customWidth="1"/>
    <col min="15" max="15" width="10.5703125" style="2" bestFit="1" customWidth="1"/>
    <col min="16" max="16" width="15.28515625" style="2" bestFit="1" customWidth="1"/>
    <col min="17" max="17" width="16.5703125" style="2" bestFit="1" customWidth="1"/>
    <col min="18" max="18" width="9" style="2" bestFit="1" customWidth="1"/>
    <col min="19" max="19" width="9.42578125" style="2" customWidth="1"/>
    <col min="20" max="20" width="13.140625" style="2" customWidth="1"/>
    <col min="21" max="21" width="9.5703125" style="2" bestFit="1" customWidth="1"/>
    <col min="22" max="22" width="12.7109375" style="2" bestFit="1" customWidth="1"/>
    <col min="23" max="23" width="13.7109375" style="2" bestFit="1" customWidth="1"/>
    <col min="24" max="24" width="13" style="2" bestFit="1" customWidth="1"/>
    <col min="25" max="25" width="12.28515625" style="2" bestFit="1" customWidth="1"/>
    <col min="26" max="26" width="15" style="2" customWidth="1"/>
    <col min="27" max="27" width="12.85546875" style="2" bestFit="1" customWidth="1"/>
    <col min="28" max="28" width="3.42578125" style="38" customWidth="1"/>
    <col min="29" max="29" width="32.85546875" style="35" bestFit="1" customWidth="1"/>
    <col min="30" max="30" width="8.140625" style="35" bestFit="1" customWidth="1"/>
    <col min="31" max="31" width="10.42578125" style="35" bestFit="1" customWidth="1"/>
    <col min="32" max="32" width="7.42578125" style="35" bestFit="1" customWidth="1"/>
    <col min="33" max="33" width="10.42578125" style="35" customWidth="1"/>
    <col min="34" max="34" width="2.7109375" style="134" customWidth="1"/>
    <col min="35" max="35" width="12" style="35" bestFit="1" customWidth="1"/>
    <col min="36" max="38" width="4.5703125" style="35" customWidth="1"/>
    <col min="39" max="39" width="20.7109375" style="35" bestFit="1" customWidth="1"/>
    <col min="40" max="40" width="4.5703125" style="35" customWidth="1"/>
    <col min="41" max="41" width="25.42578125" style="35" customWidth="1"/>
    <col min="42" max="42" width="4.5703125" style="35" customWidth="1"/>
    <col min="43" max="43" width="25.42578125" style="35" customWidth="1"/>
    <col min="44" max="44" width="4.5703125" style="35" customWidth="1"/>
    <col min="45" max="45" width="19" style="35" customWidth="1"/>
    <col min="46" max="46" width="4.7109375" style="35" customWidth="1"/>
    <col min="47" max="47" width="29.42578125" style="35" bestFit="1" customWidth="1"/>
    <col min="48" max="48" width="2.7109375" style="134" customWidth="1"/>
    <col min="49" max="49" width="19.28515625" style="35" customWidth="1"/>
    <col min="50" max="60" width="8.7109375" style="35"/>
    <col min="61" max="61" width="32.85546875" style="35" bestFit="1" customWidth="1"/>
    <col min="62" max="63" width="8.7109375" style="35"/>
    <col min="64" max="64" width="20.7109375" style="35" bestFit="1" customWidth="1"/>
    <col min="65" max="65" width="5.28515625" style="35" customWidth="1"/>
    <col min="66" max="66" width="25.42578125" style="35" customWidth="1"/>
    <col min="67" max="67" width="4.5703125" style="35" customWidth="1"/>
    <col min="68" max="68" width="25.42578125" style="35" customWidth="1"/>
    <col min="69" max="69" width="4.5703125" style="35" customWidth="1"/>
    <col min="70" max="70" width="20.7109375" style="35" bestFit="1" customWidth="1"/>
    <col min="71" max="71" width="7.42578125" style="35" customWidth="1"/>
    <col min="72" max="16384" width="8.7109375" style="35"/>
  </cols>
  <sheetData>
    <row r="1" spans="1:71" s="47" customFormat="1" ht="60">
      <c r="A1" s="190" t="s">
        <v>5</v>
      </c>
      <c r="B1" s="190" t="s">
        <v>1219</v>
      </c>
      <c r="C1" s="190" t="s">
        <v>1220</v>
      </c>
      <c r="D1" s="190" t="s">
        <v>1222</v>
      </c>
      <c r="E1" s="190" t="s">
        <v>1233</v>
      </c>
      <c r="F1" s="190" t="s">
        <v>182</v>
      </c>
      <c r="G1" s="190" t="s">
        <v>0</v>
      </c>
      <c r="H1" s="190" t="s">
        <v>1225</v>
      </c>
      <c r="I1" s="190" t="s">
        <v>1227</v>
      </c>
      <c r="J1" s="190" t="s">
        <v>1234</v>
      </c>
      <c r="K1" s="190" t="s">
        <v>4</v>
      </c>
      <c r="L1" s="190" t="s">
        <v>6</v>
      </c>
      <c r="M1" s="190" t="s">
        <v>325</v>
      </c>
      <c r="N1" s="190" t="s">
        <v>7</v>
      </c>
      <c r="O1" s="190" t="s">
        <v>26</v>
      </c>
      <c r="P1" s="190" t="s">
        <v>8</v>
      </c>
      <c r="Q1" s="190" t="s">
        <v>9</v>
      </c>
      <c r="R1" s="191" t="s">
        <v>23</v>
      </c>
      <c r="S1" s="190" t="s">
        <v>322</v>
      </c>
      <c r="T1" s="191" t="s">
        <v>94</v>
      </c>
      <c r="U1" s="191" t="s">
        <v>95</v>
      </c>
      <c r="V1" s="190" t="s">
        <v>150</v>
      </c>
      <c r="W1" s="190" t="s">
        <v>151</v>
      </c>
      <c r="X1" s="190" t="s">
        <v>180</v>
      </c>
      <c r="Y1" s="190" t="s">
        <v>181</v>
      </c>
      <c r="Z1" s="190" t="s">
        <v>1235</v>
      </c>
      <c r="AA1" s="190" t="s">
        <v>1236</v>
      </c>
      <c r="AB1" s="48"/>
      <c r="AC1" s="47" t="s">
        <v>395</v>
      </c>
      <c r="AD1" s="47" t="s">
        <v>458</v>
      </c>
      <c r="AE1" s="80" t="s">
        <v>457</v>
      </c>
      <c r="AF1" s="80" t="s">
        <v>287</v>
      </c>
      <c r="AG1" s="80" t="s">
        <v>471</v>
      </c>
      <c r="AH1" s="132"/>
      <c r="AI1" s="47" t="s">
        <v>529</v>
      </c>
      <c r="AJ1" s="47" t="s">
        <v>530</v>
      </c>
      <c r="AK1" s="47" t="s">
        <v>599</v>
      </c>
      <c r="AL1" s="47" t="s">
        <v>600</v>
      </c>
      <c r="AM1" s="47" t="s">
        <v>601</v>
      </c>
      <c r="AN1" s="47" t="s">
        <v>602</v>
      </c>
      <c r="AO1" s="47" t="s">
        <v>617</v>
      </c>
      <c r="AP1" s="47" t="s">
        <v>603</v>
      </c>
      <c r="AQ1" s="47" t="s">
        <v>618</v>
      </c>
      <c r="AR1" s="47" t="s">
        <v>604</v>
      </c>
      <c r="AS1" s="47" t="s">
        <v>619</v>
      </c>
      <c r="AT1" s="47" t="s">
        <v>605</v>
      </c>
      <c r="AU1" s="50" t="s">
        <v>606</v>
      </c>
      <c r="AV1" s="132"/>
      <c r="AW1" s="7" t="s">
        <v>103</v>
      </c>
      <c r="AX1" s="7" t="s">
        <v>223</v>
      </c>
      <c r="AY1" s="7" t="s">
        <v>497</v>
      </c>
      <c r="AZ1" s="136" t="s">
        <v>615</v>
      </c>
      <c r="BD1" s="47" t="s">
        <v>1036</v>
      </c>
      <c r="BL1" s="211" t="s">
        <v>1204</v>
      </c>
      <c r="BM1" s="211" t="s">
        <v>1208</v>
      </c>
      <c r="BN1" s="211" t="s">
        <v>1205</v>
      </c>
      <c r="BO1" s="211" t="s">
        <v>1208</v>
      </c>
      <c r="BP1" s="211" t="s">
        <v>1206</v>
      </c>
      <c r="BQ1" s="211" t="s">
        <v>1208</v>
      </c>
      <c r="BR1" s="211" t="s">
        <v>1207</v>
      </c>
      <c r="BS1" s="211" t="s">
        <v>1208</v>
      </c>
    </row>
    <row r="2" spans="1:71" s="183" customFormat="1" ht="16">
      <c r="A2" s="30" t="s">
        <v>310</v>
      </c>
      <c r="B2" s="30">
        <v>0</v>
      </c>
      <c r="C2" s="30" t="s">
        <v>1034</v>
      </c>
      <c r="D2" s="30"/>
      <c r="E2" s="30">
        <f>B2</f>
        <v>0</v>
      </c>
      <c r="F2" s="30">
        <v>-1</v>
      </c>
      <c r="G2" s="30" t="s">
        <v>1145</v>
      </c>
      <c r="H2" s="30" t="s">
        <v>1226</v>
      </c>
      <c r="I2" s="20">
        <v>0</v>
      </c>
      <c r="J2" s="20">
        <v>0</v>
      </c>
      <c r="K2" s="183">
        <v>4</v>
      </c>
      <c r="L2" s="21" t="s">
        <v>199</v>
      </c>
      <c r="M2" s="21">
        <v>3</v>
      </c>
      <c r="N2" s="20" t="s">
        <v>107</v>
      </c>
      <c r="O2" s="35" t="s">
        <v>108</v>
      </c>
      <c r="P2" s="20" t="s">
        <v>311</v>
      </c>
      <c r="Q2" s="20" t="s">
        <v>311</v>
      </c>
      <c r="R2" s="20">
        <v>100</v>
      </c>
      <c r="S2" s="20">
        <v>0</v>
      </c>
      <c r="T2" s="35" t="str">
        <f>CONCATENATE(AI2,",",AK2,",",AM2,",",AO2,",",AQ2,",",AS2)</f>
        <v>gold10000100,goldChange0to50,,,,</v>
      </c>
      <c r="U2" s="35" t="str">
        <f>CONCATENATE(AJ2,",",AL2,",",AN2,",",AP2,",",AR2,",",AT2)</f>
        <v>1,1,,,,</v>
      </c>
      <c r="V2" s="30" t="s">
        <v>568</v>
      </c>
      <c r="W2" s="183">
        <v>1</v>
      </c>
      <c r="X2" s="35">
        <v>20</v>
      </c>
      <c r="Y2" s="35">
        <v>15</v>
      </c>
      <c r="Z2" s="30"/>
      <c r="AA2" s="30"/>
      <c r="AB2" s="48"/>
      <c r="AC2" s="30" t="s">
        <v>1145</v>
      </c>
      <c r="AD2" s="156"/>
      <c r="AG2" s="183">
        <v>100</v>
      </c>
      <c r="AH2" s="132"/>
      <c r="AI2" s="35" t="str">
        <f>"gold"&amp;10000000+$AG2</f>
        <v>gold10000100</v>
      </c>
      <c r="AJ2" s="20">
        <v>1</v>
      </c>
      <c r="AK2" s="21" t="s">
        <v>598</v>
      </c>
      <c r="AL2" s="20">
        <v>1</v>
      </c>
      <c r="AM2" s="20"/>
      <c r="AN2" s="20"/>
      <c r="AO2" s="20"/>
      <c r="AP2" s="20"/>
      <c r="AQ2" s="20"/>
      <c r="AR2" s="21"/>
      <c r="AS2" s="20"/>
      <c r="AT2" s="21"/>
      <c r="AU2" s="21"/>
      <c r="AV2" s="133"/>
      <c r="AW2" s="184" t="s">
        <v>613</v>
      </c>
      <c r="AX2" s="184">
        <v>6</v>
      </c>
      <c r="AY2" s="210">
        <f t="array" ref="AY2">SUM(LEN(AM$2:AS$112)-LEN(SUBSTITUTE(AM$2:AS$112,AW2,"")))/LEN(AW2)</f>
        <v>0</v>
      </c>
      <c r="AZ2" s="184" t="s">
        <v>616</v>
      </c>
      <c r="BA2" s="35"/>
      <c r="BB2" s="20"/>
      <c r="BC2" s="20"/>
      <c r="BD2" s="35"/>
      <c r="BE2" s="35"/>
      <c r="BF2" s="35"/>
      <c r="BG2" s="35"/>
      <c r="BL2" s="20"/>
      <c r="BM2" s="20"/>
      <c r="BN2" s="20"/>
      <c r="BO2" s="20"/>
      <c r="BP2" s="20"/>
      <c r="BQ2" s="21"/>
      <c r="BR2" s="20"/>
      <c r="BS2" s="21"/>
    </row>
    <row r="3" spans="1:71" s="2" customFormat="1" ht="16">
      <c r="A3" s="30">
        <v>1</v>
      </c>
      <c r="B3" s="30">
        <v>1</v>
      </c>
      <c r="C3" s="30" t="s">
        <v>1034</v>
      </c>
      <c r="D3" s="30"/>
      <c r="E3" s="30">
        <f t="shared" ref="E3:E66" si="0">B3</f>
        <v>1</v>
      </c>
      <c r="F3" s="2">
        <v>2</v>
      </c>
      <c r="G3" s="7" t="s">
        <v>333</v>
      </c>
      <c r="H3" s="30" t="s">
        <v>1226</v>
      </c>
      <c r="I3">
        <v>5</v>
      </c>
      <c r="J3">
        <v>5</v>
      </c>
      <c r="K3" s="2">
        <v>2</v>
      </c>
      <c r="L3" t="s">
        <v>188</v>
      </c>
      <c r="M3">
        <v>3</v>
      </c>
      <c r="N3" s="2" t="s">
        <v>107</v>
      </c>
      <c r="O3" s="2" t="s">
        <v>108</v>
      </c>
      <c r="P3" s="7" t="s">
        <v>311</v>
      </c>
      <c r="Q3" s="7" t="s">
        <v>680</v>
      </c>
      <c r="R3" s="183">
        <v>100</v>
      </c>
      <c r="S3" s="7">
        <v>0</v>
      </c>
      <c r="T3" s="2" t="str">
        <f t="shared" ref="T3:T52" si="1">CONCATENATE(AI3,",",AK3,",",AM3,",",AO3,",",AQ3,",",AS3)</f>
        <v>gold10000100,goldChange0to50,r1-everlast-ember_66,,,</v>
      </c>
      <c r="U3" s="2" t="str">
        <f t="shared" ref="U3:U52" si="2">CONCATENATE(AJ3,",",AL3,",",AN3,",",AP3,",",AR3,",",AT3)</f>
        <v>1,1,1,,,</v>
      </c>
      <c r="X3" s="2">
        <v>12</v>
      </c>
      <c r="Y3" s="2">
        <v>9</v>
      </c>
      <c r="Z3" s="37"/>
      <c r="AA3" s="37"/>
      <c r="AB3" s="31"/>
      <c r="AC3" s="7" t="s">
        <v>333</v>
      </c>
      <c r="AD3" s="51" t="s">
        <v>244</v>
      </c>
      <c r="AE3" s="2">
        <v>3</v>
      </c>
      <c r="AG3" s="14">
        <v>100</v>
      </c>
      <c r="AH3" s="133"/>
      <c r="AI3" s="2" t="str">
        <f t="shared" ref="AI3:AI65" si="3">"gold"&amp;10000000+$AG3</f>
        <v>gold10000100</v>
      </c>
      <c r="AJ3" s="7">
        <v>1</v>
      </c>
      <c r="AK3" t="s">
        <v>598</v>
      </c>
      <c r="AL3" s="7">
        <v>1</v>
      </c>
      <c r="AM3" t="s">
        <v>623</v>
      </c>
      <c r="AN3">
        <v>1</v>
      </c>
      <c r="AO3"/>
      <c r="AP3"/>
      <c r="AQ3"/>
      <c r="AR3"/>
      <c r="AS3"/>
      <c r="AT3"/>
      <c r="AU3" t="s">
        <v>593</v>
      </c>
      <c r="AV3" s="133"/>
      <c r="AW3" s="7" t="s">
        <v>569</v>
      </c>
      <c r="AX3" s="7">
        <v>6</v>
      </c>
      <c r="AY3" s="210">
        <f t="array" ref="AY3">SUM(LEN(AM$2:AS$112)-LEN(SUBSTITUTE(AM$2:AS$112,AW3,"")))/LEN(AW3)</f>
        <v>0</v>
      </c>
      <c r="AZ3" s="7"/>
      <c r="BB3" s="7"/>
      <c r="BD3" s="51" t="s">
        <v>244</v>
      </c>
      <c r="BI3" t="s">
        <v>333</v>
      </c>
      <c r="BJ3" s="2" t="str">
        <f t="shared" ref="BJ3:BJ34" si="4">IF(BI3=G3,"OK","ERR")</f>
        <v>OK</v>
      </c>
      <c r="BL3" s="7" t="s">
        <v>623</v>
      </c>
      <c r="BM3" s="7">
        <v>1</v>
      </c>
      <c r="BN3" s="7"/>
      <c r="BO3" s="7"/>
      <c r="BP3" s="7"/>
      <c r="BQ3"/>
      <c r="BR3" s="7"/>
      <c r="BS3"/>
    </row>
    <row r="4" spans="1:71" s="2" customFormat="1" ht="16">
      <c r="A4" s="30">
        <v>2</v>
      </c>
      <c r="B4" s="30">
        <v>1</v>
      </c>
      <c r="C4" s="30" t="s">
        <v>1034</v>
      </c>
      <c r="D4" s="30"/>
      <c r="E4" s="30">
        <f t="shared" si="0"/>
        <v>1</v>
      </c>
      <c r="F4" s="15">
        <v>3</v>
      </c>
      <c r="G4" s="7" t="s">
        <v>334</v>
      </c>
      <c r="H4" s="30" t="s">
        <v>1226</v>
      </c>
      <c r="I4">
        <v>5</v>
      </c>
      <c r="J4">
        <v>5</v>
      </c>
      <c r="K4" s="2">
        <v>2</v>
      </c>
      <c r="L4" t="s">
        <v>188</v>
      </c>
      <c r="M4">
        <v>3</v>
      </c>
      <c r="N4" s="2" t="s">
        <v>107</v>
      </c>
      <c r="O4" s="2" t="s">
        <v>108</v>
      </c>
      <c r="P4" s="7" t="s">
        <v>679</v>
      </c>
      <c r="Q4" s="7" t="s">
        <v>684</v>
      </c>
      <c r="R4" s="183">
        <v>200</v>
      </c>
      <c r="S4" s="7">
        <v>0</v>
      </c>
      <c r="T4" s="2" t="str">
        <f t="shared" si="1"/>
        <v>gold10000100,goldChange0to50,r1-valic-dial_66,,,</v>
      </c>
      <c r="U4" s="2" t="str">
        <f t="shared" si="2"/>
        <v>1,1,1,,,</v>
      </c>
      <c r="X4" s="2">
        <v>16</v>
      </c>
      <c r="Y4" s="2">
        <v>12</v>
      </c>
      <c r="Z4" s="37"/>
      <c r="AA4" s="37"/>
      <c r="AB4" s="31"/>
      <c r="AC4" s="7" t="s">
        <v>334</v>
      </c>
      <c r="AD4" s="51" t="s">
        <v>244</v>
      </c>
      <c r="AE4" s="2">
        <v>3</v>
      </c>
      <c r="AG4" s="2">
        <v>100</v>
      </c>
      <c r="AH4" s="133"/>
      <c r="AI4" s="2" t="str">
        <f t="shared" si="3"/>
        <v>gold10000100</v>
      </c>
      <c r="AJ4" s="7">
        <v>1</v>
      </c>
      <c r="AK4" t="s">
        <v>598</v>
      </c>
      <c r="AL4" s="7">
        <v>1</v>
      </c>
      <c r="AM4" t="s">
        <v>620</v>
      </c>
      <c r="AN4">
        <v>1</v>
      </c>
      <c r="AO4"/>
      <c r="AP4"/>
      <c r="AQ4"/>
      <c r="AR4"/>
      <c r="AS4"/>
      <c r="AT4"/>
      <c r="AU4"/>
      <c r="AV4" s="133"/>
      <c r="AW4" s="7" t="s">
        <v>570</v>
      </c>
      <c r="AX4" s="7">
        <v>6</v>
      </c>
      <c r="AY4" s="210">
        <f t="array" ref="AY4">SUM(LEN(AM$2:AS$112)-LEN(SUBSTITUTE(AM$2:AS$112,AW4,"")))/LEN(AW4)</f>
        <v>0</v>
      </c>
      <c r="AZ4" s="7"/>
      <c r="BB4" s="7"/>
      <c r="BD4" s="51" t="s">
        <v>244</v>
      </c>
      <c r="BI4" t="s">
        <v>334</v>
      </c>
      <c r="BJ4" s="2" t="str">
        <f t="shared" si="4"/>
        <v>OK</v>
      </c>
      <c r="BL4" s="7" t="s">
        <v>620</v>
      </c>
      <c r="BM4" s="7">
        <v>1</v>
      </c>
      <c r="BN4" s="7"/>
      <c r="BO4" s="7"/>
      <c r="BP4" s="7"/>
      <c r="BQ4"/>
      <c r="BR4" s="7"/>
      <c r="BS4"/>
    </row>
    <row r="5" spans="1:71" s="2" customFormat="1" ht="16">
      <c r="A5" s="30">
        <v>3</v>
      </c>
      <c r="B5" s="30">
        <v>1</v>
      </c>
      <c r="C5" s="30" t="s">
        <v>1034</v>
      </c>
      <c r="D5" s="30"/>
      <c r="E5" s="30">
        <f t="shared" si="0"/>
        <v>1</v>
      </c>
      <c r="F5" s="2">
        <v>4</v>
      </c>
      <c r="G5" s="7" t="s">
        <v>335</v>
      </c>
      <c r="H5" s="30" t="s">
        <v>1226</v>
      </c>
      <c r="I5">
        <v>10</v>
      </c>
      <c r="J5">
        <v>10</v>
      </c>
      <c r="K5" s="2">
        <v>2</v>
      </c>
      <c r="L5" t="s">
        <v>188</v>
      </c>
      <c r="M5">
        <v>4</v>
      </c>
      <c r="N5" s="2" t="s">
        <v>107</v>
      </c>
      <c r="O5" s="2" t="s">
        <v>108</v>
      </c>
      <c r="P5" s="7" t="s">
        <v>679</v>
      </c>
      <c r="Q5" s="7" t="s">
        <v>684</v>
      </c>
      <c r="R5" s="183">
        <v>200</v>
      </c>
      <c r="S5" s="7">
        <v>0</v>
      </c>
      <c r="T5" s="2" t="str">
        <f t="shared" si="1"/>
        <v>gold10000200,goldChange0to50,r1-basilisk-venom_66,,,</v>
      </c>
      <c r="U5" s="2" t="str">
        <f t="shared" si="2"/>
        <v>1,1,1,,,</v>
      </c>
      <c r="V5" s="7" t="s">
        <v>566</v>
      </c>
      <c r="W5" s="2">
        <v>1</v>
      </c>
      <c r="X5" s="2">
        <v>12</v>
      </c>
      <c r="Y5" s="2">
        <v>9</v>
      </c>
      <c r="Z5" s="37"/>
      <c r="AA5" s="37"/>
      <c r="AB5" s="31"/>
      <c r="AC5" s="7" t="s">
        <v>335</v>
      </c>
      <c r="AD5" s="51" t="s">
        <v>244</v>
      </c>
      <c r="AE5" s="2">
        <v>4</v>
      </c>
      <c r="AG5" s="2">
        <v>200</v>
      </c>
      <c r="AH5" s="133"/>
      <c r="AI5" s="2" t="str">
        <f t="shared" si="3"/>
        <v>gold10000200</v>
      </c>
      <c r="AJ5" s="7">
        <v>1</v>
      </c>
      <c r="AK5" t="s">
        <v>598</v>
      </c>
      <c r="AL5" s="7">
        <v>1</v>
      </c>
      <c r="AM5" t="s">
        <v>626</v>
      </c>
      <c r="AN5">
        <v>1</v>
      </c>
      <c r="AO5"/>
      <c r="AP5"/>
      <c r="AQ5"/>
      <c r="AR5"/>
      <c r="AS5"/>
      <c r="AT5"/>
      <c r="AU5"/>
      <c r="AV5" s="133"/>
      <c r="AW5" s="7" t="s">
        <v>571</v>
      </c>
      <c r="AX5" s="7">
        <v>6</v>
      </c>
      <c r="AY5" s="210">
        <f t="array" ref="AY5">SUM(LEN(AM$2:AS$112)-LEN(SUBSTITUTE(AM$2:AS$112,AW5,"")))/LEN(AW5)</f>
        <v>0</v>
      </c>
      <c r="AZ5" s="7"/>
      <c r="BB5" s="7"/>
      <c r="BD5" s="51" t="s">
        <v>244</v>
      </c>
      <c r="BI5" t="s">
        <v>335</v>
      </c>
      <c r="BJ5" s="2" t="str">
        <f t="shared" si="4"/>
        <v>OK</v>
      </c>
      <c r="BL5" s="7" t="s">
        <v>626</v>
      </c>
      <c r="BM5" s="7">
        <v>1</v>
      </c>
      <c r="BN5" s="7"/>
      <c r="BO5" s="7"/>
      <c r="BP5" s="7"/>
      <c r="BQ5"/>
      <c r="BR5" s="7"/>
      <c r="BS5"/>
    </row>
    <row r="6" spans="1:71" s="2" customFormat="1" ht="16">
      <c r="A6" s="30">
        <v>4</v>
      </c>
      <c r="B6" s="30">
        <v>1</v>
      </c>
      <c r="C6" s="30" t="s">
        <v>1034</v>
      </c>
      <c r="D6" s="30"/>
      <c r="E6" s="30">
        <f t="shared" si="0"/>
        <v>1</v>
      </c>
      <c r="F6" s="15">
        <v>5</v>
      </c>
      <c r="G6" s="7" t="s">
        <v>1097</v>
      </c>
      <c r="H6" s="30" t="s">
        <v>1226</v>
      </c>
      <c r="I6">
        <v>10</v>
      </c>
      <c r="J6">
        <v>10</v>
      </c>
      <c r="K6" s="2">
        <v>3</v>
      </c>
      <c r="L6" t="s">
        <v>189</v>
      </c>
      <c r="M6">
        <v>4</v>
      </c>
      <c r="N6" s="2" t="s">
        <v>107</v>
      </c>
      <c r="O6" s="2" t="s">
        <v>108</v>
      </c>
      <c r="P6" s="7" t="s">
        <v>679</v>
      </c>
      <c r="Q6" s="7" t="s">
        <v>682</v>
      </c>
      <c r="R6" s="183">
        <v>200</v>
      </c>
      <c r="S6" s="7">
        <v>0</v>
      </c>
      <c r="T6" s="2" t="str">
        <f t="shared" si="1"/>
        <v>gold10000200,goldChange0to50,r1-rok-egg_66,,,</v>
      </c>
      <c r="U6" s="2" t="str">
        <f t="shared" si="2"/>
        <v>1,1,1,,,</v>
      </c>
      <c r="X6" s="2">
        <v>16</v>
      </c>
      <c r="Y6" s="2">
        <v>12</v>
      </c>
      <c r="Z6" s="37"/>
      <c r="AA6" s="37"/>
      <c r="AB6" s="31"/>
      <c r="AC6" s="7" t="s">
        <v>1097</v>
      </c>
      <c r="AD6" s="51" t="s">
        <v>247</v>
      </c>
      <c r="AE6" s="2">
        <v>3</v>
      </c>
      <c r="AG6" s="2">
        <v>200</v>
      </c>
      <c r="AH6" s="133"/>
      <c r="AI6" s="2" t="str">
        <f t="shared" si="3"/>
        <v>gold10000200</v>
      </c>
      <c r="AJ6" s="7">
        <v>1</v>
      </c>
      <c r="AK6" t="s">
        <v>598</v>
      </c>
      <c r="AL6" s="7">
        <v>1</v>
      </c>
      <c r="AM6" t="s">
        <v>629</v>
      </c>
      <c r="AN6">
        <v>1</v>
      </c>
      <c r="AO6"/>
      <c r="AP6"/>
      <c r="AQ6"/>
      <c r="AR6"/>
      <c r="AS6"/>
      <c r="AT6"/>
      <c r="AU6"/>
      <c r="AV6" s="133"/>
      <c r="AW6" s="124" t="s">
        <v>614</v>
      </c>
      <c r="AX6" s="124">
        <v>6</v>
      </c>
      <c r="AY6" s="210">
        <f t="array" ref="AY6">SUM(LEN(AM$2:AS$112)-LEN(SUBSTITUTE(AM$2:AS$112,AW6,"")))/LEN(AW6)</f>
        <v>0</v>
      </c>
      <c r="AZ6" s="124" t="s">
        <v>616</v>
      </c>
      <c r="BB6" s="7"/>
      <c r="BD6" s="51" t="s">
        <v>247</v>
      </c>
      <c r="BI6" t="s">
        <v>1097</v>
      </c>
      <c r="BJ6" s="2" t="str">
        <f t="shared" si="4"/>
        <v>OK</v>
      </c>
      <c r="BL6" s="7" t="s">
        <v>629</v>
      </c>
      <c r="BM6" s="7">
        <v>1</v>
      </c>
      <c r="BN6" s="7"/>
      <c r="BO6" s="7"/>
      <c r="BP6" s="7"/>
      <c r="BQ6"/>
      <c r="BR6" s="7"/>
      <c r="BS6"/>
    </row>
    <row r="7" spans="1:71" s="2" customFormat="1" ht="16">
      <c r="A7" s="30">
        <v>5</v>
      </c>
      <c r="B7" s="30">
        <v>1</v>
      </c>
      <c r="C7" s="30" t="s">
        <v>1034</v>
      </c>
      <c r="D7" s="30"/>
      <c r="E7" s="30">
        <f t="shared" si="0"/>
        <v>1</v>
      </c>
      <c r="F7" s="2">
        <v>6</v>
      </c>
      <c r="G7" s="7" t="s">
        <v>1098</v>
      </c>
      <c r="H7" s="30" t="s">
        <v>1226</v>
      </c>
      <c r="I7">
        <v>10</v>
      </c>
      <c r="J7">
        <v>10</v>
      </c>
      <c r="K7" s="2">
        <v>3</v>
      </c>
      <c r="L7" t="s">
        <v>189</v>
      </c>
      <c r="M7">
        <v>5</v>
      </c>
      <c r="N7" s="2" t="s">
        <v>107</v>
      </c>
      <c r="O7" s="2" t="s">
        <v>108</v>
      </c>
      <c r="P7" s="7" t="s">
        <v>679</v>
      </c>
      <c r="Q7" s="7" t="s">
        <v>682</v>
      </c>
      <c r="R7" s="183">
        <v>200</v>
      </c>
      <c r="S7" s="7">
        <v>0</v>
      </c>
      <c r="T7" s="2" t="str">
        <f t="shared" si="1"/>
        <v>gold10000200,goldChange0to50,r1-ogre-tooth_66,r1-eisenglass-vial_66,,</v>
      </c>
      <c r="U7" s="2" t="str">
        <f t="shared" si="2"/>
        <v>1,1,1,1,,</v>
      </c>
      <c r="X7" s="2">
        <v>12</v>
      </c>
      <c r="Y7" s="2">
        <v>9</v>
      </c>
      <c r="Z7" s="37"/>
      <c r="AA7" s="37"/>
      <c r="AB7" s="31"/>
      <c r="AC7" s="7" t="s">
        <v>1098</v>
      </c>
      <c r="AD7" s="51" t="s">
        <v>247</v>
      </c>
      <c r="AE7" s="2">
        <v>3</v>
      </c>
      <c r="AG7" s="2">
        <v>200</v>
      </c>
      <c r="AH7" s="133"/>
      <c r="AI7" s="2" t="str">
        <f t="shared" si="3"/>
        <v>gold10000200</v>
      </c>
      <c r="AJ7" s="7">
        <v>1</v>
      </c>
      <c r="AK7" t="s">
        <v>598</v>
      </c>
      <c r="AL7" s="7">
        <v>1</v>
      </c>
      <c r="AM7" t="s">
        <v>632</v>
      </c>
      <c r="AN7">
        <v>1</v>
      </c>
      <c r="AO7" t="s">
        <v>640</v>
      </c>
      <c r="AP7">
        <v>1</v>
      </c>
      <c r="AQ7"/>
      <c r="AR7"/>
      <c r="AS7"/>
      <c r="AT7"/>
      <c r="AU7"/>
      <c r="AV7" s="133"/>
      <c r="AW7" s="114" t="s">
        <v>572</v>
      </c>
      <c r="AX7" s="125">
        <v>5</v>
      </c>
      <c r="AY7" s="210">
        <f t="array" ref="AY7">SUM(LEN(AM$2:AS$112)-LEN(SUBSTITUTE(AM$2:AS$112,AW7,"")))/LEN(AW7)</f>
        <v>0</v>
      </c>
      <c r="AZ7" s="125"/>
      <c r="BB7" s="7"/>
      <c r="BD7" s="51" t="s">
        <v>247</v>
      </c>
      <c r="BF7" s="13" t="s">
        <v>1034</v>
      </c>
      <c r="BG7" s="13" t="s">
        <v>1035</v>
      </c>
      <c r="BI7" t="s">
        <v>1098</v>
      </c>
      <c r="BJ7" s="2" t="str">
        <f t="shared" si="4"/>
        <v>OK</v>
      </c>
      <c r="BL7" s="7" t="s">
        <v>632</v>
      </c>
      <c r="BM7" s="7">
        <v>1</v>
      </c>
      <c r="BN7" s="7" t="s">
        <v>640</v>
      </c>
      <c r="BO7" s="7">
        <v>1</v>
      </c>
      <c r="BP7" s="7"/>
      <c r="BQ7"/>
      <c r="BR7" s="7"/>
      <c r="BS7"/>
    </row>
    <row r="8" spans="1:71" s="2" customFormat="1" ht="16">
      <c r="A8" s="30">
        <v>6</v>
      </c>
      <c r="B8" s="30">
        <v>1</v>
      </c>
      <c r="C8" s="30" t="s">
        <v>1034</v>
      </c>
      <c r="D8" s="30"/>
      <c r="E8" s="30">
        <f t="shared" si="0"/>
        <v>1</v>
      </c>
      <c r="F8" s="15">
        <v>7</v>
      </c>
      <c r="G8" s="7" t="s">
        <v>1099</v>
      </c>
      <c r="H8" s="30" t="s">
        <v>1226</v>
      </c>
      <c r="I8">
        <v>10</v>
      </c>
      <c r="J8">
        <v>10</v>
      </c>
      <c r="K8" s="2">
        <v>3</v>
      </c>
      <c r="L8" t="s">
        <v>189</v>
      </c>
      <c r="M8">
        <v>5</v>
      </c>
      <c r="N8" s="2" t="s">
        <v>107</v>
      </c>
      <c r="O8" s="2" t="s">
        <v>108</v>
      </c>
      <c r="P8" s="7" t="s">
        <v>679</v>
      </c>
      <c r="Q8" s="7" t="s">
        <v>682</v>
      </c>
      <c r="R8" s="183">
        <v>200</v>
      </c>
      <c r="S8" s="7">
        <v>0</v>
      </c>
      <c r="T8" s="2" t="str">
        <f t="shared" si="1"/>
        <v>gold10000300,goldChange0to50,r1-daybreak-opal_66,r1-caliex-fruit_66,,</v>
      </c>
      <c r="U8" s="2" t="str">
        <f t="shared" si="2"/>
        <v>1,1,1,1,,</v>
      </c>
      <c r="V8" s="7" t="s">
        <v>567</v>
      </c>
      <c r="W8" s="2">
        <v>1</v>
      </c>
      <c r="X8" s="2">
        <v>12</v>
      </c>
      <c r="Y8" s="2">
        <v>9</v>
      </c>
      <c r="Z8" s="37"/>
      <c r="AA8" s="37"/>
      <c r="AB8" s="31"/>
      <c r="AC8" s="7" t="s">
        <v>1099</v>
      </c>
      <c r="AD8" s="51" t="s">
        <v>247</v>
      </c>
      <c r="AE8" s="2">
        <v>4</v>
      </c>
      <c r="AG8" s="2">
        <f>AG5+100</f>
        <v>300</v>
      </c>
      <c r="AH8" s="134"/>
      <c r="AI8" s="2" t="str">
        <f t="shared" si="3"/>
        <v>gold10000300</v>
      </c>
      <c r="AJ8" s="7">
        <v>1</v>
      </c>
      <c r="AK8" t="s">
        <v>598</v>
      </c>
      <c r="AL8" s="7">
        <v>1</v>
      </c>
      <c r="AM8" t="s">
        <v>635</v>
      </c>
      <c r="AN8">
        <v>1</v>
      </c>
      <c r="AO8" t="s">
        <v>652</v>
      </c>
      <c r="AP8">
        <v>1</v>
      </c>
      <c r="AQ8"/>
      <c r="AR8"/>
      <c r="AS8"/>
      <c r="AT8"/>
      <c r="AV8" s="134"/>
      <c r="AW8" s="123" t="s">
        <v>611</v>
      </c>
      <c r="AX8" s="126">
        <v>5</v>
      </c>
      <c r="AY8" s="210">
        <f t="array" ref="AY8">SUM(LEN(AM$2:AS$112)-LEN(SUBSTITUTE(AM$2:AS$112,AW8,"")))/LEN(AW8)</f>
        <v>0</v>
      </c>
      <c r="AZ8" s="126" t="s">
        <v>616</v>
      </c>
      <c r="BD8" s="51" t="s">
        <v>247</v>
      </c>
      <c r="BF8">
        <v>5</v>
      </c>
      <c r="BG8" s="185" t="s">
        <v>246</v>
      </c>
      <c r="BI8" t="s">
        <v>1099</v>
      </c>
      <c r="BJ8" s="2" t="str">
        <f t="shared" si="4"/>
        <v>OK</v>
      </c>
      <c r="BL8" s="7" t="s">
        <v>635</v>
      </c>
      <c r="BM8" s="7">
        <v>1</v>
      </c>
      <c r="BN8" s="7" t="s">
        <v>652</v>
      </c>
      <c r="BO8" s="7">
        <v>1</v>
      </c>
      <c r="BP8" s="7"/>
      <c r="BQ8"/>
      <c r="BR8" s="7"/>
      <c r="BS8"/>
    </row>
    <row r="9" spans="1:71" s="2" customFormat="1" ht="16">
      <c r="A9" s="30">
        <v>7</v>
      </c>
      <c r="B9" s="30">
        <v>2</v>
      </c>
      <c r="C9" s="30" t="s">
        <v>1034</v>
      </c>
      <c r="D9" s="30"/>
      <c r="E9" s="30">
        <f t="shared" si="0"/>
        <v>2</v>
      </c>
      <c r="F9" s="2">
        <v>8</v>
      </c>
      <c r="G9" s="7" t="s">
        <v>1100</v>
      </c>
      <c r="H9" s="30" t="s">
        <v>1226</v>
      </c>
      <c r="I9">
        <v>10</v>
      </c>
      <c r="J9">
        <v>10</v>
      </c>
      <c r="K9" s="2">
        <v>1</v>
      </c>
      <c r="L9" t="s">
        <v>187</v>
      </c>
      <c r="M9" s="49">
        <v>6</v>
      </c>
      <c r="N9" s="2" t="s">
        <v>107</v>
      </c>
      <c r="O9" s="2" t="s">
        <v>108</v>
      </c>
      <c r="P9" s="7" t="s">
        <v>678</v>
      </c>
      <c r="Q9" s="7" t="s">
        <v>683</v>
      </c>
      <c r="R9" s="183">
        <v>200</v>
      </c>
      <c r="S9" s="7">
        <v>58</v>
      </c>
      <c r="T9" s="2" t="str">
        <f t="shared" si="1"/>
        <v>gold10000300,goldChange0to50,r1-everlast-ember_70,r2-eliore-tonic_12.5,,</v>
      </c>
      <c r="U9" s="2" t="str">
        <f t="shared" si="2"/>
        <v>1,1,1,1,,</v>
      </c>
      <c r="X9" s="2">
        <v>8</v>
      </c>
      <c r="Y9" s="2">
        <v>6</v>
      </c>
      <c r="AA9" s="7"/>
      <c r="AB9" s="31"/>
      <c r="AC9" s="7" t="s">
        <v>1100</v>
      </c>
      <c r="AD9" s="51" t="s">
        <v>245</v>
      </c>
      <c r="AE9" s="2">
        <v>4</v>
      </c>
      <c r="AG9" s="2">
        <f t="shared" ref="AG9:AG52" si="5">AG6+100</f>
        <v>300</v>
      </c>
      <c r="AH9" s="134"/>
      <c r="AI9" s="2" t="str">
        <f t="shared" si="3"/>
        <v>gold10000300</v>
      </c>
      <c r="AJ9" s="7">
        <v>1</v>
      </c>
      <c r="AK9" t="s">
        <v>598</v>
      </c>
      <c r="AL9" s="7">
        <v>1</v>
      </c>
      <c r="AM9" t="s">
        <v>624</v>
      </c>
      <c r="AN9">
        <v>1</v>
      </c>
      <c r="AO9" t="s">
        <v>659</v>
      </c>
      <c r="AP9">
        <v>1</v>
      </c>
      <c r="AQ9"/>
      <c r="AR9"/>
      <c r="AS9"/>
      <c r="AT9"/>
      <c r="AU9" s="7" t="s">
        <v>594</v>
      </c>
      <c r="AV9" s="134"/>
      <c r="AW9" s="123" t="s">
        <v>612</v>
      </c>
      <c r="AX9" s="126">
        <v>5</v>
      </c>
      <c r="AY9" s="210">
        <f t="array" ref="AY9">SUM(LEN(AM$2:AS$112)-LEN(SUBSTITUTE(AM$2:AS$112,AW9,"")))/LEN(AW9)</f>
        <v>0</v>
      </c>
      <c r="AZ9" s="126" t="s">
        <v>616</v>
      </c>
      <c r="BD9" s="51" t="s">
        <v>245</v>
      </c>
      <c r="BF9">
        <v>5</v>
      </c>
      <c r="BG9" s="186" t="s">
        <v>247</v>
      </c>
      <c r="BI9" t="s">
        <v>1100</v>
      </c>
      <c r="BJ9" s="2" t="str">
        <f t="shared" si="4"/>
        <v>OK</v>
      </c>
      <c r="BL9" s="213" t="s">
        <v>624</v>
      </c>
      <c r="BM9" s="7">
        <v>1</v>
      </c>
      <c r="BN9" s="212" t="s">
        <v>659</v>
      </c>
      <c r="BO9" s="7">
        <v>1</v>
      </c>
      <c r="BP9" s="7"/>
      <c r="BQ9"/>
      <c r="BR9" s="7"/>
      <c r="BS9"/>
    </row>
    <row r="10" spans="1:71" s="2" customFormat="1" ht="16">
      <c r="A10" s="30">
        <v>8</v>
      </c>
      <c r="B10" s="30">
        <v>2</v>
      </c>
      <c r="C10" s="30" t="s">
        <v>1034</v>
      </c>
      <c r="D10" s="30"/>
      <c r="E10" s="30">
        <f t="shared" si="0"/>
        <v>2</v>
      </c>
      <c r="F10" s="15">
        <v>9</v>
      </c>
      <c r="G10" s="7" t="s">
        <v>1101</v>
      </c>
      <c r="H10" s="30" t="s">
        <v>1226</v>
      </c>
      <c r="I10">
        <v>15</v>
      </c>
      <c r="J10">
        <v>15</v>
      </c>
      <c r="K10" s="2">
        <v>1</v>
      </c>
      <c r="L10" t="s">
        <v>187</v>
      </c>
      <c r="M10" s="49">
        <v>6</v>
      </c>
      <c r="N10" s="2" t="s">
        <v>107</v>
      </c>
      <c r="O10" s="2" t="s">
        <v>108</v>
      </c>
      <c r="P10" s="7" t="s">
        <v>678</v>
      </c>
      <c r="Q10" s="7" t="s">
        <v>683</v>
      </c>
      <c r="R10" s="183">
        <v>300</v>
      </c>
      <c r="S10" s="7">
        <v>58</v>
      </c>
      <c r="T10" s="2" t="str">
        <f t="shared" si="1"/>
        <v>gold10000300,goldChange0to50,r1-valic-dial_70,r2-elf-bane_12.5,,</v>
      </c>
      <c r="U10" s="2" t="str">
        <f t="shared" si="2"/>
        <v>1,1,1,1,,</v>
      </c>
      <c r="X10" s="2">
        <v>20</v>
      </c>
      <c r="Y10" s="2">
        <v>15</v>
      </c>
      <c r="AA10" s="7"/>
      <c r="AB10" s="31"/>
      <c r="AC10" s="7" t="s">
        <v>1101</v>
      </c>
      <c r="AD10" s="51" t="s">
        <v>245</v>
      </c>
      <c r="AE10" s="2">
        <v>3</v>
      </c>
      <c r="AG10" s="2">
        <f t="shared" si="5"/>
        <v>300</v>
      </c>
      <c r="AH10" s="134"/>
      <c r="AI10" s="2" t="str">
        <f t="shared" si="3"/>
        <v>gold10000300</v>
      </c>
      <c r="AJ10" s="7">
        <v>1</v>
      </c>
      <c r="AK10" t="s">
        <v>598</v>
      </c>
      <c r="AL10" s="7">
        <v>1</v>
      </c>
      <c r="AM10" t="s">
        <v>621</v>
      </c>
      <c r="AN10">
        <v>1</v>
      </c>
      <c r="AO10" t="s">
        <v>643</v>
      </c>
      <c r="AP10">
        <v>1</v>
      </c>
      <c r="AQ10"/>
      <c r="AR10"/>
      <c r="AS10"/>
      <c r="AT10"/>
      <c r="AV10" s="134"/>
      <c r="AW10" s="7" t="s">
        <v>573</v>
      </c>
      <c r="AX10" s="125">
        <v>5</v>
      </c>
      <c r="AY10" s="210">
        <f t="array" ref="AY10">SUM(LEN(AM$2:AS$112)-LEN(SUBSTITUTE(AM$2:AS$112,AW10,"")))/LEN(AW10)</f>
        <v>0</v>
      </c>
      <c r="AZ10" s="125"/>
      <c r="BD10" s="51" t="s">
        <v>245</v>
      </c>
      <c r="BF10">
        <v>5</v>
      </c>
      <c r="BG10" s="187" t="s">
        <v>243</v>
      </c>
      <c r="BI10" t="s">
        <v>1101</v>
      </c>
      <c r="BJ10" s="2" t="str">
        <f t="shared" si="4"/>
        <v>OK</v>
      </c>
      <c r="BL10" s="213" t="s">
        <v>621</v>
      </c>
      <c r="BM10" s="7">
        <v>1</v>
      </c>
      <c r="BN10" s="212" t="s">
        <v>643</v>
      </c>
      <c r="BO10" s="7">
        <v>1</v>
      </c>
      <c r="BP10" s="7"/>
      <c r="BQ10"/>
      <c r="BR10" s="7"/>
      <c r="BS10"/>
    </row>
    <row r="11" spans="1:71" s="2" customFormat="1" ht="16">
      <c r="A11" s="30">
        <v>9</v>
      </c>
      <c r="B11" s="30">
        <v>2</v>
      </c>
      <c r="C11" s="30" t="s">
        <v>1034</v>
      </c>
      <c r="D11" s="30"/>
      <c r="E11" s="30">
        <f t="shared" si="0"/>
        <v>2</v>
      </c>
      <c r="F11" s="2">
        <v>10</v>
      </c>
      <c r="G11" s="7" t="s">
        <v>1102</v>
      </c>
      <c r="H11" s="30" t="s">
        <v>1226</v>
      </c>
      <c r="I11">
        <v>15</v>
      </c>
      <c r="J11">
        <v>15</v>
      </c>
      <c r="K11" s="2">
        <v>1</v>
      </c>
      <c r="L11" t="s">
        <v>187</v>
      </c>
      <c r="M11" s="49">
        <v>8</v>
      </c>
      <c r="N11" s="2" t="s">
        <v>107</v>
      </c>
      <c r="O11" s="2" t="s">
        <v>108</v>
      </c>
      <c r="P11" s="7" t="s">
        <v>678</v>
      </c>
      <c r="Q11" s="7" t="s">
        <v>683</v>
      </c>
      <c r="R11" s="183">
        <v>300</v>
      </c>
      <c r="S11" s="7">
        <v>58</v>
      </c>
      <c r="T11" s="2" t="str">
        <f t="shared" si="1"/>
        <v>gold10000400,goldChange0to50,r1-basilisk-venom_70,r2-spectral-essence_12.5,,</v>
      </c>
      <c r="U11" s="2" t="str">
        <f t="shared" si="2"/>
        <v>1,1,1,1,,</v>
      </c>
      <c r="V11" s="7" t="s">
        <v>566</v>
      </c>
      <c r="W11" s="2">
        <v>1</v>
      </c>
      <c r="X11" s="2">
        <v>16</v>
      </c>
      <c r="Y11" s="2">
        <v>12</v>
      </c>
      <c r="AA11" s="7"/>
      <c r="AB11" s="31"/>
      <c r="AC11" s="7" t="s">
        <v>1102</v>
      </c>
      <c r="AD11" s="51" t="s">
        <v>245</v>
      </c>
      <c r="AE11" s="2">
        <v>5</v>
      </c>
      <c r="AG11" s="2">
        <f t="shared" si="5"/>
        <v>400</v>
      </c>
      <c r="AH11" s="134"/>
      <c r="AI11" s="2" t="str">
        <f t="shared" si="3"/>
        <v>gold10000400</v>
      </c>
      <c r="AJ11" s="7">
        <v>1</v>
      </c>
      <c r="AK11" t="s">
        <v>598</v>
      </c>
      <c r="AL11" s="7">
        <v>1</v>
      </c>
      <c r="AM11" t="s">
        <v>627</v>
      </c>
      <c r="AN11">
        <v>1</v>
      </c>
      <c r="AO11" t="s">
        <v>646</v>
      </c>
      <c r="AP11">
        <v>1</v>
      </c>
      <c r="AQ11"/>
      <c r="AR11"/>
      <c r="AS11"/>
      <c r="AT11"/>
      <c r="AV11" s="134"/>
      <c r="AW11" s="127" t="s">
        <v>574</v>
      </c>
      <c r="AX11" s="127">
        <v>5</v>
      </c>
      <c r="AY11" s="210">
        <f t="array" ref="AY11">SUM(LEN(AM$2:AS$112)-LEN(SUBSTITUTE(AM$2:AS$112,AW11,"")))/LEN(AW11)</f>
        <v>0</v>
      </c>
      <c r="AZ11" s="127"/>
      <c r="BD11" s="51" t="s">
        <v>245</v>
      </c>
      <c r="BF11">
        <v>5</v>
      </c>
      <c r="BG11" s="188" t="s">
        <v>245</v>
      </c>
      <c r="BI11" t="s">
        <v>1102</v>
      </c>
      <c r="BJ11" s="2" t="str">
        <f t="shared" si="4"/>
        <v>OK</v>
      </c>
      <c r="BL11" s="213" t="s">
        <v>627</v>
      </c>
      <c r="BM11" s="7">
        <v>1</v>
      </c>
      <c r="BN11" s="212" t="s">
        <v>646</v>
      </c>
      <c r="BO11" s="7">
        <v>1</v>
      </c>
      <c r="BP11" s="7"/>
      <c r="BQ11"/>
      <c r="BR11" s="7"/>
      <c r="BS11"/>
    </row>
    <row r="12" spans="1:71" s="2" customFormat="1" ht="16">
      <c r="A12" s="30">
        <v>10</v>
      </c>
      <c r="B12" s="30">
        <v>2</v>
      </c>
      <c r="C12" s="30" t="s">
        <v>1034</v>
      </c>
      <c r="D12" s="30"/>
      <c r="E12" s="30">
        <f t="shared" si="0"/>
        <v>2</v>
      </c>
      <c r="F12" s="15">
        <v>11</v>
      </c>
      <c r="G12" s="7" t="s">
        <v>1103</v>
      </c>
      <c r="H12" s="30" t="s">
        <v>1226</v>
      </c>
      <c r="I12">
        <v>15</v>
      </c>
      <c r="J12">
        <v>15</v>
      </c>
      <c r="K12" s="2">
        <v>5</v>
      </c>
      <c r="L12" t="s">
        <v>197</v>
      </c>
      <c r="M12" s="49">
        <v>8</v>
      </c>
      <c r="N12" s="2" t="s">
        <v>107</v>
      </c>
      <c r="O12" s="2" t="s">
        <v>108</v>
      </c>
      <c r="P12" s="2" t="s">
        <v>10</v>
      </c>
      <c r="Q12" s="7" t="s">
        <v>312</v>
      </c>
      <c r="R12" s="183">
        <f t="shared" ref="R12:R73" si="6">J12*20</f>
        <v>300</v>
      </c>
      <c r="S12" s="7">
        <v>58</v>
      </c>
      <c r="T12" s="2" t="str">
        <f t="shared" si="1"/>
        <v>gold10000400,goldChange0to50,r1-rok-egg_70,r2-fennec-foot_12.5,,</v>
      </c>
      <c r="U12" s="2" t="str">
        <f t="shared" si="2"/>
        <v>1,1,1,1,,</v>
      </c>
      <c r="X12" s="2">
        <v>12</v>
      </c>
      <c r="Y12" s="2">
        <v>9</v>
      </c>
      <c r="AA12" s="7"/>
      <c r="AB12" s="31"/>
      <c r="AC12" s="7" t="s">
        <v>1103</v>
      </c>
      <c r="AD12" s="51" t="s">
        <v>243</v>
      </c>
      <c r="AE12" s="2">
        <v>3</v>
      </c>
      <c r="AG12" s="2">
        <f t="shared" si="5"/>
        <v>400</v>
      </c>
      <c r="AH12" s="134"/>
      <c r="AI12" s="2" t="str">
        <f t="shared" si="3"/>
        <v>gold10000400</v>
      </c>
      <c r="AJ12" s="7">
        <v>1</v>
      </c>
      <c r="AK12" t="s">
        <v>598</v>
      </c>
      <c r="AL12" s="7">
        <v>1</v>
      </c>
      <c r="AM12" t="s">
        <v>630</v>
      </c>
      <c r="AN12">
        <v>1</v>
      </c>
      <c r="AO12" t="s">
        <v>649</v>
      </c>
      <c r="AP12">
        <v>1</v>
      </c>
      <c r="AQ12"/>
      <c r="AR12"/>
      <c r="AS12"/>
      <c r="AT12"/>
      <c r="AV12" s="134"/>
      <c r="AW12" s="114" t="s">
        <v>575</v>
      </c>
      <c r="AX12" s="125">
        <v>4</v>
      </c>
      <c r="AY12" s="210">
        <f t="array" ref="AY12">SUM(LEN(AM$2:AS$112)-LEN(SUBSTITUTE(AM$2:AS$112,AW12,"")))/LEN(AW12)</f>
        <v>0</v>
      </c>
      <c r="AZ12" s="125"/>
      <c r="BD12" s="51" t="s">
        <v>243</v>
      </c>
      <c r="BF12">
        <v>5</v>
      </c>
      <c r="BG12" s="189" t="s">
        <v>244</v>
      </c>
      <c r="BI12" t="s">
        <v>1103</v>
      </c>
      <c r="BJ12" s="2" t="str">
        <f t="shared" si="4"/>
        <v>OK</v>
      </c>
      <c r="BL12" s="213" t="s">
        <v>630</v>
      </c>
      <c r="BM12" s="7">
        <v>1</v>
      </c>
      <c r="BN12" s="212" t="s">
        <v>649</v>
      </c>
      <c r="BO12" s="7">
        <v>1</v>
      </c>
      <c r="BP12" s="7"/>
      <c r="BQ12"/>
      <c r="BR12" s="7"/>
      <c r="BS12"/>
    </row>
    <row r="13" spans="1:71" s="2" customFormat="1" ht="16">
      <c r="A13" s="30">
        <v>11</v>
      </c>
      <c r="B13" s="30">
        <v>2</v>
      </c>
      <c r="C13" s="30" t="s">
        <v>1034</v>
      </c>
      <c r="D13" s="30"/>
      <c r="E13" s="30">
        <f t="shared" si="0"/>
        <v>2</v>
      </c>
      <c r="F13" s="2">
        <v>12</v>
      </c>
      <c r="G13" s="7" t="s">
        <v>1104</v>
      </c>
      <c r="H13" s="30" t="s">
        <v>1226</v>
      </c>
      <c r="I13">
        <v>15</v>
      </c>
      <c r="J13">
        <v>15</v>
      </c>
      <c r="K13" s="2">
        <v>5</v>
      </c>
      <c r="L13" t="s">
        <v>197</v>
      </c>
      <c r="M13" s="49">
        <v>9</v>
      </c>
      <c r="N13" s="2" t="s">
        <v>107</v>
      </c>
      <c r="O13" s="2" t="s">
        <v>108</v>
      </c>
      <c r="P13" s="2" t="s">
        <v>10</v>
      </c>
      <c r="Q13" s="7" t="s">
        <v>312</v>
      </c>
      <c r="R13" s="183">
        <f t="shared" si="6"/>
        <v>300</v>
      </c>
      <c r="S13" s="7">
        <v>58</v>
      </c>
      <c r="T13" s="2" t="str">
        <f t="shared" si="1"/>
        <v>gold10000400,goldChange0to50,r1-ogre-tooth_70,r2-laeran-branch_12.5,,</v>
      </c>
      <c r="U13" s="2" t="str">
        <f t="shared" si="2"/>
        <v>1,1,1,1,,</v>
      </c>
      <c r="X13" s="2">
        <v>24</v>
      </c>
      <c r="Y13" s="2">
        <v>18</v>
      </c>
      <c r="AA13" s="7"/>
      <c r="AB13" s="31"/>
      <c r="AC13" s="7" t="s">
        <v>1104</v>
      </c>
      <c r="AD13" s="51" t="s">
        <v>243</v>
      </c>
      <c r="AE13" s="2">
        <v>2</v>
      </c>
      <c r="AG13" s="2">
        <f t="shared" si="5"/>
        <v>400</v>
      </c>
      <c r="AH13" s="134"/>
      <c r="AI13" s="2" t="str">
        <f t="shared" si="3"/>
        <v>gold10000400</v>
      </c>
      <c r="AJ13" s="7">
        <v>1</v>
      </c>
      <c r="AK13" t="s">
        <v>598</v>
      </c>
      <c r="AL13" s="7">
        <v>1</v>
      </c>
      <c r="AM13" t="s">
        <v>633</v>
      </c>
      <c r="AN13">
        <v>1</v>
      </c>
      <c r="AO13" t="s">
        <v>653</v>
      </c>
      <c r="AP13">
        <v>1</v>
      </c>
      <c r="AQ13"/>
      <c r="AR13"/>
      <c r="AS13"/>
      <c r="AT13"/>
      <c r="AV13" s="134"/>
      <c r="AW13" s="7" t="s">
        <v>576</v>
      </c>
      <c r="AX13" s="125">
        <v>4</v>
      </c>
      <c r="AY13" s="210">
        <f t="array" ref="AY13">SUM(LEN(AM$2:AS$112)-LEN(SUBSTITUTE(AM$2:AS$112,AW13,"")))/LEN(AW13)</f>
        <v>0</v>
      </c>
      <c r="AZ13" s="125"/>
      <c r="BD13" s="51" t="s">
        <v>243</v>
      </c>
      <c r="BF13">
        <v>6</v>
      </c>
      <c r="BG13" s="186" t="s">
        <v>247</v>
      </c>
      <c r="BI13" t="s">
        <v>1104</v>
      </c>
      <c r="BJ13" s="2" t="str">
        <f t="shared" si="4"/>
        <v>OK</v>
      </c>
      <c r="BL13" s="213" t="s">
        <v>633</v>
      </c>
      <c r="BM13" s="7">
        <v>1</v>
      </c>
      <c r="BN13" s="212" t="s">
        <v>653</v>
      </c>
      <c r="BO13" s="7">
        <v>1</v>
      </c>
      <c r="BP13" s="7"/>
      <c r="BQ13"/>
      <c r="BR13" s="7"/>
      <c r="BS13"/>
    </row>
    <row r="14" spans="1:71" s="2" customFormat="1" ht="16">
      <c r="A14" s="30">
        <v>12</v>
      </c>
      <c r="B14" s="30">
        <v>2</v>
      </c>
      <c r="C14" s="30" t="s">
        <v>1034</v>
      </c>
      <c r="D14" s="30"/>
      <c r="E14" s="30">
        <f t="shared" si="0"/>
        <v>2</v>
      </c>
      <c r="F14" s="15">
        <v>13</v>
      </c>
      <c r="G14" s="7" t="s">
        <v>1105</v>
      </c>
      <c r="H14" s="30" t="s">
        <v>1226</v>
      </c>
      <c r="I14">
        <v>15</v>
      </c>
      <c r="J14">
        <v>15</v>
      </c>
      <c r="K14" s="2">
        <v>5</v>
      </c>
      <c r="L14" t="s">
        <v>197</v>
      </c>
      <c r="M14" s="49">
        <v>9</v>
      </c>
      <c r="N14" s="2" t="s">
        <v>107</v>
      </c>
      <c r="O14" s="2" t="s">
        <v>108</v>
      </c>
      <c r="P14" s="7" t="s">
        <v>681</v>
      </c>
      <c r="Q14" s="7" t="s">
        <v>312</v>
      </c>
      <c r="R14" s="183">
        <f t="shared" si="6"/>
        <v>300</v>
      </c>
      <c r="S14" s="7">
        <v>58</v>
      </c>
      <c r="T14" s="2" t="str">
        <f t="shared" si="1"/>
        <v>gold10000500,goldChange0to50,r1-daybreak-opal_70,r2-aurielian-powder_12.5,,</v>
      </c>
      <c r="U14" s="2" t="str">
        <f t="shared" si="2"/>
        <v>1,1,1,1,,</v>
      </c>
      <c r="V14" s="7" t="s">
        <v>566</v>
      </c>
      <c r="W14" s="2">
        <v>1</v>
      </c>
      <c r="X14" s="2">
        <v>12</v>
      </c>
      <c r="Y14" s="2">
        <v>9</v>
      </c>
      <c r="AA14" s="7"/>
      <c r="AB14" s="31"/>
      <c r="AC14" s="7" t="s">
        <v>1105</v>
      </c>
      <c r="AD14" s="51" t="s">
        <v>243</v>
      </c>
      <c r="AE14" s="2">
        <v>5</v>
      </c>
      <c r="AG14" s="2">
        <f t="shared" si="5"/>
        <v>500</v>
      </c>
      <c r="AH14" s="134"/>
      <c r="AI14" s="2" t="str">
        <f t="shared" si="3"/>
        <v>gold10000500</v>
      </c>
      <c r="AJ14" s="7">
        <v>1</v>
      </c>
      <c r="AK14" t="s">
        <v>598</v>
      </c>
      <c r="AL14" s="7">
        <v>1</v>
      </c>
      <c r="AM14" t="s">
        <v>636</v>
      </c>
      <c r="AN14">
        <v>1</v>
      </c>
      <c r="AO14" t="s">
        <v>656</v>
      </c>
      <c r="AP14">
        <v>1</v>
      </c>
      <c r="AQ14"/>
      <c r="AR14"/>
      <c r="AS14"/>
      <c r="AT14"/>
      <c r="AV14" s="134"/>
      <c r="AW14" s="7" t="s">
        <v>577</v>
      </c>
      <c r="AX14" s="125">
        <v>4</v>
      </c>
      <c r="AY14" s="210">
        <f t="array" ref="AY14">SUM(LEN(AM$2:AS$112)-LEN(SUBSTITUTE(AM$2:AS$112,AW14,"")))/LEN(AW14)</f>
        <v>0</v>
      </c>
      <c r="AZ14" s="125"/>
      <c r="BD14" s="51" t="s">
        <v>243</v>
      </c>
      <c r="BF14">
        <v>6</v>
      </c>
      <c r="BG14" s="187" t="s">
        <v>243</v>
      </c>
      <c r="BI14" t="s">
        <v>1105</v>
      </c>
      <c r="BJ14" s="2" t="str">
        <f t="shared" si="4"/>
        <v>OK</v>
      </c>
      <c r="BL14" s="213" t="s">
        <v>636</v>
      </c>
      <c r="BM14" s="7">
        <v>1</v>
      </c>
      <c r="BN14" s="212" t="s">
        <v>656</v>
      </c>
      <c r="BO14" s="7">
        <v>1</v>
      </c>
      <c r="BP14" s="7"/>
      <c r="BQ14"/>
      <c r="BR14" s="7"/>
      <c r="BS14"/>
    </row>
    <row r="15" spans="1:71" s="2" customFormat="1" ht="16">
      <c r="A15" s="30">
        <v>13</v>
      </c>
      <c r="B15" s="30">
        <v>2</v>
      </c>
      <c r="C15" s="30" t="s">
        <v>1034</v>
      </c>
      <c r="D15" s="30"/>
      <c r="E15" s="30">
        <f t="shared" si="0"/>
        <v>2</v>
      </c>
      <c r="F15" s="2">
        <v>14</v>
      </c>
      <c r="G15" s="7" t="s">
        <v>1106</v>
      </c>
      <c r="H15" s="30" t="s">
        <v>1226</v>
      </c>
      <c r="I15">
        <v>15</v>
      </c>
      <c r="J15">
        <v>15</v>
      </c>
      <c r="K15" s="2">
        <v>4</v>
      </c>
      <c r="L15" t="s">
        <v>196</v>
      </c>
      <c r="M15" s="49">
        <v>9</v>
      </c>
      <c r="N15" s="2" t="s">
        <v>107</v>
      </c>
      <c r="O15" s="2" t="s">
        <v>108</v>
      </c>
      <c r="P15" s="2" t="s">
        <v>10</v>
      </c>
      <c r="Q15" s="7" t="s">
        <v>312</v>
      </c>
      <c r="R15" s="183">
        <f t="shared" si="6"/>
        <v>300</v>
      </c>
      <c r="S15" s="7">
        <v>58</v>
      </c>
      <c r="T15" s="2" t="str">
        <f t="shared" si="1"/>
        <v>gold10000500,goldChange0to50,r1-eisenglass-vial_70,r2-eliore-tonic_12.5,,</v>
      </c>
      <c r="U15" s="2" t="str">
        <f t="shared" si="2"/>
        <v>1,1,1,1,,</v>
      </c>
      <c r="X15" s="2">
        <v>16</v>
      </c>
      <c r="Y15" s="2">
        <v>12</v>
      </c>
      <c r="AA15" s="7"/>
      <c r="AB15" s="31"/>
      <c r="AC15" s="7" t="s">
        <v>1106</v>
      </c>
      <c r="AD15" s="51" t="s">
        <v>246</v>
      </c>
      <c r="AE15" s="2">
        <v>4</v>
      </c>
      <c r="AG15" s="2">
        <f t="shared" si="5"/>
        <v>500</v>
      </c>
      <c r="AH15" s="134"/>
      <c r="AI15" s="2" t="str">
        <f t="shared" si="3"/>
        <v>gold10000500</v>
      </c>
      <c r="AJ15" s="7">
        <v>1</v>
      </c>
      <c r="AK15" t="s">
        <v>598</v>
      </c>
      <c r="AL15" s="7">
        <v>1</v>
      </c>
      <c r="AM15" t="s">
        <v>641</v>
      </c>
      <c r="AN15">
        <v>1</v>
      </c>
      <c r="AO15" t="s">
        <v>659</v>
      </c>
      <c r="AP15">
        <v>1</v>
      </c>
      <c r="AQ15"/>
      <c r="AR15"/>
      <c r="AS15"/>
      <c r="AT15"/>
      <c r="AV15" s="134"/>
      <c r="AW15" s="123" t="s">
        <v>610</v>
      </c>
      <c r="AX15" s="126">
        <v>4</v>
      </c>
      <c r="AY15" s="210">
        <f t="array" ref="AY15">SUM(LEN(AM$2:AS$112)-LEN(SUBSTITUTE(AM$2:AS$112,AW15,"")))/LEN(AW15)</f>
        <v>5</v>
      </c>
      <c r="AZ15" s="126" t="s">
        <v>616</v>
      </c>
      <c r="BD15" s="51" t="s">
        <v>246</v>
      </c>
      <c r="BF15">
        <v>6</v>
      </c>
      <c r="BG15" s="188" t="s">
        <v>245</v>
      </c>
      <c r="BI15" t="s">
        <v>1106</v>
      </c>
      <c r="BJ15" s="2" t="str">
        <f t="shared" si="4"/>
        <v>OK</v>
      </c>
      <c r="BL15" s="213" t="s">
        <v>641</v>
      </c>
      <c r="BM15" s="7">
        <v>1</v>
      </c>
      <c r="BN15" s="212" t="s">
        <v>659</v>
      </c>
      <c r="BO15" s="7">
        <v>1</v>
      </c>
      <c r="BP15" s="7"/>
      <c r="BQ15"/>
      <c r="BR15" s="7"/>
      <c r="BS15"/>
    </row>
    <row r="16" spans="1:71" s="2" customFormat="1" ht="16">
      <c r="A16" s="30">
        <v>14</v>
      </c>
      <c r="B16" s="30">
        <v>2</v>
      </c>
      <c r="C16" s="30" t="s">
        <v>1034</v>
      </c>
      <c r="D16" s="30"/>
      <c r="E16" s="30">
        <f t="shared" si="0"/>
        <v>2</v>
      </c>
      <c r="F16" s="15">
        <v>15</v>
      </c>
      <c r="G16" s="7" t="s">
        <v>1107</v>
      </c>
      <c r="H16" s="30" t="s">
        <v>1226</v>
      </c>
      <c r="I16">
        <v>15</v>
      </c>
      <c r="J16">
        <v>15</v>
      </c>
      <c r="K16" s="2">
        <v>4</v>
      </c>
      <c r="L16" t="s">
        <v>196</v>
      </c>
      <c r="M16" s="49">
        <v>10</v>
      </c>
      <c r="N16" s="2" t="s">
        <v>107</v>
      </c>
      <c r="O16" s="2" t="s">
        <v>108</v>
      </c>
      <c r="P16" s="2" t="s">
        <v>10</v>
      </c>
      <c r="Q16" s="7" t="s">
        <v>312</v>
      </c>
      <c r="R16" s="183">
        <f t="shared" si="6"/>
        <v>300</v>
      </c>
      <c r="S16" s="7">
        <v>58</v>
      </c>
      <c r="T16" s="2" t="str">
        <f t="shared" si="1"/>
        <v>gold10000500,goldChange0to50,r1-caliex-fruit_70,r2-fennec-foot_12.5,,</v>
      </c>
      <c r="U16" s="2" t="str">
        <f t="shared" si="2"/>
        <v>1,1,1,1,,</v>
      </c>
      <c r="X16" s="2">
        <v>24</v>
      </c>
      <c r="Y16" s="2">
        <v>18</v>
      </c>
      <c r="AA16" s="7"/>
      <c r="AB16" s="31"/>
      <c r="AC16" s="7" t="s">
        <v>1107</v>
      </c>
      <c r="AD16" s="51" t="s">
        <v>246</v>
      </c>
      <c r="AE16" s="2">
        <v>3</v>
      </c>
      <c r="AG16" s="2">
        <f t="shared" si="5"/>
        <v>500</v>
      </c>
      <c r="AH16" s="134"/>
      <c r="AI16" s="2" t="str">
        <f t="shared" si="3"/>
        <v>gold10000500</v>
      </c>
      <c r="AJ16" s="7">
        <v>1</v>
      </c>
      <c r="AK16" t="s">
        <v>598</v>
      </c>
      <c r="AL16" s="7">
        <v>1</v>
      </c>
      <c r="AM16" t="s">
        <v>638</v>
      </c>
      <c r="AN16">
        <v>1</v>
      </c>
      <c r="AO16" t="s">
        <v>649</v>
      </c>
      <c r="AP16">
        <v>1</v>
      </c>
      <c r="AQ16"/>
      <c r="AR16"/>
      <c r="AS16"/>
      <c r="AT16"/>
      <c r="AV16" s="134"/>
      <c r="AW16" s="123" t="s">
        <v>609</v>
      </c>
      <c r="AX16" s="128">
        <v>4</v>
      </c>
      <c r="AY16" s="210">
        <f t="array" ref="AY16">SUM(LEN(AM$2:AS$112)-LEN(SUBSTITUTE(AM$2:AS$112,AW16,"")))/LEN(AW16)</f>
        <v>6</v>
      </c>
      <c r="AZ16" s="128" t="s">
        <v>616</v>
      </c>
      <c r="BD16" s="51" t="s">
        <v>246</v>
      </c>
      <c r="BF16">
        <v>6</v>
      </c>
      <c r="BG16" s="189" t="s">
        <v>244</v>
      </c>
      <c r="BI16" t="s">
        <v>1107</v>
      </c>
      <c r="BJ16" s="2" t="str">
        <f t="shared" si="4"/>
        <v>OK</v>
      </c>
      <c r="BL16" s="213" t="s">
        <v>638</v>
      </c>
      <c r="BM16" s="7">
        <v>1</v>
      </c>
      <c r="BN16" s="212" t="s">
        <v>649</v>
      </c>
      <c r="BO16" s="7">
        <v>1</v>
      </c>
      <c r="BP16" s="7"/>
      <c r="BQ16"/>
      <c r="BR16" s="7"/>
      <c r="BS16"/>
    </row>
    <row r="17" spans="1:71" s="2" customFormat="1" ht="16">
      <c r="A17" s="30">
        <v>15</v>
      </c>
      <c r="B17" s="30">
        <v>2</v>
      </c>
      <c r="C17" s="30" t="s">
        <v>1034</v>
      </c>
      <c r="D17" s="30"/>
      <c r="E17" s="30">
        <f t="shared" si="0"/>
        <v>2</v>
      </c>
      <c r="F17" s="2">
        <v>16</v>
      </c>
      <c r="G17" s="7" t="s">
        <v>1108</v>
      </c>
      <c r="H17" s="30" t="s">
        <v>1226</v>
      </c>
      <c r="I17">
        <v>15</v>
      </c>
      <c r="J17">
        <v>15</v>
      </c>
      <c r="K17" s="2">
        <v>4</v>
      </c>
      <c r="L17" t="s">
        <v>196</v>
      </c>
      <c r="M17" s="49">
        <v>10</v>
      </c>
      <c r="N17" s="2" t="s">
        <v>107</v>
      </c>
      <c r="O17" s="2" t="s">
        <v>108</v>
      </c>
      <c r="P17" s="2" t="s">
        <v>10</v>
      </c>
      <c r="Q17" s="7" t="s">
        <v>312</v>
      </c>
      <c r="R17" s="183">
        <f t="shared" si="6"/>
        <v>300</v>
      </c>
      <c r="S17" s="7">
        <v>58</v>
      </c>
      <c r="T17" s="2" t="str">
        <f t="shared" si="1"/>
        <v>gold10000600,goldChange0to50,r1-rok-egg_70,r2-aurielian-powder_12.5,,</v>
      </c>
      <c r="U17" s="2" t="str">
        <f t="shared" si="2"/>
        <v>1,1,1,1,,</v>
      </c>
      <c r="V17" s="7" t="s">
        <v>567</v>
      </c>
      <c r="W17" s="2">
        <v>1</v>
      </c>
      <c r="X17" s="2">
        <v>27</v>
      </c>
      <c r="Y17" s="2">
        <v>13</v>
      </c>
      <c r="AA17" s="7"/>
      <c r="AB17" s="31"/>
      <c r="AC17" s="7" t="s">
        <v>1108</v>
      </c>
      <c r="AD17" s="51" t="s">
        <v>246</v>
      </c>
      <c r="AE17" s="2">
        <v>5</v>
      </c>
      <c r="AG17" s="2">
        <f t="shared" si="5"/>
        <v>600</v>
      </c>
      <c r="AH17" s="134"/>
      <c r="AI17" s="2" t="str">
        <f t="shared" si="3"/>
        <v>gold10000600</v>
      </c>
      <c r="AJ17" s="7">
        <v>1</v>
      </c>
      <c r="AK17" t="s">
        <v>598</v>
      </c>
      <c r="AL17" s="7">
        <v>1</v>
      </c>
      <c r="AM17" t="s">
        <v>630</v>
      </c>
      <c r="AN17">
        <v>1</v>
      </c>
      <c r="AO17" t="s">
        <v>656</v>
      </c>
      <c r="AP17">
        <v>1</v>
      </c>
      <c r="AQ17"/>
      <c r="AR17"/>
      <c r="AS17"/>
      <c r="AT17"/>
      <c r="AV17" s="134"/>
      <c r="AW17" s="129" t="s">
        <v>578</v>
      </c>
      <c r="AX17" s="125">
        <v>3</v>
      </c>
      <c r="AY17" s="210">
        <f t="array" ref="AY17">SUM(LEN(AM$2:AS$112)-LEN(SUBSTITUTE(AM$2:AS$112,AW17,"")))/LEN(AW17)</f>
        <v>21</v>
      </c>
      <c r="AZ17" s="125"/>
      <c r="BD17" s="51" t="s">
        <v>246</v>
      </c>
      <c r="BF17">
        <v>6</v>
      </c>
      <c r="BG17" s="185" t="s">
        <v>246</v>
      </c>
      <c r="BI17" t="s">
        <v>1108</v>
      </c>
      <c r="BJ17" s="2" t="str">
        <f t="shared" si="4"/>
        <v>OK</v>
      </c>
      <c r="BL17" s="212" t="s">
        <v>630</v>
      </c>
      <c r="BM17" s="7">
        <v>1</v>
      </c>
      <c r="BN17" s="119" t="s">
        <v>656</v>
      </c>
      <c r="BO17" s="7">
        <v>1</v>
      </c>
      <c r="BP17" s="7"/>
      <c r="BQ17"/>
      <c r="BR17" s="7"/>
      <c r="BS17"/>
    </row>
    <row r="18" spans="1:71" s="2" customFormat="1" ht="16">
      <c r="A18" s="30">
        <v>16</v>
      </c>
      <c r="B18" s="30">
        <v>3</v>
      </c>
      <c r="C18" s="30" t="s">
        <v>1034</v>
      </c>
      <c r="D18" s="30"/>
      <c r="E18" s="30">
        <f t="shared" si="0"/>
        <v>3</v>
      </c>
      <c r="F18" s="15">
        <v>17</v>
      </c>
      <c r="G18" s="7" t="s">
        <v>336</v>
      </c>
      <c r="H18" s="30" t="s">
        <v>1226</v>
      </c>
      <c r="I18">
        <v>15</v>
      </c>
      <c r="J18">
        <v>15</v>
      </c>
      <c r="K18" s="7">
        <v>3</v>
      </c>
      <c r="L18" t="s">
        <v>194</v>
      </c>
      <c r="M18" s="49">
        <v>10</v>
      </c>
      <c r="N18" s="2" t="s">
        <v>107</v>
      </c>
      <c r="O18" s="2" t="s">
        <v>108</v>
      </c>
      <c r="P18" s="2" t="s">
        <v>10</v>
      </c>
      <c r="Q18" s="7" t="s">
        <v>312</v>
      </c>
      <c r="R18" s="183">
        <f t="shared" si="6"/>
        <v>300</v>
      </c>
      <c r="S18" s="2">
        <v>160</v>
      </c>
      <c r="T18" s="2" t="str">
        <f t="shared" si="1"/>
        <v>gold10000600,goldChange0to50,r1-daybreak-opal_75,r2-elf-bane_33,,</v>
      </c>
      <c r="U18" s="2" t="str">
        <f t="shared" si="2"/>
        <v>1,1,1,1,,</v>
      </c>
      <c r="X18" s="2">
        <v>17</v>
      </c>
      <c r="Y18" s="2">
        <v>9</v>
      </c>
      <c r="AB18" s="38"/>
      <c r="AC18" s="7" t="s">
        <v>336</v>
      </c>
      <c r="AD18" s="51" t="s">
        <v>247</v>
      </c>
      <c r="AE18" s="2">
        <v>3</v>
      </c>
      <c r="AG18" s="2">
        <f t="shared" si="5"/>
        <v>600</v>
      </c>
      <c r="AH18" s="134"/>
      <c r="AI18" s="2" t="str">
        <f t="shared" si="3"/>
        <v>gold10000600</v>
      </c>
      <c r="AJ18" s="7">
        <v>1</v>
      </c>
      <c r="AK18" t="s">
        <v>598</v>
      </c>
      <c r="AL18" s="7">
        <v>1</v>
      </c>
      <c r="AM18" t="s">
        <v>637</v>
      </c>
      <c r="AN18">
        <v>1</v>
      </c>
      <c r="AO18" t="s">
        <v>644</v>
      </c>
      <c r="AP18">
        <v>1</v>
      </c>
      <c r="AQ18"/>
      <c r="AR18"/>
      <c r="AS18"/>
      <c r="AT18"/>
      <c r="AU18" s="7" t="s">
        <v>595</v>
      </c>
      <c r="AV18" s="134"/>
      <c r="AW18" s="123" t="s">
        <v>607</v>
      </c>
      <c r="AX18" s="126">
        <v>3</v>
      </c>
      <c r="AY18" s="210">
        <f t="array" ref="AY18">SUM(LEN(AM$2:AS$112)-LEN(SUBSTITUTE(AM$2:AS$112,AW18,"")))/LEN(AW18)</f>
        <v>2</v>
      </c>
      <c r="AZ18" s="126" t="s">
        <v>616</v>
      </c>
      <c r="BD18" s="51" t="s">
        <v>247</v>
      </c>
      <c r="BF18">
        <v>7</v>
      </c>
      <c r="BG18" s="187" t="s">
        <v>243</v>
      </c>
      <c r="BI18" t="s">
        <v>336</v>
      </c>
      <c r="BJ18" s="2" t="str">
        <f t="shared" si="4"/>
        <v>OK</v>
      </c>
      <c r="BL18" s="119" t="s">
        <v>637</v>
      </c>
      <c r="BM18" s="7">
        <v>1</v>
      </c>
      <c r="BN18" s="119" t="s">
        <v>644</v>
      </c>
      <c r="BO18" s="7">
        <v>1</v>
      </c>
      <c r="BP18" s="114"/>
      <c r="BQ18"/>
      <c r="BR18" s="114"/>
      <c r="BS18"/>
    </row>
    <row r="19" spans="1:71" s="2" customFormat="1" ht="16">
      <c r="A19" s="30">
        <v>17</v>
      </c>
      <c r="B19" s="30">
        <v>3</v>
      </c>
      <c r="C19" s="30" t="s">
        <v>1034</v>
      </c>
      <c r="D19" s="30"/>
      <c r="E19" s="30">
        <f t="shared" si="0"/>
        <v>3</v>
      </c>
      <c r="F19" s="2">
        <v>18</v>
      </c>
      <c r="G19" s="7" t="s">
        <v>337</v>
      </c>
      <c r="H19" s="30" t="s">
        <v>1226</v>
      </c>
      <c r="I19">
        <v>15</v>
      </c>
      <c r="J19">
        <v>15</v>
      </c>
      <c r="K19" s="7">
        <v>3</v>
      </c>
      <c r="L19" t="s">
        <v>194</v>
      </c>
      <c r="M19" s="49">
        <v>15</v>
      </c>
      <c r="N19" s="2" t="s">
        <v>107</v>
      </c>
      <c r="O19" s="2" t="s">
        <v>108</v>
      </c>
      <c r="P19" s="2" t="s">
        <v>10</v>
      </c>
      <c r="Q19" s="7" t="s">
        <v>312</v>
      </c>
      <c r="R19" s="183">
        <f t="shared" si="6"/>
        <v>300</v>
      </c>
      <c r="S19" s="2">
        <v>160</v>
      </c>
      <c r="T19" s="2" t="str">
        <f t="shared" si="1"/>
        <v>gold10000600,goldChange0to50,r1-ogre-tooth_75,r2-spectral-essence_33,,</v>
      </c>
      <c r="U19" s="2" t="str">
        <f t="shared" si="2"/>
        <v>1,1,1,1,,</v>
      </c>
      <c r="X19" s="2">
        <v>19</v>
      </c>
      <c r="Y19" s="2">
        <v>14</v>
      </c>
      <c r="AB19" s="38"/>
      <c r="AC19" s="7" t="s">
        <v>337</v>
      </c>
      <c r="AD19" s="51" t="s">
        <v>247</v>
      </c>
      <c r="AE19" s="2">
        <v>4</v>
      </c>
      <c r="AG19" s="2">
        <f t="shared" si="5"/>
        <v>600</v>
      </c>
      <c r="AH19" s="134"/>
      <c r="AI19" s="2" t="str">
        <f t="shared" si="3"/>
        <v>gold10000600</v>
      </c>
      <c r="AJ19" s="7">
        <v>1</v>
      </c>
      <c r="AK19" t="s">
        <v>598</v>
      </c>
      <c r="AL19" s="7">
        <v>1</v>
      </c>
      <c r="AM19" t="s">
        <v>634</v>
      </c>
      <c r="AN19">
        <v>1</v>
      </c>
      <c r="AO19" t="s">
        <v>647</v>
      </c>
      <c r="AP19">
        <v>1</v>
      </c>
      <c r="AQ19"/>
      <c r="AR19"/>
      <c r="AS19"/>
      <c r="AT19"/>
      <c r="AV19" s="134"/>
      <c r="AW19" s="7" t="s">
        <v>579</v>
      </c>
      <c r="AX19" s="125">
        <v>3</v>
      </c>
      <c r="AY19" s="210">
        <f t="array" ref="AY19">SUM(LEN(AM$2:AS$112)-LEN(SUBSTITUTE(AM$2:AS$112,AW19,"")))/LEN(AW19)</f>
        <v>21</v>
      </c>
      <c r="AZ19" s="125"/>
      <c r="BD19" s="51" t="s">
        <v>247</v>
      </c>
      <c r="BF19">
        <v>7</v>
      </c>
      <c r="BG19" s="188" t="s">
        <v>245</v>
      </c>
      <c r="BI19" t="s">
        <v>337</v>
      </c>
      <c r="BJ19" s="2" t="str">
        <f t="shared" si="4"/>
        <v>OK</v>
      </c>
      <c r="BL19" s="212" t="s">
        <v>634</v>
      </c>
      <c r="BM19" s="7">
        <v>1</v>
      </c>
      <c r="BN19" s="119" t="s">
        <v>647</v>
      </c>
      <c r="BO19" s="7">
        <v>1</v>
      </c>
      <c r="BP19" s="7"/>
      <c r="BQ19"/>
      <c r="BR19" s="7"/>
      <c r="BS19"/>
    </row>
    <row r="20" spans="1:71" s="2" customFormat="1" ht="16">
      <c r="A20" s="30">
        <v>18</v>
      </c>
      <c r="B20" s="30">
        <v>3</v>
      </c>
      <c r="C20" s="30" t="s">
        <v>1034</v>
      </c>
      <c r="D20" s="30"/>
      <c r="E20" s="30">
        <f t="shared" si="0"/>
        <v>3</v>
      </c>
      <c r="F20" s="15">
        <v>19</v>
      </c>
      <c r="G20" s="7" t="s">
        <v>338</v>
      </c>
      <c r="H20" s="30" t="s">
        <v>1226</v>
      </c>
      <c r="I20">
        <v>15</v>
      </c>
      <c r="J20">
        <v>15</v>
      </c>
      <c r="K20" s="7">
        <v>3</v>
      </c>
      <c r="L20" t="s">
        <v>194</v>
      </c>
      <c r="M20" s="49">
        <v>15</v>
      </c>
      <c r="N20" s="2" t="s">
        <v>107</v>
      </c>
      <c r="O20" s="2" t="s">
        <v>108</v>
      </c>
      <c r="P20" s="2" t="s">
        <v>10</v>
      </c>
      <c r="Q20" s="7" t="s">
        <v>312</v>
      </c>
      <c r="R20" s="183">
        <f t="shared" si="6"/>
        <v>300</v>
      </c>
      <c r="S20" s="2">
        <v>160</v>
      </c>
      <c r="T20" s="2" t="str">
        <f t="shared" si="1"/>
        <v>gold10000700,goldChange0to50,r1-basilisk-venom_75,r2-fennec-foot_33,,</v>
      </c>
      <c r="U20" s="2" t="str">
        <f t="shared" si="2"/>
        <v>1,1,1,1,,</v>
      </c>
      <c r="V20" t="s">
        <v>566</v>
      </c>
      <c r="W20" s="2">
        <v>1</v>
      </c>
      <c r="X20" s="2">
        <v>24</v>
      </c>
      <c r="Y20" s="2">
        <v>16</v>
      </c>
      <c r="AB20" s="38"/>
      <c r="AC20" s="7" t="s">
        <v>338</v>
      </c>
      <c r="AD20" s="51" t="s">
        <v>247</v>
      </c>
      <c r="AE20" s="2">
        <v>5</v>
      </c>
      <c r="AG20" s="2">
        <f t="shared" si="5"/>
        <v>700</v>
      </c>
      <c r="AH20" s="134"/>
      <c r="AI20" s="2" t="str">
        <f t="shared" si="3"/>
        <v>gold10000700</v>
      </c>
      <c r="AJ20" s="7">
        <v>1</v>
      </c>
      <c r="AK20" t="s">
        <v>598</v>
      </c>
      <c r="AL20" s="7">
        <v>1</v>
      </c>
      <c r="AM20" t="s">
        <v>628</v>
      </c>
      <c r="AN20">
        <v>1</v>
      </c>
      <c r="AO20" t="s">
        <v>650</v>
      </c>
      <c r="AP20">
        <v>1</v>
      </c>
      <c r="AQ20"/>
      <c r="AR20"/>
      <c r="AS20"/>
      <c r="AT20"/>
      <c r="AV20" s="134"/>
      <c r="AW20" s="7" t="s">
        <v>580</v>
      </c>
      <c r="AX20" s="125">
        <v>3</v>
      </c>
      <c r="AY20" s="210">
        <f t="array" ref="AY20">SUM(LEN(AM$2:AS$112)-LEN(SUBSTITUTE(AM$2:AS$112,AW20,"")))/LEN(AW20)</f>
        <v>22</v>
      </c>
      <c r="AZ20" s="125"/>
      <c r="BD20" s="51" t="s">
        <v>247</v>
      </c>
      <c r="BF20">
        <v>7</v>
      </c>
      <c r="BG20" s="189" t="s">
        <v>244</v>
      </c>
      <c r="BI20" t="s">
        <v>338</v>
      </c>
      <c r="BJ20" s="2" t="str">
        <f t="shared" si="4"/>
        <v>OK</v>
      </c>
      <c r="BL20" s="212" t="s">
        <v>628</v>
      </c>
      <c r="BM20" s="7">
        <v>1</v>
      </c>
      <c r="BN20" s="119" t="s">
        <v>650</v>
      </c>
      <c r="BO20" s="7">
        <v>1</v>
      </c>
      <c r="BP20" s="7"/>
      <c r="BQ20"/>
      <c r="BR20" s="7"/>
      <c r="BS20"/>
    </row>
    <row r="21" spans="1:71" s="2" customFormat="1" ht="16">
      <c r="A21" s="30">
        <v>19</v>
      </c>
      <c r="B21" s="30">
        <v>3</v>
      </c>
      <c r="C21" s="30" t="s">
        <v>1034</v>
      </c>
      <c r="D21" s="30"/>
      <c r="E21" s="30">
        <f t="shared" si="0"/>
        <v>3</v>
      </c>
      <c r="F21" s="2">
        <v>20</v>
      </c>
      <c r="G21" s="7" t="s">
        <v>1109</v>
      </c>
      <c r="H21" s="30" t="s">
        <v>1226</v>
      </c>
      <c r="I21">
        <v>15</v>
      </c>
      <c r="J21">
        <v>15</v>
      </c>
      <c r="K21" s="7">
        <v>1</v>
      </c>
      <c r="L21" t="s">
        <v>195</v>
      </c>
      <c r="M21" s="49">
        <v>15</v>
      </c>
      <c r="N21" s="2" t="s">
        <v>107</v>
      </c>
      <c r="O21" s="2" t="s">
        <v>108</v>
      </c>
      <c r="P21" s="2" t="s">
        <v>10</v>
      </c>
      <c r="Q21" s="7" t="s">
        <v>312</v>
      </c>
      <c r="R21" s="183">
        <f t="shared" si="6"/>
        <v>300</v>
      </c>
      <c r="S21" s="2">
        <v>160</v>
      </c>
      <c r="T21" s="2" t="str">
        <f t="shared" si="1"/>
        <v>gold10000700,goldChange0to50,r1-valic-dial_75,r2-laeran-branch_33,,</v>
      </c>
      <c r="U21" s="2" t="str">
        <f t="shared" si="2"/>
        <v>1,1,1,1,,</v>
      </c>
      <c r="X21" s="2">
        <v>13</v>
      </c>
      <c r="Y21" s="2">
        <v>7</v>
      </c>
      <c r="AB21" s="38"/>
      <c r="AC21" s="7" t="s">
        <v>1109</v>
      </c>
      <c r="AD21" s="51" t="s">
        <v>245</v>
      </c>
      <c r="AE21" s="2">
        <v>3</v>
      </c>
      <c r="AG21" s="2">
        <f t="shared" si="5"/>
        <v>700</v>
      </c>
      <c r="AH21" s="134"/>
      <c r="AI21" s="2" t="str">
        <f t="shared" si="3"/>
        <v>gold10000700</v>
      </c>
      <c r="AJ21" s="7">
        <v>1</v>
      </c>
      <c r="AK21" t="s">
        <v>598</v>
      </c>
      <c r="AL21" s="7">
        <v>1</v>
      </c>
      <c r="AM21" t="s">
        <v>622</v>
      </c>
      <c r="AN21">
        <v>1</v>
      </c>
      <c r="AO21" t="s">
        <v>654</v>
      </c>
      <c r="AP21">
        <v>1</v>
      </c>
      <c r="AQ21"/>
      <c r="AR21"/>
      <c r="AS21"/>
      <c r="AT21"/>
      <c r="AV21" s="134"/>
      <c r="AW21" s="7" t="s">
        <v>581</v>
      </c>
      <c r="AX21" s="125">
        <v>3</v>
      </c>
      <c r="AY21" s="210">
        <f t="array" ref="AY21">SUM(LEN(AM$2:AS$112)-LEN(SUBSTITUTE(AM$2:AS$112,AW21,"")))/LEN(AW21)</f>
        <v>17</v>
      </c>
      <c r="AZ21" s="125"/>
      <c r="BD21" s="51" t="s">
        <v>245</v>
      </c>
      <c r="BF21">
        <v>7</v>
      </c>
      <c r="BG21" s="185" t="s">
        <v>246</v>
      </c>
      <c r="BI21" t="s">
        <v>1109</v>
      </c>
      <c r="BJ21" s="2" t="str">
        <f t="shared" si="4"/>
        <v>OK</v>
      </c>
      <c r="BL21" s="212" t="s">
        <v>622</v>
      </c>
      <c r="BM21" s="7">
        <v>1</v>
      </c>
      <c r="BN21" s="119" t="s">
        <v>654</v>
      </c>
      <c r="BO21" s="7">
        <v>1</v>
      </c>
      <c r="BP21" s="7"/>
      <c r="BQ21"/>
      <c r="BR21" s="7"/>
      <c r="BS21"/>
    </row>
    <row r="22" spans="1:71" s="2" customFormat="1" ht="16">
      <c r="A22" s="30">
        <v>20</v>
      </c>
      <c r="B22" s="30">
        <v>3</v>
      </c>
      <c r="C22" s="30" t="s">
        <v>1034</v>
      </c>
      <c r="D22" s="30"/>
      <c r="E22" s="30">
        <f t="shared" si="0"/>
        <v>3</v>
      </c>
      <c r="F22" s="15">
        <v>21</v>
      </c>
      <c r="G22" s="7" t="s">
        <v>1110</v>
      </c>
      <c r="H22" s="30" t="s">
        <v>1226</v>
      </c>
      <c r="I22">
        <v>15</v>
      </c>
      <c r="J22">
        <v>15</v>
      </c>
      <c r="K22" s="7">
        <v>1</v>
      </c>
      <c r="L22" t="s">
        <v>195</v>
      </c>
      <c r="M22" s="49">
        <v>15</v>
      </c>
      <c r="N22" s="2" t="s">
        <v>107</v>
      </c>
      <c r="O22" s="2" t="s">
        <v>108</v>
      </c>
      <c r="P22" s="2" t="s">
        <v>10</v>
      </c>
      <c r="Q22" s="7" t="s">
        <v>312</v>
      </c>
      <c r="R22" s="183">
        <f t="shared" si="6"/>
        <v>300</v>
      </c>
      <c r="S22" s="2">
        <v>160</v>
      </c>
      <c r="T22" s="2" t="str">
        <f t="shared" si="1"/>
        <v>gold10000700,goldChange0to50,r1-everlast-ember_75,r2-aurielian-powder_33,,</v>
      </c>
      <c r="U22" s="2" t="str">
        <f t="shared" si="2"/>
        <v>1,1,1,1,,</v>
      </c>
      <c r="X22" s="2">
        <v>23</v>
      </c>
      <c r="Y22" s="2">
        <v>15</v>
      </c>
      <c r="AB22" s="38"/>
      <c r="AC22" s="7" t="s">
        <v>1110</v>
      </c>
      <c r="AD22" s="51" t="s">
        <v>245</v>
      </c>
      <c r="AE22" s="2">
        <v>5</v>
      </c>
      <c r="AG22" s="2">
        <f t="shared" si="5"/>
        <v>700</v>
      </c>
      <c r="AH22" s="134"/>
      <c r="AI22" s="2" t="str">
        <f t="shared" si="3"/>
        <v>gold10000700</v>
      </c>
      <c r="AJ22" s="7">
        <v>1</v>
      </c>
      <c r="AK22" t="s">
        <v>598</v>
      </c>
      <c r="AL22" s="7">
        <v>1</v>
      </c>
      <c r="AM22" t="s">
        <v>625</v>
      </c>
      <c r="AN22">
        <v>1</v>
      </c>
      <c r="AO22" t="s">
        <v>657</v>
      </c>
      <c r="AP22">
        <v>1</v>
      </c>
      <c r="AQ22"/>
      <c r="AR22"/>
      <c r="AS22"/>
      <c r="AT22"/>
      <c r="AV22" s="134"/>
      <c r="AW22" s="123" t="s">
        <v>608</v>
      </c>
      <c r="AX22" s="126">
        <v>3</v>
      </c>
      <c r="AY22" s="210">
        <f t="array" ref="AY22">SUM(LEN(AM$2:AS$112)-LEN(SUBSTITUTE(AM$2:AS$112,AW22,"")))/LEN(AW22)</f>
        <v>2</v>
      </c>
      <c r="AZ22" s="126" t="s">
        <v>616</v>
      </c>
      <c r="BD22" s="51" t="s">
        <v>245</v>
      </c>
      <c r="BF22">
        <v>7</v>
      </c>
      <c r="BG22" s="186" t="s">
        <v>247</v>
      </c>
      <c r="BI22" t="s">
        <v>1110</v>
      </c>
      <c r="BJ22" s="2" t="str">
        <f t="shared" si="4"/>
        <v>OK</v>
      </c>
      <c r="BL22" s="212" t="s">
        <v>625</v>
      </c>
      <c r="BM22" s="7">
        <v>1</v>
      </c>
      <c r="BN22" s="119" t="s">
        <v>657</v>
      </c>
      <c r="BO22" s="7">
        <v>1</v>
      </c>
      <c r="BP22" s="7"/>
      <c r="BQ22"/>
      <c r="BR22" s="7"/>
      <c r="BS22"/>
    </row>
    <row r="23" spans="1:71" s="2" customFormat="1" ht="16">
      <c r="A23" s="30">
        <v>21</v>
      </c>
      <c r="B23" s="30">
        <v>3</v>
      </c>
      <c r="C23" s="30" t="s">
        <v>1034</v>
      </c>
      <c r="D23" s="30"/>
      <c r="E23" s="30">
        <f t="shared" si="0"/>
        <v>3</v>
      </c>
      <c r="F23" s="2">
        <v>22</v>
      </c>
      <c r="G23" s="7" t="s">
        <v>1111</v>
      </c>
      <c r="H23" s="30" t="s">
        <v>1226</v>
      </c>
      <c r="I23">
        <v>15</v>
      </c>
      <c r="J23">
        <v>15</v>
      </c>
      <c r="K23" s="7">
        <v>2</v>
      </c>
      <c r="L23" t="s">
        <v>200</v>
      </c>
      <c r="M23" s="49">
        <v>15</v>
      </c>
      <c r="N23" s="2" t="s">
        <v>107</v>
      </c>
      <c r="O23" s="2" t="s">
        <v>108</v>
      </c>
      <c r="P23" s="2" t="s">
        <v>10</v>
      </c>
      <c r="Q23" s="7" t="s">
        <v>312</v>
      </c>
      <c r="R23" s="183">
        <f t="shared" si="6"/>
        <v>300</v>
      </c>
      <c r="S23" s="2">
        <v>160</v>
      </c>
      <c r="T23" s="2" t="str">
        <f t="shared" si="1"/>
        <v>gold10000800,goldChange0to50,r1-eisenglass-vial_75,r2-eliore-tonic_33,,</v>
      </c>
      <c r="U23" s="2" t="str">
        <f t="shared" si="2"/>
        <v>1,1,1,1,,</v>
      </c>
      <c r="X23" s="2">
        <v>15</v>
      </c>
      <c r="Y23" s="2">
        <v>9</v>
      </c>
      <c r="AB23" s="38"/>
      <c r="AC23" s="7" t="s">
        <v>1111</v>
      </c>
      <c r="AD23" s="51" t="s">
        <v>244</v>
      </c>
      <c r="AE23" s="2">
        <v>3</v>
      </c>
      <c r="AG23" s="2">
        <f t="shared" si="5"/>
        <v>800</v>
      </c>
      <c r="AH23" s="134"/>
      <c r="AI23" s="2" t="str">
        <f t="shared" si="3"/>
        <v>gold10000800</v>
      </c>
      <c r="AJ23" s="7">
        <v>1</v>
      </c>
      <c r="AK23" t="s">
        <v>598</v>
      </c>
      <c r="AL23" s="7">
        <v>1</v>
      </c>
      <c r="AM23" t="s">
        <v>642</v>
      </c>
      <c r="AN23">
        <v>1</v>
      </c>
      <c r="AO23" t="s">
        <v>660</v>
      </c>
      <c r="AP23">
        <v>1</v>
      </c>
      <c r="AQ23"/>
      <c r="AR23"/>
      <c r="AS23"/>
      <c r="AT23"/>
      <c r="AV23" s="134"/>
      <c r="AW23" s="129" t="s">
        <v>582</v>
      </c>
      <c r="AX23" s="130">
        <v>2</v>
      </c>
      <c r="AY23" s="210">
        <f t="array" ref="AY23">SUM(LEN(AM$2:AS$112)-LEN(SUBSTITUTE(AM$2:AS$112,AW23,"")))/LEN(AW23)</f>
        <v>17</v>
      </c>
      <c r="AZ23" s="130"/>
      <c r="BD23" s="51" t="s">
        <v>244</v>
      </c>
      <c r="BI23" t="s">
        <v>1111</v>
      </c>
      <c r="BJ23" s="2" t="str">
        <f t="shared" si="4"/>
        <v>OK</v>
      </c>
      <c r="BL23" s="212" t="s">
        <v>642</v>
      </c>
      <c r="BM23" s="7">
        <v>1</v>
      </c>
      <c r="BN23" s="119" t="s">
        <v>660</v>
      </c>
      <c r="BO23" s="7">
        <v>1</v>
      </c>
      <c r="BP23" s="7"/>
      <c r="BQ23"/>
      <c r="BR23" s="7"/>
      <c r="BS23"/>
    </row>
    <row r="24" spans="1:71" s="2" customFormat="1" ht="16">
      <c r="A24" s="30">
        <v>22</v>
      </c>
      <c r="B24" s="30">
        <v>3</v>
      </c>
      <c r="C24" s="30" t="s">
        <v>1034</v>
      </c>
      <c r="D24" s="30"/>
      <c r="E24" s="30">
        <f t="shared" si="0"/>
        <v>3</v>
      </c>
      <c r="F24" s="15">
        <v>23</v>
      </c>
      <c r="G24" s="7" t="s">
        <v>1112</v>
      </c>
      <c r="H24" s="30" t="s">
        <v>1226</v>
      </c>
      <c r="I24">
        <v>15</v>
      </c>
      <c r="J24">
        <v>15</v>
      </c>
      <c r="K24" s="7">
        <v>2</v>
      </c>
      <c r="L24" t="s">
        <v>200</v>
      </c>
      <c r="M24" s="49">
        <v>15</v>
      </c>
      <c r="N24" s="2" t="s">
        <v>107</v>
      </c>
      <c r="O24" s="2" t="s">
        <v>108</v>
      </c>
      <c r="P24" s="2" t="s">
        <v>10</v>
      </c>
      <c r="Q24" s="7" t="s">
        <v>312</v>
      </c>
      <c r="R24" s="183">
        <f t="shared" si="6"/>
        <v>300</v>
      </c>
      <c r="S24" s="2">
        <v>160</v>
      </c>
      <c r="T24" s="2" t="str">
        <f t="shared" si="1"/>
        <v>gold10000800,goldChange0to50,r1-caliex-fruit_75,r2-elf-bane_33,,</v>
      </c>
      <c r="U24" s="2" t="str">
        <f t="shared" si="2"/>
        <v>1,1,1,1,,</v>
      </c>
      <c r="V24" t="s">
        <v>566</v>
      </c>
      <c r="W24" s="2">
        <v>1</v>
      </c>
      <c r="X24" s="2">
        <v>23</v>
      </c>
      <c r="Y24" s="2">
        <v>16</v>
      </c>
      <c r="AB24" s="38"/>
      <c r="AC24" s="7" t="s">
        <v>1112</v>
      </c>
      <c r="AD24" s="51" t="s">
        <v>244</v>
      </c>
      <c r="AE24" s="2">
        <v>5</v>
      </c>
      <c r="AG24" s="2">
        <f t="shared" si="5"/>
        <v>800</v>
      </c>
      <c r="AH24" s="134"/>
      <c r="AI24" s="2" t="str">
        <f t="shared" si="3"/>
        <v>gold10000800</v>
      </c>
      <c r="AJ24" s="7">
        <v>1</v>
      </c>
      <c r="AK24" t="s">
        <v>598</v>
      </c>
      <c r="AL24" s="7">
        <v>1</v>
      </c>
      <c r="AM24" t="s">
        <v>639</v>
      </c>
      <c r="AN24">
        <v>1</v>
      </c>
      <c r="AO24" t="s">
        <v>644</v>
      </c>
      <c r="AP24">
        <v>1</v>
      </c>
      <c r="AQ24"/>
      <c r="AR24"/>
      <c r="AS24"/>
      <c r="AT24"/>
      <c r="AV24" s="134"/>
      <c r="AW24" s="7" t="s">
        <v>583</v>
      </c>
      <c r="AX24" s="125">
        <v>2</v>
      </c>
      <c r="AY24" s="210">
        <f t="array" ref="AY24">SUM(LEN(AM$2:AS$112)-LEN(SUBSTITUTE(AM$2:AS$112,AW24,"")))/LEN(AW24)</f>
        <v>18</v>
      </c>
      <c r="AZ24" s="125"/>
      <c r="BD24" s="51" t="s">
        <v>244</v>
      </c>
      <c r="BI24" t="s">
        <v>1112</v>
      </c>
      <c r="BJ24" s="2" t="str">
        <f t="shared" si="4"/>
        <v>OK</v>
      </c>
      <c r="BL24" s="119" t="s">
        <v>639</v>
      </c>
      <c r="BM24" s="7">
        <v>1</v>
      </c>
      <c r="BN24" s="119" t="s">
        <v>644</v>
      </c>
      <c r="BO24" s="7">
        <v>1</v>
      </c>
      <c r="BP24" s="114"/>
      <c r="BQ24"/>
      <c r="BR24" s="114"/>
      <c r="BS24"/>
    </row>
    <row r="25" spans="1:71" s="2" customFormat="1" ht="16">
      <c r="A25" s="30">
        <v>23</v>
      </c>
      <c r="B25" s="30">
        <v>3</v>
      </c>
      <c r="C25" s="30" t="s">
        <v>1034</v>
      </c>
      <c r="D25" s="30"/>
      <c r="E25" s="30">
        <f t="shared" si="0"/>
        <v>3</v>
      </c>
      <c r="F25" s="2">
        <v>24</v>
      </c>
      <c r="G25" s="7" t="s">
        <v>339</v>
      </c>
      <c r="H25" s="30" t="s">
        <v>1226</v>
      </c>
      <c r="I25">
        <v>15</v>
      </c>
      <c r="J25">
        <v>15</v>
      </c>
      <c r="K25" s="7">
        <v>5</v>
      </c>
      <c r="L25" t="s">
        <v>198</v>
      </c>
      <c r="M25" s="49">
        <v>20</v>
      </c>
      <c r="N25" s="2" t="s">
        <v>107</v>
      </c>
      <c r="O25" s="2" t="s">
        <v>108</v>
      </c>
      <c r="P25" s="2" t="s">
        <v>10</v>
      </c>
      <c r="Q25" s="7" t="s">
        <v>312</v>
      </c>
      <c r="R25" s="183">
        <f t="shared" si="6"/>
        <v>300</v>
      </c>
      <c r="S25" s="2">
        <v>160</v>
      </c>
      <c r="T25" s="2" t="str">
        <f t="shared" si="1"/>
        <v>gold10000800,goldChange0to50,r1-daybreak-opal_75,r2-spectral-essence_33,,</v>
      </c>
      <c r="U25" s="2" t="str">
        <f t="shared" si="2"/>
        <v>1,1,1,1,,</v>
      </c>
      <c r="X25" s="2">
        <v>13</v>
      </c>
      <c r="Y25" s="2">
        <v>11</v>
      </c>
      <c r="AB25" s="38"/>
      <c r="AC25" s="7" t="s">
        <v>339</v>
      </c>
      <c r="AD25" s="51" t="s">
        <v>243</v>
      </c>
      <c r="AE25" s="2">
        <v>3</v>
      </c>
      <c r="AG25" s="2">
        <f t="shared" si="5"/>
        <v>800</v>
      </c>
      <c r="AH25" s="134"/>
      <c r="AI25" s="2" t="str">
        <f t="shared" si="3"/>
        <v>gold10000800</v>
      </c>
      <c r="AJ25" s="7">
        <v>1</v>
      </c>
      <c r="AK25" t="s">
        <v>598</v>
      </c>
      <c r="AL25" s="7">
        <v>1</v>
      </c>
      <c r="AM25" t="s">
        <v>637</v>
      </c>
      <c r="AN25">
        <v>1</v>
      </c>
      <c r="AO25" t="s">
        <v>647</v>
      </c>
      <c r="AP25">
        <v>1</v>
      </c>
      <c r="AQ25"/>
      <c r="AR25"/>
      <c r="AS25"/>
      <c r="AT25"/>
      <c r="AV25" s="134"/>
      <c r="AW25" s="7" t="s">
        <v>584</v>
      </c>
      <c r="AX25" s="125">
        <v>2</v>
      </c>
      <c r="AY25" s="210">
        <f t="array" ref="AY25">SUM(LEN(AM$2:AS$112)-LEN(SUBSTITUTE(AM$2:AS$112,AW25,"")))/LEN(AW25)</f>
        <v>18</v>
      </c>
      <c r="AZ25" s="125"/>
      <c r="BD25" s="51" t="s">
        <v>243</v>
      </c>
      <c r="BI25" t="s">
        <v>339</v>
      </c>
      <c r="BJ25" s="2" t="str">
        <f t="shared" si="4"/>
        <v>OK</v>
      </c>
      <c r="BL25" s="212" t="s">
        <v>637</v>
      </c>
      <c r="BM25" s="7">
        <v>1</v>
      </c>
      <c r="BN25" s="119" t="s">
        <v>647</v>
      </c>
      <c r="BO25" s="7">
        <v>1</v>
      </c>
      <c r="BP25" s="7"/>
      <c r="BQ25"/>
      <c r="BR25" s="7"/>
      <c r="BS25"/>
    </row>
    <row r="26" spans="1:71" s="2" customFormat="1" ht="16">
      <c r="A26" s="30">
        <v>24</v>
      </c>
      <c r="B26" s="30">
        <v>3</v>
      </c>
      <c r="C26" s="30" t="s">
        <v>1034</v>
      </c>
      <c r="D26" s="30"/>
      <c r="E26" s="30">
        <f t="shared" si="0"/>
        <v>3</v>
      </c>
      <c r="F26" s="15">
        <v>25</v>
      </c>
      <c r="G26" s="7" t="s">
        <v>340</v>
      </c>
      <c r="H26" s="30" t="s">
        <v>1226</v>
      </c>
      <c r="I26">
        <v>15</v>
      </c>
      <c r="J26">
        <v>15</v>
      </c>
      <c r="K26" s="7">
        <v>5</v>
      </c>
      <c r="L26" t="s">
        <v>198</v>
      </c>
      <c r="M26" s="49">
        <v>20</v>
      </c>
      <c r="N26" s="2" t="s">
        <v>107</v>
      </c>
      <c r="O26" s="2" t="s">
        <v>108</v>
      </c>
      <c r="P26" s="2" t="s">
        <v>10</v>
      </c>
      <c r="Q26" s="7" t="s">
        <v>312</v>
      </c>
      <c r="R26" s="183">
        <f t="shared" si="6"/>
        <v>300</v>
      </c>
      <c r="S26" s="2">
        <v>160</v>
      </c>
      <c r="T26" s="2" t="str">
        <f t="shared" si="1"/>
        <v>gold10000900,goldChange0to50,r1-ogre-tooth_75,r2-fennec-foot_33,,</v>
      </c>
      <c r="U26" s="2" t="str">
        <f t="shared" si="2"/>
        <v>1,1,1,1,,</v>
      </c>
      <c r="X26" s="2">
        <v>19</v>
      </c>
      <c r="Y26" s="2">
        <v>13</v>
      </c>
      <c r="AB26" s="38"/>
      <c r="AC26" s="7" t="s">
        <v>340</v>
      </c>
      <c r="AD26" s="51" t="s">
        <v>243</v>
      </c>
      <c r="AE26" s="2">
        <v>4</v>
      </c>
      <c r="AG26" s="2">
        <f t="shared" si="5"/>
        <v>900</v>
      </c>
      <c r="AH26" s="134"/>
      <c r="AI26" s="2" t="str">
        <f t="shared" si="3"/>
        <v>gold10000900</v>
      </c>
      <c r="AJ26" s="7">
        <v>1</v>
      </c>
      <c r="AK26" t="s">
        <v>598</v>
      </c>
      <c r="AL26" s="7">
        <v>1</v>
      </c>
      <c r="AM26" t="s">
        <v>634</v>
      </c>
      <c r="AN26">
        <v>1</v>
      </c>
      <c r="AO26" t="s">
        <v>650</v>
      </c>
      <c r="AP26">
        <v>1</v>
      </c>
      <c r="AQ26"/>
      <c r="AR26"/>
      <c r="AS26"/>
      <c r="AT26"/>
      <c r="AV26" s="134"/>
      <c r="AW26" s="7" t="s">
        <v>585</v>
      </c>
      <c r="AX26" s="125">
        <v>2</v>
      </c>
      <c r="AY26" s="210">
        <f t="array" ref="AY26">SUM(LEN(AM$2:AS$112)-LEN(SUBSTITUTE(AM$2:AS$112,AW26,"")))/LEN(AW26)</f>
        <v>17</v>
      </c>
      <c r="AZ26" s="125"/>
      <c r="BD26" s="51" t="s">
        <v>243</v>
      </c>
      <c r="BI26" t="s">
        <v>340</v>
      </c>
      <c r="BJ26" s="2" t="str">
        <f t="shared" si="4"/>
        <v>OK</v>
      </c>
      <c r="BL26" s="212" t="s">
        <v>634</v>
      </c>
      <c r="BM26" s="7">
        <v>1</v>
      </c>
      <c r="BN26" s="119" t="s">
        <v>650</v>
      </c>
      <c r="BO26" s="7">
        <v>1</v>
      </c>
      <c r="BP26" s="7"/>
      <c r="BQ26"/>
      <c r="BR26" s="7"/>
      <c r="BS26"/>
    </row>
    <row r="27" spans="1:71" s="2" customFormat="1" ht="16">
      <c r="A27" s="30">
        <v>25</v>
      </c>
      <c r="B27" s="30">
        <v>3</v>
      </c>
      <c r="C27" s="30" t="s">
        <v>1034</v>
      </c>
      <c r="D27" s="30"/>
      <c r="E27" s="30">
        <f t="shared" si="0"/>
        <v>3</v>
      </c>
      <c r="F27" s="2">
        <v>26</v>
      </c>
      <c r="G27" s="7" t="s">
        <v>341</v>
      </c>
      <c r="H27" s="30" t="s">
        <v>1226</v>
      </c>
      <c r="I27">
        <v>15</v>
      </c>
      <c r="J27">
        <v>15</v>
      </c>
      <c r="K27" s="7">
        <v>5</v>
      </c>
      <c r="L27" t="s">
        <v>198</v>
      </c>
      <c r="M27" s="49">
        <v>20</v>
      </c>
      <c r="N27" s="2" t="s">
        <v>107</v>
      </c>
      <c r="O27" s="2" t="s">
        <v>108</v>
      </c>
      <c r="P27" s="2" t="s">
        <v>10</v>
      </c>
      <c r="Q27" s="7" t="s">
        <v>312</v>
      </c>
      <c r="R27" s="183">
        <f t="shared" si="6"/>
        <v>300</v>
      </c>
      <c r="S27" s="2">
        <v>160</v>
      </c>
      <c r="T27" s="2" t="str">
        <f t="shared" si="1"/>
        <v>gold10000900,goldChange0to50,r1-rok-egg_75,r2-laeran-branch_33,,</v>
      </c>
      <c r="U27" s="2" t="str">
        <f t="shared" si="2"/>
        <v>1,1,1,1,,</v>
      </c>
      <c r="X27" s="2">
        <v>22</v>
      </c>
      <c r="Y27" s="2">
        <v>11</v>
      </c>
      <c r="AB27" s="38"/>
      <c r="AC27" s="7" t="s">
        <v>341</v>
      </c>
      <c r="AD27" s="51" t="s">
        <v>243</v>
      </c>
      <c r="AE27" s="2">
        <v>4</v>
      </c>
      <c r="AG27" s="2">
        <f t="shared" si="5"/>
        <v>900</v>
      </c>
      <c r="AH27" s="134"/>
      <c r="AI27" s="2" t="str">
        <f t="shared" si="3"/>
        <v>gold10000900</v>
      </c>
      <c r="AJ27" s="7">
        <v>1</v>
      </c>
      <c r="AK27" t="s">
        <v>598</v>
      </c>
      <c r="AL27" s="7">
        <v>1</v>
      </c>
      <c r="AM27" t="s">
        <v>631</v>
      </c>
      <c r="AN27">
        <v>1</v>
      </c>
      <c r="AO27" t="s">
        <v>654</v>
      </c>
      <c r="AP27">
        <v>1</v>
      </c>
      <c r="AQ27"/>
      <c r="AR27"/>
      <c r="AS27"/>
      <c r="AT27"/>
      <c r="AV27" s="134"/>
      <c r="AW27" s="7" t="s">
        <v>586</v>
      </c>
      <c r="AX27" s="125">
        <v>2</v>
      </c>
      <c r="AY27" s="210">
        <f t="array" ref="AY27">SUM(LEN(AM$2:AS$112)-LEN(SUBSTITUTE(AM$2:AS$112,AW27,"")))/LEN(AW27)</f>
        <v>17</v>
      </c>
      <c r="AZ27" s="125"/>
      <c r="BD27" s="51" t="s">
        <v>243</v>
      </c>
      <c r="BI27" t="s">
        <v>341</v>
      </c>
      <c r="BJ27" s="2" t="str">
        <f t="shared" si="4"/>
        <v>OK</v>
      </c>
      <c r="BL27" s="212" t="s">
        <v>631</v>
      </c>
      <c r="BM27" s="7">
        <v>1</v>
      </c>
      <c r="BN27" s="119" t="s">
        <v>654</v>
      </c>
      <c r="BO27" s="7">
        <v>1</v>
      </c>
      <c r="BP27" s="7"/>
      <c r="BQ27"/>
      <c r="BR27" s="7"/>
      <c r="BS27"/>
    </row>
    <row r="28" spans="1:71" s="2" customFormat="1" ht="16">
      <c r="A28" s="30">
        <v>26</v>
      </c>
      <c r="B28" s="30">
        <v>3</v>
      </c>
      <c r="C28" s="30" t="s">
        <v>1034</v>
      </c>
      <c r="D28" s="30"/>
      <c r="E28" s="30">
        <f t="shared" si="0"/>
        <v>3</v>
      </c>
      <c r="F28" s="15">
        <v>27</v>
      </c>
      <c r="G28" s="7" t="s">
        <v>342</v>
      </c>
      <c r="H28" s="30" t="s">
        <v>1226</v>
      </c>
      <c r="I28">
        <v>15</v>
      </c>
      <c r="J28">
        <v>15</v>
      </c>
      <c r="K28" s="7">
        <v>5</v>
      </c>
      <c r="L28" t="s">
        <v>198</v>
      </c>
      <c r="M28" s="49">
        <v>20</v>
      </c>
      <c r="N28" s="2" t="s">
        <v>107</v>
      </c>
      <c r="O28" s="2" t="s">
        <v>108</v>
      </c>
      <c r="P28" s="2" t="s">
        <v>10</v>
      </c>
      <c r="Q28" s="7" t="s">
        <v>312</v>
      </c>
      <c r="R28" s="183">
        <f t="shared" si="6"/>
        <v>300</v>
      </c>
      <c r="S28" s="2">
        <v>160</v>
      </c>
      <c r="T28" s="2" t="str">
        <f t="shared" si="1"/>
        <v>gold10000900,goldChange0to50,r1-basilisk-venom_75,r2-aurielian-powder_33,,</v>
      </c>
      <c r="U28" s="2" t="str">
        <f t="shared" si="2"/>
        <v>1,1,1,1,,</v>
      </c>
      <c r="V28" t="s">
        <v>566</v>
      </c>
      <c r="W28" s="2">
        <v>1</v>
      </c>
      <c r="X28" s="2">
        <v>24</v>
      </c>
      <c r="Y28" s="2">
        <v>17</v>
      </c>
      <c r="AB28" s="38"/>
      <c r="AC28" s="7" t="s">
        <v>342</v>
      </c>
      <c r="AD28" s="51" t="s">
        <v>243</v>
      </c>
      <c r="AE28" s="2">
        <v>5</v>
      </c>
      <c r="AG28" s="2">
        <f t="shared" si="5"/>
        <v>900</v>
      </c>
      <c r="AH28" s="134"/>
      <c r="AI28" s="2" t="str">
        <f t="shared" si="3"/>
        <v>gold10000900</v>
      </c>
      <c r="AJ28" s="7">
        <v>1</v>
      </c>
      <c r="AK28" t="s">
        <v>598</v>
      </c>
      <c r="AL28" s="7">
        <v>1</v>
      </c>
      <c r="AM28" t="s">
        <v>628</v>
      </c>
      <c r="AN28">
        <v>1</v>
      </c>
      <c r="AO28" t="s">
        <v>657</v>
      </c>
      <c r="AP28">
        <v>1</v>
      </c>
      <c r="AQ28"/>
      <c r="AR28"/>
      <c r="AS28"/>
      <c r="AT28"/>
      <c r="AV28" s="134"/>
      <c r="AW28" s="7" t="s">
        <v>587</v>
      </c>
      <c r="AX28" s="131">
        <v>2</v>
      </c>
      <c r="AY28" s="210">
        <f t="array" ref="AY28">SUM(LEN(AM$2:AS$112)-LEN(SUBSTITUTE(AM$2:AS$112,AW28,"")))/LEN(AW28)</f>
        <v>17</v>
      </c>
      <c r="AZ28" s="131"/>
      <c r="BD28" s="51" t="s">
        <v>243</v>
      </c>
      <c r="BI28" t="s">
        <v>342</v>
      </c>
      <c r="BJ28" s="2" t="str">
        <f t="shared" si="4"/>
        <v>OK</v>
      </c>
      <c r="BL28" s="212" t="s">
        <v>628</v>
      </c>
      <c r="BM28" s="7">
        <v>1</v>
      </c>
      <c r="BN28" s="119" t="s">
        <v>657</v>
      </c>
      <c r="BO28" s="7">
        <v>1</v>
      </c>
      <c r="BP28" s="7"/>
      <c r="BQ28"/>
      <c r="BR28" s="7"/>
      <c r="BS28"/>
    </row>
    <row r="29" spans="1:71" s="2" customFormat="1" ht="16">
      <c r="A29" s="30">
        <v>27</v>
      </c>
      <c r="B29" s="30">
        <v>3</v>
      </c>
      <c r="C29" s="30" t="s">
        <v>1034</v>
      </c>
      <c r="D29" s="30"/>
      <c r="E29" s="30">
        <f t="shared" si="0"/>
        <v>3</v>
      </c>
      <c r="F29" s="2">
        <v>28</v>
      </c>
      <c r="G29" s="7" t="s">
        <v>343</v>
      </c>
      <c r="H29" s="30" t="s">
        <v>1226</v>
      </c>
      <c r="I29">
        <v>15</v>
      </c>
      <c r="J29">
        <v>15</v>
      </c>
      <c r="K29" s="7">
        <v>4</v>
      </c>
      <c r="L29" t="s">
        <v>199</v>
      </c>
      <c r="M29" s="49">
        <v>20</v>
      </c>
      <c r="N29" s="2" t="s">
        <v>107</v>
      </c>
      <c r="O29" s="2" t="s">
        <v>108</v>
      </c>
      <c r="P29" s="2" t="s">
        <v>10</v>
      </c>
      <c r="Q29" s="7" t="s">
        <v>312</v>
      </c>
      <c r="R29" s="183">
        <f t="shared" si="6"/>
        <v>300</v>
      </c>
      <c r="S29" s="2">
        <v>160</v>
      </c>
      <c r="T29" s="2" t="str">
        <f t="shared" si="1"/>
        <v>gold10001000,goldChange0to50,r1-valic-dial_75,r2-eliore-tonic_33,,</v>
      </c>
      <c r="U29" s="2" t="str">
        <f t="shared" si="2"/>
        <v>1,1,1,1,,</v>
      </c>
      <c r="X29" s="2">
        <v>13</v>
      </c>
      <c r="Y29" s="2">
        <v>9</v>
      </c>
      <c r="AB29" s="38"/>
      <c r="AC29" s="7" t="s">
        <v>343</v>
      </c>
      <c r="AD29" s="51" t="s">
        <v>246</v>
      </c>
      <c r="AE29" s="2">
        <v>3</v>
      </c>
      <c r="AG29" s="2">
        <f t="shared" si="5"/>
        <v>1000</v>
      </c>
      <c r="AH29" s="134"/>
      <c r="AI29" s="2" t="str">
        <f t="shared" si="3"/>
        <v>gold10001000</v>
      </c>
      <c r="AJ29" s="7">
        <v>1</v>
      </c>
      <c r="AK29" t="s">
        <v>598</v>
      </c>
      <c r="AL29" s="7">
        <v>1</v>
      </c>
      <c r="AM29" t="s">
        <v>622</v>
      </c>
      <c r="AN29">
        <v>1</v>
      </c>
      <c r="AO29" t="s">
        <v>660</v>
      </c>
      <c r="AP29">
        <v>1</v>
      </c>
      <c r="AQ29"/>
      <c r="AR29"/>
      <c r="AS29"/>
      <c r="AT29"/>
      <c r="AV29" s="134"/>
      <c r="AW29" s="129" t="s">
        <v>588</v>
      </c>
      <c r="AX29" s="125">
        <v>1</v>
      </c>
      <c r="AY29" s="210">
        <f t="array" ref="AY29">SUM(LEN(AM$2:AS$112)-LEN(SUBSTITUTE(AM$2:AS$112,AW29,"")))/LEN(AW29)</f>
        <v>13</v>
      </c>
      <c r="AZ29" s="125"/>
      <c r="BD29" s="51" t="s">
        <v>246</v>
      </c>
      <c r="BI29" t="s">
        <v>343</v>
      </c>
      <c r="BJ29" s="2" t="str">
        <f t="shared" si="4"/>
        <v>OK</v>
      </c>
      <c r="BL29" s="212" t="s">
        <v>622</v>
      </c>
      <c r="BM29" s="7">
        <v>1</v>
      </c>
      <c r="BN29" s="119" t="s">
        <v>660</v>
      </c>
      <c r="BO29" s="7">
        <v>1</v>
      </c>
      <c r="BQ29"/>
      <c r="BR29" s="7"/>
      <c r="BS29"/>
    </row>
    <row r="30" spans="1:71" s="2" customFormat="1" ht="16">
      <c r="A30" s="30">
        <v>28</v>
      </c>
      <c r="B30" s="30">
        <v>3</v>
      </c>
      <c r="C30" s="30" t="s">
        <v>1034</v>
      </c>
      <c r="D30" s="30"/>
      <c r="E30" s="30">
        <f t="shared" si="0"/>
        <v>3</v>
      </c>
      <c r="F30" s="15">
        <v>29</v>
      </c>
      <c r="G30" s="7" t="s">
        <v>344</v>
      </c>
      <c r="H30" s="30" t="s">
        <v>1226</v>
      </c>
      <c r="I30">
        <v>15</v>
      </c>
      <c r="J30">
        <v>15</v>
      </c>
      <c r="K30" s="7">
        <v>4</v>
      </c>
      <c r="L30" t="s">
        <v>199</v>
      </c>
      <c r="M30" s="49">
        <v>20</v>
      </c>
      <c r="N30" s="2" t="s">
        <v>107</v>
      </c>
      <c r="O30" s="2" t="s">
        <v>108</v>
      </c>
      <c r="P30" s="2" t="s">
        <v>10</v>
      </c>
      <c r="Q30" s="7" t="s">
        <v>312</v>
      </c>
      <c r="R30" s="183">
        <f t="shared" si="6"/>
        <v>300</v>
      </c>
      <c r="S30" s="2">
        <v>160</v>
      </c>
      <c r="T30" s="2" t="str">
        <f t="shared" si="1"/>
        <v>gold10001000,goldChange0to50,r1-everlast-ember_75,r2-spectral-essence_33,,</v>
      </c>
      <c r="U30" s="2" t="str">
        <f t="shared" si="2"/>
        <v>1,1,1,1,,</v>
      </c>
      <c r="X30" s="2">
        <v>22</v>
      </c>
      <c r="Y30" s="2">
        <v>13</v>
      </c>
      <c r="AB30" s="38"/>
      <c r="AC30" s="7" t="s">
        <v>344</v>
      </c>
      <c r="AD30" s="51" t="s">
        <v>246</v>
      </c>
      <c r="AE30" s="2">
        <v>4</v>
      </c>
      <c r="AG30" s="2">
        <f t="shared" si="5"/>
        <v>1000</v>
      </c>
      <c r="AH30" s="134"/>
      <c r="AI30" s="2" t="str">
        <f t="shared" si="3"/>
        <v>gold10001000</v>
      </c>
      <c r="AJ30" s="7">
        <v>1</v>
      </c>
      <c r="AK30" t="s">
        <v>598</v>
      </c>
      <c r="AL30" s="7">
        <v>1</v>
      </c>
      <c r="AM30" t="s">
        <v>625</v>
      </c>
      <c r="AN30">
        <v>1</v>
      </c>
      <c r="AO30" t="s">
        <v>647</v>
      </c>
      <c r="AP30">
        <v>1</v>
      </c>
      <c r="AQ30"/>
      <c r="AR30"/>
      <c r="AS30"/>
      <c r="AT30"/>
      <c r="AV30" s="134"/>
      <c r="AW30" s="7" t="s">
        <v>589</v>
      </c>
      <c r="AX30" s="125">
        <v>1</v>
      </c>
      <c r="AY30" s="210">
        <f t="array" ref="AY30">SUM(LEN(AM$2:AS$112)-LEN(SUBSTITUTE(AM$2:AS$112,AW30,"")))/LEN(AW30)</f>
        <v>13</v>
      </c>
      <c r="AZ30" s="125"/>
      <c r="BD30" s="51" t="s">
        <v>246</v>
      </c>
      <c r="BI30" t="s">
        <v>344</v>
      </c>
      <c r="BJ30" s="2" t="str">
        <f t="shared" si="4"/>
        <v>OK</v>
      </c>
      <c r="BL30" s="212" t="s">
        <v>625</v>
      </c>
      <c r="BM30" s="7">
        <v>1</v>
      </c>
      <c r="BN30" s="119" t="s">
        <v>647</v>
      </c>
      <c r="BO30" s="7">
        <v>1</v>
      </c>
      <c r="BP30" s="7"/>
      <c r="BQ30"/>
      <c r="BR30" s="7"/>
      <c r="BS30"/>
    </row>
    <row r="31" spans="1:71" s="2" customFormat="1" ht="16">
      <c r="A31" s="30">
        <v>29</v>
      </c>
      <c r="B31" s="30">
        <v>3</v>
      </c>
      <c r="C31" s="30" t="s">
        <v>1034</v>
      </c>
      <c r="D31" s="30"/>
      <c r="E31" s="30">
        <f t="shared" si="0"/>
        <v>3</v>
      </c>
      <c r="F31" s="2">
        <v>30</v>
      </c>
      <c r="G31" s="7" t="s">
        <v>345</v>
      </c>
      <c r="H31" s="30" t="s">
        <v>1226</v>
      </c>
      <c r="I31">
        <v>15</v>
      </c>
      <c r="J31">
        <v>15</v>
      </c>
      <c r="K31" s="7">
        <v>4</v>
      </c>
      <c r="L31" t="s">
        <v>199</v>
      </c>
      <c r="M31" s="49">
        <v>20</v>
      </c>
      <c r="N31" s="2" t="s">
        <v>107</v>
      </c>
      <c r="O31" s="2" t="s">
        <v>108</v>
      </c>
      <c r="P31" s="2" t="s">
        <v>10</v>
      </c>
      <c r="Q31" s="7" t="s">
        <v>312</v>
      </c>
      <c r="R31" s="183">
        <f t="shared" si="6"/>
        <v>300</v>
      </c>
      <c r="S31" s="2">
        <v>160</v>
      </c>
      <c r="T31" s="2" t="str">
        <f t="shared" si="1"/>
        <v>gold10001000,goldChange0to50,r1-eisenglass-vial_75,r2-laeran-branch_33,,</v>
      </c>
      <c r="U31" s="2" t="str">
        <f t="shared" si="2"/>
        <v>1,1,1,1,,</v>
      </c>
      <c r="V31" s="7" t="s">
        <v>567</v>
      </c>
      <c r="W31" s="2">
        <v>1</v>
      </c>
      <c r="X31" s="2">
        <v>26</v>
      </c>
      <c r="Y31" s="2">
        <v>16</v>
      </c>
      <c r="AB31" s="38"/>
      <c r="AC31" s="7" t="s">
        <v>345</v>
      </c>
      <c r="AD31" s="51" t="s">
        <v>246</v>
      </c>
      <c r="AE31" s="2">
        <v>5</v>
      </c>
      <c r="AG31" s="2">
        <f t="shared" si="5"/>
        <v>1000</v>
      </c>
      <c r="AH31" s="134"/>
      <c r="AI31" s="2" t="str">
        <f t="shared" si="3"/>
        <v>gold10001000</v>
      </c>
      <c r="AJ31" s="7">
        <v>1</v>
      </c>
      <c r="AK31" t="s">
        <v>598</v>
      </c>
      <c r="AL31" s="7">
        <v>1</v>
      </c>
      <c r="AM31" t="s">
        <v>642</v>
      </c>
      <c r="AN31">
        <v>1</v>
      </c>
      <c r="AO31" t="s">
        <v>654</v>
      </c>
      <c r="AP31">
        <v>1</v>
      </c>
      <c r="AQ31"/>
      <c r="AR31"/>
      <c r="AS31"/>
      <c r="AT31"/>
      <c r="AV31" s="134"/>
      <c r="AW31" s="7" t="s">
        <v>590</v>
      </c>
      <c r="AX31" s="125">
        <v>1</v>
      </c>
      <c r="AY31" s="210">
        <f t="array" ref="AY31">SUM(LEN(AM$2:AS$112)-LEN(SUBSTITUTE(AM$2:AS$112,AW31,"")))/LEN(AW31)</f>
        <v>13</v>
      </c>
      <c r="AZ31" s="125"/>
      <c r="BD31" s="51" t="s">
        <v>246</v>
      </c>
      <c r="BI31" t="s">
        <v>345</v>
      </c>
      <c r="BJ31" s="2" t="str">
        <f t="shared" si="4"/>
        <v>OK</v>
      </c>
      <c r="BL31" s="212" t="s">
        <v>642</v>
      </c>
      <c r="BM31" s="7">
        <v>1</v>
      </c>
      <c r="BN31" s="119" t="s">
        <v>654</v>
      </c>
      <c r="BO31" s="7">
        <v>1</v>
      </c>
      <c r="BP31" s="7"/>
      <c r="BQ31"/>
      <c r="BR31" s="7"/>
      <c r="BS31"/>
    </row>
    <row r="32" spans="1:71" s="2" customFormat="1" ht="16">
      <c r="A32" s="30">
        <v>30</v>
      </c>
      <c r="B32" s="30">
        <v>4</v>
      </c>
      <c r="C32" s="30" t="s">
        <v>1034</v>
      </c>
      <c r="D32" s="30"/>
      <c r="E32" s="30">
        <f t="shared" si="0"/>
        <v>4</v>
      </c>
      <c r="F32" s="15">
        <v>31</v>
      </c>
      <c r="G32" s="7" t="s">
        <v>1113</v>
      </c>
      <c r="H32" s="30" t="s">
        <v>1226</v>
      </c>
      <c r="I32">
        <v>18</v>
      </c>
      <c r="J32">
        <v>18</v>
      </c>
      <c r="K32" s="7">
        <v>2</v>
      </c>
      <c r="L32" t="s">
        <v>188</v>
      </c>
      <c r="M32" s="49">
        <v>25</v>
      </c>
      <c r="N32" s="2" t="s">
        <v>107</v>
      </c>
      <c r="O32" s="2" t="s">
        <v>108</v>
      </c>
      <c r="P32" s="2" t="s">
        <v>10</v>
      </c>
      <c r="Q32" s="7" t="s">
        <v>312</v>
      </c>
      <c r="R32" s="183">
        <f t="shared" si="6"/>
        <v>360</v>
      </c>
      <c r="S32" s="7">
        <v>168</v>
      </c>
      <c r="T32" s="2" t="str">
        <f t="shared" si="1"/>
        <v>gold10001100,goldChange0to50,r1-rok-egg_75,r2-elf-bane_45,r3-star-crossed-knot_10,</v>
      </c>
      <c r="U32" s="2" t="str">
        <f t="shared" si="2"/>
        <v>1,1,1,1,1,</v>
      </c>
      <c r="X32" s="2">
        <v>16</v>
      </c>
      <c r="Y32" s="2">
        <v>11</v>
      </c>
      <c r="AB32" s="38"/>
      <c r="AC32" s="7" t="s">
        <v>1113</v>
      </c>
      <c r="AD32" s="51" t="s">
        <v>244</v>
      </c>
      <c r="AE32" s="2">
        <v>3</v>
      </c>
      <c r="AG32" s="2">
        <f t="shared" si="5"/>
        <v>1100</v>
      </c>
      <c r="AH32" s="134"/>
      <c r="AI32" s="2" t="str">
        <f t="shared" si="3"/>
        <v>gold10001100</v>
      </c>
      <c r="AJ32" s="7">
        <v>1</v>
      </c>
      <c r="AK32" t="s">
        <v>598</v>
      </c>
      <c r="AL32" s="7">
        <v>1</v>
      </c>
      <c r="AM32" t="s">
        <v>631</v>
      </c>
      <c r="AN32">
        <v>1</v>
      </c>
      <c r="AO32" t="s">
        <v>645</v>
      </c>
      <c r="AP32">
        <v>1</v>
      </c>
      <c r="AQ32" t="s">
        <v>662</v>
      </c>
      <c r="AR32">
        <v>1</v>
      </c>
      <c r="AS32"/>
      <c r="AT32"/>
      <c r="AU32" s="7" t="s">
        <v>597</v>
      </c>
      <c r="AV32" s="134"/>
      <c r="AW32" s="7" t="s">
        <v>591</v>
      </c>
      <c r="AX32" s="125">
        <v>1</v>
      </c>
      <c r="AY32" s="210">
        <f t="array" ref="AY32">SUM(LEN(AM$2:AS$112)-LEN(SUBSTITUTE(AM$2:AS$112,AW32,"")))/LEN(AW32)</f>
        <v>13</v>
      </c>
      <c r="AZ32" s="125"/>
      <c r="BD32" s="51" t="s">
        <v>244</v>
      </c>
      <c r="BI32" t="s">
        <v>1113</v>
      </c>
      <c r="BJ32" s="2" t="str">
        <f t="shared" si="4"/>
        <v>OK</v>
      </c>
      <c r="BL32" s="212" t="s">
        <v>631</v>
      </c>
      <c r="BM32" s="7">
        <v>1</v>
      </c>
      <c r="BN32" s="212" t="s">
        <v>645</v>
      </c>
      <c r="BO32" s="7">
        <v>1</v>
      </c>
      <c r="BP32" s="119" t="s">
        <v>662</v>
      </c>
      <c r="BQ32">
        <v>1</v>
      </c>
      <c r="BR32" s="7"/>
      <c r="BS32"/>
    </row>
    <row r="33" spans="1:73" s="2" customFormat="1" ht="16">
      <c r="A33" s="30">
        <v>31</v>
      </c>
      <c r="B33" s="30">
        <v>4</v>
      </c>
      <c r="C33" s="30" t="s">
        <v>1034</v>
      </c>
      <c r="D33" s="30"/>
      <c r="E33" s="30">
        <f t="shared" si="0"/>
        <v>4</v>
      </c>
      <c r="F33" s="2">
        <v>32</v>
      </c>
      <c r="G33" s="7" t="s">
        <v>1114</v>
      </c>
      <c r="H33" s="30" t="s">
        <v>1226</v>
      </c>
      <c r="I33">
        <v>18</v>
      </c>
      <c r="J33">
        <v>18</v>
      </c>
      <c r="K33" s="7">
        <v>2</v>
      </c>
      <c r="L33" t="s">
        <v>188</v>
      </c>
      <c r="M33" s="49">
        <v>25</v>
      </c>
      <c r="N33" s="2" t="s">
        <v>107</v>
      </c>
      <c r="O33" s="2" t="s">
        <v>108</v>
      </c>
      <c r="P33" s="2" t="s">
        <v>10</v>
      </c>
      <c r="Q33" s="7" t="s">
        <v>312</v>
      </c>
      <c r="R33" s="183">
        <f t="shared" si="6"/>
        <v>360</v>
      </c>
      <c r="S33" s="7">
        <v>328</v>
      </c>
      <c r="T33" s="2" t="str">
        <f t="shared" si="1"/>
        <v>gold10001100,goldChange0to50,r1-basilisk-venom_75,r2-spectral-essence_45,r3-auriel-tomb_10,</v>
      </c>
      <c r="U33" s="2" t="str">
        <f t="shared" si="2"/>
        <v>1,1,1,1,1,</v>
      </c>
      <c r="X33" s="2">
        <v>20</v>
      </c>
      <c r="Y33" s="2">
        <v>10</v>
      </c>
      <c r="AB33" s="38"/>
      <c r="AC33" s="7" t="s">
        <v>1114</v>
      </c>
      <c r="AD33" s="51" t="s">
        <v>244</v>
      </c>
      <c r="AE33" s="2">
        <v>4</v>
      </c>
      <c r="AG33" s="2">
        <f t="shared" si="5"/>
        <v>1100</v>
      </c>
      <c r="AH33" s="134"/>
      <c r="AI33" s="2" t="str">
        <f t="shared" si="3"/>
        <v>gold10001100</v>
      </c>
      <c r="AJ33" s="7">
        <v>1</v>
      </c>
      <c r="AK33" t="s">
        <v>598</v>
      </c>
      <c r="AL33" s="7">
        <v>1</v>
      </c>
      <c r="AM33" t="s">
        <v>628</v>
      </c>
      <c r="AN33">
        <v>1</v>
      </c>
      <c r="AO33" t="s">
        <v>648</v>
      </c>
      <c r="AP33">
        <v>1</v>
      </c>
      <c r="AQ33" t="s">
        <v>664</v>
      </c>
      <c r="AR33">
        <v>1</v>
      </c>
      <c r="AS33"/>
      <c r="AT33"/>
      <c r="AV33" s="134"/>
      <c r="AW33" s="7" t="s">
        <v>592</v>
      </c>
      <c r="AX33" s="125">
        <v>1</v>
      </c>
      <c r="AY33" s="210">
        <f t="array" ref="AY33">SUM(LEN(AM$2:AS$112)-LEN(SUBSTITUTE(AM$2:AS$112,AW33,"")))/LEN(AW33)</f>
        <v>15</v>
      </c>
      <c r="AZ33" s="125"/>
      <c r="BD33" s="51" t="s">
        <v>244</v>
      </c>
      <c r="BI33" t="s">
        <v>1114</v>
      </c>
      <c r="BJ33" s="2" t="str">
        <f t="shared" si="4"/>
        <v>OK</v>
      </c>
      <c r="BL33" s="212" t="s">
        <v>628</v>
      </c>
      <c r="BM33" s="7">
        <v>1</v>
      </c>
      <c r="BN33" s="212" t="s">
        <v>648</v>
      </c>
      <c r="BO33" s="7">
        <v>1</v>
      </c>
      <c r="BP33" s="119" t="s">
        <v>664</v>
      </c>
      <c r="BQ33">
        <v>1</v>
      </c>
      <c r="BR33" s="7"/>
      <c r="BS33"/>
    </row>
    <row r="34" spans="1:73" s="2" customFormat="1" ht="16">
      <c r="A34" s="30">
        <v>32</v>
      </c>
      <c r="B34" s="30">
        <v>4</v>
      </c>
      <c r="C34" s="30" t="s">
        <v>1034</v>
      </c>
      <c r="D34" s="30"/>
      <c r="E34" s="30">
        <f t="shared" si="0"/>
        <v>4</v>
      </c>
      <c r="F34" s="15">
        <v>33</v>
      </c>
      <c r="G34" s="7" t="s">
        <v>1115</v>
      </c>
      <c r="H34" s="30" t="s">
        <v>1226</v>
      </c>
      <c r="I34">
        <v>18</v>
      </c>
      <c r="J34">
        <v>18</v>
      </c>
      <c r="K34" s="7">
        <v>2</v>
      </c>
      <c r="L34" t="s">
        <v>188</v>
      </c>
      <c r="M34" s="49">
        <v>25</v>
      </c>
      <c r="N34" s="2" t="s">
        <v>107</v>
      </c>
      <c r="O34" s="2" t="s">
        <v>108</v>
      </c>
      <c r="P34" s="2" t="s">
        <v>10</v>
      </c>
      <c r="Q34" s="7" t="s">
        <v>312</v>
      </c>
      <c r="R34" s="183">
        <f t="shared" si="6"/>
        <v>360</v>
      </c>
      <c r="S34" s="7">
        <v>328</v>
      </c>
      <c r="T34" s="2" t="str">
        <f t="shared" si="1"/>
        <v>gold10001100,goldChange0to50,r1-valic-dial_75,r2-fennec-foot_45,r3-nightdance-card_10,</v>
      </c>
      <c r="U34" s="2" t="str">
        <f t="shared" si="2"/>
        <v>1,1,1,1,1,</v>
      </c>
      <c r="V34" t="s">
        <v>566</v>
      </c>
      <c r="W34" s="2">
        <v>1</v>
      </c>
      <c r="X34" s="2">
        <v>26</v>
      </c>
      <c r="Y34" s="2">
        <v>15</v>
      </c>
      <c r="AB34" s="38"/>
      <c r="AC34" s="7" t="s">
        <v>1115</v>
      </c>
      <c r="AD34" s="51" t="s">
        <v>244</v>
      </c>
      <c r="AE34" s="2">
        <v>5</v>
      </c>
      <c r="AG34" s="2">
        <f t="shared" si="5"/>
        <v>1100</v>
      </c>
      <c r="AH34" s="134"/>
      <c r="AI34" s="2" t="str">
        <f t="shared" si="3"/>
        <v>gold10001100</v>
      </c>
      <c r="AJ34" s="7">
        <v>1</v>
      </c>
      <c r="AK34" t="s">
        <v>598</v>
      </c>
      <c r="AL34" s="7">
        <v>1</v>
      </c>
      <c r="AM34" t="s">
        <v>622</v>
      </c>
      <c r="AN34">
        <v>1</v>
      </c>
      <c r="AO34" t="s">
        <v>651</v>
      </c>
      <c r="AP34">
        <v>1</v>
      </c>
      <c r="AQ34" t="s">
        <v>666</v>
      </c>
      <c r="AR34">
        <v>1</v>
      </c>
      <c r="AS34"/>
      <c r="AT34"/>
      <c r="AV34" s="134"/>
      <c r="AW34" s="7" t="s">
        <v>165</v>
      </c>
      <c r="AX34" s="125">
        <v>1</v>
      </c>
      <c r="AY34" s="210">
        <f t="array" ref="AY34">SUM(LEN(AM$2:AS$112)-LEN(SUBSTITUTE(AM$2:AS$112,AW34,"")))/LEN(AW34)</f>
        <v>15</v>
      </c>
      <c r="AZ34" s="125"/>
      <c r="BD34" s="51" t="s">
        <v>244</v>
      </c>
      <c r="BI34" t="s">
        <v>1115</v>
      </c>
      <c r="BJ34" s="2" t="str">
        <f t="shared" si="4"/>
        <v>OK</v>
      </c>
      <c r="BL34" s="212" t="s">
        <v>622</v>
      </c>
      <c r="BM34" s="7">
        <v>1</v>
      </c>
      <c r="BN34" s="212" t="s">
        <v>651</v>
      </c>
      <c r="BO34" s="7">
        <v>1</v>
      </c>
      <c r="BP34" s="119" t="s">
        <v>666</v>
      </c>
      <c r="BQ34">
        <v>1</v>
      </c>
      <c r="BR34" s="7"/>
      <c r="BS34"/>
    </row>
    <row r="35" spans="1:73" s="2" customFormat="1" ht="16">
      <c r="A35" s="30">
        <v>33</v>
      </c>
      <c r="B35" s="30">
        <v>4</v>
      </c>
      <c r="C35" s="30" t="s">
        <v>1034</v>
      </c>
      <c r="D35" s="30"/>
      <c r="E35" s="30">
        <f t="shared" si="0"/>
        <v>4</v>
      </c>
      <c r="F35" s="2">
        <v>34</v>
      </c>
      <c r="G35" s="7" t="s">
        <v>346</v>
      </c>
      <c r="H35" s="30" t="s">
        <v>1226</v>
      </c>
      <c r="I35">
        <v>18</v>
      </c>
      <c r="J35">
        <v>18</v>
      </c>
      <c r="K35" s="7">
        <v>3</v>
      </c>
      <c r="L35" t="s">
        <v>189</v>
      </c>
      <c r="M35" s="49">
        <v>25</v>
      </c>
      <c r="N35" s="2" t="s">
        <v>107</v>
      </c>
      <c r="O35" s="2" t="s">
        <v>108</v>
      </c>
      <c r="P35" s="2" t="s">
        <v>10</v>
      </c>
      <c r="Q35" s="7" t="s">
        <v>312</v>
      </c>
      <c r="R35" s="183">
        <f t="shared" si="6"/>
        <v>360</v>
      </c>
      <c r="S35" s="7">
        <v>328</v>
      </c>
      <c r="T35" s="2" t="str">
        <f t="shared" si="1"/>
        <v>gold10001200,goldChange0to50,r1-everlast-ember_75,r2-laeran-branch_45,r3-drake-tail_10,</v>
      </c>
      <c r="U35" s="2" t="str">
        <f t="shared" si="2"/>
        <v>1,1,1,1,1,</v>
      </c>
      <c r="X35" s="2">
        <v>16</v>
      </c>
      <c r="Y35" s="2">
        <v>7</v>
      </c>
      <c r="AB35" s="38"/>
      <c r="AC35" s="7" t="s">
        <v>346</v>
      </c>
      <c r="AD35" s="51" t="s">
        <v>247</v>
      </c>
      <c r="AE35" s="2">
        <v>3</v>
      </c>
      <c r="AG35" s="2">
        <f t="shared" si="5"/>
        <v>1200</v>
      </c>
      <c r="AH35" s="134"/>
      <c r="AI35" s="2" t="str">
        <f t="shared" si="3"/>
        <v>gold10001200</v>
      </c>
      <c r="AJ35" s="7">
        <v>1</v>
      </c>
      <c r="AK35" t="s">
        <v>598</v>
      </c>
      <c r="AL35" s="7">
        <v>1</v>
      </c>
      <c r="AM35" t="s">
        <v>625</v>
      </c>
      <c r="AN35">
        <v>1</v>
      </c>
      <c r="AO35" t="s">
        <v>655</v>
      </c>
      <c r="AP35">
        <v>1</v>
      </c>
      <c r="AQ35" t="s">
        <v>668</v>
      </c>
      <c r="AR35">
        <v>1</v>
      </c>
      <c r="AS35"/>
      <c r="AT35"/>
      <c r="AV35" s="134"/>
      <c r="AW35" s="7" t="s">
        <v>163</v>
      </c>
      <c r="AX35" s="125">
        <v>1</v>
      </c>
      <c r="AY35" s="210">
        <f t="array" ref="AY35">SUM(LEN(AM$2:AS$112)-LEN(SUBSTITUTE(AM$2:AS$112,AW35,"")))/LEN(AW35)</f>
        <v>15</v>
      </c>
      <c r="AZ35" s="125"/>
      <c r="BD35" s="51" t="s">
        <v>247</v>
      </c>
      <c r="BI35" t="s">
        <v>346</v>
      </c>
      <c r="BJ35" s="2" t="str">
        <f t="shared" ref="BJ35:BJ66" si="7">IF(BI35=G35,"OK","ERR")</f>
        <v>OK</v>
      </c>
      <c r="BL35" s="212" t="s">
        <v>625</v>
      </c>
      <c r="BM35" s="7">
        <v>1</v>
      </c>
      <c r="BN35" s="212" t="s">
        <v>655</v>
      </c>
      <c r="BO35" s="7">
        <v>1</v>
      </c>
      <c r="BP35" s="119" t="s">
        <v>668</v>
      </c>
      <c r="BQ35">
        <v>1</v>
      </c>
      <c r="BR35" s="7"/>
      <c r="BS35"/>
    </row>
    <row r="36" spans="1:73" s="2" customFormat="1" ht="16">
      <c r="A36" s="30">
        <v>34</v>
      </c>
      <c r="B36" s="30">
        <v>4</v>
      </c>
      <c r="C36" s="30" t="s">
        <v>1034</v>
      </c>
      <c r="D36" s="30"/>
      <c r="E36" s="30">
        <f t="shared" si="0"/>
        <v>4</v>
      </c>
      <c r="F36" s="15">
        <v>35</v>
      </c>
      <c r="G36" s="7" t="s">
        <v>347</v>
      </c>
      <c r="H36" s="30" t="s">
        <v>1226</v>
      </c>
      <c r="I36">
        <v>18</v>
      </c>
      <c r="J36">
        <v>18</v>
      </c>
      <c r="K36" s="7">
        <v>3</v>
      </c>
      <c r="L36" t="s">
        <v>189</v>
      </c>
      <c r="M36" s="49">
        <v>27</v>
      </c>
      <c r="N36" s="2" t="s">
        <v>107</v>
      </c>
      <c r="O36" s="2" t="s">
        <v>108</v>
      </c>
      <c r="P36" s="2" t="s">
        <v>10</v>
      </c>
      <c r="Q36" s="7" t="s">
        <v>312</v>
      </c>
      <c r="R36" s="183">
        <f t="shared" si="6"/>
        <v>360</v>
      </c>
      <c r="S36" s="7">
        <v>328</v>
      </c>
      <c r="T36" s="2" t="str">
        <f t="shared" si="1"/>
        <v>gold10001200,goldChange0to50,r1-eisenglass-vial_75,r2-aurielian-powder_45,r3-star-crossed-knot_10,</v>
      </c>
      <c r="U36" s="2" t="str">
        <f t="shared" si="2"/>
        <v>1,1,1,1,1,</v>
      </c>
      <c r="X36" s="2">
        <v>18</v>
      </c>
      <c r="Y36" s="2">
        <v>10</v>
      </c>
      <c r="AB36" s="38"/>
      <c r="AC36" s="7" t="s">
        <v>347</v>
      </c>
      <c r="AD36" s="51" t="s">
        <v>247</v>
      </c>
      <c r="AE36" s="2">
        <v>4</v>
      </c>
      <c r="AG36" s="2">
        <f t="shared" si="5"/>
        <v>1200</v>
      </c>
      <c r="AH36" s="134"/>
      <c r="AI36" s="2" t="str">
        <f t="shared" si="3"/>
        <v>gold10001200</v>
      </c>
      <c r="AJ36" s="7">
        <v>1</v>
      </c>
      <c r="AK36" t="s">
        <v>598</v>
      </c>
      <c r="AL36" s="7">
        <v>1</v>
      </c>
      <c r="AM36" t="s">
        <v>642</v>
      </c>
      <c r="AN36">
        <v>1</v>
      </c>
      <c r="AO36" t="s">
        <v>658</v>
      </c>
      <c r="AP36">
        <v>1</v>
      </c>
      <c r="AQ36" t="s">
        <v>662</v>
      </c>
      <c r="AR36">
        <v>1</v>
      </c>
      <c r="AS36"/>
      <c r="AT36"/>
      <c r="AV36" s="134"/>
      <c r="AW36" s="7" t="s">
        <v>164</v>
      </c>
      <c r="AX36" s="125">
        <v>1</v>
      </c>
      <c r="AY36" s="210">
        <f t="array" ref="AY36">SUM(LEN(AM$2:AS$112)-LEN(SUBSTITUTE(AM$2:AS$112,AW36,"")))/LEN(AW36)</f>
        <v>15</v>
      </c>
      <c r="AZ36" s="125"/>
      <c r="BD36" s="51" t="s">
        <v>247</v>
      </c>
      <c r="BH36"/>
      <c r="BI36" t="s">
        <v>347</v>
      </c>
      <c r="BJ36" s="2" t="str">
        <f t="shared" si="7"/>
        <v>OK</v>
      </c>
      <c r="BL36" s="212" t="s">
        <v>642</v>
      </c>
      <c r="BM36" s="7">
        <v>1</v>
      </c>
      <c r="BN36" s="212" t="s">
        <v>658</v>
      </c>
      <c r="BO36" s="7">
        <v>1</v>
      </c>
      <c r="BP36" s="119" t="s">
        <v>662</v>
      </c>
      <c r="BQ36">
        <v>1</v>
      </c>
      <c r="BR36" s="7"/>
      <c r="BS36"/>
    </row>
    <row r="37" spans="1:73" s="2" customFormat="1" ht="16">
      <c r="A37" s="30">
        <v>35</v>
      </c>
      <c r="B37" s="30">
        <v>4</v>
      </c>
      <c r="C37" s="30" t="s">
        <v>1034</v>
      </c>
      <c r="D37" s="30"/>
      <c r="E37" s="30">
        <f t="shared" si="0"/>
        <v>4</v>
      </c>
      <c r="F37" s="2">
        <v>36</v>
      </c>
      <c r="G37" s="7" t="s">
        <v>348</v>
      </c>
      <c r="H37" s="30" t="s">
        <v>1226</v>
      </c>
      <c r="I37">
        <v>18</v>
      </c>
      <c r="J37">
        <v>18</v>
      </c>
      <c r="K37" s="7">
        <v>3</v>
      </c>
      <c r="L37" t="s">
        <v>189</v>
      </c>
      <c r="M37" s="49">
        <v>27</v>
      </c>
      <c r="N37" s="2" t="s">
        <v>107</v>
      </c>
      <c r="O37" s="2" t="s">
        <v>108</v>
      </c>
      <c r="P37" s="2" t="s">
        <v>10</v>
      </c>
      <c r="Q37" s="7" t="s">
        <v>312</v>
      </c>
      <c r="R37" s="183">
        <f t="shared" si="6"/>
        <v>360</v>
      </c>
      <c r="S37" s="7">
        <v>328</v>
      </c>
      <c r="T37" s="2" t="str">
        <f t="shared" si="1"/>
        <v>gold10001200,goldChange0to50,r1-caliex-fruit_75,r2-eliore-tonic_45,r3-auriel-tomb_10,</v>
      </c>
      <c r="U37" s="2" t="str">
        <f t="shared" si="2"/>
        <v>1,1,1,1,1,</v>
      </c>
      <c r="V37" t="s">
        <v>566</v>
      </c>
      <c r="W37" s="2">
        <v>1</v>
      </c>
      <c r="X37" s="2">
        <v>24</v>
      </c>
      <c r="Y37" s="2">
        <v>14</v>
      </c>
      <c r="AB37" s="38"/>
      <c r="AC37" s="7" t="s">
        <v>348</v>
      </c>
      <c r="AD37" s="51" t="s">
        <v>247</v>
      </c>
      <c r="AE37" s="2">
        <v>5</v>
      </c>
      <c r="AG37" s="2">
        <f t="shared" si="5"/>
        <v>1200</v>
      </c>
      <c r="AH37" s="134"/>
      <c r="AI37" s="2" t="str">
        <f t="shared" si="3"/>
        <v>gold10001200</v>
      </c>
      <c r="AJ37" s="7">
        <v>1</v>
      </c>
      <c r="AK37" t="s">
        <v>598</v>
      </c>
      <c r="AL37" s="7">
        <v>1</v>
      </c>
      <c r="AM37" t="s">
        <v>639</v>
      </c>
      <c r="AN37">
        <v>1</v>
      </c>
      <c r="AO37" t="s">
        <v>661</v>
      </c>
      <c r="AP37">
        <v>1</v>
      </c>
      <c r="AQ37" t="s">
        <v>664</v>
      </c>
      <c r="AR37">
        <v>1</v>
      </c>
      <c r="AS37"/>
      <c r="AT37"/>
      <c r="AV37" s="134"/>
      <c r="BD37" s="51" t="s">
        <v>247</v>
      </c>
      <c r="BH37"/>
      <c r="BI37" t="s">
        <v>348</v>
      </c>
      <c r="BJ37" s="2" t="str">
        <f t="shared" si="7"/>
        <v>OK</v>
      </c>
      <c r="BL37" s="212" t="s">
        <v>639</v>
      </c>
      <c r="BM37" s="7">
        <v>1</v>
      </c>
      <c r="BN37" s="212" t="s">
        <v>661</v>
      </c>
      <c r="BO37" s="7">
        <v>1</v>
      </c>
      <c r="BP37" s="119" t="s">
        <v>664</v>
      </c>
      <c r="BQ37">
        <v>1</v>
      </c>
      <c r="BR37" s="7"/>
      <c r="BS37"/>
    </row>
    <row r="38" spans="1:73" s="2" customFormat="1" ht="16">
      <c r="A38" s="30">
        <v>36</v>
      </c>
      <c r="B38" s="30">
        <v>4</v>
      </c>
      <c r="C38" s="30" t="s">
        <v>1034</v>
      </c>
      <c r="D38" s="30"/>
      <c r="E38" s="30">
        <f t="shared" si="0"/>
        <v>4</v>
      </c>
      <c r="F38" s="15">
        <v>37</v>
      </c>
      <c r="G38" s="7" t="s">
        <v>349</v>
      </c>
      <c r="H38" s="30" t="s">
        <v>1226</v>
      </c>
      <c r="I38">
        <v>18</v>
      </c>
      <c r="J38">
        <v>18</v>
      </c>
      <c r="K38" s="7">
        <v>4</v>
      </c>
      <c r="L38" t="s">
        <v>1159</v>
      </c>
      <c r="M38" s="49">
        <v>27</v>
      </c>
      <c r="N38" s="2" t="s">
        <v>107</v>
      </c>
      <c r="O38" s="2" t="s">
        <v>108</v>
      </c>
      <c r="P38" s="2" t="s">
        <v>10</v>
      </c>
      <c r="Q38" s="7" t="s">
        <v>312</v>
      </c>
      <c r="R38" s="183">
        <f t="shared" si="6"/>
        <v>360</v>
      </c>
      <c r="S38" s="7">
        <v>328</v>
      </c>
      <c r="T38" s="2" t="str">
        <f t="shared" si="1"/>
        <v>gold10001300,goldChange0to50,r1-daybreak-opal_75,r2-elf-bane_45,r3-nightdance-card_10,</v>
      </c>
      <c r="U38" s="2" t="str">
        <f t="shared" si="2"/>
        <v>1,1,1,1,1,</v>
      </c>
      <c r="X38" s="2">
        <v>13</v>
      </c>
      <c r="Y38" s="2">
        <v>8</v>
      </c>
      <c r="AB38" s="38"/>
      <c r="AC38" s="7" t="s">
        <v>349</v>
      </c>
      <c r="AD38" s="51" t="s">
        <v>246</v>
      </c>
      <c r="AE38" s="2">
        <v>3</v>
      </c>
      <c r="AG38" s="2">
        <f t="shared" si="5"/>
        <v>1300</v>
      </c>
      <c r="AH38" s="134"/>
      <c r="AI38" s="2" t="str">
        <f t="shared" si="3"/>
        <v>gold10001300</v>
      </c>
      <c r="AJ38" s="7">
        <v>1</v>
      </c>
      <c r="AK38" t="s">
        <v>598</v>
      </c>
      <c r="AL38" s="7">
        <v>1</v>
      </c>
      <c r="AM38" t="s">
        <v>637</v>
      </c>
      <c r="AN38">
        <v>1</v>
      </c>
      <c r="AO38" t="s">
        <v>645</v>
      </c>
      <c r="AP38">
        <v>1</v>
      </c>
      <c r="AQ38" t="s">
        <v>666</v>
      </c>
      <c r="AR38">
        <v>1</v>
      </c>
      <c r="AS38"/>
      <c r="AT38"/>
      <c r="AV38" s="134"/>
      <c r="BD38" s="51" t="s">
        <v>246</v>
      </c>
      <c r="BH38"/>
      <c r="BI38" t="s">
        <v>349</v>
      </c>
      <c r="BJ38" s="2" t="str">
        <f t="shared" si="7"/>
        <v>OK</v>
      </c>
      <c r="BL38" s="212" t="s">
        <v>637</v>
      </c>
      <c r="BM38" s="7">
        <v>1</v>
      </c>
      <c r="BN38" s="212" t="s">
        <v>645</v>
      </c>
      <c r="BO38" s="7">
        <v>1</v>
      </c>
      <c r="BP38" s="119" t="s">
        <v>666</v>
      </c>
      <c r="BQ38">
        <v>1</v>
      </c>
      <c r="BR38" s="7"/>
      <c r="BS38"/>
    </row>
    <row r="39" spans="1:73" s="2" customFormat="1" ht="16">
      <c r="A39" s="30">
        <v>37</v>
      </c>
      <c r="B39" s="30">
        <v>4</v>
      </c>
      <c r="C39" s="30" t="s">
        <v>1034</v>
      </c>
      <c r="D39" s="30"/>
      <c r="E39" s="30">
        <f t="shared" si="0"/>
        <v>4</v>
      </c>
      <c r="F39" s="2">
        <v>38</v>
      </c>
      <c r="G39" s="7" t="s">
        <v>350</v>
      </c>
      <c r="H39" s="30" t="s">
        <v>1226</v>
      </c>
      <c r="I39">
        <v>18</v>
      </c>
      <c r="J39">
        <v>18</v>
      </c>
      <c r="K39" s="7">
        <v>4</v>
      </c>
      <c r="L39" t="s">
        <v>1159</v>
      </c>
      <c r="M39" s="49">
        <v>27</v>
      </c>
      <c r="N39" s="2" t="s">
        <v>107</v>
      </c>
      <c r="O39" s="2" t="s">
        <v>108</v>
      </c>
      <c r="P39" s="2" t="s">
        <v>10</v>
      </c>
      <c r="Q39" s="7" t="s">
        <v>312</v>
      </c>
      <c r="R39" s="183">
        <f t="shared" si="6"/>
        <v>360</v>
      </c>
      <c r="S39" s="7">
        <v>328</v>
      </c>
      <c r="T39" s="2" t="str">
        <f t="shared" si="1"/>
        <v>gold10001300,goldChange0to50,r1-ogre-tooth_75,r2-spectral-essence_45,r3-drake-tail_10,</v>
      </c>
      <c r="U39" s="2" t="str">
        <f t="shared" si="2"/>
        <v>1,1,1,1,1,</v>
      </c>
      <c r="X39" s="2">
        <v>19</v>
      </c>
      <c r="Y39" s="2">
        <v>13</v>
      </c>
      <c r="AB39" s="38"/>
      <c r="AC39" s="7" t="s">
        <v>350</v>
      </c>
      <c r="AD39" s="51" t="s">
        <v>246</v>
      </c>
      <c r="AE39" s="2">
        <v>4</v>
      </c>
      <c r="AG39" s="2">
        <f t="shared" si="5"/>
        <v>1300</v>
      </c>
      <c r="AH39" s="134"/>
      <c r="AI39" s="2" t="str">
        <f t="shared" si="3"/>
        <v>gold10001300</v>
      </c>
      <c r="AJ39" s="7">
        <v>1</v>
      </c>
      <c r="AK39" t="s">
        <v>598</v>
      </c>
      <c r="AL39" s="7">
        <v>1</v>
      </c>
      <c r="AM39" t="s">
        <v>634</v>
      </c>
      <c r="AN39">
        <v>1</v>
      </c>
      <c r="AO39" t="s">
        <v>648</v>
      </c>
      <c r="AP39">
        <v>1</v>
      </c>
      <c r="AQ39" t="s">
        <v>668</v>
      </c>
      <c r="AR39">
        <v>1</v>
      </c>
      <c r="AS39"/>
      <c r="AT39"/>
      <c r="AV39" s="134"/>
      <c r="BD39" s="51" t="s">
        <v>246</v>
      </c>
      <c r="BG39" s="7"/>
      <c r="BH39" s="21"/>
      <c r="BI39" t="s">
        <v>350</v>
      </c>
      <c r="BJ39" s="2" t="str">
        <f t="shared" si="7"/>
        <v>OK</v>
      </c>
      <c r="BL39" s="212" t="s">
        <v>634</v>
      </c>
      <c r="BM39" s="7">
        <v>1</v>
      </c>
      <c r="BN39" s="212" t="s">
        <v>648</v>
      </c>
      <c r="BO39" s="7">
        <v>1</v>
      </c>
      <c r="BP39" s="119" t="s">
        <v>668</v>
      </c>
      <c r="BQ39">
        <v>1</v>
      </c>
      <c r="BR39" s="7"/>
      <c r="BS39"/>
    </row>
    <row r="40" spans="1:73" s="2" customFormat="1" ht="16">
      <c r="A40" s="30">
        <v>38</v>
      </c>
      <c r="B40" s="30">
        <v>4</v>
      </c>
      <c r="C40" s="30" t="s">
        <v>1034</v>
      </c>
      <c r="D40" s="30"/>
      <c r="E40" s="30">
        <f t="shared" si="0"/>
        <v>4</v>
      </c>
      <c r="F40" s="15">
        <v>39</v>
      </c>
      <c r="G40" s="7" t="s">
        <v>351</v>
      </c>
      <c r="H40" s="30" t="s">
        <v>1226</v>
      </c>
      <c r="I40">
        <v>18</v>
      </c>
      <c r="J40">
        <v>18</v>
      </c>
      <c r="K40" s="7">
        <v>4</v>
      </c>
      <c r="L40" t="s">
        <v>1159</v>
      </c>
      <c r="M40" s="49">
        <v>27</v>
      </c>
      <c r="N40" s="2" t="s">
        <v>107</v>
      </c>
      <c r="O40" s="2" t="s">
        <v>108</v>
      </c>
      <c r="P40" s="2" t="s">
        <v>10</v>
      </c>
      <c r="Q40" s="7" t="s">
        <v>312</v>
      </c>
      <c r="R40" s="183">
        <f t="shared" si="6"/>
        <v>360</v>
      </c>
      <c r="S40" s="7">
        <v>328</v>
      </c>
      <c r="T40" s="2" t="str">
        <f t="shared" si="1"/>
        <v>gold10001300,goldChange0to50,r1-rok-egg_75,r2-fennec-foot_45,r3-star-crossed-knot_10,</v>
      </c>
      <c r="U40" s="2" t="str">
        <f t="shared" si="2"/>
        <v>1,1,1,1,1,</v>
      </c>
      <c r="V40" s="7" t="s">
        <v>566</v>
      </c>
      <c r="W40" s="2">
        <v>1</v>
      </c>
      <c r="X40" s="2">
        <v>24</v>
      </c>
      <c r="Y40" s="2">
        <v>14</v>
      </c>
      <c r="AB40" s="38"/>
      <c r="AC40" s="7" t="s">
        <v>351</v>
      </c>
      <c r="AD40" s="51" t="s">
        <v>246</v>
      </c>
      <c r="AE40" s="2">
        <v>5</v>
      </c>
      <c r="AG40" s="2">
        <f t="shared" si="5"/>
        <v>1300</v>
      </c>
      <c r="AH40" s="134"/>
      <c r="AI40" s="2" t="str">
        <f t="shared" si="3"/>
        <v>gold10001300</v>
      </c>
      <c r="AJ40" s="7">
        <v>1</v>
      </c>
      <c r="AK40" t="s">
        <v>598</v>
      </c>
      <c r="AL40" s="7">
        <v>1</v>
      </c>
      <c r="AM40" t="s">
        <v>631</v>
      </c>
      <c r="AN40">
        <v>1</v>
      </c>
      <c r="AO40" t="s">
        <v>651</v>
      </c>
      <c r="AP40">
        <v>1</v>
      </c>
      <c r="AQ40" t="s">
        <v>662</v>
      </c>
      <c r="AR40">
        <v>1</v>
      </c>
      <c r="AS40"/>
      <c r="AT40"/>
      <c r="AV40" s="134"/>
      <c r="BD40" s="51" t="s">
        <v>246</v>
      </c>
      <c r="BG40" s="7"/>
      <c r="BH40"/>
      <c r="BI40" t="s">
        <v>351</v>
      </c>
      <c r="BJ40" s="2" t="str">
        <f t="shared" si="7"/>
        <v>OK</v>
      </c>
      <c r="BL40" s="212" t="s">
        <v>631</v>
      </c>
      <c r="BM40" s="7">
        <v>1</v>
      </c>
      <c r="BN40" s="212" t="s">
        <v>651</v>
      </c>
      <c r="BO40" s="7">
        <v>1</v>
      </c>
      <c r="BP40" s="119" t="s">
        <v>662</v>
      </c>
      <c r="BQ40">
        <v>1</v>
      </c>
      <c r="BR40" s="7"/>
      <c r="BS40"/>
    </row>
    <row r="41" spans="1:73" s="2" customFormat="1" ht="16">
      <c r="A41" s="30">
        <v>39</v>
      </c>
      <c r="B41" s="30">
        <v>4</v>
      </c>
      <c r="C41" s="30" t="s">
        <v>1034</v>
      </c>
      <c r="D41" s="30"/>
      <c r="E41" s="30">
        <f t="shared" si="0"/>
        <v>4</v>
      </c>
      <c r="F41" s="2">
        <v>40</v>
      </c>
      <c r="G41" s="7" t="s">
        <v>352</v>
      </c>
      <c r="H41" s="30" t="s">
        <v>1226</v>
      </c>
      <c r="I41">
        <v>18</v>
      </c>
      <c r="J41">
        <v>18</v>
      </c>
      <c r="K41" s="7">
        <v>5</v>
      </c>
      <c r="L41" t="s">
        <v>1158</v>
      </c>
      <c r="M41" s="49">
        <v>30</v>
      </c>
      <c r="N41" s="2" t="s">
        <v>107</v>
      </c>
      <c r="O41" s="2" t="s">
        <v>108</v>
      </c>
      <c r="P41" s="2" t="s">
        <v>10</v>
      </c>
      <c r="Q41" s="7" t="s">
        <v>312</v>
      </c>
      <c r="R41" s="183">
        <f t="shared" si="6"/>
        <v>360</v>
      </c>
      <c r="S41" s="7">
        <v>328</v>
      </c>
      <c r="T41" s="2" t="str">
        <f t="shared" si="1"/>
        <v>gold10001400,goldChange0to50,r1-basilisk-venom_75,r2-laeran-branch_45,r3-auriel-tomb_10,</v>
      </c>
      <c r="U41" s="2" t="str">
        <f t="shared" si="2"/>
        <v>1,1,1,1,1,</v>
      </c>
      <c r="X41" s="2">
        <v>13</v>
      </c>
      <c r="Y41" s="2">
        <v>11</v>
      </c>
      <c r="AB41" s="38"/>
      <c r="AC41" s="7" t="s">
        <v>352</v>
      </c>
      <c r="AD41" s="51" t="s">
        <v>243</v>
      </c>
      <c r="AE41" s="2">
        <v>3</v>
      </c>
      <c r="AG41" s="2">
        <f t="shared" si="5"/>
        <v>1400</v>
      </c>
      <c r="AH41" s="134"/>
      <c r="AI41" s="2" t="str">
        <f t="shared" si="3"/>
        <v>gold10001400</v>
      </c>
      <c r="AJ41" s="7">
        <v>1</v>
      </c>
      <c r="AK41" t="s">
        <v>598</v>
      </c>
      <c r="AL41" s="7">
        <v>1</v>
      </c>
      <c r="AM41" t="s">
        <v>628</v>
      </c>
      <c r="AN41">
        <v>1</v>
      </c>
      <c r="AO41" t="s">
        <v>655</v>
      </c>
      <c r="AP41">
        <v>1</v>
      </c>
      <c r="AQ41" t="s">
        <v>664</v>
      </c>
      <c r="AR41">
        <v>1</v>
      </c>
      <c r="AS41"/>
      <c r="AT41"/>
      <c r="AV41" s="134"/>
      <c r="BD41" s="51" t="s">
        <v>243</v>
      </c>
      <c r="BI41" t="s">
        <v>352</v>
      </c>
      <c r="BJ41" s="2" t="str">
        <f t="shared" si="7"/>
        <v>OK</v>
      </c>
      <c r="BL41" s="212" t="s">
        <v>628</v>
      </c>
      <c r="BM41" s="7">
        <v>1</v>
      </c>
      <c r="BN41" s="212" t="s">
        <v>655</v>
      </c>
      <c r="BO41" s="7">
        <v>1</v>
      </c>
      <c r="BP41" s="119" t="s">
        <v>664</v>
      </c>
      <c r="BQ41">
        <v>1</v>
      </c>
      <c r="BR41" s="7"/>
      <c r="BS41"/>
    </row>
    <row r="42" spans="1:73" s="2" customFormat="1" ht="16">
      <c r="A42" s="30">
        <v>40</v>
      </c>
      <c r="B42" s="30">
        <v>4</v>
      </c>
      <c r="C42" s="30" t="s">
        <v>1034</v>
      </c>
      <c r="D42" s="30"/>
      <c r="E42" s="30">
        <f t="shared" si="0"/>
        <v>4</v>
      </c>
      <c r="F42" s="15">
        <v>41</v>
      </c>
      <c r="G42" s="7" t="s">
        <v>353</v>
      </c>
      <c r="H42" s="30" t="s">
        <v>1226</v>
      </c>
      <c r="I42">
        <v>18</v>
      </c>
      <c r="J42">
        <v>18</v>
      </c>
      <c r="K42" s="7">
        <v>5</v>
      </c>
      <c r="L42" t="s">
        <v>1158</v>
      </c>
      <c r="M42" s="49">
        <v>30</v>
      </c>
      <c r="N42" s="2" t="s">
        <v>107</v>
      </c>
      <c r="O42" s="2" t="s">
        <v>108</v>
      </c>
      <c r="P42" s="2" t="s">
        <v>10</v>
      </c>
      <c r="Q42" s="7" t="s">
        <v>312</v>
      </c>
      <c r="R42" s="183">
        <f t="shared" si="6"/>
        <v>360</v>
      </c>
      <c r="S42" s="7">
        <v>328</v>
      </c>
      <c r="T42" s="2" t="str">
        <f t="shared" si="1"/>
        <v>gold10001400,goldChange0to50,r1-valic-dial_75,r2-aurielian-powder_45,r3-nightdance-card_10,</v>
      </c>
      <c r="U42" s="2" t="str">
        <f t="shared" si="2"/>
        <v>1,1,1,1,1,</v>
      </c>
      <c r="X42" s="2">
        <v>18</v>
      </c>
      <c r="Y42" s="2">
        <v>14</v>
      </c>
      <c r="AB42" s="38"/>
      <c r="AC42" s="7" t="s">
        <v>353</v>
      </c>
      <c r="AD42" s="51" t="s">
        <v>243</v>
      </c>
      <c r="AE42" s="2">
        <v>4</v>
      </c>
      <c r="AG42" s="2">
        <f t="shared" si="5"/>
        <v>1400</v>
      </c>
      <c r="AH42" s="134"/>
      <c r="AI42" s="2" t="str">
        <f t="shared" si="3"/>
        <v>gold10001400</v>
      </c>
      <c r="AJ42" s="7">
        <v>1</v>
      </c>
      <c r="AK42" t="s">
        <v>598</v>
      </c>
      <c r="AL42" s="7">
        <v>1</v>
      </c>
      <c r="AM42" t="s">
        <v>622</v>
      </c>
      <c r="AN42">
        <v>1</v>
      </c>
      <c r="AO42" t="s">
        <v>658</v>
      </c>
      <c r="AP42">
        <v>1</v>
      </c>
      <c r="AQ42" t="s">
        <v>666</v>
      </c>
      <c r="AR42">
        <v>1</v>
      </c>
      <c r="AS42"/>
      <c r="AT42"/>
      <c r="AV42" s="134"/>
      <c r="BD42" s="51" t="s">
        <v>243</v>
      </c>
      <c r="BI42" t="s">
        <v>353</v>
      </c>
      <c r="BJ42" s="2" t="str">
        <f t="shared" si="7"/>
        <v>OK</v>
      </c>
      <c r="BL42" s="212" t="s">
        <v>622</v>
      </c>
      <c r="BM42" s="7">
        <v>1</v>
      </c>
      <c r="BN42" s="212" t="s">
        <v>658</v>
      </c>
      <c r="BO42" s="7">
        <v>1</v>
      </c>
      <c r="BP42" s="119" t="s">
        <v>666</v>
      </c>
      <c r="BQ42">
        <v>1</v>
      </c>
      <c r="BR42" s="7"/>
      <c r="BS42"/>
      <c r="BU42" s="35"/>
    </row>
    <row r="43" spans="1:73" s="2" customFormat="1" ht="16">
      <c r="A43" s="30">
        <v>41</v>
      </c>
      <c r="B43" s="30">
        <v>4</v>
      </c>
      <c r="C43" s="30" t="s">
        <v>1034</v>
      </c>
      <c r="D43" s="30"/>
      <c r="E43" s="30">
        <f t="shared" si="0"/>
        <v>4</v>
      </c>
      <c r="F43" s="2">
        <v>42</v>
      </c>
      <c r="G43" s="7" t="s">
        <v>354</v>
      </c>
      <c r="H43" s="30" t="s">
        <v>1226</v>
      </c>
      <c r="I43">
        <v>18</v>
      </c>
      <c r="J43">
        <v>18</v>
      </c>
      <c r="K43" s="7">
        <v>5</v>
      </c>
      <c r="L43" t="s">
        <v>1158</v>
      </c>
      <c r="M43" s="49">
        <v>30</v>
      </c>
      <c r="N43" s="2" t="s">
        <v>107</v>
      </c>
      <c r="O43" s="2" t="s">
        <v>108</v>
      </c>
      <c r="P43" s="2" t="s">
        <v>10</v>
      </c>
      <c r="Q43" s="7" t="s">
        <v>312</v>
      </c>
      <c r="R43" s="183">
        <f t="shared" si="6"/>
        <v>360</v>
      </c>
      <c r="S43" s="7">
        <v>328</v>
      </c>
      <c r="T43" s="2" t="str">
        <f t="shared" si="1"/>
        <v>gold10001400,goldChange0to50,r1-everlast-ember_75,r2-eliore-tonic_45,r3-drake-tail_10,</v>
      </c>
      <c r="U43" s="2" t="str">
        <f t="shared" si="2"/>
        <v>1,1,1,1,1,</v>
      </c>
      <c r="V43" s="7" t="s">
        <v>566</v>
      </c>
      <c r="W43" s="2">
        <v>1</v>
      </c>
      <c r="X43" s="2">
        <v>23</v>
      </c>
      <c r="Y43" s="2">
        <v>13</v>
      </c>
      <c r="AB43" s="38"/>
      <c r="AC43" s="7" t="s">
        <v>354</v>
      </c>
      <c r="AD43" s="51" t="s">
        <v>243</v>
      </c>
      <c r="AE43" s="2">
        <v>5</v>
      </c>
      <c r="AG43" s="2">
        <f t="shared" si="5"/>
        <v>1400</v>
      </c>
      <c r="AH43" s="134"/>
      <c r="AI43" s="2" t="str">
        <f t="shared" si="3"/>
        <v>gold10001400</v>
      </c>
      <c r="AJ43" s="7">
        <v>1</v>
      </c>
      <c r="AK43" t="s">
        <v>598</v>
      </c>
      <c r="AL43" s="7">
        <v>1</v>
      </c>
      <c r="AM43" t="s">
        <v>625</v>
      </c>
      <c r="AN43">
        <v>1</v>
      </c>
      <c r="AO43" t="s">
        <v>661</v>
      </c>
      <c r="AP43">
        <v>1</v>
      </c>
      <c r="AQ43" t="s">
        <v>668</v>
      </c>
      <c r="AR43">
        <v>1</v>
      </c>
      <c r="AS43"/>
      <c r="AT43"/>
      <c r="AV43" s="134"/>
      <c r="BD43" s="51" t="s">
        <v>243</v>
      </c>
      <c r="BI43" t="s">
        <v>354</v>
      </c>
      <c r="BJ43" s="2" t="str">
        <f t="shared" si="7"/>
        <v>OK</v>
      </c>
      <c r="BL43" s="212" t="s">
        <v>625</v>
      </c>
      <c r="BM43" s="7">
        <v>1</v>
      </c>
      <c r="BN43" s="212" t="s">
        <v>661</v>
      </c>
      <c r="BO43" s="7">
        <v>1</v>
      </c>
      <c r="BP43" s="119" t="s">
        <v>668</v>
      </c>
      <c r="BQ43">
        <v>1</v>
      </c>
      <c r="BR43" s="7"/>
      <c r="BS43"/>
      <c r="BU43" s="35"/>
    </row>
    <row r="44" spans="1:73" s="2" customFormat="1" ht="16">
      <c r="A44" s="30">
        <v>42</v>
      </c>
      <c r="B44" s="30">
        <v>4</v>
      </c>
      <c r="C44" s="30" t="s">
        <v>1034</v>
      </c>
      <c r="D44" s="30"/>
      <c r="E44" s="30">
        <f t="shared" si="0"/>
        <v>4</v>
      </c>
      <c r="F44" s="15">
        <v>43</v>
      </c>
      <c r="G44" s="7" t="s">
        <v>1116</v>
      </c>
      <c r="H44" s="30" t="s">
        <v>1226</v>
      </c>
      <c r="I44">
        <v>18</v>
      </c>
      <c r="J44">
        <v>18</v>
      </c>
      <c r="K44" s="7">
        <v>1</v>
      </c>
      <c r="L44" t="s">
        <v>195</v>
      </c>
      <c r="M44" s="49">
        <v>30</v>
      </c>
      <c r="N44" s="2" t="s">
        <v>107</v>
      </c>
      <c r="O44" s="2" t="s">
        <v>108</v>
      </c>
      <c r="P44" s="2" t="s">
        <v>10</v>
      </c>
      <c r="Q44" s="7" t="s">
        <v>312</v>
      </c>
      <c r="R44" s="183">
        <f t="shared" si="6"/>
        <v>360</v>
      </c>
      <c r="S44" s="7">
        <v>328</v>
      </c>
      <c r="T44" s="2" t="str">
        <f t="shared" si="1"/>
        <v>gold10001500,goldChange0to50,r1-eisenglass-vial_75,r2-elf-bane_45,r3-star-crossed-knot_12.5,</v>
      </c>
      <c r="U44" s="2" t="str">
        <f t="shared" si="2"/>
        <v>1,1,1,1,1,</v>
      </c>
      <c r="X44" s="2">
        <v>14</v>
      </c>
      <c r="Y44" s="2">
        <v>11</v>
      </c>
      <c r="AB44" s="38"/>
      <c r="AC44" s="7" t="s">
        <v>1116</v>
      </c>
      <c r="AD44" s="51" t="s">
        <v>245</v>
      </c>
      <c r="AE44" s="2">
        <v>3</v>
      </c>
      <c r="AG44" s="2">
        <f t="shared" si="5"/>
        <v>1500</v>
      </c>
      <c r="AH44" s="134"/>
      <c r="AI44" s="2" t="str">
        <f t="shared" si="3"/>
        <v>gold10001500</v>
      </c>
      <c r="AJ44" s="7">
        <v>1</v>
      </c>
      <c r="AK44" t="s">
        <v>598</v>
      </c>
      <c r="AL44" s="7">
        <v>1</v>
      </c>
      <c r="AM44" t="s">
        <v>642</v>
      </c>
      <c r="AN44">
        <v>1</v>
      </c>
      <c r="AO44" t="s">
        <v>645</v>
      </c>
      <c r="AP44">
        <v>1</v>
      </c>
      <c r="AQ44" t="s">
        <v>663</v>
      </c>
      <c r="AR44">
        <v>1</v>
      </c>
      <c r="AS44"/>
      <c r="AT44"/>
      <c r="AU44" s="7" t="s">
        <v>596</v>
      </c>
      <c r="AV44" s="134"/>
      <c r="BD44" s="51" t="s">
        <v>245</v>
      </c>
      <c r="BI44" t="s">
        <v>1116</v>
      </c>
      <c r="BJ44" s="2" t="str">
        <f t="shared" si="7"/>
        <v>OK</v>
      </c>
      <c r="BL44" s="212" t="s">
        <v>642</v>
      </c>
      <c r="BM44" s="7">
        <v>1</v>
      </c>
      <c r="BN44" s="212" t="s">
        <v>645</v>
      </c>
      <c r="BO44" s="7">
        <v>1</v>
      </c>
      <c r="BP44" s="119" t="s">
        <v>663</v>
      </c>
      <c r="BQ44" s="7">
        <v>1</v>
      </c>
      <c r="BS44"/>
      <c r="BU44" s="209"/>
    </row>
    <row r="45" spans="1:73" s="2" customFormat="1" ht="16">
      <c r="A45" s="30">
        <v>43</v>
      </c>
      <c r="B45" s="30">
        <v>4</v>
      </c>
      <c r="C45" s="30" t="s">
        <v>1034</v>
      </c>
      <c r="D45" s="30"/>
      <c r="E45" s="30">
        <f t="shared" si="0"/>
        <v>4</v>
      </c>
      <c r="F45" s="2">
        <v>44</v>
      </c>
      <c r="G45" s="7" t="s">
        <v>1117</v>
      </c>
      <c r="H45" s="30" t="s">
        <v>1226</v>
      </c>
      <c r="I45">
        <v>18</v>
      </c>
      <c r="J45">
        <v>18</v>
      </c>
      <c r="K45" s="7">
        <v>1</v>
      </c>
      <c r="L45" t="s">
        <v>195</v>
      </c>
      <c r="M45" s="49">
        <v>30</v>
      </c>
      <c r="N45" s="2" t="s">
        <v>107</v>
      </c>
      <c r="O45" s="2" t="s">
        <v>108</v>
      </c>
      <c r="P45" s="2" t="s">
        <v>10</v>
      </c>
      <c r="Q45" s="7" t="s">
        <v>312</v>
      </c>
      <c r="R45" s="183">
        <f t="shared" si="6"/>
        <v>360</v>
      </c>
      <c r="S45" s="7">
        <v>328</v>
      </c>
      <c r="T45" s="2" t="str">
        <f t="shared" si="1"/>
        <v>gold10001500,goldChange0to50,r1-caliex-fruit_75,r2-spectral-essence_45,r3-auriel-tomb_12.5,</v>
      </c>
      <c r="U45" s="2" t="str">
        <f t="shared" si="2"/>
        <v>1,1,1,1,1,</v>
      </c>
      <c r="X45" s="2">
        <v>19</v>
      </c>
      <c r="Y45" s="2">
        <v>11</v>
      </c>
      <c r="AB45" s="38"/>
      <c r="AC45" s="7" t="s">
        <v>1117</v>
      </c>
      <c r="AD45" s="51" t="s">
        <v>245</v>
      </c>
      <c r="AE45" s="2">
        <v>4</v>
      </c>
      <c r="AG45" s="2">
        <f t="shared" si="5"/>
        <v>1500</v>
      </c>
      <c r="AH45" s="134"/>
      <c r="AI45" s="2" t="str">
        <f t="shared" si="3"/>
        <v>gold10001500</v>
      </c>
      <c r="AJ45" s="7">
        <v>1</v>
      </c>
      <c r="AK45" t="s">
        <v>598</v>
      </c>
      <c r="AL45" s="7">
        <v>1</v>
      </c>
      <c r="AM45" t="s">
        <v>639</v>
      </c>
      <c r="AN45">
        <v>1</v>
      </c>
      <c r="AO45" t="s">
        <v>648</v>
      </c>
      <c r="AP45">
        <v>1</v>
      </c>
      <c r="AQ45" t="s">
        <v>665</v>
      </c>
      <c r="AR45">
        <v>1</v>
      </c>
      <c r="AS45"/>
      <c r="AT45"/>
      <c r="AV45" s="134"/>
      <c r="BD45" s="51" t="s">
        <v>245</v>
      </c>
      <c r="BI45" t="s">
        <v>1117</v>
      </c>
      <c r="BJ45" s="2" t="str">
        <f t="shared" si="7"/>
        <v>OK</v>
      </c>
      <c r="BL45" s="212" t="s">
        <v>639</v>
      </c>
      <c r="BM45" s="7">
        <v>1</v>
      </c>
      <c r="BN45" s="212" t="s">
        <v>648</v>
      </c>
      <c r="BO45" s="7">
        <v>1</v>
      </c>
      <c r="BP45" s="119" t="s">
        <v>665</v>
      </c>
      <c r="BQ45" s="7">
        <v>1</v>
      </c>
      <c r="BS45"/>
      <c r="BU45" s="209"/>
    </row>
    <row r="46" spans="1:73" s="2" customFormat="1" ht="16">
      <c r="A46" s="30">
        <v>44</v>
      </c>
      <c r="B46" s="30">
        <v>4</v>
      </c>
      <c r="C46" s="30" t="s">
        <v>1034</v>
      </c>
      <c r="D46" s="30"/>
      <c r="E46" s="30">
        <f t="shared" si="0"/>
        <v>4</v>
      </c>
      <c r="F46" s="15">
        <v>45</v>
      </c>
      <c r="G46" s="7" t="s">
        <v>1118</v>
      </c>
      <c r="H46" s="30" t="s">
        <v>1226</v>
      </c>
      <c r="I46">
        <v>18</v>
      </c>
      <c r="J46">
        <v>18</v>
      </c>
      <c r="K46" s="7">
        <v>1</v>
      </c>
      <c r="L46" t="s">
        <v>195</v>
      </c>
      <c r="M46" s="49">
        <v>30</v>
      </c>
      <c r="N46" s="2" t="s">
        <v>107</v>
      </c>
      <c r="O46" s="2" t="s">
        <v>108</v>
      </c>
      <c r="P46" s="2" t="s">
        <v>10</v>
      </c>
      <c r="Q46" s="7" t="s">
        <v>312</v>
      </c>
      <c r="R46" s="183">
        <f t="shared" si="6"/>
        <v>360</v>
      </c>
      <c r="S46" s="7">
        <v>328</v>
      </c>
      <c r="T46" s="2" t="str">
        <f t="shared" si="1"/>
        <v>gold10001500,goldChange0to50,r1-daybreak-opal_75,r2-fennec-foot_45,r3-nightdance-card_12.5,</v>
      </c>
      <c r="U46" s="2" t="str">
        <f t="shared" si="2"/>
        <v>1,1,1,1,1,</v>
      </c>
      <c r="V46" s="7" t="s">
        <v>566</v>
      </c>
      <c r="W46" s="2">
        <v>1</v>
      </c>
      <c r="X46" s="2">
        <v>27</v>
      </c>
      <c r="Y46" s="2">
        <v>16</v>
      </c>
      <c r="AB46" s="38"/>
      <c r="AC46" s="7" t="s">
        <v>1118</v>
      </c>
      <c r="AD46" s="51" t="s">
        <v>245</v>
      </c>
      <c r="AE46" s="2">
        <v>5</v>
      </c>
      <c r="AG46" s="2">
        <f t="shared" si="5"/>
        <v>1500</v>
      </c>
      <c r="AH46" s="134"/>
      <c r="AI46" s="2" t="str">
        <f t="shared" si="3"/>
        <v>gold10001500</v>
      </c>
      <c r="AJ46" s="7">
        <v>1</v>
      </c>
      <c r="AK46" t="s">
        <v>598</v>
      </c>
      <c r="AL46" s="7">
        <v>1</v>
      </c>
      <c r="AM46" t="s">
        <v>637</v>
      </c>
      <c r="AN46">
        <v>1</v>
      </c>
      <c r="AO46" t="s">
        <v>651</v>
      </c>
      <c r="AP46">
        <v>1</v>
      </c>
      <c r="AQ46" t="s">
        <v>667</v>
      </c>
      <c r="AR46">
        <v>1</v>
      </c>
      <c r="AS46"/>
      <c r="AT46"/>
      <c r="AV46" s="134"/>
      <c r="BD46" s="51" t="s">
        <v>245</v>
      </c>
      <c r="BI46" t="s">
        <v>1118</v>
      </c>
      <c r="BJ46" s="2" t="str">
        <f t="shared" si="7"/>
        <v>OK</v>
      </c>
      <c r="BL46" s="212" t="s">
        <v>637</v>
      </c>
      <c r="BM46" s="7">
        <v>1</v>
      </c>
      <c r="BN46" s="212" t="s">
        <v>651</v>
      </c>
      <c r="BO46" s="7">
        <v>1</v>
      </c>
      <c r="BP46" s="119" t="s">
        <v>667</v>
      </c>
      <c r="BQ46" s="7">
        <v>1</v>
      </c>
      <c r="BS46"/>
      <c r="BU46" s="209"/>
    </row>
    <row r="47" spans="1:73" s="2" customFormat="1" ht="16">
      <c r="A47" s="30">
        <v>45</v>
      </c>
      <c r="B47" s="30">
        <v>4</v>
      </c>
      <c r="C47" s="30" t="s">
        <v>1034</v>
      </c>
      <c r="D47" s="30"/>
      <c r="E47" s="30">
        <f t="shared" si="0"/>
        <v>4</v>
      </c>
      <c r="F47" s="2">
        <v>46</v>
      </c>
      <c r="G47" s="7" t="s">
        <v>1119</v>
      </c>
      <c r="H47" s="30" t="s">
        <v>1226</v>
      </c>
      <c r="I47">
        <v>18</v>
      </c>
      <c r="J47">
        <v>18</v>
      </c>
      <c r="K47" s="7">
        <v>2</v>
      </c>
      <c r="L47" t="s">
        <v>200</v>
      </c>
      <c r="M47" s="49">
        <v>33</v>
      </c>
      <c r="N47" s="2" t="s">
        <v>107</v>
      </c>
      <c r="O47" s="2" t="s">
        <v>108</v>
      </c>
      <c r="P47" s="2" t="s">
        <v>10</v>
      </c>
      <c r="Q47" s="7" t="s">
        <v>312</v>
      </c>
      <c r="R47" s="183">
        <f t="shared" si="6"/>
        <v>360</v>
      </c>
      <c r="S47" s="7">
        <v>328</v>
      </c>
      <c r="T47" s="2" t="str">
        <f t="shared" si="1"/>
        <v>gold10001600,goldChange0to50,r1-ogre-tooth_75,r2-laeran-branch_45,r3-drake-tail_12.5,</v>
      </c>
      <c r="U47" s="2" t="str">
        <f t="shared" si="2"/>
        <v>1,1,1,1,1,</v>
      </c>
      <c r="X47" s="2">
        <v>13</v>
      </c>
      <c r="Y47" s="2">
        <v>10</v>
      </c>
      <c r="AB47" s="38"/>
      <c r="AC47" s="7" t="s">
        <v>1119</v>
      </c>
      <c r="AD47" s="51" t="s">
        <v>244</v>
      </c>
      <c r="AE47" s="2">
        <v>3</v>
      </c>
      <c r="AG47" s="2">
        <f t="shared" si="5"/>
        <v>1600</v>
      </c>
      <c r="AH47" s="134"/>
      <c r="AI47" s="2" t="str">
        <f t="shared" si="3"/>
        <v>gold10001600</v>
      </c>
      <c r="AJ47" s="7">
        <v>1</v>
      </c>
      <c r="AK47" t="s">
        <v>598</v>
      </c>
      <c r="AL47" s="7">
        <v>1</v>
      </c>
      <c r="AM47" t="s">
        <v>634</v>
      </c>
      <c r="AN47">
        <v>1</v>
      </c>
      <c r="AO47" t="s">
        <v>655</v>
      </c>
      <c r="AP47">
        <v>1</v>
      </c>
      <c r="AQ47" t="s">
        <v>669</v>
      </c>
      <c r="AR47">
        <v>1</v>
      </c>
      <c r="AS47"/>
      <c r="AT47"/>
      <c r="AV47" s="134"/>
      <c r="BD47" s="51" t="s">
        <v>244</v>
      </c>
      <c r="BI47" t="s">
        <v>1119</v>
      </c>
      <c r="BJ47" s="2" t="str">
        <f t="shared" si="7"/>
        <v>OK</v>
      </c>
      <c r="BL47" s="212" t="s">
        <v>634</v>
      </c>
      <c r="BM47" s="7">
        <v>1</v>
      </c>
      <c r="BN47" s="212" t="s">
        <v>655</v>
      </c>
      <c r="BO47" s="7">
        <v>1</v>
      </c>
      <c r="BP47" s="119" t="s">
        <v>669</v>
      </c>
      <c r="BQ47" s="7">
        <v>1</v>
      </c>
      <c r="BS47"/>
      <c r="BU47" s="209"/>
    </row>
    <row r="48" spans="1:73" s="2" customFormat="1" ht="16">
      <c r="A48" s="30">
        <v>46</v>
      </c>
      <c r="B48" s="30">
        <v>4</v>
      </c>
      <c r="C48" s="30" t="s">
        <v>1034</v>
      </c>
      <c r="D48" s="30"/>
      <c r="E48" s="30">
        <f t="shared" si="0"/>
        <v>4</v>
      </c>
      <c r="F48" s="15">
        <v>47</v>
      </c>
      <c r="G48" s="7" t="s">
        <v>1120</v>
      </c>
      <c r="H48" s="30" t="s">
        <v>1226</v>
      </c>
      <c r="I48">
        <v>18</v>
      </c>
      <c r="J48">
        <v>18</v>
      </c>
      <c r="K48" s="7">
        <v>2</v>
      </c>
      <c r="L48" t="s">
        <v>200</v>
      </c>
      <c r="M48" s="49">
        <v>33</v>
      </c>
      <c r="N48" s="2" t="s">
        <v>107</v>
      </c>
      <c r="O48" s="2" t="s">
        <v>108</v>
      </c>
      <c r="P48" s="2" t="s">
        <v>10</v>
      </c>
      <c r="Q48" s="7" t="s">
        <v>312</v>
      </c>
      <c r="R48" s="183">
        <f t="shared" si="6"/>
        <v>360</v>
      </c>
      <c r="S48" s="7">
        <v>328</v>
      </c>
      <c r="T48" s="2" t="str">
        <f t="shared" si="1"/>
        <v>gold10001600,goldChange0to50,r1-rok-egg_75,r2-aurielian-powder_45,r3-star-crossed-knot_12.5,</v>
      </c>
      <c r="U48" s="2" t="str">
        <f t="shared" si="2"/>
        <v>1,1,1,1,1,</v>
      </c>
      <c r="X48" s="2">
        <v>22</v>
      </c>
      <c r="Y48" s="2">
        <v>10</v>
      </c>
      <c r="AB48" s="38"/>
      <c r="AC48" s="7" t="s">
        <v>1120</v>
      </c>
      <c r="AD48" s="51" t="s">
        <v>244</v>
      </c>
      <c r="AE48" s="2">
        <v>4</v>
      </c>
      <c r="AG48" s="2">
        <f t="shared" si="5"/>
        <v>1600</v>
      </c>
      <c r="AH48" s="134"/>
      <c r="AI48" s="2" t="str">
        <f t="shared" si="3"/>
        <v>gold10001600</v>
      </c>
      <c r="AJ48" s="7">
        <v>1</v>
      </c>
      <c r="AK48" t="s">
        <v>598</v>
      </c>
      <c r="AL48" s="7">
        <v>1</v>
      </c>
      <c r="AM48" t="s">
        <v>631</v>
      </c>
      <c r="AN48">
        <v>1</v>
      </c>
      <c r="AO48" t="s">
        <v>658</v>
      </c>
      <c r="AP48">
        <v>1</v>
      </c>
      <c r="AQ48" t="s">
        <v>663</v>
      </c>
      <c r="AR48">
        <v>1</v>
      </c>
      <c r="AS48"/>
      <c r="AT48"/>
      <c r="AV48" s="134"/>
      <c r="BD48" s="51" t="s">
        <v>244</v>
      </c>
      <c r="BI48" t="s">
        <v>1120</v>
      </c>
      <c r="BJ48" s="2" t="str">
        <f t="shared" si="7"/>
        <v>OK</v>
      </c>
      <c r="BL48" s="212" t="s">
        <v>631</v>
      </c>
      <c r="BM48" s="7">
        <v>1</v>
      </c>
      <c r="BN48" s="212" t="s">
        <v>658</v>
      </c>
      <c r="BO48" s="7">
        <v>1</v>
      </c>
      <c r="BP48" s="119" t="s">
        <v>663</v>
      </c>
      <c r="BQ48" s="7">
        <v>1</v>
      </c>
      <c r="BS48"/>
      <c r="BU48" s="209"/>
    </row>
    <row r="49" spans="1:16377" s="2" customFormat="1" ht="16">
      <c r="A49" s="30">
        <v>47</v>
      </c>
      <c r="B49" s="30">
        <v>4</v>
      </c>
      <c r="C49" s="30" t="s">
        <v>1034</v>
      </c>
      <c r="D49" s="30"/>
      <c r="E49" s="30">
        <f t="shared" si="0"/>
        <v>4</v>
      </c>
      <c r="F49" s="2">
        <v>48</v>
      </c>
      <c r="G49" s="7" t="s">
        <v>1121</v>
      </c>
      <c r="H49" s="30" t="s">
        <v>1226</v>
      </c>
      <c r="I49">
        <v>18</v>
      </c>
      <c r="J49">
        <v>18</v>
      </c>
      <c r="K49" s="7">
        <v>2</v>
      </c>
      <c r="L49" t="s">
        <v>200</v>
      </c>
      <c r="M49" s="49">
        <v>33</v>
      </c>
      <c r="N49" s="2" t="s">
        <v>107</v>
      </c>
      <c r="O49" s="2" t="s">
        <v>108</v>
      </c>
      <c r="P49" s="2" t="s">
        <v>10</v>
      </c>
      <c r="Q49" s="7" t="s">
        <v>312</v>
      </c>
      <c r="R49" s="183">
        <f t="shared" si="6"/>
        <v>360</v>
      </c>
      <c r="S49" s="7">
        <v>328</v>
      </c>
      <c r="T49" s="2" t="str">
        <f t="shared" si="1"/>
        <v>gold10001600,goldChange0to50,r1-basilisk-venom_75,r2-eliore-tonic_45,r3-auriel-tomb_12.5,</v>
      </c>
      <c r="U49" s="2" t="str">
        <f t="shared" si="2"/>
        <v>1,1,1,1,1,</v>
      </c>
      <c r="X49" s="2">
        <v>25</v>
      </c>
      <c r="Y49" s="2">
        <v>16</v>
      </c>
      <c r="AB49" s="38"/>
      <c r="AC49" s="7" t="s">
        <v>1121</v>
      </c>
      <c r="AD49" s="51" t="s">
        <v>244</v>
      </c>
      <c r="AE49" s="2">
        <v>5</v>
      </c>
      <c r="AG49" s="2">
        <f t="shared" si="5"/>
        <v>1600</v>
      </c>
      <c r="AH49" s="134"/>
      <c r="AI49" s="2" t="str">
        <f t="shared" si="3"/>
        <v>gold10001600</v>
      </c>
      <c r="AJ49" s="7">
        <v>1</v>
      </c>
      <c r="AK49" t="s">
        <v>598</v>
      </c>
      <c r="AL49" s="7">
        <v>1</v>
      </c>
      <c r="AM49" t="s">
        <v>628</v>
      </c>
      <c r="AN49">
        <v>1</v>
      </c>
      <c r="AO49" t="s">
        <v>661</v>
      </c>
      <c r="AP49">
        <v>1</v>
      </c>
      <c r="AQ49" t="s">
        <v>665</v>
      </c>
      <c r="AR49">
        <v>1</v>
      </c>
      <c r="AS49"/>
      <c r="AT49"/>
      <c r="AV49" s="134"/>
      <c r="BD49" s="51" t="s">
        <v>244</v>
      </c>
      <c r="BI49" t="s">
        <v>1121</v>
      </c>
      <c r="BJ49" s="2" t="str">
        <f t="shared" si="7"/>
        <v>OK</v>
      </c>
      <c r="BL49" s="212" t="s">
        <v>628</v>
      </c>
      <c r="BM49" s="7">
        <v>1</v>
      </c>
      <c r="BN49" s="212" t="s">
        <v>661</v>
      </c>
      <c r="BO49" s="7">
        <v>1</v>
      </c>
      <c r="BP49" s="212" t="s">
        <v>665</v>
      </c>
      <c r="BQ49" s="7">
        <v>1</v>
      </c>
      <c r="BS49"/>
      <c r="BU49" s="209"/>
    </row>
    <row r="50" spans="1:16377" s="2" customFormat="1" ht="16">
      <c r="A50" s="30">
        <v>48</v>
      </c>
      <c r="B50" s="30">
        <v>4</v>
      </c>
      <c r="C50" s="30" t="s">
        <v>1034</v>
      </c>
      <c r="D50" s="30"/>
      <c r="E50" s="30">
        <f t="shared" si="0"/>
        <v>4</v>
      </c>
      <c r="F50" s="15">
        <v>49</v>
      </c>
      <c r="G50" s="7" t="s">
        <v>1122</v>
      </c>
      <c r="H50" s="30" t="s">
        <v>1226</v>
      </c>
      <c r="I50">
        <v>18</v>
      </c>
      <c r="J50">
        <v>18</v>
      </c>
      <c r="K50" s="7">
        <v>5</v>
      </c>
      <c r="L50" t="s">
        <v>197</v>
      </c>
      <c r="M50" s="49">
        <v>33</v>
      </c>
      <c r="N50" s="2" t="s">
        <v>107</v>
      </c>
      <c r="O50" s="2" t="s">
        <v>108</v>
      </c>
      <c r="P50" s="2" t="s">
        <v>10</v>
      </c>
      <c r="Q50" s="7" t="s">
        <v>312</v>
      </c>
      <c r="R50" s="183">
        <f t="shared" si="6"/>
        <v>360</v>
      </c>
      <c r="S50" s="7">
        <v>328</v>
      </c>
      <c r="T50" s="2" t="str">
        <f t="shared" si="1"/>
        <v>gold10001700,goldChange0to50,r1-valic-dial_75,r2-elf-bane_45,r3-nightdance-card_12.5,</v>
      </c>
      <c r="U50" s="2" t="str">
        <f t="shared" si="2"/>
        <v>1,1,1,1,1,</v>
      </c>
      <c r="X50" s="2">
        <v>15</v>
      </c>
      <c r="Y50" s="2">
        <v>11</v>
      </c>
      <c r="AB50" s="38"/>
      <c r="AC50" s="7" t="s">
        <v>1122</v>
      </c>
      <c r="AD50" s="51" t="s">
        <v>243</v>
      </c>
      <c r="AE50" s="2">
        <v>3</v>
      </c>
      <c r="AG50" s="2">
        <f t="shared" si="5"/>
        <v>1700</v>
      </c>
      <c r="AH50" s="134"/>
      <c r="AI50" s="2" t="str">
        <f t="shared" si="3"/>
        <v>gold10001700</v>
      </c>
      <c r="AJ50" s="7">
        <v>1</v>
      </c>
      <c r="AK50" t="s">
        <v>598</v>
      </c>
      <c r="AL50" s="7">
        <v>1</v>
      </c>
      <c r="AM50" t="s">
        <v>622</v>
      </c>
      <c r="AN50">
        <v>1</v>
      </c>
      <c r="AO50" t="s">
        <v>645</v>
      </c>
      <c r="AP50">
        <v>1</v>
      </c>
      <c r="AQ50" t="s">
        <v>667</v>
      </c>
      <c r="AR50">
        <v>1</v>
      </c>
      <c r="AS50"/>
      <c r="AT50"/>
      <c r="AV50" s="134"/>
      <c r="BD50" s="51" t="s">
        <v>243</v>
      </c>
      <c r="BI50" t="s">
        <v>1122</v>
      </c>
      <c r="BJ50" s="2" t="str">
        <f t="shared" si="7"/>
        <v>OK</v>
      </c>
      <c r="BL50" s="212" t="s">
        <v>622</v>
      </c>
      <c r="BM50" s="7">
        <v>1</v>
      </c>
      <c r="BN50" s="212" t="s">
        <v>645</v>
      </c>
      <c r="BO50" s="7">
        <v>1</v>
      </c>
      <c r="BP50" s="212" t="s">
        <v>667</v>
      </c>
      <c r="BQ50" s="7">
        <v>1</v>
      </c>
      <c r="BS50"/>
      <c r="BU50" s="209"/>
    </row>
    <row r="51" spans="1:16377" s="2" customFormat="1" ht="16">
      <c r="A51" s="30">
        <v>49</v>
      </c>
      <c r="B51" s="30">
        <v>4</v>
      </c>
      <c r="C51" s="30" t="s">
        <v>1034</v>
      </c>
      <c r="D51" s="30"/>
      <c r="E51" s="30">
        <f t="shared" si="0"/>
        <v>4</v>
      </c>
      <c r="F51" s="2">
        <v>50</v>
      </c>
      <c r="G51" s="7" t="s">
        <v>1123</v>
      </c>
      <c r="H51" s="30" t="s">
        <v>1226</v>
      </c>
      <c r="I51">
        <v>18</v>
      </c>
      <c r="J51">
        <v>18</v>
      </c>
      <c r="K51" s="7">
        <v>5</v>
      </c>
      <c r="L51" t="s">
        <v>197</v>
      </c>
      <c r="M51" s="49">
        <v>33</v>
      </c>
      <c r="N51" s="2" t="s">
        <v>107</v>
      </c>
      <c r="O51" s="2" t="s">
        <v>108</v>
      </c>
      <c r="P51" s="2" t="s">
        <v>10</v>
      </c>
      <c r="Q51" s="7" t="s">
        <v>312</v>
      </c>
      <c r="R51" s="183">
        <f t="shared" si="6"/>
        <v>360</v>
      </c>
      <c r="S51" s="7">
        <v>328</v>
      </c>
      <c r="T51" s="2" t="str">
        <f t="shared" si="1"/>
        <v>gold10001700,goldChange0to50,r1-everlast-ember_75,r2-spectral-essence_45,r3-drake-tail_12.5,</v>
      </c>
      <c r="U51" s="2" t="str">
        <f t="shared" si="2"/>
        <v>1,1,1,1,1,</v>
      </c>
      <c r="X51" s="2">
        <v>18</v>
      </c>
      <c r="Y51" s="2">
        <v>14</v>
      </c>
      <c r="AB51" s="38"/>
      <c r="AC51" s="7" t="s">
        <v>1123</v>
      </c>
      <c r="AD51" s="51" t="s">
        <v>243</v>
      </c>
      <c r="AE51" s="2">
        <v>4</v>
      </c>
      <c r="AG51" s="2">
        <f t="shared" si="5"/>
        <v>1700</v>
      </c>
      <c r="AH51" s="134"/>
      <c r="AI51" s="2" t="str">
        <f t="shared" si="3"/>
        <v>gold10001700</v>
      </c>
      <c r="AJ51" s="7">
        <v>1</v>
      </c>
      <c r="AK51" t="s">
        <v>598</v>
      </c>
      <c r="AL51" s="7">
        <v>1</v>
      </c>
      <c r="AM51" t="s">
        <v>625</v>
      </c>
      <c r="AN51">
        <v>1</v>
      </c>
      <c r="AO51" t="s">
        <v>648</v>
      </c>
      <c r="AP51">
        <v>1</v>
      </c>
      <c r="AQ51" t="s">
        <v>669</v>
      </c>
      <c r="AR51">
        <v>1</v>
      </c>
      <c r="AS51"/>
      <c r="AT51"/>
      <c r="AV51" s="134"/>
      <c r="BD51" s="51" t="s">
        <v>243</v>
      </c>
      <c r="BI51" t="s">
        <v>1123</v>
      </c>
      <c r="BJ51" s="2" t="str">
        <f t="shared" si="7"/>
        <v>OK</v>
      </c>
      <c r="BL51" s="212" t="s">
        <v>625</v>
      </c>
      <c r="BM51" s="7">
        <v>1</v>
      </c>
      <c r="BN51" s="212" t="s">
        <v>648</v>
      </c>
      <c r="BO51" s="7">
        <v>1</v>
      </c>
      <c r="BP51" s="212" t="s">
        <v>669</v>
      </c>
      <c r="BQ51" s="7">
        <v>1</v>
      </c>
      <c r="BS51"/>
      <c r="BU51" s="209"/>
    </row>
    <row r="52" spans="1:16377" s="2" customFormat="1" ht="16">
      <c r="A52" s="30">
        <v>50</v>
      </c>
      <c r="B52" s="30">
        <v>4</v>
      </c>
      <c r="C52" s="30" t="s">
        <v>1034</v>
      </c>
      <c r="D52" s="30"/>
      <c r="E52" s="30">
        <f t="shared" si="0"/>
        <v>4</v>
      </c>
      <c r="F52" s="15">
        <v>51</v>
      </c>
      <c r="G52" s="7" t="s">
        <v>1124</v>
      </c>
      <c r="H52" s="30" t="s">
        <v>1226</v>
      </c>
      <c r="I52">
        <v>18</v>
      </c>
      <c r="J52">
        <v>18</v>
      </c>
      <c r="K52" s="7">
        <v>5</v>
      </c>
      <c r="L52" t="s">
        <v>197</v>
      </c>
      <c r="M52" s="49">
        <v>33</v>
      </c>
      <c r="N52" s="2" t="s">
        <v>107</v>
      </c>
      <c r="O52" s="2" t="s">
        <v>108</v>
      </c>
      <c r="P52" s="2" t="s">
        <v>10</v>
      </c>
      <c r="Q52" s="7" t="s">
        <v>312</v>
      </c>
      <c r="R52" s="183">
        <f t="shared" si="6"/>
        <v>360</v>
      </c>
      <c r="S52" s="7">
        <v>328</v>
      </c>
      <c r="T52" s="2" t="str">
        <f t="shared" si="1"/>
        <v>gold10001700,goldChange0to50,r1-caliex-fruit_75,r2-fennec-foot_45,r3-nightdance-card_12.5,</v>
      </c>
      <c r="U52" s="2" t="str">
        <f t="shared" si="2"/>
        <v>1,1,1,1,1,</v>
      </c>
      <c r="V52" s="7" t="s">
        <v>567</v>
      </c>
      <c r="W52" s="2">
        <v>1</v>
      </c>
      <c r="X52" s="2">
        <v>23</v>
      </c>
      <c r="Y52" s="2">
        <v>14</v>
      </c>
      <c r="AB52" s="38"/>
      <c r="AC52" s="7" t="s">
        <v>1124</v>
      </c>
      <c r="AD52" s="51" t="s">
        <v>243</v>
      </c>
      <c r="AE52" s="2">
        <v>5</v>
      </c>
      <c r="AG52" s="2">
        <f t="shared" si="5"/>
        <v>1700</v>
      </c>
      <c r="AH52" s="134"/>
      <c r="AI52" s="2" t="str">
        <f t="shared" si="3"/>
        <v>gold10001700</v>
      </c>
      <c r="AJ52" s="7">
        <v>1</v>
      </c>
      <c r="AK52" t="s">
        <v>598</v>
      </c>
      <c r="AL52" s="7">
        <v>1</v>
      </c>
      <c r="AM52" t="s">
        <v>639</v>
      </c>
      <c r="AN52">
        <v>1</v>
      </c>
      <c r="AO52" t="s">
        <v>651</v>
      </c>
      <c r="AP52">
        <v>1</v>
      </c>
      <c r="AQ52" t="s">
        <v>667</v>
      </c>
      <c r="AR52">
        <v>1</v>
      </c>
      <c r="AS52"/>
      <c r="AT52"/>
      <c r="AV52" s="134"/>
      <c r="BD52" s="51" t="s">
        <v>243</v>
      </c>
      <c r="BI52" t="s">
        <v>1124</v>
      </c>
      <c r="BJ52" s="2" t="str">
        <f t="shared" si="7"/>
        <v>OK</v>
      </c>
      <c r="BL52" s="212" t="s">
        <v>639</v>
      </c>
      <c r="BM52" s="7">
        <v>1</v>
      </c>
      <c r="BN52" s="212" t="s">
        <v>651</v>
      </c>
      <c r="BO52" s="7">
        <v>1</v>
      </c>
      <c r="BP52" s="212" t="s">
        <v>667</v>
      </c>
      <c r="BQ52" s="7">
        <v>1</v>
      </c>
      <c r="BS52"/>
      <c r="BU52" s="209"/>
    </row>
    <row r="53" spans="1:16377" s="37" customFormat="1" ht="16">
      <c r="A53" s="30">
        <v>51</v>
      </c>
      <c r="B53" s="30">
        <v>5</v>
      </c>
      <c r="C53" s="30" t="s">
        <v>1034</v>
      </c>
      <c r="D53" s="30"/>
      <c r="E53" s="30">
        <f t="shared" si="0"/>
        <v>5</v>
      </c>
      <c r="F53" s="20">
        <v>52</v>
      </c>
      <c r="G53" s="7" t="s">
        <v>355</v>
      </c>
      <c r="H53" s="30" t="s">
        <v>1226</v>
      </c>
      <c r="I53">
        <v>20</v>
      </c>
      <c r="J53">
        <v>20</v>
      </c>
      <c r="K53" s="7">
        <v>4</v>
      </c>
      <c r="L53" t="s">
        <v>199</v>
      </c>
      <c r="M53" s="7">
        <v>35</v>
      </c>
      <c r="N53" s="2" t="s">
        <v>107</v>
      </c>
      <c r="O53" s="2" t="s">
        <v>108</v>
      </c>
      <c r="P53" s="2" t="s">
        <v>10</v>
      </c>
      <c r="Q53" s="7" t="s">
        <v>312</v>
      </c>
      <c r="R53" s="183">
        <f t="shared" si="6"/>
        <v>400</v>
      </c>
      <c r="S53" s="20">
        <v>573</v>
      </c>
      <c r="T53" s="2" t="str">
        <f t="shared" ref="T53:T112" si="8">CONCATENATE(AI53,",",AK53,",",AM53,",",AO53,",",AQ53,",",AS53)</f>
        <v>gold10001800,goldChange0to50,r1-rok-egg_70,r2-laeran-branch_45,r3-star-crossed-knot_15,</v>
      </c>
      <c r="U53" s="2" t="str">
        <f t="shared" ref="U53:U112" si="9">CONCATENATE(AJ53,",",AL53,",",AN53,",",AP53,",",AR53,",",AT53)</f>
        <v>1,1,1,1,1,</v>
      </c>
      <c r="X53">
        <v>23</v>
      </c>
      <c r="Y53">
        <v>16</v>
      </c>
      <c r="AB53" s="39"/>
      <c r="AC53" s="7" t="s">
        <v>355</v>
      </c>
      <c r="AD53" s="51" t="s">
        <v>246</v>
      </c>
      <c r="AG53" s="2">
        <v>1800</v>
      </c>
      <c r="AH53" s="135"/>
      <c r="AI53" s="2" t="str">
        <f t="shared" si="3"/>
        <v>gold10001800</v>
      </c>
      <c r="AJ53" s="7">
        <v>1</v>
      </c>
      <c r="AK53" t="s">
        <v>598</v>
      </c>
      <c r="AL53" s="7">
        <v>1</v>
      </c>
      <c r="AM53" t="s">
        <v>630</v>
      </c>
      <c r="AN53">
        <v>1</v>
      </c>
      <c r="AO53" t="s">
        <v>655</v>
      </c>
      <c r="AP53">
        <v>1</v>
      </c>
      <c r="AQ53" t="s">
        <v>1209</v>
      </c>
      <c r="AR53">
        <v>1</v>
      </c>
      <c r="AS53"/>
      <c r="AT53"/>
      <c r="AV53" s="135"/>
      <c r="BD53" s="51" t="s">
        <v>247</v>
      </c>
      <c r="BI53" t="s">
        <v>355</v>
      </c>
      <c r="BJ53" s="2" t="str">
        <f t="shared" si="7"/>
        <v>OK</v>
      </c>
      <c r="BL53" s="212" t="s">
        <v>630</v>
      </c>
      <c r="BM53" s="29">
        <v>1</v>
      </c>
      <c r="BN53" s="212" t="s">
        <v>655</v>
      </c>
      <c r="BO53" s="7">
        <v>1</v>
      </c>
      <c r="BP53" s="214" t="s">
        <v>1209</v>
      </c>
      <c r="BQ53" s="7">
        <v>1</v>
      </c>
      <c r="BR53" s="7"/>
      <c r="BS53"/>
    </row>
    <row r="54" spans="1:16377" ht="16">
      <c r="A54" s="30">
        <v>52</v>
      </c>
      <c r="B54" s="30">
        <v>5</v>
      </c>
      <c r="C54" s="30" t="s">
        <v>1034</v>
      </c>
      <c r="D54" s="30"/>
      <c r="E54" s="30">
        <f t="shared" si="0"/>
        <v>5</v>
      </c>
      <c r="F54" s="15">
        <v>53</v>
      </c>
      <c r="G54" s="7" t="s">
        <v>356</v>
      </c>
      <c r="H54" s="30" t="s">
        <v>1226</v>
      </c>
      <c r="I54">
        <v>20</v>
      </c>
      <c r="J54">
        <v>20</v>
      </c>
      <c r="K54" s="7">
        <v>4</v>
      </c>
      <c r="L54" t="s">
        <v>199</v>
      </c>
      <c r="M54" s="7">
        <v>35</v>
      </c>
      <c r="N54" s="2" t="s">
        <v>107</v>
      </c>
      <c r="O54" s="2" t="s">
        <v>108</v>
      </c>
      <c r="P54" s="2" t="s">
        <v>10</v>
      </c>
      <c r="Q54" s="7" t="s">
        <v>312</v>
      </c>
      <c r="R54" s="183">
        <f t="shared" si="6"/>
        <v>400</v>
      </c>
      <c r="S54" s="20">
        <v>573</v>
      </c>
      <c r="T54" s="2" t="str">
        <f t="shared" si="8"/>
        <v>gold10001800,goldChange0to50,r1-daybreak-opal_75,r2-aurielian-powder_45,r3-star-crossed-knot_15,</v>
      </c>
      <c r="U54" s="2" t="str">
        <f t="shared" si="9"/>
        <v>1,1,1,1,1,</v>
      </c>
      <c r="V54" s="37"/>
      <c r="W54" s="37"/>
      <c r="X54">
        <v>13</v>
      </c>
      <c r="Y54">
        <v>11</v>
      </c>
      <c r="Z54" s="37"/>
      <c r="AA54" s="37"/>
      <c r="AB54" s="39"/>
      <c r="AC54" s="7" t="s">
        <v>356</v>
      </c>
      <c r="AD54" s="51" t="s">
        <v>246</v>
      </c>
      <c r="AF54" s="37"/>
      <c r="AG54" s="2">
        <v>1800</v>
      </c>
      <c r="AH54" s="135"/>
      <c r="AI54" s="2" t="str">
        <f t="shared" si="3"/>
        <v>gold10001800</v>
      </c>
      <c r="AJ54" s="7">
        <v>1</v>
      </c>
      <c r="AK54" t="s">
        <v>598</v>
      </c>
      <c r="AL54" s="7">
        <v>1</v>
      </c>
      <c r="AM54" t="s">
        <v>637</v>
      </c>
      <c r="AN54">
        <v>1</v>
      </c>
      <c r="AO54" t="s">
        <v>658</v>
      </c>
      <c r="AP54">
        <v>1</v>
      </c>
      <c r="AQ54" t="s">
        <v>1209</v>
      </c>
      <c r="AR54">
        <v>1</v>
      </c>
      <c r="AS54"/>
      <c r="AT54"/>
      <c r="AU54" s="37"/>
      <c r="AV54" s="135"/>
      <c r="AW54" s="37"/>
      <c r="AX54" s="37"/>
      <c r="AY54" s="37"/>
      <c r="AZ54" s="37"/>
      <c r="BA54" s="37"/>
      <c r="BB54" s="37"/>
      <c r="BC54" s="37"/>
      <c r="BD54" s="51" t="s">
        <v>247</v>
      </c>
      <c r="BE54" s="37"/>
      <c r="BF54" s="37"/>
      <c r="BG54" s="37"/>
      <c r="BH54" s="37"/>
      <c r="BI54" t="s">
        <v>356</v>
      </c>
      <c r="BJ54" s="2" t="str">
        <f t="shared" si="7"/>
        <v>OK</v>
      </c>
      <c r="BK54" s="37"/>
      <c r="BL54" s="119" t="s">
        <v>637</v>
      </c>
      <c r="BM54" s="29">
        <v>1</v>
      </c>
      <c r="BN54" s="212" t="s">
        <v>658</v>
      </c>
      <c r="BO54" s="7">
        <v>1</v>
      </c>
      <c r="BP54" s="214" t="s">
        <v>1209</v>
      </c>
      <c r="BQ54" s="7">
        <v>1</v>
      </c>
      <c r="BR54" s="7"/>
      <c r="BS54"/>
      <c r="BT54" s="37"/>
      <c r="BU54" s="37"/>
      <c r="BV54" s="37"/>
      <c r="BW54" s="37"/>
      <c r="BX54" s="37"/>
      <c r="BY54" s="37"/>
      <c r="BZ54" s="37"/>
      <c r="CA54" s="37"/>
      <c r="CB54" s="37"/>
      <c r="CC54" s="37"/>
      <c r="CD54" s="37"/>
      <c r="CE54" s="37"/>
      <c r="CF54" s="37"/>
      <c r="CG54" s="37"/>
      <c r="CH54" s="37"/>
      <c r="CI54" s="37"/>
      <c r="CJ54" s="37"/>
      <c r="CK54" s="37"/>
      <c r="CL54" s="37"/>
      <c r="CM54" s="37"/>
      <c r="CN54" s="37"/>
      <c r="CO54" s="37"/>
      <c r="CP54" s="37"/>
      <c r="CQ54" s="37"/>
      <c r="CR54" s="37"/>
      <c r="CS54" s="37"/>
      <c r="CT54" s="37"/>
      <c r="CU54" s="37"/>
      <c r="CV54" s="37"/>
      <c r="CW54" s="37"/>
      <c r="CX54" s="37"/>
      <c r="CY54" s="37"/>
      <c r="CZ54" s="37"/>
      <c r="DA54" s="37"/>
      <c r="DB54" s="37"/>
      <c r="DC54" s="37"/>
      <c r="DD54" s="37"/>
      <c r="DE54" s="37"/>
      <c r="DF54" s="37"/>
      <c r="DG54" s="37"/>
      <c r="DH54" s="37"/>
      <c r="DI54" s="37"/>
      <c r="DJ54" s="37"/>
      <c r="DK54" s="37"/>
      <c r="DL54" s="37"/>
      <c r="DM54" s="37"/>
      <c r="DN54" s="37"/>
      <c r="DO54" s="37"/>
      <c r="DP54" s="37"/>
      <c r="DQ54" s="37"/>
      <c r="DR54" s="37"/>
      <c r="DS54" s="37"/>
      <c r="DT54" s="37"/>
      <c r="DU54" s="37"/>
      <c r="DV54" s="37"/>
      <c r="DW54" s="37"/>
      <c r="DX54" s="37"/>
      <c r="DY54" s="37"/>
      <c r="DZ54" s="37"/>
      <c r="EA54" s="37"/>
      <c r="EB54" s="37"/>
      <c r="EC54" s="37"/>
      <c r="ED54" s="37"/>
      <c r="EE54" s="37"/>
      <c r="EF54" s="37"/>
      <c r="EG54" s="37"/>
      <c r="EH54" s="37"/>
      <c r="EI54" s="37"/>
      <c r="EJ54" s="37"/>
      <c r="EK54" s="37"/>
      <c r="EL54" s="37"/>
      <c r="EM54" s="37"/>
      <c r="EN54" s="37"/>
      <c r="EO54" s="37"/>
      <c r="EP54" s="37"/>
      <c r="EQ54" s="37"/>
      <c r="ER54" s="37"/>
      <c r="ES54" s="37"/>
      <c r="ET54" s="37"/>
      <c r="EU54" s="37"/>
      <c r="EV54" s="37"/>
      <c r="EW54" s="37"/>
      <c r="EX54" s="37"/>
      <c r="EY54" s="37"/>
      <c r="EZ54" s="37"/>
      <c r="FA54" s="37"/>
      <c r="FB54" s="37"/>
      <c r="FC54" s="37"/>
      <c r="FD54" s="37"/>
      <c r="FE54" s="37"/>
      <c r="FF54" s="37"/>
      <c r="FG54" s="37"/>
      <c r="FH54" s="37"/>
      <c r="FI54" s="37"/>
      <c r="FJ54" s="37"/>
      <c r="FK54" s="37"/>
      <c r="FL54" s="37"/>
      <c r="FM54" s="37"/>
      <c r="FN54" s="37"/>
      <c r="FO54" s="37"/>
      <c r="FP54" s="37"/>
      <c r="FQ54" s="37"/>
      <c r="FR54" s="37"/>
      <c r="FS54" s="37"/>
      <c r="FT54" s="37"/>
      <c r="FU54" s="37"/>
      <c r="FV54" s="37"/>
      <c r="FW54" s="37"/>
      <c r="FX54" s="37"/>
      <c r="FY54" s="37"/>
      <c r="FZ54" s="37"/>
      <c r="GA54" s="37"/>
      <c r="GB54" s="37"/>
      <c r="GC54" s="37"/>
      <c r="GD54" s="37"/>
      <c r="GE54" s="37"/>
      <c r="GF54" s="37"/>
      <c r="GG54" s="37"/>
      <c r="GH54" s="37"/>
      <c r="GI54" s="37"/>
      <c r="GJ54" s="37"/>
      <c r="GK54" s="37"/>
      <c r="GL54" s="37"/>
      <c r="GM54" s="37"/>
      <c r="GN54" s="37"/>
      <c r="GO54" s="37"/>
      <c r="GP54" s="37"/>
      <c r="GQ54" s="37"/>
      <c r="GR54" s="37"/>
      <c r="GS54" s="37"/>
      <c r="GT54" s="37"/>
      <c r="GU54" s="37"/>
      <c r="GV54" s="37"/>
      <c r="GW54" s="37"/>
      <c r="GX54" s="37"/>
      <c r="GY54" s="37"/>
      <c r="GZ54" s="37"/>
      <c r="HA54" s="37"/>
      <c r="HB54" s="37"/>
      <c r="HC54" s="37"/>
      <c r="HD54" s="37"/>
      <c r="HE54" s="37"/>
      <c r="HF54" s="37"/>
      <c r="HG54" s="37"/>
      <c r="HH54" s="37"/>
      <c r="HI54" s="37"/>
      <c r="HJ54" s="37"/>
      <c r="HK54" s="37"/>
      <c r="HL54" s="37"/>
      <c r="HM54" s="37"/>
      <c r="HN54" s="37"/>
      <c r="HO54" s="37"/>
      <c r="HP54" s="37"/>
      <c r="HQ54" s="37"/>
      <c r="HR54" s="37"/>
      <c r="HS54" s="37"/>
      <c r="HT54" s="37"/>
      <c r="HU54" s="37"/>
      <c r="HV54" s="37"/>
      <c r="HW54" s="37"/>
      <c r="HX54" s="37"/>
      <c r="HY54" s="37"/>
      <c r="HZ54" s="37"/>
      <c r="IA54" s="37"/>
      <c r="IB54" s="37"/>
      <c r="IC54" s="37"/>
      <c r="ID54" s="37"/>
      <c r="IE54" s="37"/>
      <c r="IF54" s="37"/>
      <c r="IG54" s="37"/>
      <c r="IH54" s="37"/>
      <c r="II54" s="37"/>
      <c r="IJ54" s="37"/>
      <c r="IK54" s="37"/>
      <c r="IL54" s="37"/>
      <c r="IM54" s="37"/>
      <c r="IN54" s="37"/>
      <c r="IO54" s="37"/>
      <c r="IP54" s="37"/>
      <c r="IQ54" s="37"/>
      <c r="IR54" s="37"/>
      <c r="IS54" s="37"/>
      <c r="IT54" s="37"/>
      <c r="IU54" s="37"/>
      <c r="IV54" s="37"/>
      <c r="IW54" s="37"/>
      <c r="IX54" s="37"/>
      <c r="IY54" s="37"/>
      <c r="IZ54" s="37"/>
      <c r="JA54" s="37"/>
      <c r="JB54" s="37"/>
      <c r="JC54" s="37"/>
      <c r="JD54" s="37"/>
      <c r="JE54" s="37"/>
      <c r="JF54" s="37"/>
      <c r="JG54" s="37"/>
      <c r="JH54" s="37"/>
      <c r="JI54" s="37"/>
      <c r="JJ54" s="37"/>
      <c r="JK54" s="37"/>
      <c r="JL54" s="37"/>
      <c r="JM54" s="37"/>
      <c r="JN54" s="37"/>
      <c r="JO54" s="37"/>
      <c r="JP54" s="37"/>
      <c r="JQ54" s="37"/>
      <c r="JR54" s="37"/>
      <c r="JS54" s="37"/>
      <c r="JT54" s="37"/>
      <c r="JU54" s="37"/>
      <c r="JV54" s="37"/>
      <c r="JW54" s="37"/>
      <c r="JX54" s="37"/>
      <c r="JY54" s="37"/>
      <c r="JZ54" s="37"/>
      <c r="KA54" s="37"/>
      <c r="KB54" s="37"/>
      <c r="KC54" s="37"/>
      <c r="KD54" s="37"/>
      <c r="KE54" s="37"/>
      <c r="KF54" s="37"/>
      <c r="KG54" s="37"/>
      <c r="KH54" s="37"/>
      <c r="KI54" s="37"/>
      <c r="KJ54" s="37"/>
      <c r="KK54" s="37"/>
      <c r="KL54" s="37"/>
      <c r="KM54" s="37"/>
      <c r="KN54" s="37"/>
      <c r="KO54" s="37"/>
      <c r="KP54" s="37"/>
      <c r="KQ54" s="37"/>
      <c r="KR54" s="37"/>
      <c r="KS54" s="37"/>
      <c r="KT54" s="37"/>
      <c r="KU54" s="37"/>
      <c r="KV54" s="37"/>
      <c r="KW54" s="37"/>
      <c r="KX54" s="37"/>
      <c r="KY54" s="37"/>
      <c r="KZ54" s="37"/>
      <c r="LA54" s="37"/>
      <c r="LB54" s="37"/>
      <c r="LC54" s="37"/>
      <c r="LD54" s="37"/>
      <c r="LE54" s="37"/>
      <c r="LF54" s="37"/>
      <c r="LG54" s="37"/>
      <c r="LH54" s="37"/>
      <c r="LI54" s="37"/>
      <c r="LJ54" s="37"/>
      <c r="LK54" s="37"/>
      <c r="LL54" s="37"/>
      <c r="LM54" s="37"/>
      <c r="LN54" s="37"/>
      <c r="LO54" s="37"/>
      <c r="LP54" s="37"/>
      <c r="LQ54" s="37"/>
      <c r="LR54" s="37"/>
      <c r="LS54" s="37"/>
      <c r="LT54" s="37"/>
      <c r="LU54" s="37"/>
      <c r="LV54" s="37"/>
      <c r="LW54" s="37"/>
      <c r="LX54" s="37"/>
      <c r="LY54" s="37"/>
      <c r="LZ54" s="37"/>
      <c r="MA54" s="37"/>
      <c r="MB54" s="37"/>
      <c r="MC54" s="37"/>
      <c r="MD54" s="37"/>
      <c r="ME54" s="37"/>
      <c r="MF54" s="37"/>
      <c r="MG54" s="37"/>
      <c r="MH54" s="37"/>
      <c r="MI54" s="37"/>
      <c r="MJ54" s="37"/>
      <c r="MK54" s="37"/>
      <c r="ML54" s="37"/>
      <c r="MM54" s="37"/>
      <c r="MN54" s="37"/>
      <c r="MO54" s="37"/>
      <c r="MP54" s="37"/>
      <c r="MQ54" s="37"/>
      <c r="MR54" s="37"/>
      <c r="MS54" s="37"/>
      <c r="MT54" s="37"/>
      <c r="MU54" s="37"/>
      <c r="MV54" s="37"/>
      <c r="MW54" s="37"/>
      <c r="MX54" s="37"/>
      <c r="MY54" s="37"/>
      <c r="MZ54" s="37"/>
      <c r="NA54" s="37"/>
      <c r="NB54" s="37"/>
      <c r="NC54" s="37"/>
      <c r="ND54" s="37"/>
      <c r="NE54" s="37"/>
      <c r="NF54" s="37"/>
      <c r="NG54" s="37"/>
      <c r="NH54" s="37"/>
      <c r="NI54" s="37"/>
      <c r="NJ54" s="37"/>
      <c r="NK54" s="37"/>
      <c r="NL54" s="37"/>
      <c r="NM54" s="37"/>
      <c r="NN54" s="37"/>
      <c r="NO54" s="37"/>
      <c r="NP54" s="37"/>
      <c r="NQ54" s="37"/>
      <c r="NR54" s="37"/>
      <c r="NS54" s="37"/>
      <c r="NT54" s="37"/>
      <c r="NU54" s="37"/>
      <c r="NV54" s="37"/>
      <c r="NW54" s="37"/>
      <c r="NX54" s="37"/>
      <c r="NY54" s="37"/>
      <c r="NZ54" s="37"/>
      <c r="OA54" s="37"/>
      <c r="OB54" s="37"/>
      <c r="OC54" s="37"/>
      <c r="OD54" s="37"/>
      <c r="OE54" s="37"/>
      <c r="OF54" s="37"/>
      <c r="OG54" s="37"/>
      <c r="OH54" s="37"/>
      <c r="OI54" s="37"/>
      <c r="OJ54" s="37"/>
      <c r="OK54" s="37"/>
      <c r="OL54" s="37"/>
      <c r="OM54" s="37"/>
      <c r="ON54" s="37"/>
      <c r="OO54" s="37"/>
      <c r="OP54" s="37"/>
      <c r="OQ54" s="37"/>
      <c r="OR54" s="37"/>
      <c r="OS54" s="37"/>
      <c r="OT54" s="37"/>
      <c r="OU54" s="37"/>
      <c r="OV54" s="37"/>
      <c r="OW54" s="37"/>
      <c r="OX54" s="37"/>
      <c r="OY54" s="37"/>
      <c r="OZ54" s="37"/>
      <c r="PA54" s="37"/>
      <c r="PB54" s="37"/>
      <c r="PC54" s="37"/>
      <c r="PD54" s="37"/>
      <c r="PE54" s="37"/>
      <c r="PF54" s="37"/>
      <c r="PG54" s="37"/>
      <c r="PH54" s="37"/>
      <c r="PI54" s="37"/>
      <c r="PJ54" s="37"/>
      <c r="PK54" s="37"/>
      <c r="PL54" s="37"/>
      <c r="PM54" s="37"/>
      <c r="PN54" s="37"/>
      <c r="PO54" s="37"/>
      <c r="PP54" s="37"/>
      <c r="PQ54" s="37"/>
      <c r="PR54" s="37"/>
      <c r="PS54" s="37"/>
      <c r="PT54" s="37"/>
      <c r="PU54" s="37"/>
      <c r="PV54" s="37"/>
      <c r="PW54" s="37"/>
      <c r="PX54" s="37"/>
      <c r="PY54" s="37"/>
      <c r="PZ54" s="37"/>
      <c r="QA54" s="37"/>
      <c r="QB54" s="37"/>
      <c r="QC54" s="37"/>
      <c r="QD54" s="37"/>
      <c r="QE54" s="37"/>
      <c r="QF54" s="37"/>
      <c r="QG54" s="37"/>
      <c r="QH54" s="37"/>
      <c r="QI54" s="37"/>
      <c r="QJ54" s="37"/>
      <c r="QK54" s="37"/>
      <c r="QL54" s="37"/>
      <c r="QM54" s="37"/>
      <c r="QN54" s="37"/>
      <c r="QO54" s="37"/>
      <c r="QP54" s="37"/>
      <c r="QQ54" s="37"/>
      <c r="QR54" s="37"/>
      <c r="QS54" s="37"/>
      <c r="QT54" s="37"/>
      <c r="QU54" s="37"/>
      <c r="QV54" s="37"/>
      <c r="QW54" s="37"/>
      <c r="QX54" s="37"/>
      <c r="QY54" s="37"/>
      <c r="QZ54" s="37"/>
      <c r="RA54" s="37"/>
      <c r="RB54" s="37"/>
      <c r="RC54" s="37"/>
      <c r="RD54" s="37"/>
      <c r="RE54" s="37"/>
      <c r="RF54" s="37"/>
      <c r="RG54" s="37"/>
      <c r="RH54" s="37"/>
      <c r="RI54" s="37"/>
      <c r="RJ54" s="37"/>
      <c r="RK54" s="37"/>
      <c r="RL54" s="37"/>
      <c r="RM54" s="37"/>
      <c r="RN54" s="37"/>
      <c r="RO54" s="37"/>
      <c r="RP54" s="37"/>
      <c r="RQ54" s="37"/>
      <c r="RR54" s="37"/>
      <c r="RS54" s="37"/>
      <c r="RT54" s="37"/>
      <c r="RU54" s="37"/>
      <c r="RV54" s="37"/>
      <c r="RW54" s="37"/>
      <c r="RX54" s="37"/>
      <c r="RY54" s="37"/>
      <c r="RZ54" s="37"/>
      <c r="SA54" s="37"/>
      <c r="SB54" s="37"/>
      <c r="SC54" s="37"/>
      <c r="SD54" s="37"/>
      <c r="SE54" s="37"/>
      <c r="SF54" s="37"/>
      <c r="SG54" s="37"/>
      <c r="SH54" s="37"/>
      <c r="SI54" s="37"/>
      <c r="SJ54" s="37"/>
      <c r="SK54" s="37"/>
      <c r="SL54" s="37"/>
      <c r="SM54" s="37"/>
      <c r="SN54" s="37"/>
      <c r="SO54" s="37"/>
      <c r="SP54" s="37"/>
      <c r="SQ54" s="37"/>
      <c r="SR54" s="37"/>
      <c r="SS54" s="37"/>
      <c r="ST54" s="37"/>
      <c r="SU54" s="37"/>
      <c r="SV54" s="37"/>
      <c r="SW54" s="37"/>
      <c r="SX54" s="37"/>
      <c r="SY54" s="37"/>
      <c r="SZ54" s="37"/>
      <c r="TA54" s="37"/>
      <c r="TB54" s="37"/>
      <c r="TC54" s="37"/>
      <c r="TD54" s="37"/>
      <c r="TE54" s="37"/>
      <c r="TF54" s="37"/>
      <c r="TG54" s="37"/>
      <c r="TH54" s="37"/>
      <c r="TI54" s="37"/>
      <c r="TJ54" s="37"/>
      <c r="TK54" s="37"/>
      <c r="TL54" s="37"/>
      <c r="TM54" s="37"/>
      <c r="TN54" s="37"/>
      <c r="TO54" s="37"/>
      <c r="TP54" s="37"/>
      <c r="TQ54" s="37"/>
      <c r="TR54" s="37"/>
      <c r="TS54" s="37"/>
      <c r="TT54" s="37"/>
      <c r="TU54" s="37"/>
      <c r="TV54" s="37"/>
      <c r="TW54" s="37"/>
      <c r="TX54" s="37"/>
      <c r="TY54" s="37"/>
      <c r="TZ54" s="37"/>
      <c r="UA54" s="37"/>
      <c r="UB54" s="37"/>
      <c r="UC54" s="37"/>
      <c r="UD54" s="37"/>
      <c r="UE54" s="37"/>
      <c r="UF54" s="37"/>
      <c r="UG54" s="37"/>
      <c r="UH54" s="37"/>
      <c r="UI54" s="37"/>
      <c r="UJ54" s="37"/>
      <c r="UK54" s="37"/>
      <c r="UL54" s="37"/>
      <c r="UM54" s="37"/>
      <c r="UN54" s="37"/>
      <c r="UO54" s="37"/>
      <c r="UP54" s="37"/>
      <c r="UQ54" s="37"/>
      <c r="UR54" s="37"/>
      <c r="US54" s="37"/>
      <c r="UT54" s="37"/>
      <c r="UU54" s="37"/>
      <c r="UV54" s="37"/>
      <c r="UW54" s="37"/>
      <c r="UX54" s="37"/>
      <c r="UY54" s="37"/>
      <c r="UZ54" s="37"/>
      <c r="VA54" s="37"/>
      <c r="VB54" s="37"/>
      <c r="VC54" s="37"/>
      <c r="VD54" s="37"/>
      <c r="VE54" s="37"/>
      <c r="VF54" s="37"/>
      <c r="VG54" s="37"/>
      <c r="VH54" s="37"/>
      <c r="VI54" s="37"/>
      <c r="VJ54" s="37"/>
      <c r="VK54" s="37"/>
      <c r="VL54" s="37"/>
      <c r="VM54" s="37"/>
      <c r="VN54" s="37"/>
      <c r="VO54" s="37"/>
      <c r="VP54" s="37"/>
      <c r="VQ54" s="37"/>
      <c r="VR54" s="37"/>
      <c r="VS54" s="37"/>
      <c r="VT54" s="37"/>
      <c r="VU54" s="37"/>
      <c r="VV54" s="37"/>
      <c r="VW54" s="37"/>
      <c r="VX54" s="37"/>
      <c r="VY54" s="37"/>
      <c r="VZ54" s="37"/>
      <c r="WA54" s="37"/>
      <c r="WB54" s="37"/>
      <c r="WC54" s="37"/>
      <c r="WD54" s="37"/>
      <c r="WE54" s="37"/>
      <c r="WF54" s="37"/>
      <c r="WG54" s="37"/>
      <c r="WH54" s="37"/>
      <c r="WI54" s="37"/>
      <c r="WJ54" s="37"/>
      <c r="WK54" s="37"/>
      <c r="WL54" s="37"/>
      <c r="WM54" s="37"/>
      <c r="WN54" s="37"/>
      <c r="WO54" s="37"/>
      <c r="WP54" s="37"/>
      <c r="WQ54" s="37"/>
      <c r="WR54" s="37"/>
      <c r="WS54" s="37"/>
      <c r="WT54" s="37"/>
      <c r="WU54" s="37"/>
      <c r="WV54" s="37"/>
      <c r="WW54" s="37"/>
      <c r="WX54" s="37"/>
      <c r="WY54" s="37"/>
      <c r="WZ54" s="37"/>
      <c r="XA54" s="37"/>
      <c r="XB54" s="37"/>
      <c r="XC54" s="37"/>
      <c r="XD54" s="37"/>
      <c r="XE54" s="37"/>
      <c r="XF54" s="37"/>
      <c r="XG54" s="37"/>
      <c r="XH54" s="37"/>
      <c r="XI54" s="37"/>
      <c r="XJ54" s="37"/>
      <c r="XK54" s="37"/>
      <c r="XL54" s="37"/>
      <c r="XM54" s="37"/>
      <c r="XN54" s="37"/>
      <c r="XO54" s="37"/>
      <c r="XP54" s="37"/>
      <c r="XQ54" s="37"/>
      <c r="XR54" s="37"/>
      <c r="XS54" s="37"/>
      <c r="XT54" s="37"/>
      <c r="XU54" s="37"/>
      <c r="XV54" s="37"/>
      <c r="XW54" s="37"/>
      <c r="XX54" s="37"/>
      <c r="XY54" s="37"/>
      <c r="XZ54" s="37"/>
      <c r="YA54" s="37"/>
      <c r="YB54" s="37"/>
      <c r="YC54" s="37"/>
      <c r="YD54" s="37"/>
      <c r="YE54" s="37"/>
      <c r="YF54" s="37"/>
      <c r="YG54" s="37"/>
      <c r="YH54" s="37"/>
      <c r="YI54" s="37"/>
      <c r="YJ54" s="37"/>
      <c r="YK54" s="37"/>
      <c r="YL54" s="37"/>
      <c r="YM54" s="37"/>
      <c r="YN54" s="37"/>
      <c r="YO54" s="37"/>
      <c r="YP54" s="37"/>
      <c r="YQ54" s="37"/>
      <c r="YR54" s="37"/>
      <c r="YS54" s="37"/>
      <c r="YT54" s="37"/>
      <c r="YU54" s="37"/>
      <c r="YV54" s="37"/>
      <c r="YW54" s="37"/>
      <c r="YX54" s="37"/>
      <c r="YY54" s="37"/>
      <c r="YZ54" s="37"/>
      <c r="ZA54" s="37"/>
      <c r="ZB54" s="37"/>
      <c r="ZC54" s="37"/>
      <c r="ZD54" s="37"/>
      <c r="ZE54" s="37"/>
      <c r="ZF54" s="37"/>
      <c r="ZG54" s="37"/>
      <c r="ZH54" s="37"/>
      <c r="ZI54" s="37"/>
      <c r="ZJ54" s="37"/>
      <c r="ZK54" s="37"/>
      <c r="ZL54" s="37"/>
      <c r="ZM54" s="37"/>
      <c r="ZN54" s="37"/>
      <c r="ZO54" s="37"/>
      <c r="ZP54" s="37"/>
      <c r="ZQ54" s="37"/>
      <c r="ZR54" s="37"/>
      <c r="ZS54" s="37"/>
      <c r="ZT54" s="37"/>
      <c r="ZU54" s="37"/>
      <c r="ZV54" s="37"/>
      <c r="ZW54" s="37"/>
      <c r="ZX54" s="37"/>
      <c r="ZY54" s="37"/>
      <c r="ZZ54" s="37"/>
      <c r="AAA54" s="37"/>
      <c r="AAB54" s="37"/>
      <c r="AAC54" s="37"/>
      <c r="AAD54" s="37"/>
      <c r="AAE54" s="37"/>
      <c r="AAF54" s="37"/>
      <c r="AAG54" s="37"/>
      <c r="AAH54" s="37"/>
      <c r="AAI54" s="37"/>
      <c r="AAJ54" s="37"/>
      <c r="AAK54" s="37"/>
      <c r="AAL54" s="37"/>
      <c r="AAM54" s="37"/>
      <c r="AAN54" s="37"/>
      <c r="AAO54" s="37"/>
      <c r="AAP54" s="37"/>
      <c r="AAQ54" s="37"/>
      <c r="AAR54" s="37"/>
      <c r="AAS54" s="37"/>
      <c r="AAT54" s="37"/>
      <c r="AAU54" s="37"/>
      <c r="AAV54" s="37"/>
      <c r="AAW54" s="37"/>
      <c r="AAX54" s="37"/>
      <c r="AAY54" s="37"/>
      <c r="AAZ54" s="37"/>
      <c r="ABA54" s="37"/>
      <c r="ABB54" s="37"/>
      <c r="ABC54" s="37"/>
      <c r="ABD54" s="37"/>
      <c r="ABE54" s="37"/>
      <c r="ABF54" s="37"/>
      <c r="ABG54" s="37"/>
      <c r="ABH54" s="37"/>
      <c r="ABI54" s="37"/>
      <c r="ABJ54" s="37"/>
      <c r="ABK54" s="37"/>
      <c r="ABL54" s="37"/>
      <c r="ABM54" s="37"/>
      <c r="ABN54" s="37"/>
      <c r="ABO54" s="37"/>
      <c r="ABP54" s="37"/>
      <c r="ABQ54" s="37"/>
      <c r="ABR54" s="37"/>
      <c r="ABS54" s="37"/>
      <c r="ABT54" s="37"/>
      <c r="ABU54" s="37"/>
      <c r="ABV54" s="37"/>
      <c r="ABW54" s="37"/>
      <c r="ABX54" s="37"/>
      <c r="ABY54" s="37"/>
      <c r="ABZ54" s="37"/>
      <c r="ACA54" s="37"/>
      <c r="ACB54" s="37"/>
      <c r="ACC54" s="37"/>
      <c r="ACD54" s="37"/>
      <c r="ACE54" s="37"/>
      <c r="ACF54" s="37"/>
      <c r="ACG54" s="37"/>
      <c r="ACH54" s="37"/>
      <c r="ACI54" s="37"/>
      <c r="ACJ54" s="37"/>
      <c r="ACK54" s="37"/>
      <c r="ACL54" s="37"/>
      <c r="ACM54" s="37"/>
      <c r="ACN54" s="37"/>
      <c r="ACO54" s="37"/>
      <c r="ACP54" s="37"/>
      <c r="ACQ54" s="37"/>
      <c r="ACR54" s="37"/>
      <c r="ACS54" s="37"/>
      <c r="ACT54" s="37"/>
      <c r="ACU54" s="37"/>
      <c r="ACV54" s="37"/>
      <c r="ACW54" s="37"/>
      <c r="ACX54" s="37"/>
      <c r="ACY54" s="37"/>
      <c r="ACZ54" s="37"/>
      <c r="ADA54" s="37"/>
      <c r="ADB54" s="37"/>
      <c r="ADC54" s="37"/>
      <c r="ADD54" s="37"/>
      <c r="ADE54" s="37"/>
      <c r="ADF54" s="37"/>
      <c r="ADG54" s="37"/>
      <c r="ADH54" s="37"/>
      <c r="ADI54" s="37"/>
      <c r="ADJ54" s="37"/>
      <c r="ADK54" s="37"/>
      <c r="ADL54" s="37"/>
      <c r="ADM54" s="37"/>
      <c r="ADN54" s="37"/>
      <c r="ADO54" s="37"/>
      <c r="ADP54" s="37"/>
      <c r="ADQ54" s="37"/>
      <c r="ADR54" s="37"/>
      <c r="ADS54" s="37"/>
      <c r="ADT54" s="37"/>
      <c r="ADU54" s="37"/>
      <c r="ADV54" s="37"/>
      <c r="ADW54" s="37"/>
      <c r="ADX54" s="37"/>
      <c r="ADY54" s="37"/>
      <c r="ADZ54" s="37"/>
      <c r="AEA54" s="37"/>
      <c r="AEB54" s="37"/>
      <c r="AEC54" s="37"/>
      <c r="AED54" s="37"/>
      <c r="AEE54" s="37"/>
      <c r="AEF54" s="37"/>
      <c r="AEG54" s="37"/>
      <c r="AEH54" s="37"/>
      <c r="AEI54" s="37"/>
      <c r="AEJ54" s="37"/>
      <c r="AEK54" s="37"/>
      <c r="AEL54" s="37"/>
      <c r="AEM54" s="37"/>
      <c r="AEN54" s="37"/>
      <c r="AEO54" s="37"/>
      <c r="AEP54" s="37"/>
      <c r="AEQ54" s="37"/>
      <c r="AER54" s="37"/>
      <c r="AES54" s="37"/>
      <c r="AET54" s="37"/>
      <c r="AEU54" s="37"/>
      <c r="AEV54" s="37"/>
      <c r="AEW54" s="37"/>
      <c r="AEX54" s="37"/>
      <c r="AEY54" s="37"/>
      <c r="AEZ54" s="37"/>
      <c r="AFA54" s="37"/>
      <c r="AFB54" s="37"/>
      <c r="AFC54" s="37"/>
      <c r="AFD54" s="37"/>
      <c r="AFE54" s="37"/>
      <c r="AFF54" s="37"/>
      <c r="AFG54" s="37"/>
      <c r="AFH54" s="37"/>
      <c r="AFI54" s="37"/>
      <c r="AFJ54" s="37"/>
      <c r="AFK54" s="37"/>
      <c r="AFL54" s="37"/>
      <c r="AFM54" s="37"/>
      <c r="AFN54" s="37"/>
      <c r="AFO54" s="37"/>
      <c r="AFP54" s="37"/>
      <c r="AFQ54" s="37"/>
      <c r="AFR54" s="37"/>
      <c r="AFS54" s="37"/>
      <c r="AFT54" s="37"/>
      <c r="AFU54" s="37"/>
      <c r="AFV54" s="37"/>
      <c r="AFW54" s="37"/>
      <c r="AFX54" s="37"/>
      <c r="AFY54" s="37"/>
      <c r="AFZ54" s="37"/>
      <c r="AGA54" s="37"/>
      <c r="AGB54" s="37"/>
      <c r="AGC54" s="37"/>
      <c r="AGD54" s="37"/>
      <c r="AGE54" s="37"/>
      <c r="AGF54" s="37"/>
      <c r="AGG54" s="37"/>
      <c r="AGH54" s="37"/>
      <c r="AGI54" s="37"/>
      <c r="AGJ54" s="37"/>
      <c r="AGK54" s="37"/>
      <c r="AGL54" s="37"/>
      <c r="AGM54" s="37"/>
      <c r="AGN54" s="37"/>
      <c r="AGO54" s="37"/>
      <c r="AGP54" s="37"/>
      <c r="AGQ54" s="37"/>
      <c r="AGR54" s="37"/>
      <c r="AGS54" s="37"/>
      <c r="AGT54" s="37"/>
      <c r="AGU54" s="37"/>
      <c r="AGV54" s="37"/>
      <c r="AGW54" s="37"/>
      <c r="AGX54" s="37"/>
      <c r="AGY54" s="37"/>
      <c r="AGZ54" s="37"/>
      <c r="AHA54" s="37"/>
      <c r="AHB54" s="37"/>
      <c r="AHC54" s="37"/>
      <c r="AHD54" s="37"/>
      <c r="AHE54" s="37"/>
      <c r="AHF54" s="37"/>
      <c r="AHG54" s="37"/>
      <c r="AHH54" s="37"/>
      <c r="AHI54" s="37"/>
      <c r="AHJ54" s="37"/>
      <c r="AHK54" s="37"/>
      <c r="AHL54" s="37"/>
      <c r="AHM54" s="37"/>
      <c r="AHN54" s="37"/>
      <c r="AHO54" s="37"/>
      <c r="AHP54" s="37"/>
      <c r="AHQ54" s="37"/>
      <c r="AHR54" s="37"/>
      <c r="AHS54" s="37"/>
      <c r="AHT54" s="37"/>
      <c r="AHU54" s="37"/>
      <c r="AHV54" s="37"/>
      <c r="AHW54" s="37"/>
      <c r="AHX54" s="37"/>
      <c r="AHY54" s="37"/>
      <c r="AHZ54" s="37"/>
      <c r="AIA54" s="37"/>
      <c r="AIB54" s="37"/>
      <c r="AIC54" s="37"/>
      <c r="AID54" s="37"/>
      <c r="AIE54" s="37"/>
      <c r="AIF54" s="37"/>
      <c r="AIG54" s="37"/>
      <c r="AIH54" s="37"/>
      <c r="AII54" s="37"/>
      <c r="AIJ54" s="37"/>
      <c r="AIK54" s="37"/>
      <c r="AIL54" s="37"/>
      <c r="AIM54" s="37"/>
      <c r="AIN54" s="37"/>
      <c r="AIO54" s="37"/>
      <c r="AIP54" s="37"/>
      <c r="AIQ54" s="37"/>
      <c r="AIR54" s="37"/>
      <c r="AIS54" s="37"/>
      <c r="AIT54" s="37"/>
      <c r="AIU54" s="37"/>
      <c r="AIV54" s="37"/>
      <c r="AIW54" s="37"/>
      <c r="AIX54" s="37"/>
      <c r="AIY54" s="37"/>
      <c r="AIZ54" s="37"/>
      <c r="AJA54" s="37"/>
      <c r="AJB54" s="37"/>
      <c r="AJC54" s="37"/>
      <c r="AJD54" s="37"/>
      <c r="AJE54" s="37"/>
      <c r="AJF54" s="37"/>
      <c r="AJG54" s="37"/>
      <c r="AJH54" s="37"/>
      <c r="AJI54" s="37"/>
      <c r="AJJ54" s="37"/>
      <c r="AJK54" s="37"/>
      <c r="AJL54" s="37"/>
      <c r="AJM54" s="37"/>
      <c r="AJN54" s="37"/>
      <c r="AJO54" s="37"/>
      <c r="AJP54" s="37"/>
      <c r="AJQ54" s="37"/>
      <c r="AJR54" s="37"/>
      <c r="AJS54" s="37"/>
      <c r="AJT54" s="37"/>
      <c r="AJU54" s="37"/>
      <c r="AJV54" s="37"/>
      <c r="AJW54" s="37"/>
      <c r="AJX54" s="37"/>
      <c r="AJY54" s="37"/>
      <c r="AJZ54" s="37"/>
      <c r="AKA54" s="37"/>
      <c r="AKB54" s="37"/>
      <c r="AKC54" s="37"/>
      <c r="AKD54" s="37"/>
      <c r="AKE54" s="37"/>
      <c r="AKF54" s="37"/>
      <c r="AKG54" s="37"/>
      <c r="AKH54" s="37"/>
      <c r="AKI54" s="37"/>
      <c r="AKJ54" s="37"/>
      <c r="AKK54" s="37"/>
      <c r="AKL54" s="37"/>
      <c r="AKM54" s="37"/>
      <c r="AKN54" s="37"/>
      <c r="AKO54" s="37"/>
      <c r="AKP54" s="37"/>
      <c r="AKQ54" s="37"/>
      <c r="AKR54" s="37"/>
      <c r="AKS54" s="37"/>
      <c r="AKT54" s="37"/>
      <c r="AKU54" s="37"/>
      <c r="AKV54" s="37"/>
      <c r="AKW54" s="37"/>
      <c r="AKX54" s="37"/>
      <c r="AKY54" s="37"/>
      <c r="AKZ54" s="37"/>
      <c r="ALA54" s="37"/>
      <c r="ALB54" s="37"/>
      <c r="ALC54" s="37"/>
      <c r="ALD54" s="37"/>
      <c r="ALE54" s="37"/>
      <c r="ALF54" s="37"/>
      <c r="ALG54" s="37"/>
      <c r="ALH54" s="37"/>
      <c r="ALI54" s="37"/>
      <c r="ALJ54" s="37"/>
      <c r="ALK54" s="37"/>
      <c r="ALL54" s="37"/>
      <c r="ALM54" s="37"/>
      <c r="ALN54" s="37"/>
      <c r="ALO54" s="37"/>
      <c r="ALP54" s="37"/>
      <c r="ALQ54" s="37"/>
      <c r="ALR54" s="37"/>
      <c r="ALS54" s="37"/>
      <c r="ALT54" s="37"/>
      <c r="ALU54" s="37"/>
      <c r="ALV54" s="37"/>
      <c r="ALW54" s="37"/>
      <c r="ALX54" s="37"/>
      <c r="ALY54" s="37"/>
      <c r="ALZ54" s="37"/>
      <c r="AMA54" s="37"/>
      <c r="AMB54" s="37"/>
      <c r="AMC54" s="37"/>
      <c r="AMD54" s="37"/>
      <c r="AME54" s="37"/>
      <c r="AMF54" s="37"/>
      <c r="AMG54" s="37"/>
      <c r="AMH54" s="37"/>
      <c r="AMI54" s="37"/>
      <c r="AMJ54" s="37"/>
      <c r="AMK54" s="37"/>
      <c r="AML54" s="37"/>
      <c r="AMM54" s="37"/>
      <c r="AMN54" s="37"/>
      <c r="AMO54" s="37"/>
      <c r="AMP54" s="37"/>
      <c r="AMQ54" s="37"/>
      <c r="AMR54" s="37"/>
      <c r="AMS54" s="37"/>
      <c r="AMT54" s="37"/>
      <c r="AMU54" s="37"/>
      <c r="AMV54" s="37"/>
      <c r="AMW54" s="37"/>
      <c r="AMX54" s="37"/>
      <c r="AMY54" s="37"/>
      <c r="AMZ54" s="37"/>
      <c r="ANA54" s="37"/>
      <c r="ANB54" s="37"/>
      <c r="ANC54" s="37"/>
      <c r="AND54" s="37"/>
      <c r="ANE54" s="37"/>
      <c r="ANF54" s="37"/>
      <c r="ANG54" s="37"/>
      <c r="ANH54" s="37"/>
      <c r="ANI54" s="37"/>
      <c r="ANJ54" s="37"/>
      <c r="ANK54" s="37"/>
      <c r="ANL54" s="37"/>
      <c r="ANM54" s="37"/>
      <c r="ANN54" s="37"/>
      <c r="ANO54" s="37"/>
      <c r="ANP54" s="37"/>
      <c r="ANQ54" s="37"/>
      <c r="ANR54" s="37"/>
      <c r="ANS54" s="37"/>
      <c r="ANT54" s="37"/>
      <c r="ANU54" s="37"/>
      <c r="ANV54" s="37"/>
      <c r="ANW54" s="37"/>
      <c r="ANX54" s="37"/>
      <c r="ANY54" s="37"/>
      <c r="ANZ54" s="37"/>
      <c r="AOA54" s="37"/>
      <c r="AOB54" s="37"/>
      <c r="AOC54" s="37"/>
      <c r="AOD54" s="37"/>
      <c r="AOE54" s="37"/>
      <c r="AOF54" s="37"/>
      <c r="AOG54" s="37"/>
      <c r="AOH54" s="37"/>
      <c r="AOI54" s="37"/>
      <c r="AOJ54" s="37"/>
      <c r="AOK54" s="37"/>
      <c r="AOL54" s="37"/>
      <c r="AOM54" s="37"/>
      <c r="AON54" s="37"/>
      <c r="AOO54" s="37"/>
      <c r="AOP54" s="37"/>
      <c r="AOQ54" s="37"/>
      <c r="AOR54" s="37"/>
      <c r="AOS54" s="37"/>
      <c r="AOT54" s="37"/>
      <c r="AOU54" s="37"/>
      <c r="AOV54" s="37"/>
      <c r="AOW54" s="37"/>
      <c r="AOX54" s="37"/>
      <c r="AOY54" s="37"/>
      <c r="AOZ54" s="37"/>
      <c r="APA54" s="37"/>
      <c r="APB54" s="37"/>
      <c r="APC54" s="37"/>
      <c r="APD54" s="37"/>
      <c r="APE54" s="37"/>
      <c r="APF54" s="37"/>
      <c r="APG54" s="37"/>
      <c r="APH54" s="37"/>
      <c r="API54" s="37"/>
      <c r="APJ54" s="37"/>
      <c r="APK54" s="37"/>
      <c r="APL54" s="37"/>
      <c r="APM54" s="37"/>
      <c r="APN54" s="37"/>
      <c r="APO54" s="37"/>
      <c r="APP54" s="37"/>
      <c r="APQ54" s="37"/>
      <c r="APR54" s="37"/>
      <c r="APS54" s="37"/>
      <c r="APT54" s="37"/>
      <c r="APU54" s="37"/>
      <c r="APV54" s="37"/>
      <c r="APW54" s="37"/>
      <c r="APX54" s="37"/>
      <c r="APY54" s="37"/>
      <c r="APZ54" s="37"/>
      <c r="AQA54" s="37"/>
      <c r="AQB54" s="37"/>
      <c r="AQC54" s="37"/>
      <c r="AQD54" s="37"/>
      <c r="AQE54" s="37"/>
      <c r="AQF54" s="37"/>
      <c r="AQG54" s="37"/>
      <c r="AQH54" s="37"/>
      <c r="AQI54" s="37"/>
      <c r="AQJ54" s="37"/>
      <c r="AQK54" s="37"/>
      <c r="AQL54" s="37"/>
      <c r="AQM54" s="37"/>
      <c r="AQN54" s="37"/>
      <c r="AQO54" s="37"/>
      <c r="AQP54" s="37"/>
      <c r="AQQ54" s="37"/>
      <c r="AQR54" s="37"/>
      <c r="AQS54" s="37"/>
      <c r="AQT54" s="37"/>
      <c r="AQU54" s="37"/>
      <c r="AQV54" s="37"/>
      <c r="AQW54" s="37"/>
      <c r="AQX54" s="37"/>
      <c r="AQY54" s="37"/>
      <c r="AQZ54" s="37"/>
      <c r="ARA54" s="37"/>
      <c r="ARB54" s="37"/>
      <c r="ARC54" s="37"/>
      <c r="ARD54" s="37"/>
      <c r="ARE54" s="37"/>
      <c r="ARF54" s="37"/>
      <c r="ARG54" s="37"/>
      <c r="ARH54" s="37"/>
      <c r="ARI54" s="37"/>
      <c r="ARJ54" s="37"/>
      <c r="ARK54" s="37"/>
      <c r="ARL54" s="37"/>
      <c r="ARM54" s="37"/>
      <c r="ARN54" s="37"/>
      <c r="ARO54" s="37"/>
      <c r="ARP54" s="37"/>
      <c r="ARQ54" s="37"/>
      <c r="ARR54" s="37"/>
      <c r="ARS54" s="37"/>
      <c r="ART54" s="37"/>
      <c r="ARU54" s="37"/>
      <c r="ARV54" s="37"/>
      <c r="ARW54" s="37"/>
      <c r="ARX54" s="37"/>
      <c r="ARY54" s="37"/>
      <c r="ARZ54" s="37"/>
      <c r="ASA54" s="37"/>
      <c r="ASB54" s="37"/>
      <c r="ASC54" s="37"/>
      <c r="ASD54" s="37"/>
      <c r="ASE54" s="37"/>
      <c r="ASF54" s="37"/>
      <c r="ASG54" s="37"/>
      <c r="ASH54" s="37"/>
      <c r="ASI54" s="37"/>
      <c r="ASJ54" s="37"/>
      <c r="ASK54" s="37"/>
      <c r="ASL54" s="37"/>
      <c r="ASM54" s="37"/>
      <c r="ASN54" s="37"/>
      <c r="ASO54" s="37"/>
      <c r="ASP54" s="37"/>
      <c r="ASQ54" s="37"/>
      <c r="ASR54" s="37"/>
      <c r="ASS54" s="37"/>
      <c r="AST54" s="37"/>
      <c r="ASU54" s="37"/>
      <c r="ASV54" s="37"/>
      <c r="ASW54" s="37"/>
      <c r="ASX54" s="37"/>
      <c r="ASY54" s="37"/>
      <c r="ASZ54" s="37"/>
      <c r="ATA54" s="37"/>
      <c r="ATB54" s="37"/>
      <c r="ATC54" s="37"/>
      <c r="ATD54" s="37"/>
      <c r="ATE54" s="37"/>
      <c r="ATF54" s="37"/>
      <c r="ATG54" s="37"/>
      <c r="ATH54" s="37"/>
      <c r="ATI54" s="37"/>
      <c r="ATJ54" s="37"/>
      <c r="ATK54" s="37"/>
      <c r="ATL54" s="37"/>
      <c r="ATM54" s="37"/>
      <c r="ATN54" s="37"/>
      <c r="ATO54" s="37"/>
      <c r="ATP54" s="37"/>
      <c r="ATQ54" s="37"/>
      <c r="ATR54" s="37"/>
      <c r="ATS54" s="37"/>
      <c r="ATT54" s="37"/>
      <c r="ATU54" s="37"/>
      <c r="ATV54" s="37"/>
      <c r="ATW54" s="37"/>
      <c r="ATX54" s="37"/>
      <c r="ATY54" s="37"/>
      <c r="ATZ54" s="37"/>
      <c r="AUA54" s="37"/>
      <c r="AUB54" s="37"/>
      <c r="AUC54" s="37"/>
      <c r="AUD54" s="37"/>
      <c r="AUE54" s="37"/>
      <c r="AUF54" s="37"/>
      <c r="AUG54" s="37"/>
      <c r="AUH54" s="37"/>
      <c r="AUI54" s="37"/>
      <c r="AUJ54" s="37"/>
      <c r="AUK54" s="37"/>
      <c r="AUL54" s="37"/>
      <c r="AUM54" s="37"/>
      <c r="AUN54" s="37"/>
      <c r="AUO54" s="37"/>
      <c r="AUP54" s="37"/>
      <c r="AUQ54" s="37"/>
      <c r="AUR54" s="37"/>
      <c r="AUS54" s="37"/>
      <c r="AUT54" s="37"/>
      <c r="AUU54" s="37"/>
      <c r="AUV54" s="37"/>
      <c r="AUW54" s="37"/>
      <c r="AUX54" s="37"/>
      <c r="AUY54" s="37"/>
      <c r="AUZ54" s="37"/>
      <c r="AVA54" s="37"/>
      <c r="AVB54" s="37"/>
      <c r="AVC54" s="37"/>
      <c r="AVD54" s="37"/>
      <c r="AVE54" s="37"/>
      <c r="AVF54" s="37"/>
      <c r="AVG54" s="37"/>
      <c r="AVH54" s="37"/>
      <c r="AVI54" s="37"/>
      <c r="AVJ54" s="37"/>
      <c r="AVK54" s="37"/>
      <c r="AVL54" s="37"/>
      <c r="AVM54" s="37"/>
      <c r="AVN54" s="37"/>
      <c r="AVO54" s="37"/>
      <c r="AVP54" s="37"/>
      <c r="AVQ54" s="37"/>
      <c r="AVR54" s="37"/>
      <c r="AVS54" s="37"/>
      <c r="AVT54" s="37"/>
      <c r="AVU54" s="37"/>
      <c r="AVV54" s="37"/>
      <c r="AVW54" s="37"/>
      <c r="AVX54" s="37"/>
      <c r="AVY54" s="37"/>
      <c r="AVZ54" s="37"/>
      <c r="AWA54" s="37"/>
      <c r="AWB54" s="37"/>
      <c r="AWC54" s="37"/>
      <c r="AWD54" s="37"/>
      <c r="AWE54" s="37"/>
      <c r="AWF54" s="37"/>
      <c r="AWG54" s="37"/>
      <c r="AWH54" s="37"/>
      <c r="AWI54" s="37"/>
      <c r="AWJ54" s="37"/>
      <c r="AWK54" s="37"/>
      <c r="AWL54" s="37"/>
      <c r="AWM54" s="37"/>
      <c r="AWN54" s="37"/>
      <c r="AWO54" s="37"/>
      <c r="AWP54" s="37"/>
      <c r="AWQ54" s="37"/>
      <c r="AWR54" s="37"/>
      <c r="AWS54" s="37"/>
      <c r="AWT54" s="37"/>
      <c r="AWU54" s="37"/>
      <c r="AWV54" s="37"/>
      <c r="AWW54" s="37"/>
      <c r="AWX54" s="37"/>
      <c r="AWY54" s="37"/>
      <c r="AWZ54" s="37"/>
      <c r="AXA54" s="37"/>
      <c r="AXB54" s="37"/>
      <c r="AXC54" s="37"/>
      <c r="AXD54" s="37"/>
      <c r="AXE54" s="37"/>
      <c r="AXF54" s="37"/>
      <c r="AXG54" s="37"/>
      <c r="AXH54" s="37"/>
      <c r="AXI54" s="37"/>
      <c r="AXJ54" s="37"/>
      <c r="AXK54" s="37"/>
      <c r="AXL54" s="37"/>
      <c r="AXM54" s="37"/>
      <c r="AXN54" s="37"/>
      <c r="AXO54" s="37"/>
      <c r="AXP54" s="37"/>
      <c r="AXQ54" s="37"/>
      <c r="AXR54" s="37"/>
      <c r="AXS54" s="37"/>
      <c r="AXT54" s="37"/>
      <c r="AXU54" s="37"/>
      <c r="AXV54" s="37"/>
      <c r="AXW54" s="37"/>
      <c r="AXX54" s="37"/>
      <c r="AXY54" s="37"/>
      <c r="AXZ54" s="37"/>
      <c r="AYA54" s="37"/>
      <c r="AYB54" s="37"/>
      <c r="AYC54" s="37"/>
      <c r="AYD54" s="37"/>
      <c r="AYE54" s="37"/>
      <c r="AYF54" s="37"/>
      <c r="AYG54" s="37"/>
      <c r="AYH54" s="37"/>
      <c r="AYI54" s="37"/>
      <c r="AYJ54" s="37"/>
      <c r="AYK54" s="37"/>
      <c r="AYL54" s="37"/>
      <c r="AYM54" s="37"/>
      <c r="AYN54" s="37"/>
      <c r="AYO54" s="37"/>
      <c r="AYP54" s="37"/>
      <c r="AYQ54" s="37"/>
      <c r="AYR54" s="37"/>
      <c r="AYS54" s="37"/>
      <c r="AYT54" s="37"/>
      <c r="AYU54" s="37"/>
      <c r="AYV54" s="37"/>
      <c r="AYW54" s="37"/>
      <c r="AYX54" s="37"/>
      <c r="AYY54" s="37"/>
      <c r="AYZ54" s="37"/>
      <c r="AZA54" s="37"/>
      <c r="AZB54" s="37"/>
      <c r="AZC54" s="37"/>
      <c r="AZD54" s="37"/>
      <c r="AZE54" s="37"/>
      <c r="AZF54" s="37"/>
      <c r="AZG54" s="37"/>
      <c r="AZH54" s="37"/>
      <c r="AZI54" s="37"/>
      <c r="AZJ54" s="37"/>
      <c r="AZK54" s="37"/>
      <c r="AZL54" s="37"/>
      <c r="AZM54" s="37"/>
      <c r="AZN54" s="37"/>
      <c r="AZO54" s="37"/>
      <c r="AZP54" s="37"/>
      <c r="AZQ54" s="37"/>
      <c r="AZR54" s="37"/>
      <c r="AZS54" s="37"/>
      <c r="AZT54" s="37"/>
      <c r="AZU54" s="37"/>
      <c r="AZV54" s="37"/>
      <c r="AZW54" s="37"/>
      <c r="AZX54" s="37"/>
      <c r="AZY54" s="37"/>
      <c r="AZZ54" s="37"/>
      <c r="BAA54" s="37"/>
      <c r="BAB54" s="37"/>
      <c r="BAC54" s="37"/>
      <c r="BAD54" s="37"/>
      <c r="BAE54" s="37"/>
      <c r="BAF54" s="37"/>
      <c r="BAG54" s="37"/>
      <c r="BAH54" s="37"/>
      <c r="BAI54" s="37"/>
      <c r="BAJ54" s="37"/>
      <c r="BAK54" s="37"/>
      <c r="BAL54" s="37"/>
      <c r="BAM54" s="37"/>
      <c r="BAN54" s="37"/>
      <c r="BAO54" s="37"/>
      <c r="BAP54" s="37"/>
      <c r="BAQ54" s="37"/>
      <c r="BAR54" s="37"/>
      <c r="BAS54" s="37"/>
      <c r="BAT54" s="37"/>
      <c r="BAU54" s="37"/>
      <c r="BAV54" s="37"/>
      <c r="BAW54" s="37"/>
      <c r="BAX54" s="37"/>
      <c r="BAY54" s="37"/>
      <c r="BAZ54" s="37"/>
      <c r="BBA54" s="37"/>
      <c r="BBB54" s="37"/>
      <c r="BBC54" s="37"/>
      <c r="BBD54" s="37"/>
      <c r="BBE54" s="37"/>
      <c r="BBF54" s="37"/>
      <c r="BBG54" s="37"/>
      <c r="BBH54" s="37"/>
      <c r="BBI54" s="37"/>
      <c r="BBJ54" s="37"/>
      <c r="BBK54" s="37"/>
      <c r="BBL54" s="37"/>
      <c r="BBM54" s="37"/>
      <c r="BBN54" s="37"/>
      <c r="BBO54" s="37"/>
      <c r="BBP54" s="37"/>
      <c r="BBQ54" s="37"/>
      <c r="BBR54" s="37"/>
      <c r="BBS54" s="37"/>
      <c r="BBT54" s="37"/>
      <c r="BBU54" s="37"/>
      <c r="BBV54" s="37"/>
      <c r="BBW54" s="37"/>
      <c r="BBX54" s="37"/>
      <c r="BBY54" s="37"/>
      <c r="BBZ54" s="37"/>
      <c r="BCA54" s="37"/>
      <c r="BCB54" s="37"/>
      <c r="BCC54" s="37"/>
      <c r="BCD54" s="37"/>
      <c r="BCE54" s="37"/>
      <c r="BCF54" s="37"/>
      <c r="BCG54" s="37"/>
      <c r="BCH54" s="37"/>
      <c r="BCI54" s="37"/>
      <c r="BCJ54" s="37"/>
      <c r="BCK54" s="37"/>
      <c r="BCL54" s="37"/>
      <c r="BCM54" s="37"/>
      <c r="BCN54" s="37"/>
      <c r="BCO54" s="37"/>
      <c r="BCP54" s="37"/>
      <c r="BCQ54" s="37"/>
      <c r="BCR54" s="37"/>
      <c r="BCS54" s="37"/>
      <c r="BCT54" s="37"/>
      <c r="BCU54" s="37"/>
      <c r="BCV54" s="37"/>
      <c r="BCW54" s="37"/>
      <c r="BCX54" s="37"/>
      <c r="BCY54" s="37"/>
      <c r="BCZ54" s="37"/>
      <c r="BDA54" s="37"/>
      <c r="BDB54" s="37"/>
      <c r="BDC54" s="37"/>
      <c r="BDD54" s="37"/>
      <c r="BDE54" s="37"/>
      <c r="BDF54" s="37"/>
      <c r="BDG54" s="37"/>
      <c r="BDH54" s="37"/>
      <c r="BDI54" s="37"/>
      <c r="BDJ54" s="37"/>
      <c r="BDK54" s="37"/>
      <c r="BDL54" s="37"/>
      <c r="BDM54" s="37"/>
      <c r="BDN54" s="37"/>
      <c r="BDO54" s="37"/>
      <c r="BDP54" s="37"/>
      <c r="BDQ54" s="37"/>
      <c r="BDR54" s="37"/>
      <c r="BDS54" s="37"/>
      <c r="BDT54" s="37"/>
      <c r="BDU54" s="37"/>
      <c r="BDV54" s="37"/>
      <c r="BDW54" s="37"/>
      <c r="BDX54" s="37"/>
      <c r="BDY54" s="37"/>
      <c r="BDZ54" s="37"/>
      <c r="BEA54" s="37"/>
      <c r="BEB54" s="37"/>
      <c r="BEC54" s="37"/>
      <c r="BED54" s="37"/>
      <c r="BEE54" s="37"/>
      <c r="BEF54" s="37"/>
      <c r="BEG54" s="37"/>
      <c r="BEH54" s="37"/>
      <c r="BEI54" s="37"/>
      <c r="BEJ54" s="37"/>
      <c r="BEK54" s="37"/>
      <c r="BEL54" s="37"/>
      <c r="BEM54" s="37"/>
      <c r="BEN54" s="37"/>
      <c r="BEO54" s="37"/>
      <c r="BEP54" s="37"/>
      <c r="BEQ54" s="37"/>
      <c r="BER54" s="37"/>
      <c r="BES54" s="37"/>
      <c r="BET54" s="37"/>
      <c r="BEU54" s="37"/>
      <c r="BEV54" s="37"/>
      <c r="BEW54" s="37"/>
      <c r="BEX54" s="37"/>
      <c r="BEY54" s="37"/>
      <c r="BEZ54" s="37"/>
      <c r="BFA54" s="37"/>
      <c r="BFB54" s="37"/>
      <c r="BFC54" s="37"/>
      <c r="BFD54" s="37"/>
      <c r="BFE54" s="37"/>
      <c r="BFF54" s="37"/>
      <c r="BFG54" s="37"/>
      <c r="BFH54" s="37"/>
      <c r="BFI54" s="37"/>
      <c r="BFJ54" s="37"/>
      <c r="BFK54" s="37"/>
      <c r="BFL54" s="37"/>
      <c r="BFM54" s="37"/>
      <c r="BFN54" s="37"/>
      <c r="BFO54" s="37"/>
      <c r="BFP54" s="37"/>
      <c r="BFQ54" s="37"/>
      <c r="BFR54" s="37"/>
      <c r="BFS54" s="37"/>
      <c r="BFT54" s="37"/>
      <c r="BFU54" s="37"/>
      <c r="BFV54" s="37"/>
      <c r="BFW54" s="37"/>
      <c r="BFX54" s="37"/>
      <c r="BFY54" s="37"/>
      <c r="BFZ54" s="37"/>
      <c r="BGA54" s="37"/>
      <c r="BGB54" s="37"/>
      <c r="BGC54" s="37"/>
      <c r="BGD54" s="37"/>
      <c r="BGE54" s="37"/>
      <c r="BGF54" s="37"/>
      <c r="BGG54" s="37"/>
      <c r="BGH54" s="37"/>
      <c r="BGI54" s="37"/>
      <c r="BGJ54" s="37"/>
      <c r="BGK54" s="37"/>
      <c r="BGL54" s="37"/>
      <c r="BGM54" s="37"/>
      <c r="BGN54" s="37"/>
      <c r="BGO54" s="37"/>
      <c r="BGP54" s="37"/>
      <c r="BGQ54" s="37"/>
      <c r="BGR54" s="37"/>
      <c r="BGS54" s="37"/>
      <c r="BGT54" s="37"/>
      <c r="BGU54" s="37"/>
      <c r="BGV54" s="37"/>
      <c r="BGW54" s="37"/>
      <c r="BGX54" s="37"/>
      <c r="BGY54" s="37"/>
      <c r="BGZ54" s="37"/>
      <c r="BHA54" s="37"/>
      <c r="BHB54" s="37"/>
      <c r="BHC54" s="37"/>
      <c r="BHD54" s="37"/>
      <c r="BHE54" s="37"/>
      <c r="BHF54" s="37"/>
      <c r="BHG54" s="37"/>
      <c r="BHH54" s="37"/>
      <c r="BHI54" s="37"/>
      <c r="BHJ54" s="37"/>
      <c r="BHK54" s="37"/>
      <c r="BHL54" s="37"/>
      <c r="BHM54" s="37"/>
      <c r="BHN54" s="37"/>
      <c r="BHO54" s="37"/>
      <c r="BHP54" s="37"/>
      <c r="BHQ54" s="37"/>
      <c r="BHR54" s="37"/>
      <c r="BHS54" s="37"/>
      <c r="BHT54" s="37"/>
      <c r="BHU54" s="37"/>
      <c r="BHV54" s="37"/>
      <c r="BHW54" s="37"/>
      <c r="BHX54" s="37"/>
      <c r="BHY54" s="37"/>
      <c r="BHZ54" s="37"/>
      <c r="BIA54" s="37"/>
      <c r="BIB54" s="37"/>
      <c r="BIC54" s="37"/>
      <c r="BID54" s="37"/>
      <c r="BIE54" s="37"/>
      <c r="BIF54" s="37"/>
      <c r="BIG54" s="37"/>
      <c r="BIH54" s="37"/>
      <c r="BII54" s="37"/>
      <c r="BIJ54" s="37"/>
      <c r="BIK54" s="37"/>
      <c r="BIL54" s="37"/>
      <c r="BIM54" s="37"/>
      <c r="BIN54" s="37"/>
      <c r="BIO54" s="37"/>
      <c r="BIP54" s="37"/>
      <c r="BIQ54" s="37"/>
      <c r="BIR54" s="37"/>
      <c r="BIS54" s="37"/>
      <c r="BIT54" s="37"/>
      <c r="BIU54" s="37"/>
      <c r="BIV54" s="37"/>
      <c r="BIW54" s="37"/>
      <c r="BIX54" s="37"/>
      <c r="BIY54" s="37"/>
      <c r="BIZ54" s="37"/>
      <c r="BJA54" s="37"/>
      <c r="BJB54" s="37"/>
      <c r="BJC54" s="37"/>
      <c r="BJD54" s="37"/>
      <c r="BJE54" s="37"/>
      <c r="BJF54" s="37"/>
      <c r="BJG54" s="37"/>
      <c r="BJH54" s="37"/>
      <c r="BJI54" s="37"/>
      <c r="BJJ54" s="37"/>
      <c r="BJK54" s="37"/>
      <c r="BJL54" s="37"/>
      <c r="BJM54" s="37"/>
      <c r="BJN54" s="37"/>
      <c r="BJO54" s="37"/>
      <c r="BJP54" s="37"/>
      <c r="BJQ54" s="37"/>
      <c r="BJR54" s="37"/>
      <c r="BJS54" s="37"/>
      <c r="BJT54" s="37"/>
      <c r="BJU54" s="37"/>
      <c r="BJV54" s="37"/>
      <c r="BJW54" s="37"/>
      <c r="BJX54" s="37"/>
      <c r="BJY54" s="37"/>
      <c r="BJZ54" s="37"/>
      <c r="BKA54" s="37"/>
      <c r="BKB54" s="37"/>
      <c r="BKC54" s="37"/>
      <c r="BKD54" s="37"/>
      <c r="BKE54" s="37"/>
      <c r="BKF54" s="37"/>
      <c r="BKG54" s="37"/>
      <c r="BKH54" s="37"/>
      <c r="BKI54" s="37"/>
      <c r="BKJ54" s="37"/>
      <c r="BKK54" s="37"/>
      <c r="BKL54" s="37"/>
      <c r="BKM54" s="37"/>
      <c r="BKN54" s="37"/>
      <c r="BKO54" s="37"/>
      <c r="BKP54" s="37"/>
      <c r="BKQ54" s="37"/>
      <c r="BKR54" s="37"/>
      <c r="BKS54" s="37"/>
      <c r="BKT54" s="37"/>
      <c r="BKU54" s="37"/>
      <c r="BKV54" s="37"/>
      <c r="BKW54" s="37"/>
      <c r="BKX54" s="37"/>
      <c r="BKY54" s="37"/>
      <c r="BKZ54" s="37"/>
      <c r="BLA54" s="37"/>
      <c r="BLB54" s="37"/>
      <c r="BLC54" s="37"/>
      <c r="BLD54" s="37"/>
      <c r="BLE54" s="37"/>
      <c r="BLF54" s="37"/>
      <c r="BLG54" s="37"/>
      <c r="BLH54" s="37"/>
      <c r="BLI54" s="37"/>
      <c r="BLJ54" s="37"/>
      <c r="BLK54" s="37"/>
      <c r="BLL54" s="37"/>
      <c r="BLM54" s="37"/>
      <c r="BLN54" s="37"/>
      <c r="BLO54" s="37"/>
      <c r="BLP54" s="37"/>
      <c r="BLQ54" s="37"/>
      <c r="BLR54" s="37"/>
      <c r="BLS54" s="37"/>
      <c r="BLT54" s="37"/>
      <c r="BLU54" s="37"/>
      <c r="BLV54" s="37"/>
      <c r="BLW54" s="37"/>
      <c r="BLX54" s="37"/>
      <c r="BLY54" s="37"/>
      <c r="BLZ54" s="37"/>
      <c r="BMA54" s="37"/>
      <c r="BMB54" s="37"/>
      <c r="BMC54" s="37"/>
      <c r="BMD54" s="37"/>
      <c r="BME54" s="37"/>
      <c r="BMF54" s="37"/>
      <c r="BMG54" s="37"/>
      <c r="BMH54" s="37"/>
      <c r="BMI54" s="37"/>
      <c r="BMJ54" s="37"/>
      <c r="BMK54" s="37"/>
      <c r="BML54" s="37"/>
      <c r="BMM54" s="37"/>
      <c r="BMN54" s="37"/>
      <c r="BMO54" s="37"/>
      <c r="BMP54" s="37"/>
      <c r="BMQ54" s="37"/>
      <c r="BMR54" s="37"/>
      <c r="BMS54" s="37"/>
      <c r="BMT54" s="37"/>
      <c r="BMU54" s="37"/>
      <c r="BMV54" s="37"/>
      <c r="BMW54" s="37"/>
      <c r="BMX54" s="37"/>
      <c r="BMY54" s="37"/>
      <c r="BMZ54" s="37"/>
      <c r="BNA54" s="37"/>
      <c r="BNB54" s="37"/>
      <c r="BNC54" s="37"/>
      <c r="BND54" s="37"/>
      <c r="BNE54" s="37"/>
      <c r="BNF54" s="37"/>
      <c r="BNG54" s="37"/>
      <c r="BNH54" s="37"/>
      <c r="BNI54" s="37"/>
      <c r="BNJ54" s="37"/>
      <c r="BNK54" s="37"/>
      <c r="BNL54" s="37"/>
      <c r="BNM54" s="37"/>
      <c r="BNN54" s="37"/>
      <c r="BNO54" s="37"/>
      <c r="BNP54" s="37"/>
      <c r="BNQ54" s="37"/>
      <c r="BNR54" s="37"/>
      <c r="BNS54" s="37"/>
      <c r="BNT54" s="37"/>
      <c r="BNU54" s="37"/>
      <c r="BNV54" s="37"/>
      <c r="BNW54" s="37"/>
      <c r="BNX54" s="37"/>
      <c r="BNY54" s="37"/>
      <c r="BNZ54" s="37"/>
      <c r="BOA54" s="37"/>
      <c r="BOB54" s="37"/>
      <c r="BOC54" s="37"/>
      <c r="BOD54" s="37"/>
      <c r="BOE54" s="37"/>
      <c r="BOF54" s="37"/>
      <c r="BOG54" s="37"/>
      <c r="BOH54" s="37"/>
      <c r="BOI54" s="37"/>
      <c r="BOJ54" s="37"/>
      <c r="BOK54" s="37"/>
      <c r="BOL54" s="37"/>
      <c r="BOM54" s="37"/>
      <c r="BON54" s="37"/>
      <c r="BOO54" s="37"/>
      <c r="BOP54" s="37"/>
      <c r="BOQ54" s="37"/>
      <c r="BOR54" s="37"/>
      <c r="BOS54" s="37"/>
      <c r="BOT54" s="37"/>
      <c r="BOU54" s="37"/>
      <c r="BOV54" s="37"/>
      <c r="BOW54" s="37"/>
      <c r="BOX54" s="37"/>
      <c r="BOY54" s="37"/>
      <c r="BOZ54" s="37"/>
      <c r="BPA54" s="37"/>
      <c r="BPB54" s="37"/>
      <c r="BPC54" s="37"/>
      <c r="BPD54" s="37"/>
      <c r="BPE54" s="37"/>
      <c r="BPF54" s="37"/>
      <c r="BPG54" s="37"/>
      <c r="BPH54" s="37"/>
      <c r="BPI54" s="37"/>
      <c r="BPJ54" s="37"/>
      <c r="BPK54" s="37"/>
      <c r="BPL54" s="37"/>
      <c r="BPM54" s="37"/>
      <c r="BPN54" s="37"/>
      <c r="BPO54" s="37"/>
      <c r="BPP54" s="37"/>
      <c r="BPQ54" s="37"/>
      <c r="BPR54" s="37"/>
      <c r="BPS54" s="37"/>
      <c r="BPT54" s="37"/>
      <c r="BPU54" s="37"/>
      <c r="BPV54" s="37"/>
      <c r="BPW54" s="37"/>
      <c r="BPX54" s="37"/>
      <c r="BPY54" s="37"/>
      <c r="BPZ54" s="37"/>
      <c r="BQA54" s="37"/>
      <c r="BQB54" s="37"/>
      <c r="BQC54" s="37"/>
      <c r="BQD54" s="37"/>
      <c r="BQE54" s="37"/>
      <c r="BQF54" s="37"/>
      <c r="BQG54" s="37"/>
      <c r="BQH54" s="37"/>
      <c r="BQI54" s="37"/>
      <c r="BQJ54" s="37"/>
      <c r="BQK54" s="37"/>
      <c r="BQL54" s="37"/>
      <c r="BQM54" s="37"/>
      <c r="BQN54" s="37"/>
      <c r="BQO54" s="37"/>
      <c r="BQP54" s="37"/>
      <c r="BQQ54" s="37"/>
      <c r="BQR54" s="37"/>
      <c r="BQS54" s="37"/>
      <c r="BQT54" s="37"/>
      <c r="BQU54" s="37"/>
      <c r="BQV54" s="37"/>
      <c r="BQW54" s="37"/>
      <c r="BQX54" s="37"/>
      <c r="BQY54" s="37"/>
      <c r="BQZ54" s="37"/>
      <c r="BRA54" s="37"/>
      <c r="BRB54" s="37"/>
      <c r="BRC54" s="37"/>
      <c r="BRD54" s="37"/>
      <c r="BRE54" s="37"/>
      <c r="BRF54" s="37"/>
      <c r="BRG54" s="37"/>
      <c r="BRH54" s="37"/>
      <c r="BRI54" s="37"/>
      <c r="BRJ54" s="37"/>
      <c r="BRK54" s="37"/>
      <c r="BRL54" s="37"/>
      <c r="BRM54" s="37"/>
      <c r="BRN54" s="37"/>
      <c r="BRO54" s="37"/>
      <c r="BRP54" s="37"/>
      <c r="BRQ54" s="37"/>
      <c r="BRR54" s="37"/>
      <c r="BRS54" s="37"/>
      <c r="BRT54" s="37"/>
      <c r="BRU54" s="37"/>
      <c r="BRV54" s="37"/>
      <c r="BRW54" s="37"/>
      <c r="BRX54" s="37"/>
      <c r="BRY54" s="37"/>
      <c r="BRZ54" s="37"/>
      <c r="BSA54" s="37"/>
      <c r="BSB54" s="37"/>
      <c r="BSC54" s="37"/>
      <c r="BSD54" s="37"/>
      <c r="BSE54" s="37"/>
      <c r="BSF54" s="37"/>
      <c r="BSG54" s="37"/>
      <c r="BSH54" s="37"/>
      <c r="BSI54" s="37"/>
      <c r="BSJ54" s="37"/>
      <c r="BSK54" s="37"/>
      <c r="BSL54" s="37"/>
      <c r="BSM54" s="37"/>
      <c r="BSN54" s="37"/>
      <c r="BSO54" s="37"/>
      <c r="BSP54" s="37"/>
      <c r="BSQ54" s="37"/>
      <c r="BSR54" s="37"/>
      <c r="BSS54" s="37"/>
      <c r="BST54" s="37"/>
      <c r="BSU54" s="37"/>
      <c r="BSV54" s="37"/>
      <c r="BSW54" s="37"/>
      <c r="BSX54" s="37"/>
      <c r="BSY54" s="37"/>
      <c r="BSZ54" s="37"/>
      <c r="BTA54" s="37"/>
      <c r="BTB54" s="37"/>
      <c r="BTC54" s="37"/>
      <c r="BTD54" s="37"/>
      <c r="BTE54" s="37"/>
      <c r="BTF54" s="37"/>
      <c r="BTG54" s="37"/>
      <c r="BTH54" s="37"/>
      <c r="BTI54" s="37"/>
      <c r="BTJ54" s="37"/>
      <c r="BTK54" s="37"/>
      <c r="BTL54" s="37"/>
      <c r="BTM54" s="37"/>
      <c r="BTN54" s="37"/>
      <c r="BTO54" s="37"/>
      <c r="BTP54" s="37"/>
      <c r="BTQ54" s="37"/>
      <c r="BTR54" s="37"/>
      <c r="BTS54" s="37"/>
      <c r="BTT54" s="37"/>
      <c r="BTU54" s="37"/>
      <c r="BTV54" s="37"/>
      <c r="BTW54" s="37"/>
      <c r="BTX54" s="37"/>
      <c r="BTY54" s="37"/>
      <c r="BTZ54" s="37"/>
      <c r="BUA54" s="37"/>
      <c r="BUB54" s="37"/>
      <c r="BUC54" s="37"/>
      <c r="BUD54" s="37"/>
      <c r="BUE54" s="37"/>
      <c r="BUF54" s="37"/>
      <c r="BUG54" s="37"/>
      <c r="BUH54" s="37"/>
      <c r="BUI54" s="37"/>
      <c r="BUJ54" s="37"/>
      <c r="BUK54" s="37"/>
      <c r="BUL54" s="37"/>
      <c r="BUM54" s="37"/>
      <c r="BUN54" s="37"/>
      <c r="BUO54" s="37"/>
      <c r="BUP54" s="37"/>
      <c r="BUQ54" s="37"/>
      <c r="BUR54" s="37"/>
      <c r="BUS54" s="37"/>
      <c r="BUT54" s="37"/>
      <c r="BUU54" s="37"/>
      <c r="BUV54" s="37"/>
      <c r="BUW54" s="37"/>
      <c r="BUX54" s="37"/>
      <c r="BUY54" s="37"/>
      <c r="BUZ54" s="37"/>
      <c r="BVA54" s="37"/>
      <c r="BVB54" s="37"/>
      <c r="BVC54" s="37"/>
      <c r="BVD54" s="37"/>
      <c r="BVE54" s="37"/>
      <c r="BVF54" s="37"/>
      <c r="BVG54" s="37"/>
      <c r="BVH54" s="37"/>
      <c r="BVI54" s="37"/>
      <c r="BVJ54" s="37"/>
      <c r="BVK54" s="37"/>
      <c r="BVL54" s="37"/>
      <c r="BVM54" s="37"/>
      <c r="BVN54" s="37"/>
      <c r="BVO54" s="37"/>
      <c r="BVP54" s="37"/>
      <c r="BVQ54" s="37"/>
      <c r="BVR54" s="37"/>
      <c r="BVS54" s="37"/>
      <c r="BVT54" s="37"/>
      <c r="BVU54" s="37"/>
      <c r="BVV54" s="37"/>
      <c r="BVW54" s="37"/>
      <c r="BVX54" s="37"/>
      <c r="BVY54" s="37"/>
      <c r="BVZ54" s="37"/>
      <c r="BWA54" s="37"/>
      <c r="BWB54" s="37"/>
      <c r="BWC54" s="37"/>
      <c r="BWD54" s="37"/>
      <c r="BWE54" s="37"/>
      <c r="BWF54" s="37"/>
      <c r="BWG54" s="37"/>
      <c r="BWH54" s="37"/>
      <c r="BWI54" s="37"/>
      <c r="BWJ54" s="37"/>
      <c r="BWK54" s="37"/>
      <c r="BWL54" s="37"/>
      <c r="BWM54" s="37"/>
      <c r="BWN54" s="37"/>
      <c r="BWO54" s="37"/>
      <c r="BWP54" s="37"/>
      <c r="BWQ54" s="37"/>
      <c r="BWR54" s="37"/>
      <c r="BWS54" s="37"/>
      <c r="BWT54" s="37"/>
      <c r="BWU54" s="37"/>
      <c r="BWV54" s="37"/>
      <c r="BWW54" s="37"/>
      <c r="BWX54" s="37"/>
      <c r="BWY54" s="37"/>
      <c r="BWZ54" s="37"/>
      <c r="BXA54" s="37"/>
      <c r="BXB54" s="37"/>
      <c r="BXC54" s="37"/>
      <c r="BXD54" s="37"/>
      <c r="BXE54" s="37"/>
      <c r="BXF54" s="37"/>
      <c r="BXG54" s="37"/>
      <c r="BXH54" s="37"/>
      <c r="BXI54" s="37"/>
      <c r="BXJ54" s="37"/>
      <c r="BXK54" s="37"/>
      <c r="BXL54" s="37"/>
      <c r="BXM54" s="37"/>
      <c r="BXN54" s="37"/>
      <c r="BXO54" s="37"/>
      <c r="BXP54" s="37"/>
      <c r="BXQ54" s="37"/>
      <c r="BXR54" s="37"/>
      <c r="BXS54" s="37"/>
      <c r="BXT54" s="37"/>
      <c r="BXU54" s="37"/>
      <c r="BXV54" s="37"/>
      <c r="BXW54" s="37"/>
      <c r="BXX54" s="37"/>
      <c r="BXY54" s="37"/>
      <c r="BXZ54" s="37"/>
      <c r="BYA54" s="37"/>
      <c r="BYB54" s="37"/>
      <c r="BYC54" s="37"/>
      <c r="BYD54" s="37"/>
      <c r="BYE54" s="37"/>
      <c r="BYF54" s="37"/>
      <c r="BYG54" s="37"/>
      <c r="BYH54" s="37"/>
      <c r="BYI54" s="37"/>
      <c r="BYJ54" s="37"/>
      <c r="BYK54" s="37"/>
      <c r="BYL54" s="37"/>
      <c r="BYM54" s="37"/>
      <c r="BYN54" s="37"/>
      <c r="BYO54" s="37"/>
      <c r="BYP54" s="37"/>
      <c r="BYQ54" s="37"/>
      <c r="BYR54" s="37"/>
      <c r="BYS54" s="37"/>
      <c r="BYT54" s="37"/>
      <c r="BYU54" s="37"/>
      <c r="BYV54" s="37"/>
      <c r="BYW54" s="37"/>
      <c r="BYX54" s="37"/>
      <c r="BYY54" s="37"/>
      <c r="BYZ54" s="37"/>
      <c r="BZA54" s="37"/>
      <c r="BZB54" s="37"/>
      <c r="BZC54" s="37"/>
      <c r="BZD54" s="37"/>
      <c r="BZE54" s="37"/>
      <c r="BZF54" s="37"/>
      <c r="BZG54" s="37"/>
      <c r="BZH54" s="37"/>
      <c r="BZI54" s="37"/>
      <c r="BZJ54" s="37"/>
      <c r="BZK54" s="37"/>
      <c r="BZL54" s="37"/>
      <c r="BZM54" s="37"/>
      <c r="BZN54" s="37"/>
      <c r="BZO54" s="37"/>
      <c r="BZP54" s="37"/>
      <c r="BZQ54" s="37"/>
      <c r="BZR54" s="37"/>
      <c r="BZS54" s="37"/>
      <c r="BZT54" s="37"/>
      <c r="BZU54" s="37"/>
      <c r="BZV54" s="37"/>
      <c r="BZW54" s="37"/>
      <c r="BZX54" s="37"/>
      <c r="BZY54" s="37"/>
      <c r="BZZ54" s="37"/>
      <c r="CAA54" s="37"/>
      <c r="CAB54" s="37"/>
      <c r="CAC54" s="37"/>
      <c r="CAD54" s="37"/>
      <c r="CAE54" s="37"/>
      <c r="CAF54" s="37"/>
      <c r="CAG54" s="37"/>
      <c r="CAH54" s="37"/>
      <c r="CAI54" s="37"/>
      <c r="CAJ54" s="37"/>
      <c r="CAK54" s="37"/>
      <c r="CAL54" s="37"/>
      <c r="CAM54" s="37"/>
      <c r="CAN54" s="37"/>
      <c r="CAO54" s="37"/>
      <c r="CAP54" s="37"/>
      <c r="CAQ54" s="37"/>
      <c r="CAR54" s="37"/>
      <c r="CAS54" s="37"/>
      <c r="CAT54" s="37"/>
      <c r="CAU54" s="37"/>
      <c r="CAV54" s="37"/>
      <c r="CAW54" s="37"/>
      <c r="CAX54" s="37"/>
      <c r="CAY54" s="37"/>
      <c r="CAZ54" s="37"/>
      <c r="CBA54" s="37"/>
      <c r="CBB54" s="37"/>
      <c r="CBC54" s="37"/>
      <c r="CBD54" s="37"/>
      <c r="CBE54" s="37"/>
      <c r="CBF54" s="37"/>
      <c r="CBG54" s="37"/>
      <c r="CBH54" s="37"/>
      <c r="CBI54" s="37"/>
      <c r="CBJ54" s="37"/>
      <c r="CBK54" s="37"/>
      <c r="CBL54" s="37"/>
      <c r="CBM54" s="37"/>
      <c r="CBN54" s="37"/>
      <c r="CBO54" s="37"/>
      <c r="CBP54" s="37"/>
      <c r="CBQ54" s="37"/>
      <c r="CBR54" s="37"/>
      <c r="CBS54" s="37"/>
      <c r="CBT54" s="37"/>
      <c r="CBU54" s="37"/>
      <c r="CBV54" s="37"/>
      <c r="CBW54" s="37"/>
      <c r="CBX54" s="37"/>
      <c r="CBY54" s="37"/>
      <c r="CBZ54" s="37"/>
      <c r="CCA54" s="37"/>
      <c r="CCB54" s="37"/>
      <c r="CCC54" s="37"/>
      <c r="CCD54" s="37"/>
      <c r="CCE54" s="37"/>
      <c r="CCF54" s="37"/>
      <c r="CCG54" s="37"/>
      <c r="CCH54" s="37"/>
      <c r="CCI54" s="37"/>
      <c r="CCJ54" s="37"/>
      <c r="CCK54" s="37"/>
      <c r="CCL54" s="37"/>
      <c r="CCM54" s="37"/>
      <c r="CCN54" s="37"/>
      <c r="CCO54" s="37"/>
      <c r="CCP54" s="37"/>
      <c r="CCQ54" s="37"/>
      <c r="CCR54" s="37"/>
      <c r="CCS54" s="37"/>
      <c r="CCT54" s="37"/>
      <c r="CCU54" s="37"/>
      <c r="CCV54" s="37"/>
      <c r="CCW54" s="37"/>
      <c r="CCX54" s="37"/>
      <c r="CCY54" s="37"/>
      <c r="CCZ54" s="37"/>
      <c r="CDA54" s="37"/>
      <c r="CDB54" s="37"/>
      <c r="CDC54" s="37"/>
      <c r="CDD54" s="37"/>
      <c r="CDE54" s="37"/>
      <c r="CDF54" s="37"/>
      <c r="CDG54" s="37"/>
      <c r="CDH54" s="37"/>
      <c r="CDI54" s="37"/>
      <c r="CDJ54" s="37"/>
      <c r="CDK54" s="37"/>
      <c r="CDL54" s="37"/>
      <c r="CDM54" s="37"/>
      <c r="CDN54" s="37"/>
      <c r="CDO54" s="37"/>
      <c r="CDP54" s="37"/>
      <c r="CDQ54" s="37"/>
      <c r="CDR54" s="37"/>
      <c r="CDS54" s="37"/>
      <c r="CDT54" s="37"/>
      <c r="CDU54" s="37"/>
      <c r="CDV54" s="37"/>
      <c r="CDW54" s="37"/>
      <c r="CDX54" s="37"/>
      <c r="CDY54" s="37"/>
      <c r="CDZ54" s="37"/>
      <c r="CEA54" s="37"/>
      <c r="CEB54" s="37"/>
      <c r="CEC54" s="37"/>
      <c r="CED54" s="37"/>
      <c r="CEE54" s="37"/>
      <c r="CEF54" s="37"/>
      <c r="CEG54" s="37"/>
      <c r="CEH54" s="37"/>
      <c r="CEI54" s="37"/>
      <c r="CEJ54" s="37"/>
      <c r="CEK54" s="37"/>
      <c r="CEL54" s="37"/>
      <c r="CEM54" s="37"/>
      <c r="CEN54" s="37"/>
      <c r="CEO54" s="37"/>
      <c r="CEP54" s="37"/>
      <c r="CEQ54" s="37"/>
      <c r="CER54" s="37"/>
      <c r="CES54" s="37"/>
      <c r="CET54" s="37"/>
      <c r="CEU54" s="37"/>
      <c r="CEV54" s="37"/>
      <c r="CEW54" s="37"/>
      <c r="CEX54" s="37"/>
      <c r="CEY54" s="37"/>
      <c r="CEZ54" s="37"/>
      <c r="CFA54" s="37"/>
      <c r="CFB54" s="37"/>
      <c r="CFC54" s="37"/>
      <c r="CFD54" s="37"/>
      <c r="CFE54" s="37"/>
      <c r="CFF54" s="37"/>
      <c r="CFG54" s="37"/>
      <c r="CFH54" s="37"/>
      <c r="CFI54" s="37"/>
      <c r="CFJ54" s="37"/>
      <c r="CFK54" s="37"/>
      <c r="CFL54" s="37"/>
      <c r="CFM54" s="37"/>
      <c r="CFN54" s="37"/>
      <c r="CFO54" s="37"/>
      <c r="CFP54" s="37"/>
      <c r="CFQ54" s="37"/>
      <c r="CFR54" s="37"/>
      <c r="CFS54" s="37"/>
      <c r="CFT54" s="37"/>
      <c r="CFU54" s="37"/>
      <c r="CFV54" s="37"/>
      <c r="CFW54" s="37"/>
      <c r="CFX54" s="37"/>
      <c r="CFY54" s="37"/>
      <c r="CFZ54" s="37"/>
      <c r="CGA54" s="37"/>
      <c r="CGB54" s="37"/>
      <c r="CGC54" s="37"/>
      <c r="CGD54" s="37"/>
      <c r="CGE54" s="37"/>
      <c r="CGF54" s="37"/>
      <c r="CGG54" s="37"/>
      <c r="CGH54" s="37"/>
      <c r="CGI54" s="37"/>
      <c r="CGJ54" s="37"/>
      <c r="CGK54" s="37"/>
      <c r="CGL54" s="37"/>
      <c r="CGM54" s="37"/>
      <c r="CGN54" s="37"/>
      <c r="CGO54" s="37"/>
      <c r="CGP54" s="37"/>
      <c r="CGQ54" s="37"/>
      <c r="CGR54" s="37"/>
      <c r="CGS54" s="37"/>
      <c r="CGT54" s="37"/>
      <c r="CGU54" s="37"/>
      <c r="CGV54" s="37"/>
      <c r="CGW54" s="37"/>
      <c r="CGX54" s="37"/>
      <c r="CGY54" s="37"/>
      <c r="CGZ54" s="37"/>
      <c r="CHA54" s="37"/>
      <c r="CHB54" s="37"/>
      <c r="CHC54" s="37"/>
      <c r="CHD54" s="37"/>
      <c r="CHE54" s="37"/>
      <c r="CHF54" s="37"/>
      <c r="CHG54" s="37"/>
      <c r="CHH54" s="37"/>
      <c r="CHI54" s="37"/>
      <c r="CHJ54" s="37"/>
      <c r="CHK54" s="37"/>
      <c r="CHL54" s="37"/>
      <c r="CHM54" s="37"/>
      <c r="CHN54" s="37"/>
      <c r="CHO54" s="37"/>
      <c r="CHP54" s="37"/>
      <c r="CHQ54" s="37"/>
      <c r="CHR54" s="37"/>
      <c r="CHS54" s="37"/>
      <c r="CHT54" s="37"/>
      <c r="CHU54" s="37"/>
      <c r="CHV54" s="37"/>
      <c r="CHW54" s="37"/>
      <c r="CHX54" s="37"/>
      <c r="CHY54" s="37"/>
      <c r="CHZ54" s="37"/>
      <c r="CIA54" s="37"/>
      <c r="CIB54" s="37"/>
      <c r="CIC54" s="37"/>
      <c r="CID54" s="37"/>
      <c r="CIE54" s="37"/>
      <c r="CIF54" s="37"/>
      <c r="CIG54" s="37"/>
      <c r="CIH54" s="37"/>
      <c r="CII54" s="37"/>
      <c r="CIJ54" s="37"/>
      <c r="CIK54" s="37"/>
      <c r="CIL54" s="37"/>
      <c r="CIM54" s="37"/>
      <c r="CIN54" s="37"/>
      <c r="CIO54" s="37"/>
      <c r="CIP54" s="37"/>
      <c r="CIQ54" s="37"/>
      <c r="CIR54" s="37"/>
      <c r="CIS54" s="37"/>
      <c r="CIT54" s="37"/>
      <c r="CIU54" s="37"/>
      <c r="CIV54" s="37"/>
      <c r="CIW54" s="37"/>
      <c r="CIX54" s="37"/>
      <c r="CIY54" s="37"/>
      <c r="CIZ54" s="37"/>
      <c r="CJA54" s="37"/>
      <c r="CJB54" s="37"/>
      <c r="CJC54" s="37"/>
      <c r="CJD54" s="37"/>
      <c r="CJE54" s="37"/>
      <c r="CJF54" s="37"/>
      <c r="CJG54" s="37"/>
      <c r="CJH54" s="37"/>
      <c r="CJI54" s="37"/>
      <c r="CJJ54" s="37"/>
      <c r="CJK54" s="37"/>
      <c r="CJL54" s="37"/>
      <c r="CJM54" s="37"/>
      <c r="CJN54" s="37"/>
      <c r="CJO54" s="37"/>
      <c r="CJP54" s="37"/>
      <c r="CJQ54" s="37"/>
      <c r="CJR54" s="37"/>
      <c r="CJS54" s="37"/>
      <c r="CJT54" s="37"/>
      <c r="CJU54" s="37"/>
      <c r="CJV54" s="37"/>
      <c r="CJW54" s="37"/>
      <c r="CJX54" s="37"/>
      <c r="CJY54" s="37"/>
      <c r="CJZ54" s="37"/>
      <c r="CKA54" s="37"/>
      <c r="CKB54" s="37"/>
      <c r="CKC54" s="37"/>
      <c r="CKD54" s="37"/>
      <c r="CKE54" s="37"/>
      <c r="CKF54" s="37"/>
      <c r="CKG54" s="37"/>
      <c r="CKH54" s="37"/>
      <c r="CKI54" s="37"/>
      <c r="CKJ54" s="37"/>
      <c r="CKK54" s="37"/>
      <c r="CKL54" s="37"/>
      <c r="CKM54" s="37"/>
      <c r="CKN54" s="37"/>
      <c r="CKO54" s="37"/>
      <c r="CKP54" s="37"/>
      <c r="CKQ54" s="37"/>
      <c r="CKR54" s="37"/>
      <c r="CKS54" s="37"/>
      <c r="CKT54" s="37"/>
      <c r="CKU54" s="37"/>
      <c r="CKV54" s="37"/>
      <c r="CKW54" s="37"/>
      <c r="CKX54" s="37"/>
      <c r="CKY54" s="37"/>
      <c r="CKZ54" s="37"/>
      <c r="CLA54" s="37"/>
      <c r="CLB54" s="37"/>
      <c r="CLC54" s="37"/>
      <c r="CLD54" s="37"/>
      <c r="CLE54" s="37"/>
      <c r="CLF54" s="37"/>
      <c r="CLG54" s="37"/>
      <c r="CLH54" s="37"/>
      <c r="CLI54" s="37"/>
      <c r="CLJ54" s="37"/>
      <c r="CLK54" s="37"/>
      <c r="CLL54" s="37"/>
      <c r="CLM54" s="37"/>
      <c r="CLN54" s="37"/>
      <c r="CLO54" s="37"/>
      <c r="CLP54" s="37"/>
      <c r="CLQ54" s="37"/>
      <c r="CLR54" s="37"/>
      <c r="CLS54" s="37"/>
      <c r="CLT54" s="37"/>
      <c r="CLU54" s="37"/>
      <c r="CLV54" s="37"/>
      <c r="CLW54" s="37"/>
      <c r="CLX54" s="37"/>
      <c r="CLY54" s="37"/>
      <c r="CLZ54" s="37"/>
      <c r="CMA54" s="37"/>
      <c r="CMB54" s="37"/>
      <c r="CMC54" s="37"/>
      <c r="CMD54" s="37"/>
      <c r="CME54" s="37"/>
      <c r="CMF54" s="37"/>
      <c r="CMG54" s="37"/>
      <c r="CMH54" s="37"/>
      <c r="CMI54" s="37"/>
      <c r="CMJ54" s="37"/>
      <c r="CMK54" s="37"/>
      <c r="CML54" s="37"/>
      <c r="CMM54" s="37"/>
      <c r="CMN54" s="37"/>
      <c r="CMO54" s="37"/>
      <c r="CMP54" s="37"/>
      <c r="CMQ54" s="37"/>
      <c r="CMR54" s="37"/>
      <c r="CMS54" s="37"/>
      <c r="CMT54" s="37"/>
      <c r="CMU54" s="37"/>
      <c r="CMV54" s="37"/>
      <c r="CMW54" s="37"/>
      <c r="CMX54" s="37"/>
      <c r="CMY54" s="37"/>
      <c r="CMZ54" s="37"/>
      <c r="CNA54" s="37"/>
      <c r="CNB54" s="37"/>
      <c r="CNC54" s="37"/>
      <c r="CND54" s="37"/>
      <c r="CNE54" s="37"/>
      <c r="CNF54" s="37"/>
      <c r="CNG54" s="37"/>
      <c r="CNH54" s="37"/>
      <c r="CNI54" s="37"/>
      <c r="CNJ54" s="37"/>
      <c r="CNK54" s="37"/>
      <c r="CNL54" s="37"/>
      <c r="CNM54" s="37"/>
      <c r="CNN54" s="37"/>
      <c r="CNO54" s="37"/>
      <c r="CNP54" s="37"/>
      <c r="CNQ54" s="37"/>
      <c r="CNR54" s="37"/>
      <c r="CNS54" s="37"/>
      <c r="CNT54" s="37"/>
      <c r="CNU54" s="37"/>
      <c r="CNV54" s="37"/>
      <c r="CNW54" s="37"/>
      <c r="CNX54" s="37"/>
      <c r="CNY54" s="37"/>
      <c r="CNZ54" s="37"/>
      <c r="COA54" s="37"/>
      <c r="COB54" s="37"/>
      <c r="COC54" s="37"/>
      <c r="COD54" s="37"/>
      <c r="COE54" s="37"/>
      <c r="COF54" s="37"/>
      <c r="COG54" s="37"/>
      <c r="COH54" s="37"/>
      <c r="COI54" s="37"/>
      <c r="COJ54" s="37"/>
      <c r="COK54" s="37"/>
      <c r="COL54" s="37"/>
      <c r="COM54" s="37"/>
      <c r="CON54" s="37"/>
      <c r="COO54" s="37"/>
      <c r="COP54" s="37"/>
      <c r="COQ54" s="37"/>
      <c r="COR54" s="37"/>
      <c r="COS54" s="37"/>
      <c r="COT54" s="37"/>
      <c r="COU54" s="37"/>
      <c r="COV54" s="37"/>
      <c r="COW54" s="37"/>
      <c r="COX54" s="37"/>
      <c r="COY54" s="37"/>
      <c r="COZ54" s="37"/>
      <c r="CPA54" s="37"/>
      <c r="CPB54" s="37"/>
      <c r="CPC54" s="37"/>
      <c r="CPD54" s="37"/>
      <c r="CPE54" s="37"/>
      <c r="CPF54" s="37"/>
      <c r="CPG54" s="37"/>
      <c r="CPH54" s="37"/>
      <c r="CPI54" s="37"/>
      <c r="CPJ54" s="37"/>
      <c r="CPK54" s="37"/>
      <c r="CPL54" s="37"/>
      <c r="CPM54" s="37"/>
      <c r="CPN54" s="37"/>
      <c r="CPO54" s="37"/>
      <c r="CPP54" s="37"/>
      <c r="CPQ54" s="37"/>
      <c r="CPR54" s="37"/>
      <c r="CPS54" s="37"/>
      <c r="CPT54" s="37"/>
      <c r="CPU54" s="37"/>
      <c r="CPV54" s="37"/>
      <c r="CPW54" s="37"/>
      <c r="CPX54" s="37"/>
      <c r="CPY54" s="37"/>
      <c r="CPZ54" s="37"/>
      <c r="CQA54" s="37"/>
      <c r="CQB54" s="37"/>
      <c r="CQC54" s="37"/>
      <c r="CQD54" s="37"/>
      <c r="CQE54" s="37"/>
      <c r="CQF54" s="37"/>
      <c r="CQG54" s="37"/>
      <c r="CQH54" s="37"/>
      <c r="CQI54" s="37"/>
      <c r="CQJ54" s="37"/>
      <c r="CQK54" s="37"/>
      <c r="CQL54" s="37"/>
      <c r="CQM54" s="37"/>
      <c r="CQN54" s="37"/>
      <c r="CQO54" s="37"/>
      <c r="CQP54" s="37"/>
      <c r="CQQ54" s="37"/>
      <c r="CQR54" s="37"/>
      <c r="CQS54" s="37"/>
      <c r="CQT54" s="37"/>
      <c r="CQU54" s="37"/>
      <c r="CQV54" s="37"/>
      <c r="CQW54" s="37"/>
      <c r="CQX54" s="37"/>
      <c r="CQY54" s="37"/>
      <c r="CQZ54" s="37"/>
      <c r="CRA54" s="37"/>
      <c r="CRB54" s="37"/>
      <c r="CRC54" s="37"/>
      <c r="CRD54" s="37"/>
      <c r="CRE54" s="37"/>
      <c r="CRF54" s="37"/>
      <c r="CRG54" s="37"/>
      <c r="CRH54" s="37"/>
      <c r="CRI54" s="37"/>
      <c r="CRJ54" s="37"/>
      <c r="CRK54" s="37"/>
      <c r="CRL54" s="37"/>
      <c r="CRM54" s="37"/>
      <c r="CRN54" s="37"/>
      <c r="CRO54" s="37"/>
      <c r="CRP54" s="37"/>
      <c r="CRQ54" s="37"/>
      <c r="CRR54" s="37"/>
      <c r="CRS54" s="37"/>
      <c r="CRT54" s="37"/>
      <c r="CRU54" s="37"/>
      <c r="CRV54" s="37"/>
      <c r="CRW54" s="37"/>
      <c r="CRX54" s="37"/>
      <c r="CRY54" s="37"/>
      <c r="CRZ54" s="37"/>
      <c r="CSA54" s="37"/>
      <c r="CSB54" s="37"/>
      <c r="CSC54" s="37"/>
      <c r="CSD54" s="37"/>
      <c r="CSE54" s="37"/>
      <c r="CSF54" s="37"/>
      <c r="CSG54" s="37"/>
      <c r="CSH54" s="37"/>
      <c r="CSI54" s="37"/>
      <c r="CSJ54" s="37"/>
      <c r="CSK54" s="37"/>
      <c r="CSL54" s="37"/>
      <c r="CSM54" s="37"/>
      <c r="CSN54" s="37"/>
      <c r="CSO54" s="37"/>
      <c r="CSP54" s="37"/>
      <c r="CSQ54" s="37"/>
      <c r="CSR54" s="37"/>
      <c r="CSS54" s="37"/>
      <c r="CST54" s="37"/>
      <c r="CSU54" s="37"/>
      <c r="CSV54" s="37"/>
      <c r="CSW54" s="37"/>
      <c r="CSX54" s="37"/>
      <c r="CSY54" s="37"/>
      <c r="CSZ54" s="37"/>
      <c r="CTA54" s="37"/>
      <c r="CTB54" s="37"/>
      <c r="CTC54" s="37"/>
      <c r="CTD54" s="37"/>
      <c r="CTE54" s="37"/>
      <c r="CTF54" s="37"/>
      <c r="CTG54" s="37"/>
      <c r="CTH54" s="37"/>
      <c r="CTI54" s="37"/>
      <c r="CTJ54" s="37"/>
      <c r="CTK54" s="37"/>
      <c r="CTL54" s="37"/>
      <c r="CTM54" s="37"/>
      <c r="CTN54" s="37"/>
      <c r="CTO54" s="37"/>
      <c r="CTP54" s="37"/>
      <c r="CTQ54" s="37"/>
      <c r="CTR54" s="37"/>
      <c r="CTS54" s="37"/>
      <c r="CTT54" s="37"/>
      <c r="CTU54" s="37"/>
      <c r="CTV54" s="37"/>
      <c r="CTW54" s="37"/>
      <c r="CTX54" s="37"/>
      <c r="CTY54" s="37"/>
      <c r="CTZ54" s="37"/>
      <c r="CUA54" s="37"/>
      <c r="CUB54" s="37"/>
      <c r="CUC54" s="37"/>
      <c r="CUD54" s="37"/>
      <c r="CUE54" s="37"/>
      <c r="CUF54" s="37"/>
      <c r="CUG54" s="37"/>
      <c r="CUH54" s="37"/>
      <c r="CUI54" s="37"/>
      <c r="CUJ54" s="37"/>
      <c r="CUK54" s="37"/>
      <c r="CUL54" s="37"/>
      <c r="CUM54" s="37"/>
      <c r="CUN54" s="37"/>
      <c r="CUO54" s="37"/>
      <c r="CUP54" s="37"/>
      <c r="CUQ54" s="37"/>
      <c r="CUR54" s="37"/>
      <c r="CUS54" s="37"/>
      <c r="CUT54" s="37"/>
      <c r="CUU54" s="37"/>
      <c r="CUV54" s="37"/>
      <c r="CUW54" s="37"/>
      <c r="CUX54" s="37"/>
      <c r="CUY54" s="37"/>
      <c r="CUZ54" s="37"/>
      <c r="CVA54" s="37"/>
      <c r="CVB54" s="37"/>
      <c r="CVC54" s="37"/>
      <c r="CVD54" s="37"/>
      <c r="CVE54" s="37"/>
      <c r="CVF54" s="37"/>
      <c r="CVG54" s="37"/>
      <c r="CVH54" s="37"/>
      <c r="CVI54" s="37"/>
      <c r="CVJ54" s="37"/>
      <c r="CVK54" s="37"/>
      <c r="CVL54" s="37"/>
      <c r="CVM54" s="37"/>
      <c r="CVN54" s="37"/>
      <c r="CVO54" s="37"/>
      <c r="CVP54" s="37"/>
      <c r="CVQ54" s="37"/>
      <c r="CVR54" s="37"/>
      <c r="CVS54" s="37"/>
      <c r="CVT54" s="37"/>
      <c r="CVU54" s="37"/>
      <c r="CVV54" s="37"/>
      <c r="CVW54" s="37"/>
      <c r="CVX54" s="37"/>
      <c r="CVY54" s="37"/>
      <c r="CVZ54" s="37"/>
      <c r="CWA54" s="37"/>
      <c r="CWB54" s="37"/>
      <c r="CWC54" s="37"/>
      <c r="CWD54" s="37"/>
      <c r="CWE54" s="37"/>
      <c r="CWF54" s="37"/>
      <c r="CWG54" s="37"/>
      <c r="CWH54" s="37"/>
      <c r="CWI54" s="37"/>
      <c r="CWJ54" s="37"/>
      <c r="CWK54" s="37"/>
      <c r="CWL54" s="37"/>
      <c r="CWM54" s="37"/>
      <c r="CWN54" s="37"/>
      <c r="CWO54" s="37"/>
      <c r="CWP54" s="37"/>
      <c r="CWQ54" s="37"/>
      <c r="CWR54" s="37"/>
      <c r="CWS54" s="37"/>
      <c r="CWT54" s="37"/>
      <c r="CWU54" s="37"/>
      <c r="CWV54" s="37"/>
      <c r="CWW54" s="37"/>
      <c r="CWX54" s="37"/>
      <c r="CWY54" s="37"/>
      <c r="CWZ54" s="37"/>
      <c r="CXA54" s="37"/>
      <c r="CXB54" s="37"/>
      <c r="CXC54" s="37"/>
      <c r="CXD54" s="37"/>
      <c r="CXE54" s="37"/>
      <c r="CXF54" s="37"/>
      <c r="CXG54" s="37"/>
      <c r="CXH54" s="37"/>
      <c r="CXI54" s="37"/>
      <c r="CXJ54" s="37"/>
      <c r="CXK54" s="37"/>
      <c r="CXL54" s="37"/>
      <c r="CXM54" s="37"/>
      <c r="CXN54" s="37"/>
      <c r="CXO54" s="37"/>
      <c r="CXP54" s="37"/>
      <c r="CXQ54" s="37"/>
      <c r="CXR54" s="37"/>
      <c r="CXS54" s="37"/>
      <c r="CXT54" s="37"/>
      <c r="CXU54" s="37"/>
      <c r="CXV54" s="37"/>
      <c r="CXW54" s="37"/>
      <c r="CXX54" s="37"/>
      <c r="CXY54" s="37"/>
      <c r="CXZ54" s="37"/>
      <c r="CYA54" s="37"/>
      <c r="CYB54" s="37"/>
      <c r="CYC54" s="37"/>
      <c r="CYD54" s="37"/>
      <c r="CYE54" s="37"/>
      <c r="CYF54" s="37"/>
      <c r="CYG54" s="37"/>
      <c r="CYH54" s="37"/>
      <c r="CYI54" s="37"/>
      <c r="CYJ54" s="37"/>
      <c r="CYK54" s="37"/>
      <c r="CYL54" s="37"/>
      <c r="CYM54" s="37"/>
      <c r="CYN54" s="37"/>
      <c r="CYO54" s="37"/>
      <c r="CYP54" s="37"/>
      <c r="CYQ54" s="37"/>
      <c r="CYR54" s="37"/>
      <c r="CYS54" s="37"/>
      <c r="CYT54" s="37"/>
      <c r="CYU54" s="37"/>
      <c r="CYV54" s="37"/>
      <c r="CYW54" s="37"/>
      <c r="CYX54" s="37"/>
      <c r="CYY54" s="37"/>
      <c r="CYZ54" s="37"/>
      <c r="CZA54" s="37"/>
      <c r="CZB54" s="37"/>
      <c r="CZC54" s="37"/>
      <c r="CZD54" s="37"/>
      <c r="CZE54" s="37"/>
      <c r="CZF54" s="37"/>
      <c r="CZG54" s="37"/>
      <c r="CZH54" s="37"/>
      <c r="CZI54" s="37"/>
      <c r="CZJ54" s="37"/>
      <c r="CZK54" s="37"/>
      <c r="CZL54" s="37"/>
      <c r="CZM54" s="37"/>
      <c r="CZN54" s="37"/>
      <c r="CZO54" s="37"/>
      <c r="CZP54" s="37"/>
      <c r="CZQ54" s="37"/>
      <c r="CZR54" s="37"/>
      <c r="CZS54" s="37"/>
      <c r="CZT54" s="37"/>
      <c r="CZU54" s="37"/>
      <c r="CZV54" s="37"/>
      <c r="CZW54" s="37"/>
      <c r="CZX54" s="37"/>
      <c r="CZY54" s="37"/>
      <c r="CZZ54" s="37"/>
      <c r="DAA54" s="37"/>
      <c r="DAB54" s="37"/>
      <c r="DAC54" s="37"/>
      <c r="DAD54" s="37"/>
      <c r="DAE54" s="37"/>
      <c r="DAF54" s="37"/>
      <c r="DAG54" s="37"/>
      <c r="DAH54" s="37"/>
      <c r="DAI54" s="37"/>
      <c r="DAJ54" s="37"/>
      <c r="DAK54" s="37"/>
      <c r="DAL54" s="37"/>
      <c r="DAM54" s="37"/>
      <c r="DAN54" s="37"/>
      <c r="DAO54" s="37"/>
      <c r="DAP54" s="37"/>
      <c r="DAQ54" s="37"/>
      <c r="DAR54" s="37"/>
      <c r="DAS54" s="37"/>
      <c r="DAT54" s="37"/>
      <c r="DAU54" s="37"/>
      <c r="DAV54" s="37"/>
      <c r="DAW54" s="37"/>
      <c r="DAX54" s="37"/>
      <c r="DAY54" s="37"/>
      <c r="DAZ54" s="37"/>
      <c r="DBA54" s="37"/>
      <c r="DBB54" s="37"/>
      <c r="DBC54" s="37"/>
      <c r="DBD54" s="37"/>
      <c r="DBE54" s="37"/>
      <c r="DBF54" s="37"/>
      <c r="DBG54" s="37"/>
      <c r="DBH54" s="37"/>
      <c r="DBI54" s="37"/>
      <c r="DBJ54" s="37"/>
      <c r="DBK54" s="37"/>
      <c r="DBL54" s="37"/>
      <c r="DBM54" s="37"/>
      <c r="DBN54" s="37"/>
      <c r="DBO54" s="37"/>
      <c r="DBP54" s="37"/>
      <c r="DBQ54" s="37"/>
      <c r="DBR54" s="37"/>
      <c r="DBS54" s="37"/>
      <c r="DBT54" s="37"/>
      <c r="DBU54" s="37"/>
      <c r="DBV54" s="37"/>
      <c r="DBW54" s="37"/>
      <c r="DBX54" s="37"/>
      <c r="DBY54" s="37"/>
      <c r="DBZ54" s="37"/>
      <c r="DCA54" s="37"/>
      <c r="DCB54" s="37"/>
      <c r="DCC54" s="37"/>
      <c r="DCD54" s="37"/>
      <c r="DCE54" s="37"/>
      <c r="DCF54" s="37"/>
      <c r="DCG54" s="37"/>
      <c r="DCH54" s="37"/>
      <c r="DCI54" s="37"/>
      <c r="DCJ54" s="37"/>
      <c r="DCK54" s="37"/>
      <c r="DCL54" s="37"/>
      <c r="DCM54" s="37"/>
      <c r="DCN54" s="37"/>
      <c r="DCO54" s="37"/>
      <c r="DCP54" s="37"/>
      <c r="DCQ54" s="37"/>
      <c r="DCR54" s="37"/>
      <c r="DCS54" s="37"/>
      <c r="DCT54" s="37"/>
      <c r="DCU54" s="37"/>
      <c r="DCV54" s="37"/>
      <c r="DCW54" s="37"/>
      <c r="DCX54" s="37"/>
      <c r="DCY54" s="37"/>
      <c r="DCZ54" s="37"/>
      <c r="DDA54" s="37"/>
      <c r="DDB54" s="37"/>
      <c r="DDC54" s="37"/>
      <c r="DDD54" s="37"/>
      <c r="DDE54" s="37"/>
      <c r="DDF54" s="37"/>
      <c r="DDG54" s="37"/>
      <c r="DDH54" s="37"/>
      <c r="DDI54" s="37"/>
      <c r="DDJ54" s="37"/>
      <c r="DDK54" s="37"/>
      <c r="DDL54" s="37"/>
      <c r="DDM54" s="37"/>
      <c r="DDN54" s="37"/>
      <c r="DDO54" s="37"/>
      <c r="DDP54" s="37"/>
      <c r="DDQ54" s="37"/>
      <c r="DDR54" s="37"/>
      <c r="DDS54" s="37"/>
      <c r="DDT54" s="37"/>
      <c r="DDU54" s="37"/>
      <c r="DDV54" s="37"/>
      <c r="DDW54" s="37"/>
      <c r="DDX54" s="37"/>
      <c r="DDY54" s="37"/>
      <c r="DDZ54" s="37"/>
      <c r="DEA54" s="37"/>
      <c r="DEB54" s="37"/>
      <c r="DEC54" s="37"/>
      <c r="DED54" s="37"/>
      <c r="DEE54" s="37"/>
      <c r="DEF54" s="37"/>
      <c r="DEG54" s="37"/>
      <c r="DEH54" s="37"/>
      <c r="DEI54" s="37"/>
      <c r="DEJ54" s="37"/>
      <c r="DEK54" s="37"/>
      <c r="DEL54" s="37"/>
      <c r="DEM54" s="37"/>
      <c r="DEN54" s="37"/>
      <c r="DEO54" s="37"/>
      <c r="DEP54" s="37"/>
      <c r="DEQ54" s="37"/>
      <c r="DER54" s="37"/>
      <c r="DES54" s="37"/>
      <c r="DET54" s="37"/>
      <c r="DEU54" s="37"/>
      <c r="DEV54" s="37"/>
      <c r="DEW54" s="37"/>
      <c r="DEX54" s="37"/>
      <c r="DEY54" s="37"/>
      <c r="DEZ54" s="37"/>
      <c r="DFA54" s="37"/>
      <c r="DFB54" s="37"/>
      <c r="DFC54" s="37"/>
      <c r="DFD54" s="37"/>
      <c r="DFE54" s="37"/>
      <c r="DFF54" s="37"/>
      <c r="DFG54" s="37"/>
      <c r="DFH54" s="37"/>
      <c r="DFI54" s="37"/>
      <c r="DFJ54" s="37"/>
      <c r="DFK54" s="37"/>
      <c r="DFL54" s="37"/>
      <c r="DFM54" s="37"/>
      <c r="DFN54" s="37"/>
      <c r="DFO54" s="37"/>
      <c r="DFP54" s="37"/>
      <c r="DFQ54" s="37"/>
      <c r="DFR54" s="37"/>
      <c r="DFS54" s="37"/>
      <c r="DFT54" s="37"/>
      <c r="DFU54" s="37"/>
      <c r="DFV54" s="37"/>
      <c r="DFW54" s="37"/>
      <c r="DFX54" s="37"/>
      <c r="DFY54" s="37"/>
      <c r="DFZ54" s="37"/>
      <c r="DGA54" s="37"/>
      <c r="DGB54" s="37"/>
      <c r="DGC54" s="37"/>
      <c r="DGD54" s="37"/>
      <c r="DGE54" s="37"/>
      <c r="DGF54" s="37"/>
      <c r="DGG54" s="37"/>
      <c r="DGH54" s="37"/>
      <c r="DGI54" s="37"/>
      <c r="DGJ54" s="37"/>
      <c r="DGK54" s="37"/>
      <c r="DGL54" s="37"/>
      <c r="DGM54" s="37"/>
      <c r="DGN54" s="37"/>
      <c r="DGO54" s="37"/>
      <c r="DGP54" s="37"/>
      <c r="DGQ54" s="37"/>
      <c r="DGR54" s="37"/>
      <c r="DGS54" s="37"/>
      <c r="DGT54" s="37"/>
      <c r="DGU54" s="37"/>
      <c r="DGV54" s="37"/>
      <c r="DGW54" s="37"/>
      <c r="DGX54" s="37"/>
      <c r="DGY54" s="37"/>
      <c r="DGZ54" s="37"/>
      <c r="DHA54" s="37"/>
      <c r="DHB54" s="37"/>
      <c r="DHC54" s="37"/>
      <c r="DHD54" s="37"/>
      <c r="DHE54" s="37"/>
      <c r="DHF54" s="37"/>
      <c r="DHG54" s="37"/>
      <c r="DHH54" s="37"/>
      <c r="DHI54" s="37"/>
      <c r="DHJ54" s="37"/>
      <c r="DHK54" s="37"/>
      <c r="DHL54" s="37"/>
      <c r="DHM54" s="37"/>
      <c r="DHN54" s="37"/>
      <c r="DHO54" s="37"/>
      <c r="DHP54" s="37"/>
      <c r="DHQ54" s="37"/>
      <c r="DHR54" s="37"/>
      <c r="DHS54" s="37"/>
      <c r="DHT54" s="37"/>
      <c r="DHU54" s="37"/>
      <c r="DHV54" s="37"/>
      <c r="DHW54" s="37"/>
      <c r="DHX54" s="37"/>
      <c r="DHY54" s="37"/>
      <c r="DHZ54" s="37"/>
      <c r="DIA54" s="37"/>
      <c r="DIB54" s="37"/>
      <c r="DIC54" s="37"/>
      <c r="DID54" s="37"/>
      <c r="DIE54" s="37"/>
      <c r="DIF54" s="37"/>
      <c r="DIG54" s="37"/>
      <c r="DIH54" s="37"/>
      <c r="DII54" s="37"/>
      <c r="DIJ54" s="37"/>
      <c r="DIK54" s="37"/>
      <c r="DIL54" s="37"/>
      <c r="DIM54" s="37"/>
      <c r="DIN54" s="37"/>
      <c r="DIO54" s="37"/>
      <c r="DIP54" s="37"/>
      <c r="DIQ54" s="37"/>
      <c r="DIR54" s="37"/>
      <c r="DIS54" s="37"/>
      <c r="DIT54" s="37"/>
      <c r="DIU54" s="37"/>
      <c r="DIV54" s="37"/>
      <c r="DIW54" s="37"/>
      <c r="DIX54" s="37"/>
      <c r="DIY54" s="37"/>
      <c r="DIZ54" s="37"/>
      <c r="DJA54" s="37"/>
      <c r="DJB54" s="37"/>
      <c r="DJC54" s="37"/>
      <c r="DJD54" s="37"/>
      <c r="DJE54" s="37"/>
      <c r="DJF54" s="37"/>
      <c r="DJG54" s="37"/>
      <c r="DJH54" s="37"/>
      <c r="DJI54" s="37"/>
      <c r="DJJ54" s="37"/>
      <c r="DJK54" s="37"/>
      <c r="DJL54" s="37"/>
      <c r="DJM54" s="37"/>
      <c r="DJN54" s="37"/>
      <c r="DJO54" s="37"/>
      <c r="DJP54" s="37"/>
      <c r="DJQ54" s="37"/>
      <c r="DJR54" s="37"/>
      <c r="DJS54" s="37"/>
      <c r="DJT54" s="37"/>
      <c r="DJU54" s="37"/>
      <c r="DJV54" s="37"/>
      <c r="DJW54" s="37"/>
      <c r="DJX54" s="37"/>
      <c r="DJY54" s="37"/>
      <c r="DJZ54" s="37"/>
      <c r="DKA54" s="37"/>
      <c r="DKB54" s="37"/>
      <c r="DKC54" s="37"/>
      <c r="DKD54" s="37"/>
      <c r="DKE54" s="37"/>
      <c r="DKF54" s="37"/>
      <c r="DKG54" s="37"/>
      <c r="DKH54" s="37"/>
      <c r="DKI54" s="37"/>
      <c r="DKJ54" s="37"/>
      <c r="DKK54" s="37"/>
      <c r="DKL54" s="37"/>
      <c r="DKM54" s="37"/>
      <c r="DKN54" s="37"/>
      <c r="DKO54" s="37"/>
      <c r="DKP54" s="37"/>
      <c r="DKQ54" s="37"/>
      <c r="DKR54" s="37"/>
      <c r="DKS54" s="37"/>
      <c r="DKT54" s="37"/>
      <c r="DKU54" s="37"/>
      <c r="DKV54" s="37"/>
      <c r="DKW54" s="37"/>
      <c r="DKX54" s="37"/>
      <c r="DKY54" s="37"/>
      <c r="DKZ54" s="37"/>
      <c r="DLA54" s="37"/>
      <c r="DLB54" s="37"/>
      <c r="DLC54" s="37"/>
      <c r="DLD54" s="37"/>
      <c r="DLE54" s="37"/>
      <c r="DLF54" s="37"/>
      <c r="DLG54" s="37"/>
      <c r="DLH54" s="37"/>
      <c r="DLI54" s="37"/>
      <c r="DLJ54" s="37"/>
      <c r="DLK54" s="37"/>
      <c r="DLL54" s="37"/>
      <c r="DLM54" s="37"/>
      <c r="DLN54" s="37"/>
      <c r="DLO54" s="37"/>
      <c r="DLP54" s="37"/>
      <c r="DLQ54" s="37"/>
      <c r="DLR54" s="37"/>
      <c r="DLS54" s="37"/>
      <c r="DLT54" s="37"/>
      <c r="DLU54" s="37"/>
      <c r="DLV54" s="37"/>
      <c r="DLW54" s="37"/>
      <c r="DLX54" s="37"/>
      <c r="DLY54" s="37"/>
      <c r="DLZ54" s="37"/>
      <c r="DMA54" s="37"/>
      <c r="DMB54" s="37"/>
      <c r="DMC54" s="37"/>
      <c r="DMD54" s="37"/>
      <c r="DME54" s="37"/>
      <c r="DMF54" s="37"/>
      <c r="DMG54" s="37"/>
      <c r="DMH54" s="37"/>
      <c r="DMI54" s="37"/>
      <c r="DMJ54" s="37"/>
      <c r="DMK54" s="37"/>
      <c r="DML54" s="37"/>
      <c r="DMM54" s="37"/>
      <c r="DMN54" s="37"/>
      <c r="DMO54" s="37"/>
      <c r="DMP54" s="37"/>
      <c r="DMQ54" s="37"/>
      <c r="DMR54" s="37"/>
      <c r="DMS54" s="37"/>
      <c r="DMT54" s="37"/>
      <c r="DMU54" s="37"/>
      <c r="DMV54" s="37"/>
      <c r="DMW54" s="37"/>
      <c r="DMX54" s="37"/>
      <c r="DMY54" s="37"/>
      <c r="DMZ54" s="37"/>
      <c r="DNA54" s="37"/>
      <c r="DNB54" s="37"/>
      <c r="DNC54" s="37"/>
      <c r="DND54" s="37"/>
      <c r="DNE54" s="37"/>
      <c r="DNF54" s="37"/>
      <c r="DNG54" s="37"/>
      <c r="DNH54" s="37"/>
      <c r="DNI54" s="37"/>
      <c r="DNJ54" s="37"/>
      <c r="DNK54" s="37"/>
      <c r="DNL54" s="37"/>
      <c r="DNM54" s="37"/>
      <c r="DNN54" s="37"/>
      <c r="DNO54" s="37"/>
      <c r="DNP54" s="37"/>
      <c r="DNQ54" s="37"/>
      <c r="DNR54" s="37"/>
      <c r="DNS54" s="37"/>
      <c r="DNT54" s="37"/>
      <c r="DNU54" s="37"/>
      <c r="DNV54" s="37"/>
      <c r="DNW54" s="37"/>
      <c r="DNX54" s="37"/>
      <c r="DNY54" s="37"/>
      <c r="DNZ54" s="37"/>
      <c r="DOA54" s="37"/>
      <c r="DOB54" s="37"/>
      <c r="DOC54" s="37"/>
      <c r="DOD54" s="37"/>
      <c r="DOE54" s="37"/>
      <c r="DOF54" s="37"/>
      <c r="DOG54" s="37"/>
      <c r="DOH54" s="37"/>
      <c r="DOI54" s="37"/>
      <c r="DOJ54" s="37"/>
      <c r="DOK54" s="37"/>
      <c r="DOL54" s="37"/>
      <c r="DOM54" s="37"/>
      <c r="DON54" s="37"/>
      <c r="DOO54" s="37"/>
      <c r="DOP54" s="37"/>
      <c r="DOQ54" s="37"/>
      <c r="DOR54" s="37"/>
      <c r="DOS54" s="37"/>
      <c r="DOT54" s="37"/>
      <c r="DOU54" s="37"/>
      <c r="DOV54" s="37"/>
      <c r="DOW54" s="37"/>
      <c r="DOX54" s="37"/>
      <c r="DOY54" s="37"/>
      <c r="DOZ54" s="37"/>
      <c r="DPA54" s="37"/>
      <c r="DPB54" s="37"/>
      <c r="DPC54" s="37"/>
      <c r="DPD54" s="37"/>
      <c r="DPE54" s="37"/>
      <c r="DPF54" s="37"/>
      <c r="DPG54" s="37"/>
      <c r="DPH54" s="37"/>
      <c r="DPI54" s="37"/>
      <c r="DPJ54" s="37"/>
      <c r="DPK54" s="37"/>
      <c r="DPL54" s="37"/>
      <c r="DPM54" s="37"/>
      <c r="DPN54" s="37"/>
      <c r="DPO54" s="37"/>
      <c r="DPP54" s="37"/>
      <c r="DPQ54" s="37"/>
      <c r="DPR54" s="37"/>
      <c r="DPS54" s="37"/>
      <c r="DPT54" s="37"/>
      <c r="DPU54" s="37"/>
      <c r="DPV54" s="37"/>
      <c r="DPW54" s="37"/>
      <c r="DPX54" s="37"/>
      <c r="DPY54" s="37"/>
      <c r="DPZ54" s="37"/>
      <c r="DQA54" s="37"/>
      <c r="DQB54" s="37"/>
      <c r="DQC54" s="37"/>
      <c r="DQD54" s="37"/>
      <c r="DQE54" s="37"/>
      <c r="DQF54" s="37"/>
      <c r="DQG54" s="37"/>
      <c r="DQH54" s="37"/>
      <c r="DQI54" s="37"/>
      <c r="DQJ54" s="37"/>
      <c r="DQK54" s="37"/>
      <c r="DQL54" s="37"/>
      <c r="DQM54" s="37"/>
      <c r="DQN54" s="37"/>
      <c r="DQO54" s="37"/>
      <c r="DQP54" s="37"/>
      <c r="DQQ54" s="37"/>
      <c r="DQR54" s="37"/>
      <c r="DQS54" s="37"/>
      <c r="DQT54" s="37"/>
      <c r="DQU54" s="37"/>
      <c r="DQV54" s="37"/>
      <c r="DQW54" s="37"/>
      <c r="DQX54" s="37"/>
      <c r="DQY54" s="37"/>
      <c r="DQZ54" s="37"/>
      <c r="DRA54" s="37"/>
      <c r="DRB54" s="37"/>
      <c r="DRC54" s="37"/>
      <c r="DRD54" s="37"/>
      <c r="DRE54" s="37"/>
      <c r="DRF54" s="37"/>
      <c r="DRG54" s="37"/>
      <c r="DRH54" s="37"/>
      <c r="DRI54" s="37"/>
      <c r="DRJ54" s="37"/>
      <c r="DRK54" s="37"/>
      <c r="DRL54" s="37"/>
      <c r="DRM54" s="37"/>
      <c r="DRN54" s="37"/>
      <c r="DRO54" s="37"/>
      <c r="DRP54" s="37"/>
      <c r="DRQ54" s="37"/>
      <c r="DRR54" s="37"/>
      <c r="DRS54" s="37"/>
      <c r="DRT54" s="37"/>
      <c r="DRU54" s="37"/>
      <c r="DRV54" s="37"/>
      <c r="DRW54" s="37"/>
      <c r="DRX54" s="37"/>
      <c r="DRY54" s="37"/>
      <c r="DRZ54" s="37"/>
      <c r="DSA54" s="37"/>
      <c r="DSB54" s="37"/>
      <c r="DSC54" s="37"/>
      <c r="DSD54" s="37"/>
      <c r="DSE54" s="37"/>
      <c r="DSF54" s="37"/>
      <c r="DSG54" s="37"/>
      <c r="DSH54" s="37"/>
      <c r="DSI54" s="37"/>
      <c r="DSJ54" s="37"/>
      <c r="DSK54" s="37"/>
      <c r="DSL54" s="37"/>
      <c r="DSM54" s="37"/>
      <c r="DSN54" s="37"/>
      <c r="DSO54" s="37"/>
      <c r="DSP54" s="37"/>
      <c r="DSQ54" s="37"/>
      <c r="DSR54" s="37"/>
      <c r="DSS54" s="37"/>
      <c r="DST54" s="37"/>
      <c r="DSU54" s="37"/>
      <c r="DSV54" s="37"/>
      <c r="DSW54" s="37"/>
      <c r="DSX54" s="37"/>
      <c r="DSY54" s="37"/>
      <c r="DSZ54" s="37"/>
      <c r="DTA54" s="37"/>
      <c r="DTB54" s="37"/>
      <c r="DTC54" s="37"/>
      <c r="DTD54" s="37"/>
      <c r="DTE54" s="37"/>
      <c r="DTF54" s="37"/>
      <c r="DTG54" s="37"/>
      <c r="DTH54" s="37"/>
      <c r="DTI54" s="37"/>
      <c r="DTJ54" s="37"/>
      <c r="DTK54" s="37"/>
      <c r="DTL54" s="37"/>
      <c r="DTM54" s="37"/>
      <c r="DTN54" s="37"/>
      <c r="DTO54" s="37"/>
      <c r="DTP54" s="37"/>
      <c r="DTQ54" s="37"/>
      <c r="DTR54" s="37"/>
      <c r="DTS54" s="37"/>
      <c r="DTT54" s="37"/>
      <c r="DTU54" s="37"/>
      <c r="DTV54" s="37"/>
      <c r="DTW54" s="37"/>
      <c r="DTX54" s="37"/>
      <c r="DTY54" s="37"/>
      <c r="DTZ54" s="37"/>
      <c r="DUA54" s="37"/>
      <c r="DUB54" s="37"/>
      <c r="DUC54" s="37"/>
      <c r="DUD54" s="37"/>
      <c r="DUE54" s="37"/>
      <c r="DUF54" s="37"/>
      <c r="DUG54" s="37"/>
      <c r="DUH54" s="37"/>
      <c r="DUI54" s="37"/>
      <c r="DUJ54" s="37"/>
      <c r="DUK54" s="37"/>
      <c r="DUL54" s="37"/>
      <c r="DUM54" s="37"/>
      <c r="DUN54" s="37"/>
      <c r="DUO54" s="37"/>
      <c r="DUP54" s="37"/>
      <c r="DUQ54" s="37"/>
      <c r="DUR54" s="37"/>
      <c r="DUS54" s="37"/>
      <c r="DUT54" s="37"/>
      <c r="DUU54" s="37"/>
      <c r="DUV54" s="37"/>
      <c r="DUW54" s="37"/>
      <c r="DUX54" s="37"/>
      <c r="DUY54" s="37"/>
      <c r="DUZ54" s="37"/>
      <c r="DVA54" s="37"/>
      <c r="DVB54" s="37"/>
      <c r="DVC54" s="37"/>
      <c r="DVD54" s="37"/>
      <c r="DVE54" s="37"/>
      <c r="DVF54" s="37"/>
      <c r="DVG54" s="37"/>
      <c r="DVH54" s="37"/>
      <c r="DVI54" s="37"/>
      <c r="DVJ54" s="37"/>
      <c r="DVK54" s="37"/>
      <c r="DVL54" s="37"/>
      <c r="DVM54" s="37"/>
      <c r="DVN54" s="37"/>
      <c r="DVO54" s="37"/>
      <c r="DVP54" s="37"/>
      <c r="DVQ54" s="37"/>
      <c r="DVR54" s="37"/>
      <c r="DVS54" s="37"/>
      <c r="DVT54" s="37"/>
      <c r="DVU54" s="37"/>
      <c r="DVV54" s="37"/>
      <c r="DVW54" s="37"/>
      <c r="DVX54" s="37"/>
      <c r="DVY54" s="37"/>
      <c r="DVZ54" s="37"/>
      <c r="DWA54" s="37"/>
      <c r="DWB54" s="37"/>
      <c r="DWC54" s="37"/>
      <c r="DWD54" s="37"/>
      <c r="DWE54" s="37"/>
      <c r="DWF54" s="37"/>
      <c r="DWG54" s="37"/>
      <c r="DWH54" s="37"/>
      <c r="DWI54" s="37"/>
      <c r="DWJ54" s="37"/>
      <c r="DWK54" s="37"/>
      <c r="DWL54" s="37"/>
      <c r="DWM54" s="37"/>
      <c r="DWN54" s="37"/>
      <c r="DWO54" s="37"/>
      <c r="DWP54" s="37"/>
      <c r="DWQ54" s="37"/>
      <c r="DWR54" s="37"/>
      <c r="DWS54" s="37"/>
      <c r="DWT54" s="37"/>
      <c r="DWU54" s="37"/>
      <c r="DWV54" s="37"/>
      <c r="DWW54" s="37"/>
      <c r="DWX54" s="37"/>
      <c r="DWY54" s="37"/>
      <c r="DWZ54" s="37"/>
      <c r="DXA54" s="37"/>
      <c r="DXB54" s="37"/>
      <c r="DXC54" s="37"/>
      <c r="DXD54" s="37"/>
      <c r="DXE54" s="37"/>
      <c r="DXF54" s="37"/>
      <c r="DXG54" s="37"/>
      <c r="DXH54" s="37"/>
      <c r="DXI54" s="37"/>
      <c r="DXJ54" s="37"/>
      <c r="DXK54" s="37"/>
      <c r="DXL54" s="37"/>
      <c r="DXM54" s="37"/>
      <c r="DXN54" s="37"/>
      <c r="DXO54" s="37"/>
      <c r="DXP54" s="37"/>
      <c r="DXQ54" s="37"/>
      <c r="DXR54" s="37"/>
      <c r="DXS54" s="37"/>
      <c r="DXT54" s="37"/>
      <c r="DXU54" s="37"/>
      <c r="DXV54" s="37"/>
      <c r="DXW54" s="37"/>
      <c r="DXX54" s="37"/>
      <c r="DXY54" s="37"/>
      <c r="DXZ54" s="37"/>
      <c r="DYA54" s="37"/>
      <c r="DYB54" s="37"/>
      <c r="DYC54" s="37"/>
      <c r="DYD54" s="37"/>
      <c r="DYE54" s="37"/>
      <c r="DYF54" s="37"/>
      <c r="DYG54" s="37"/>
      <c r="DYH54" s="37"/>
      <c r="DYI54" s="37"/>
      <c r="DYJ54" s="37"/>
      <c r="DYK54" s="37"/>
      <c r="DYL54" s="37"/>
      <c r="DYM54" s="37"/>
      <c r="DYN54" s="37"/>
      <c r="DYO54" s="37"/>
      <c r="DYP54" s="37"/>
      <c r="DYQ54" s="37"/>
      <c r="DYR54" s="37"/>
      <c r="DYS54" s="37"/>
      <c r="DYT54" s="37"/>
      <c r="DYU54" s="37"/>
      <c r="DYV54" s="37"/>
      <c r="DYW54" s="37"/>
      <c r="DYX54" s="37"/>
      <c r="DYY54" s="37"/>
      <c r="DYZ54" s="37"/>
      <c r="DZA54" s="37"/>
      <c r="DZB54" s="37"/>
      <c r="DZC54" s="37"/>
      <c r="DZD54" s="37"/>
      <c r="DZE54" s="37"/>
      <c r="DZF54" s="37"/>
      <c r="DZG54" s="37"/>
      <c r="DZH54" s="37"/>
      <c r="DZI54" s="37"/>
      <c r="DZJ54" s="37"/>
      <c r="DZK54" s="37"/>
      <c r="DZL54" s="37"/>
      <c r="DZM54" s="37"/>
      <c r="DZN54" s="37"/>
      <c r="DZO54" s="37"/>
      <c r="DZP54" s="37"/>
      <c r="DZQ54" s="37"/>
      <c r="DZR54" s="37"/>
      <c r="DZS54" s="37"/>
      <c r="DZT54" s="37"/>
      <c r="DZU54" s="37"/>
      <c r="DZV54" s="37"/>
      <c r="DZW54" s="37"/>
      <c r="DZX54" s="37"/>
      <c r="DZY54" s="37"/>
      <c r="DZZ54" s="37"/>
      <c r="EAA54" s="37"/>
      <c r="EAB54" s="37"/>
      <c r="EAC54" s="37"/>
      <c r="EAD54" s="37"/>
      <c r="EAE54" s="37"/>
      <c r="EAF54" s="37"/>
      <c r="EAG54" s="37"/>
      <c r="EAH54" s="37"/>
      <c r="EAI54" s="37"/>
      <c r="EAJ54" s="37"/>
      <c r="EAK54" s="37"/>
      <c r="EAL54" s="37"/>
      <c r="EAM54" s="37"/>
      <c r="EAN54" s="37"/>
      <c r="EAO54" s="37"/>
      <c r="EAP54" s="37"/>
      <c r="EAQ54" s="37"/>
      <c r="EAR54" s="37"/>
      <c r="EAS54" s="37"/>
      <c r="EAT54" s="37"/>
      <c r="EAU54" s="37"/>
      <c r="EAV54" s="37"/>
      <c r="EAW54" s="37"/>
      <c r="EAX54" s="37"/>
      <c r="EAY54" s="37"/>
      <c r="EAZ54" s="37"/>
      <c r="EBA54" s="37"/>
      <c r="EBB54" s="37"/>
      <c r="EBC54" s="37"/>
      <c r="EBD54" s="37"/>
      <c r="EBE54" s="37"/>
      <c r="EBF54" s="37"/>
      <c r="EBG54" s="37"/>
      <c r="EBH54" s="37"/>
      <c r="EBI54" s="37"/>
      <c r="EBJ54" s="37"/>
      <c r="EBK54" s="37"/>
      <c r="EBL54" s="37"/>
      <c r="EBM54" s="37"/>
      <c r="EBN54" s="37"/>
      <c r="EBO54" s="37"/>
      <c r="EBP54" s="37"/>
      <c r="EBQ54" s="37"/>
      <c r="EBR54" s="37"/>
      <c r="EBS54" s="37"/>
      <c r="EBT54" s="37"/>
      <c r="EBU54" s="37"/>
      <c r="EBV54" s="37"/>
      <c r="EBW54" s="37"/>
      <c r="EBX54" s="37"/>
      <c r="EBY54" s="37"/>
      <c r="EBZ54" s="37"/>
      <c r="ECA54" s="37"/>
      <c r="ECB54" s="37"/>
      <c r="ECC54" s="37"/>
      <c r="ECD54" s="37"/>
      <c r="ECE54" s="37"/>
      <c r="ECF54" s="37"/>
      <c r="ECG54" s="37"/>
      <c r="ECH54" s="37"/>
      <c r="ECI54" s="37"/>
      <c r="ECJ54" s="37"/>
      <c r="ECK54" s="37"/>
      <c r="ECL54" s="37"/>
      <c r="ECM54" s="37"/>
      <c r="ECN54" s="37"/>
      <c r="ECO54" s="37"/>
      <c r="ECP54" s="37"/>
      <c r="ECQ54" s="37"/>
      <c r="ECR54" s="37"/>
      <c r="ECS54" s="37"/>
      <c r="ECT54" s="37"/>
      <c r="ECU54" s="37"/>
      <c r="ECV54" s="37"/>
      <c r="ECW54" s="37"/>
      <c r="ECX54" s="37"/>
      <c r="ECY54" s="37"/>
      <c r="ECZ54" s="37"/>
      <c r="EDA54" s="37"/>
      <c r="EDB54" s="37"/>
      <c r="EDC54" s="37"/>
      <c r="EDD54" s="37"/>
      <c r="EDE54" s="37"/>
      <c r="EDF54" s="37"/>
      <c r="EDG54" s="37"/>
      <c r="EDH54" s="37"/>
      <c r="EDI54" s="37"/>
      <c r="EDJ54" s="37"/>
      <c r="EDK54" s="37"/>
      <c r="EDL54" s="37"/>
      <c r="EDM54" s="37"/>
      <c r="EDN54" s="37"/>
      <c r="EDO54" s="37"/>
      <c r="EDP54" s="37"/>
      <c r="EDQ54" s="37"/>
      <c r="EDR54" s="37"/>
      <c r="EDS54" s="37"/>
      <c r="EDT54" s="37"/>
      <c r="EDU54" s="37"/>
      <c r="EDV54" s="37"/>
      <c r="EDW54" s="37"/>
      <c r="EDX54" s="37"/>
      <c r="EDY54" s="37"/>
      <c r="EDZ54" s="37"/>
      <c r="EEA54" s="37"/>
      <c r="EEB54" s="37"/>
      <c r="EEC54" s="37"/>
      <c r="EED54" s="37"/>
      <c r="EEE54" s="37"/>
      <c r="EEF54" s="37"/>
      <c r="EEG54" s="37"/>
      <c r="EEH54" s="37"/>
      <c r="EEI54" s="37"/>
      <c r="EEJ54" s="37"/>
      <c r="EEK54" s="37"/>
      <c r="EEL54" s="37"/>
      <c r="EEM54" s="37"/>
      <c r="EEN54" s="37"/>
      <c r="EEO54" s="37"/>
      <c r="EEP54" s="37"/>
      <c r="EEQ54" s="37"/>
      <c r="EER54" s="37"/>
      <c r="EES54" s="37"/>
      <c r="EET54" s="37"/>
      <c r="EEU54" s="37"/>
      <c r="EEV54" s="37"/>
      <c r="EEW54" s="37"/>
      <c r="EEX54" s="37"/>
      <c r="EEY54" s="37"/>
      <c r="EEZ54" s="37"/>
      <c r="EFA54" s="37"/>
      <c r="EFB54" s="37"/>
      <c r="EFC54" s="37"/>
      <c r="EFD54" s="37"/>
      <c r="EFE54" s="37"/>
      <c r="EFF54" s="37"/>
      <c r="EFG54" s="37"/>
      <c r="EFH54" s="37"/>
      <c r="EFI54" s="37"/>
      <c r="EFJ54" s="37"/>
      <c r="EFK54" s="37"/>
      <c r="EFL54" s="37"/>
      <c r="EFM54" s="37"/>
      <c r="EFN54" s="37"/>
      <c r="EFO54" s="37"/>
      <c r="EFP54" s="37"/>
      <c r="EFQ54" s="37"/>
      <c r="EFR54" s="37"/>
      <c r="EFS54" s="37"/>
      <c r="EFT54" s="37"/>
      <c r="EFU54" s="37"/>
      <c r="EFV54" s="37"/>
      <c r="EFW54" s="37"/>
      <c r="EFX54" s="37"/>
      <c r="EFY54" s="37"/>
      <c r="EFZ54" s="37"/>
      <c r="EGA54" s="37"/>
      <c r="EGB54" s="37"/>
      <c r="EGC54" s="37"/>
      <c r="EGD54" s="37"/>
      <c r="EGE54" s="37"/>
      <c r="EGF54" s="37"/>
      <c r="EGG54" s="37"/>
      <c r="EGH54" s="37"/>
      <c r="EGI54" s="37"/>
      <c r="EGJ54" s="37"/>
      <c r="EGK54" s="37"/>
      <c r="EGL54" s="37"/>
      <c r="EGM54" s="37"/>
      <c r="EGN54" s="37"/>
      <c r="EGO54" s="37"/>
      <c r="EGP54" s="37"/>
      <c r="EGQ54" s="37"/>
      <c r="EGR54" s="37"/>
      <c r="EGS54" s="37"/>
      <c r="EGT54" s="37"/>
      <c r="EGU54" s="37"/>
      <c r="EGV54" s="37"/>
      <c r="EGW54" s="37"/>
      <c r="EGX54" s="37"/>
      <c r="EGY54" s="37"/>
      <c r="EGZ54" s="37"/>
      <c r="EHA54" s="37"/>
      <c r="EHB54" s="37"/>
      <c r="EHC54" s="37"/>
      <c r="EHD54" s="37"/>
      <c r="EHE54" s="37"/>
      <c r="EHF54" s="37"/>
      <c r="EHG54" s="37"/>
      <c r="EHH54" s="37"/>
      <c r="EHI54" s="37"/>
      <c r="EHJ54" s="37"/>
      <c r="EHK54" s="37"/>
      <c r="EHL54" s="37"/>
      <c r="EHM54" s="37"/>
      <c r="EHN54" s="37"/>
      <c r="EHO54" s="37"/>
      <c r="EHP54" s="37"/>
      <c r="EHQ54" s="37"/>
      <c r="EHR54" s="37"/>
      <c r="EHS54" s="37"/>
      <c r="EHT54" s="37"/>
      <c r="EHU54" s="37"/>
      <c r="EHV54" s="37"/>
      <c r="EHW54" s="37"/>
      <c r="EHX54" s="37"/>
      <c r="EHY54" s="37"/>
      <c r="EHZ54" s="37"/>
      <c r="EIA54" s="37"/>
      <c r="EIB54" s="37"/>
      <c r="EIC54" s="37"/>
      <c r="EID54" s="37"/>
      <c r="EIE54" s="37"/>
      <c r="EIF54" s="37"/>
      <c r="EIG54" s="37"/>
      <c r="EIH54" s="37"/>
      <c r="EII54" s="37"/>
      <c r="EIJ54" s="37"/>
      <c r="EIK54" s="37"/>
      <c r="EIL54" s="37"/>
      <c r="EIM54" s="37"/>
      <c r="EIN54" s="37"/>
      <c r="EIO54" s="37"/>
      <c r="EIP54" s="37"/>
      <c r="EIQ54" s="37"/>
      <c r="EIR54" s="37"/>
      <c r="EIS54" s="37"/>
      <c r="EIT54" s="37"/>
      <c r="EIU54" s="37"/>
      <c r="EIV54" s="37"/>
      <c r="EIW54" s="37"/>
      <c r="EIX54" s="37"/>
      <c r="EIY54" s="37"/>
      <c r="EIZ54" s="37"/>
      <c r="EJA54" s="37"/>
      <c r="EJB54" s="37"/>
      <c r="EJC54" s="37"/>
      <c r="EJD54" s="37"/>
      <c r="EJE54" s="37"/>
      <c r="EJF54" s="37"/>
      <c r="EJG54" s="37"/>
      <c r="EJH54" s="37"/>
      <c r="EJI54" s="37"/>
      <c r="EJJ54" s="37"/>
      <c r="EJK54" s="37"/>
      <c r="EJL54" s="37"/>
      <c r="EJM54" s="37"/>
      <c r="EJN54" s="37"/>
      <c r="EJO54" s="37"/>
      <c r="EJP54" s="37"/>
      <c r="EJQ54" s="37"/>
      <c r="EJR54" s="37"/>
      <c r="EJS54" s="37"/>
      <c r="EJT54" s="37"/>
      <c r="EJU54" s="37"/>
      <c r="EJV54" s="37"/>
      <c r="EJW54" s="37"/>
      <c r="EJX54" s="37"/>
      <c r="EJY54" s="37"/>
      <c r="EJZ54" s="37"/>
      <c r="EKA54" s="37"/>
      <c r="EKB54" s="37"/>
      <c r="EKC54" s="37"/>
      <c r="EKD54" s="37"/>
      <c r="EKE54" s="37"/>
      <c r="EKF54" s="37"/>
      <c r="EKG54" s="37"/>
      <c r="EKH54" s="37"/>
      <c r="EKI54" s="37"/>
      <c r="EKJ54" s="37"/>
      <c r="EKK54" s="37"/>
      <c r="EKL54" s="37"/>
      <c r="EKM54" s="37"/>
      <c r="EKN54" s="37"/>
      <c r="EKO54" s="37"/>
      <c r="EKP54" s="37"/>
      <c r="EKQ54" s="37"/>
      <c r="EKR54" s="37"/>
      <c r="EKS54" s="37"/>
      <c r="EKT54" s="37"/>
      <c r="EKU54" s="37"/>
      <c r="EKV54" s="37"/>
      <c r="EKW54" s="37"/>
      <c r="EKX54" s="37"/>
      <c r="EKY54" s="37"/>
      <c r="EKZ54" s="37"/>
      <c r="ELA54" s="37"/>
      <c r="ELB54" s="37"/>
      <c r="ELC54" s="37"/>
      <c r="ELD54" s="37"/>
      <c r="ELE54" s="37"/>
      <c r="ELF54" s="37"/>
      <c r="ELG54" s="37"/>
      <c r="ELH54" s="37"/>
      <c r="ELI54" s="37"/>
      <c r="ELJ54" s="37"/>
      <c r="ELK54" s="37"/>
      <c r="ELL54" s="37"/>
      <c r="ELM54" s="37"/>
      <c r="ELN54" s="37"/>
      <c r="ELO54" s="37"/>
      <c r="ELP54" s="37"/>
      <c r="ELQ54" s="37"/>
      <c r="ELR54" s="37"/>
      <c r="ELS54" s="37"/>
      <c r="ELT54" s="37"/>
      <c r="ELU54" s="37"/>
      <c r="ELV54" s="37"/>
      <c r="ELW54" s="37"/>
      <c r="ELX54" s="37"/>
      <c r="ELY54" s="37"/>
      <c r="ELZ54" s="37"/>
      <c r="EMA54" s="37"/>
      <c r="EMB54" s="37"/>
      <c r="EMC54" s="37"/>
      <c r="EMD54" s="37"/>
      <c r="EME54" s="37"/>
      <c r="EMF54" s="37"/>
      <c r="EMG54" s="37"/>
      <c r="EMH54" s="37"/>
      <c r="EMI54" s="37"/>
      <c r="EMJ54" s="37"/>
      <c r="EMK54" s="37"/>
      <c r="EML54" s="37"/>
      <c r="EMM54" s="37"/>
      <c r="EMN54" s="37"/>
      <c r="EMO54" s="37"/>
      <c r="EMP54" s="37"/>
      <c r="EMQ54" s="37"/>
      <c r="EMR54" s="37"/>
      <c r="EMS54" s="37"/>
      <c r="EMT54" s="37"/>
      <c r="EMU54" s="37"/>
      <c r="EMV54" s="37"/>
      <c r="EMW54" s="37"/>
      <c r="EMX54" s="37"/>
      <c r="EMY54" s="37"/>
      <c r="EMZ54" s="37"/>
      <c r="ENA54" s="37"/>
      <c r="ENB54" s="37"/>
      <c r="ENC54" s="37"/>
      <c r="END54" s="37"/>
      <c r="ENE54" s="37"/>
      <c r="ENF54" s="37"/>
      <c r="ENG54" s="37"/>
      <c r="ENH54" s="37"/>
      <c r="ENI54" s="37"/>
      <c r="ENJ54" s="37"/>
      <c r="ENK54" s="37"/>
      <c r="ENL54" s="37"/>
      <c r="ENM54" s="37"/>
      <c r="ENN54" s="37"/>
      <c r="ENO54" s="37"/>
      <c r="ENP54" s="37"/>
      <c r="ENQ54" s="37"/>
      <c r="ENR54" s="37"/>
      <c r="ENS54" s="37"/>
      <c r="ENT54" s="37"/>
      <c r="ENU54" s="37"/>
      <c r="ENV54" s="37"/>
      <c r="ENW54" s="37"/>
      <c r="ENX54" s="37"/>
      <c r="ENY54" s="37"/>
      <c r="ENZ54" s="37"/>
      <c r="EOA54" s="37"/>
      <c r="EOB54" s="37"/>
      <c r="EOC54" s="37"/>
      <c r="EOD54" s="37"/>
      <c r="EOE54" s="37"/>
      <c r="EOF54" s="37"/>
      <c r="EOG54" s="37"/>
      <c r="EOH54" s="37"/>
      <c r="EOI54" s="37"/>
      <c r="EOJ54" s="37"/>
      <c r="EOK54" s="37"/>
      <c r="EOL54" s="37"/>
      <c r="EOM54" s="37"/>
      <c r="EON54" s="37"/>
      <c r="EOO54" s="37"/>
      <c r="EOP54" s="37"/>
      <c r="EOQ54" s="37"/>
      <c r="EOR54" s="37"/>
      <c r="EOS54" s="37"/>
      <c r="EOT54" s="37"/>
      <c r="EOU54" s="37"/>
      <c r="EOV54" s="37"/>
      <c r="EOW54" s="37"/>
      <c r="EOX54" s="37"/>
      <c r="EOY54" s="37"/>
      <c r="EOZ54" s="37"/>
      <c r="EPA54" s="37"/>
      <c r="EPB54" s="37"/>
      <c r="EPC54" s="37"/>
      <c r="EPD54" s="37"/>
      <c r="EPE54" s="37"/>
      <c r="EPF54" s="37"/>
      <c r="EPG54" s="37"/>
      <c r="EPH54" s="37"/>
      <c r="EPI54" s="37"/>
      <c r="EPJ54" s="37"/>
      <c r="EPK54" s="37"/>
      <c r="EPL54" s="37"/>
      <c r="EPM54" s="37"/>
      <c r="EPN54" s="37"/>
      <c r="EPO54" s="37"/>
      <c r="EPP54" s="37"/>
      <c r="EPQ54" s="37"/>
      <c r="EPR54" s="37"/>
      <c r="EPS54" s="37"/>
      <c r="EPT54" s="37"/>
      <c r="EPU54" s="37"/>
      <c r="EPV54" s="37"/>
      <c r="EPW54" s="37"/>
      <c r="EPX54" s="37"/>
      <c r="EPY54" s="37"/>
      <c r="EPZ54" s="37"/>
      <c r="EQA54" s="37"/>
      <c r="EQB54" s="37"/>
      <c r="EQC54" s="37"/>
      <c r="EQD54" s="37"/>
      <c r="EQE54" s="37"/>
      <c r="EQF54" s="37"/>
      <c r="EQG54" s="37"/>
      <c r="EQH54" s="37"/>
      <c r="EQI54" s="37"/>
      <c r="EQJ54" s="37"/>
      <c r="EQK54" s="37"/>
      <c r="EQL54" s="37"/>
      <c r="EQM54" s="37"/>
      <c r="EQN54" s="37"/>
      <c r="EQO54" s="37"/>
      <c r="EQP54" s="37"/>
      <c r="EQQ54" s="37"/>
      <c r="EQR54" s="37"/>
      <c r="EQS54" s="37"/>
      <c r="EQT54" s="37"/>
      <c r="EQU54" s="37"/>
      <c r="EQV54" s="37"/>
      <c r="EQW54" s="37"/>
      <c r="EQX54" s="37"/>
      <c r="EQY54" s="37"/>
      <c r="EQZ54" s="37"/>
      <c r="ERA54" s="37"/>
      <c r="ERB54" s="37"/>
      <c r="ERC54" s="37"/>
      <c r="ERD54" s="37"/>
      <c r="ERE54" s="37"/>
      <c r="ERF54" s="37"/>
      <c r="ERG54" s="37"/>
      <c r="ERH54" s="37"/>
      <c r="ERI54" s="37"/>
      <c r="ERJ54" s="37"/>
      <c r="ERK54" s="37"/>
      <c r="ERL54" s="37"/>
      <c r="ERM54" s="37"/>
      <c r="ERN54" s="37"/>
      <c r="ERO54" s="37"/>
      <c r="ERP54" s="37"/>
      <c r="ERQ54" s="37"/>
      <c r="ERR54" s="37"/>
      <c r="ERS54" s="37"/>
      <c r="ERT54" s="37"/>
      <c r="ERU54" s="37"/>
      <c r="ERV54" s="37"/>
      <c r="ERW54" s="37"/>
      <c r="ERX54" s="37"/>
      <c r="ERY54" s="37"/>
      <c r="ERZ54" s="37"/>
      <c r="ESA54" s="37"/>
      <c r="ESB54" s="37"/>
      <c r="ESC54" s="37"/>
      <c r="ESD54" s="37"/>
      <c r="ESE54" s="37"/>
      <c r="ESF54" s="37"/>
      <c r="ESG54" s="37"/>
      <c r="ESH54" s="37"/>
      <c r="ESI54" s="37"/>
      <c r="ESJ54" s="37"/>
      <c r="ESK54" s="37"/>
      <c r="ESL54" s="37"/>
      <c r="ESM54" s="37"/>
      <c r="ESN54" s="37"/>
      <c r="ESO54" s="37"/>
      <c r="ESP54" s="37"/>
      <c r="ESQ54" s="37"/>
      <c r="ESR54" s="37"/>
      <c r="ESS54" s="37"/>
      <c r="EST54" s="37"/>
      <c r="ESU54" s="37"/>
      <c r="ESV54" s="37"/>
      <c r="ESW54" s="37"/>
      <c r="ESX54" s="37"/>
      <c r="ESY54" s="37"/>
      <c r="ESZ54" s="37"/>
      <c r="ETA54" s="37"/>
      <c r="ETB54" s="37"/>
      <c r="ETC54" s="37"/>
      <c r="ETD54" s="37"/>
      <c r="ETE54" s="37"/>
      <c r="ETF54" s="37"/>
      <c r="ETG54" s="37"/>
      <c r="ETH54" s="37"/>
      <c r="ETI54" s="37"/>
      <c r="ETJ54" s="37"/>
      <c r="ETK54" s="37"/>
      <c r="ETL54" s="37"/>
      <c r="ETM54" s="37"/>
      <c r="ETN54" s="37"/>
      <c r="ETO54" s="37"/>
      <c r="ETP54" s="37"/>
      <c r="ETQ54" s="37"/>
      <c r="ETR54" s="37"/>
      <c r="ETS54" s="37"/>
      <c r="ETT54" s="37"/>
      <c r="ETU54" s="37"/>
      <c r="ETV54" s="37"/>
      <c r="ETW54" s="37"/>
      <c r="ETX54" s="37"/>
      <c r="ETY54" s="37"/>
      <c r="ETZ54" s="37"/>
      <c r="EUA54" s="37"/>
      <c r="EUB54" s="37"/>
      <c r="EUC54" s="37"/>
      <c r="EUD54" s="37"/>
      <c r="EUE54" s="37"/>
      <c r="EUF54" s="37"/>
      <c r="EUG54" s="37"/>
      <c r="EUH54" s="37"/>
      <c r="EUI54" s="37"/>
      <c r="EUJ54" s="37"/>
      <c r="EUK54" s="37"/>
      <c r="EUL54" s="37"/>
      <c r="EUM54" s="37"/>
      <c r="EUN54" s="37"/>
      <c r="EUO54" s="37"/>
      <c r="EUP54" s="37"/>
      <c r="EUQ54" s="37"/>
      <c r="EUR54" s="37"/>
      <c r="EUS54" s="37"/>
      <c r="EUT54" s="37"/>
      <c r="EUU54" s="37"/>
      <c r="EUV54" s="37"/>
      <c r="EUW54" s="37"/>
      <c r="EUX54" s="37"/>
      <c r="EUY54" s="37"/>
      <c r="EUZ54" s="37"/>
      <c r="EVA54" s="37"/>
      <c r="EVB54" s="37"/>
      <c r="EVC54" s="37"/>
      <c r="EVD54" s="37"/>
      <c r="EVE54" s="37"/>
      <c r="EVF54" s="37"/>
      <c r="EVG54" s="37"/>
      <c r="EVH54" s="37"/>
      <c r="EVI54" s="37"/>
      <c r="EVJ54" s="37"/>
      <c r="EVK54" s="37"/>
      <c r="EVL54" s="37"/>
      <c r="EVM54" s="37"/>
      <c r="EVN54" s="37"/>
      <c r="EVO54" s="37"/>
      <c r="EVP54" s="37"/>
      <c r="EVQ54" s="37"/>
      <c r="EVR54" s="37"/>
      <c r="EVS54" s="37"/>
      <c r="EVT54" s="37"/>
      <c r="EVU54" s="37"/>
      <c r="EVV54" s="37"/>
      <c r="EVW54" s="37"/>
      <c r="EVX54" s="37"/>
      <c r="EVY54" s="37"/>
      <c r="EVZ54" s="37"/>
      <c r="EWA54" s="37"/>
      <c r="EWB54" s="37"/>
      <c r="EWC54" s="37"/>
      <c r="EWD54" s="37"/>
      <c r="EWE54" s="37"/>
      <c r="EWF54" s="37"/>
      <c r="EWG54" s="37"/>
      <c r="EWH54" s="37"/>
      <c r="EWI54" s="37"/>
      <c r="EWJ54" s="37"/>
      <c r="EWK54" s="37"/>
      <c r="EWL54" s="37"/>
      <c r="EWM54" s="37"/>
      <c r="EWN54" s="37"/>
      <c r="EWO54" s="37"/>
      <c r="EWP54" s="37"/>
      <c r="EWQ54" s="37"/>
      <c r="EWR54" s="37"/>
      <c r="EWS54" s="37"/>
      <c r="EWT54" s="37"/>
      <c r="EWU54" s="37"/>
      <c r="EWV54" s="37"/>
      <c r="EWW54" s="37"/>
      <c r="EWX54" s="37"/>
      <c r="EWY54" s="37"/>
      <c r="EWZ54" s="37"/>
      <c r="EXA54" s="37"/>
      <c r="EXB54" s="37"/>
      <c r="EXC54" s="37"/>
      <c r="EXD54" s="37"/>
      <c r="EXE54" s="37"/>
      <c r="EXF54" s="37"/>
      <c r="EXG54" s="37"/>
      <c r="EXH54" s="37"/>
      <c r="EXI54" s="37"/>
      <c r="EXJ54" s="37"/>
      <c r="EXK54" s="37"/>
      <c r="EXL54" s="37"/>
      <c r="EXM54" s="37"/>
      <c r="EXN54" s="37"/>
      <c r="EXO54" s="37"/>
      <c r="EXP54" s="37"/>
      <c r="EXQ54" s="37"/>
      <c r="EXR54" s="37"/>
      <c r="EXS54" s="37"/>
      <c r="EXT54" s="37"/>
      <c r="EXU54" s="37"/>
      <c r="EXV54" s="37"/>
      <c r="EXW54" s="37"/>
      <c r="EXX54" s="37"/>
      <c r="EXY54" s="37"/>
      <c r="EXZ54" s="37"/>
      <c r="EYA54" s="37"/>
      <c r="EYB54" s="37"/>
      <c r="EYC54" s="37"/>
      <c r="EYD54" s="37"/>
      <c r="EYE54" s="37"/>
      <c r="EYF54" s="37"/>
      <c r="EYG54" s="37"/>
      <c r="EYH54" s="37"/>
      <c r="EYI54" s="37"/>
      <c r="EYJ54" s="37"/>
      <c r="EYK54" s="37"/>
      <c r="EYL54" s="37"/>
      <c r="EYM54" s="37"/>
      <c r="EYN54" s="37"/>
      <c r="EYO54" s="37"/>
      <c r="EYP54" s="37"/>
      <c r="EYQ54" s="37"/>
      <c r="EYR54" s="37"/>
      <c r="EYS54" s="37"/>
      <c r="EYT54" s="37"/>
      <c r="EYU54" s="37"/>
      <c r="EYV54" s="37"/>
      <c r="EYW54" s="37"/>
      <c r="EYX54" s="37"/>
      <c r="EYY54" s="37"/>
      <c r="EYZ54" s="37"/>
      <c r="EZA54" s="37"/>
      <c r="EZB54" s="37"/>
      <c r="EZC54" s="37"/>
      <c r="EZD54" s="37"/>
      <c r="EZE54" s="37"/>
      <c r="EZF54" s="37"/>
      <c r="EZG54" s="37"/>
      <c r="EZH54" s="37"/>
      <c r="EZI54" s="37"/>
      <c r="EZJ54" s="37"/>
      <c r="EZK54" s="37"/>
      <c r="EZL54" s="37"/>
      <c r="EZM54" s="37"/>
      <c r="EZN54" s="37"/>
      <c r="EZO54" s="37"/>
      <c r="EZP54" s="37"/>
      <c r="EZQ54" s="37"/>
      <c r="EZR54" s="37"/>
      <c r="EZS54" s="37"/>
      <c r="EZT54" s="37"/>
      <c r="EZU54" s="37"/>
      <c r="EZV54" s="37"/>
      <c r="EZW54" s="37"/>
      <c r="EZX54" s="37"/>
      <c r="EZY54" s="37"/>
      <c r="EZZ54" s="37"/>
      <c r="FAA54" s="37"/>
      <c r="FAB54" s="37"/>
      <c r="FAC54" s="37"/>
      <c r="FAD54" s="37"/>
      <c r="FAE54" s="37"/>
      <c r="FAF54" s="37"/>
      <c r="FAG54" s="37"/>
      <c r="FAH54" s="37"/>
      <c r="FAI54" s="37"/>
      <c r="FAJ54" s="37"/>
      <c r="FAK54" s="37"/>
      <c r="FAL54" s="37"/>
      <c r="FAM54" s="37"/>
      <c r="FAN54" s="37"/>
      <c r="FAO54" s="37"/>
      <c r="FAP54" s="37"/>
      <c r="FAQ54" s="37"/>
      <c r="FAR54" s="37"/>
      <c r="FAS54" s="37"/>
      <c r="FAT54" s="37"/>
      <c r="FAU54" s="37"/>
      <c r="FAV54" s="37"/>
      <c r="FAW54" s="37"/>
      <c r="FAX54" s="37"/>
      <c r="FAY54" s="37"/>
      <c r="FAZ54" s="37"/>
      <c r="FBA54" s="37"/>
      <c r="FBB54" s="37"/>
      <c r="FBC54" s="37"/>
      <c r="FBD54" s="37"/>
      <c r="FBE54" s="37"/>
      <c r="FBF54" s="37"/>
      <c r="FBG54" s="37"/>
      <c r="FBH54" s="37"/>
      <c r="FBI54" s="37"/>
      <c r="FBJ54" s="37"/>
      <c r="FBK54" s="37"/>
      <c r="FBL54" s="37"/>
      <c r="FBM54" s="37"/>
      <c r="FBN54" s="37"/>
      <c r="FBO54" s="37"/>
      <c r="FBP54" s="37"/>
      <c r="FBQ54" s="37"/>
      <c r="FBR54" s="37"/>
      <c r="FBS54" s="37"/>
      <c r="FBT54" s="37"/>
      <c r="FBU54" s="37"/>
      <c r="FBV54" s="37"/>
      <c r="FBW54" s="37"/>
      <c r="FBX54" s="37"/>
      <c r="FBY54" s="37"/>
      <c r="FBZ54" s="37"/>
      <c r="FCA54" s="37"/>
      <c r="FCB54" s="37"/>
      <c r="FCC54" s="37"/>
      <c r="FCD54" s="37"/>
      <c r="FCE54" s="37"/>
      <c r="FCF54" s="37"/>
      <c r="FCG54" s="37"/>
      <c r="FCH54" s="37"/>
      <c r="FCI54" s="37"/>
      <c r="FCJ54" s="37"/>
      <c r="FCK54" s="37"/>
      <c r="FCL54" s="37"/>
      <c r="FCM54" s="37"/>
      <c r="FCN54" s="37"/>
      <c r="FCO54" s="37"/>
      <c r="FCP54" s="37"/>
      <c r="FCQ54" s="37"/>
      <c r="FCR54" s="37"/>
      <c r="FCS54" s="37"/>
      <c r="FCT54" s="37"/>
      <c r="FCU54" s="37"/>
      <c r="FCV54" s="37"/>
      <c r="FCW54" s="37"/>
      <c r="FCX54" s="37"/>
      <c r="FCY54" s="37"/>
      <c r="FCZ54" s="37"/>
      <c r="FDA54" s="37"/>
      <c r="FDB54" s="37"/>
      <c r="FDC54" s="37"/>
      <c r="FDD54" s="37"/>
      <c r="FDE54" s="37"/>
      <c r="FDF54" s="37"/>
      <c r="FDG54" s="37"/>
      <c r="FDH54" s="37"/>
      <c r="FDI54" s="37"/>
      <c r="FDJ54" s="37"/>
      <c r="FDK54" s="37"/>
      <c r="FDL54" s="37"/>
      <c r="FDM54" s="37"/>
      <c r="FDN54" s="37"/>
      <c r="FDO54" s="37"/>
      <c r="FDP54" s="37"/>
      <c r="FDQ54" s="37"/>
      <c r="FDR54" s="37"/>
      <c r="FDS54" s="37"/>
      <c r="FDT54" s="37"/>
      <c r="FDU54" s="37"/>
      <c r="FDV54" s="37"/>
      <c r="FDW54" s="37"/>
      <c r="FDX54" s="37"/>
      <c r="FDY54" s="37"/>
      <c r="FDZ54" s="37"/>
      <c r="FEA54" s="37"/>
      <c r="FEB54" s="37"/>
      <c r="FEC54" s="37"/>
      <c r="FED54" s="37"/>
      <c r="FEE54" s="37"/>
      <c r="FEF54" s="37"/>
      <c r="FEG54" s="37"/>
      <c r="FEH54" s="37"/>
      <c r="FEI54" s="37"/>
      <c r="FEJ54" s="37"/>
      <c r="FEK54" s="37"/>
      <c r="FEL54" s="37"/>
      <c r="FEM54" s="37"/>
      <c r="FEN54" s="37"/>
      <c r="FEO54" s="37"/>
      <c r="FEP54" s="37"/>
      <c r="FEQ54" s="37"/>
      <c r="FER54" s="37"/>
      <c r="FES54" s="37"/>
      <c r="FET54" s="37"/>
      <c r="FEU54" s="37"/>
      <c r="FEV54" s="37"/>
      <c r="FEW54" s="37"/>
      <c r="FEX54" s="37"/>
      <c r="FEY54" s="37"/>
      <c r="FEZ54" s="37"/>
      <c r="FFA54" s="37"/>
      <c r="FFB54" s="37"/>
      <c r="FFC54" s="37"/>
      <c r="FFD54" s="37"/>
      <c r="FFE54" s="37"/>
      <c r="FFF54" s="37"/>
      <c r="FFG54" s="37"/>
      <c r="FFH54" s="37"/>
      <c r="FFI54" s="37"/>
      <c r="FFJ54" s="37"/>
      <c r="FFK54" s="37"/>
      <c r="FFL54" s="37"/>
      <c r="FFM54" s="37"/>
      <c r="FFN54" s="37"/>
      <c r="FFO54" s="37"/>
      <c r="FFP54" s="37"/>
      <c r="FFQ54" s="37"/>
      <c r="FFR54" s="37"/>
      <c r="FFS54" s="37"/>
      <c r="FFT54" s="37"/>
      <c r="FFU54" s="37"/>
      <c r="FFV54" s="37"/>
      <c r="FFW54" s="37"/>
      <c r="FFX54" s="37"/>
      <c r="FFY54" s="37"/>
      <c r="FFZ54" s="37"/>
      <c r="FGA54" s="37"/>
      <c r="FGB54" s="37"/>
      <c r="FGC54" s="37"/>
      <c r="FGD54" s="37"/>
      <c r="FGE54" s="37"/>
      <c r="FGF54" s="37"/>
      <c r="FGG54" s="37"/>
      <c r="FGH54" s="37"/>
      <c r="FGI54" s="37"/>
      <c r="FGJ54" s="37"/>
      <c r="FGK54" s="37"/>
      <c r="FGL54" s="37"/>
      <c r="FGM54" s="37"/>
      <c r="FGN54" s="37"/>
      <c r="FGO54" s="37"/>
      <c r="FGP54" s="37"/>
      <c r="FGQ54" s="37"/>
      <c r="FGR54" s="37"/>
      <c r="FGS54" s="37"/>
      <c r="FGT54" s="37"/>
      <c r="FGU54" s="37"/>
      <c r="FGV54" s="37"/>
      <c r="FGW54" s="37"/>
      <c r="FGX54" s="37"/>
      <c r="FGY54" s="37"/>
      <c r="FGZ54" s="37"/>
      <c r="FHA54" s="37"/>
      <c r="FHB54" s="37"/>
      <c r="FHC54" s="37"/>
      <c r="FHD54" s="37"/>
      <c r="FHE54" s="37"/>
      <c r="FHF54" s="37"/>
      <c r="FHG54" s="37"/>
      <c r="FHH54" s="37"/>
      <c r="FHI54" s="37"/>
      <c r="FHJ54" s="37"/>
      <c r="FHK54" s="37"/>
      <c r="FHL54" s="37"/>
      <c r="FHM54" s="37"/>
      <c r="FHN54" s="37"/>
      <c r="FHO54" s="37"/>
      <c r="FHP54" s="37"/>
      <c r="FHQ54" s="37"/>
      <c r="FHR54" s="37"/>
      <c r="FHS54" s="37"/>
      <c r="FHT54" s="37"/>
      <c r="FHU54" s="37"/>
      <c r="FHV54" s="37"/>
      <c r="FHW54" s="37"/>
      <c r="FHX54" s="37"/>
      <c r="FHY54" s="37"/>
      <c r="FHZ54" s="37"/>
      <c r="FIA54" s="37"/>
      <c r="FIB54" s="37"/>
      <c r="FIC54" s="37"/>
      <c r="FID54" s="37"/>
      <c r="FIE54" s="37"/>
      <c r="FIF54" s="37"/>
      <c r="FIG54" s="37"/>
      <c r="FIH54" s="37"/>
      <c r="FII54" s="37"/>
      <c r="FIJ54" s="37"/>
      <c r="FIK54" s="37"/>
      <c r="FIL54" s="37"/>
      <c r="FIM54" s="37"/>
      <c r="FIN54" s="37"/>
      <c r="FIO54" s="37"/>
      <c r="FIP54" s="37"/>
      <c r="FIQ54" s="37"/>
      <c r="FIR54" s="37"/>
      <c r="FIS54" s="37"/>
      <c r="FIT54" s="37"/>
      <c r="FIU54" s="37"/>
      <c r="FIV54" s="37"/>
      <c r="FIW54" s="37"/>
      <c r="FIX54" s="37"/>
      <c r="FIY54" s="37"/>
      <c r="FIZ54" s="37"/>
      <c r="FJA54" s="37"/>
      <c r="FJB54" s="37"/>
      <c r="FJC54" s="37"/>
      <c r="FJD54" s="37"/>
      <c r="FJE54" s="37"/>
      <c r="FJF54" s="37"/>
      <c r="FJG54" s="37"/>
      <c r="FJH54" s="37"/>
      <c r="FJI54" s="37"/>
      <c r="FJJ54" s="37"/>
      <c r="FJK54" s="37"/>
      <c r="FJL54" s="37"/>
      <c r="FJM54" s="37"/>
      <c r="FJN54" s="37"/>
      <c r="FJO54" s="37"/>
      <c r="FJP54" s="37"/>
      <c r="FJQ54" s="37"/>
      <c r="FJR54" s="37"/>
      <c r="FJS54" s="37"/>
      <c r="FJT54" s="37"/>
      <c r="FJU54" s="37"/>
      <c r="FJV54" s="37"/>
      <c r="FJW54" s="37"/>
      <c r="FJX54" s="37"/>
      <c r="FJY54" s="37"/>
      <c r="FJZ54" s="37"/>
      <c r="FKA54" s="37"/>
      <c r="FKB54" s="37"/>
      <c r="FKC54" s="37"/>
      <c r="FKD54" s="37"/>
      <c r="FKE54" s="37"/>
      <c r="FKF54" s="37"/>
      <c r="FKG54" s="37"/>
      <c r="FKH54" s="37"/>
      <c r="FKI54" s="37"/>
      <c r="FKJ54" s="37"/>
      <c r="FKK54" s="37"/>
      <c r="FKL54" s="37"/>
      <c r="FKM54" s="37"/>
      <c r="FKN54" s="37"/>
      <c r="FKO54" s="37"/>
      <c r="FKP54" s="37"/>
      <c r="FKQ54" s="37"/>
      <c r="FKR54" s="37"/>
      <c r="FKS54" s="37"/>
      <c r="FKT54" s="37"/>
      <c r="FKU54" s="37"/>
      <c r="FKV54" s="37"/>
      <c r="FKW54" s="37"/>
      <c r="FKX54" s="37"/>
      <c r="FKY54" s="37"/>
      <c r="FKZ54" s="37"/>
      <c r="FLA54" s="37"/>
      <c r="FLB54" s="37"/>
      <c r="FLC54" s="37"/>
      <c r="FLD54" s="37"/>
      <c r="FLE54" s="37"/>
      <c r="FLF54" s="37"/>
      <c r="FLG54" s="37"/>
      <c r="FLH54" s="37"/>
      <c r="FLI54" s="37"/>
      <c r="FLJ54" s="37"/>
      <c r="FLK54" s="37"/>
      <c r="FLL54" s="37"/>
      <c r="FLM54" s="37"/>
      <c r="FLN54" s="37"/>
      <c r="FLO54" s="37"/>
      <c r="FLP54" s="37"/>
      <c r="FLQ54" s="37"/>
      <c r="FLR54" s="37"/>
      <c r="FLS54" s="37"/>
      <c r="FLT54" s="37"/>
      <c r="FLU54" s="37"/>
      <c r="FLV54" s="37"/>
      <c r="FLW54" s="37"/>
      <c r="FLX54" s="37"/>
      <c r="FLY54" s="37"/>
      <c r="FLZ54" s="37"/>
      <c r="FMA54" s="37"/>
      <c r="FMB54" s="37"/>
      <c r="FMC54" s="37"/>
      <c r="FMD54" s="37"/>
      <c r="FME54" s="37"/>
      <c r="FMF54" s="37"/>
      <c r="FMG54" s="37"/>
      <c r="FMH54" s="37"/>
      <c r="FMI54" s="37"/>
      <c r="FMJ54" s="37"/>
      <c r="FMK54" s="37"/>
      <c r="FML54" s="37"/>
      <c r="FMM54" s="37"/>
      <c r="FMN54" s="37"/>
      <c r="FMO54" s="37"/>
      <c r="FMP54" s="37"/>
      <c r="FMQ54" s="37"/>
      <c r="FMR54" s="37"/>
      <c r="FMS54" s="37"/>
      <c r="FMT54" s="37"/>
      <c r="FMU54" s="37"/>
      <c r="FMV54" s="37"/>
      <c r="FMW54" s="37"/>
      <c r="FMX54" s="37"/>
      <c r="FMY54" s="37"/>
      <c r="FMZ54" s="37"/>
      <c r="FNA54" s="37"/>
      <c r="FNB54" s="37"/>
      <c r="FNC54" s="37"/>
      <c r="FND54" s="37"/>
      <c r="FNE54" s="37"/>
      <c r="FNF54" s="37"/>
      <c r="FNG54" s="37"/>
      <c r="FNH54" s="37"/>
      <c r="FNI54" s="37"/>
      <c r="FNJ54" s="37"/>
      <c r="FNK54" s="37"/>
      <c r="FNL54" s="37"/>
      <c r="FNM54" s="37"/>
      <c r="FNN54" s="37"/>
      <c r="FNO54" s="37"/>
      <c r="FNP54" s="37"/>
      <c r="FNQ54" s="37"/>
      <c r="FNR54" s="37"/>
      <c r="FNS54" s="37"/>
      <c r="FNT54" s="37"/>
      <c r="FNU54" s="37"/>
      <c r="FNV54" s="37"/>
      <c r="FNW54" s="37"/>
      <c r="FNX54" s="37"/>
      <c r="FNY54" s="37"/>
      <c r="FNZ54" s="37"/>
      <c r="FOA54" s="37"/>
      <c r="FOB54" s="37"/>
      <c r="FOC54" s="37"/>
      <c r="FOD54" s="37"/>
      <c r="FOE54" s="37"/>
      <c r="FOF54" s="37"/>
      <c r="FOG54" s="37"/>
      <c r="FOH54" s="37"/>
      <c r="FOI54" s="37"/>
      <c r="FOJ54" s="37"/>
      <c r="FOK54" s="37"/>
      <c r="FOL54" s="37"/>
      <c r="FOM54" s="37"/>
      <c r="FON54" s="37"/>
      <c r="FOO54" s="37"/>
      <c r="FOP54" s="37"/>
      <c r="FOQ54" s="37"/>
      <c r="FOR54" s="37"/>
      <c r="FOS54" s="37"/>
      <c r="FOT54" s="37"/>
      <c r="FOU54" s="37"/>
      <c r="FOV54" s="37"/>
      <c r="FOW54" s="37"/>
      <c r="FOX54" s="37"/>
      <c r="FOY54" s="37"/>
      <c r="FOZ54" s="37"/>
      <c r="FPA54" s="37"/>
      <c r="FPB54" s="37"/>
      <c r="FPC54" s="37"/>
      <c r="FPD54" s="37"/>
      <c r="FPE54" s="37"/>
      <c r="FPF54" s="37"/>
      <c r="FPG54" s="37"/>
      <c r="FPH54" s="37"/>
      <c r="FPI54" s="37"/>
      <c r="FPJ54" s="37"/>
      <c r="FPK54" s="37"/>
      <c r="FPL54" s="37"/>
      <c r="FPM54" s="37"/>
      <c r="FPN54" s="37"/>
      <c r="FPO54" s="37"/>
      <c r="FPP54" s="37"/>
      <c r="FPQ54" s="37"/>
      <c r="FPR54" s="37"/>
      <c r="FPS54" s="37"/>
      <c r="FPT54" s="37"/>
      <c r="FPU54" s="37"/>
      <c r="FPV54" s="37"/>
      <c r="FPW54" s="37"/>
      <c r="FPX54" s="37"/>
      <c r="FPY54" s="37"/>
      <c r="FPZ54" s="37"/>
      <c r="FQA54" s="37"/>
      <c r="FQB54" s="37"/>
      <c r="FQC54" s="37"/>
      <c r="FQD54" s="37"/>
      <c r="FQE54" s="37"/>
      <c r="FQF54" s="37"/>
      <c r="FQG54" s="37"/>
      <c r="FQH54" s="37"/>
      <c r="FQI54" s="37"/>
      <c r="FQJ54" s="37"/>
      <c r="FQK54" s="37"/>
      <c r="FQL54" s="37"/>
      <c r="FQM54" s="37"/>
      <c r="FQN54" s="37"/>
      <c r="FQO54" s="37"/>
      <c r="FQP54" s="37"/>
      <c r="FQQ54" s="37"/>
      <c r="FQR54" s="37"/>
      <c r="FQS54" s="37"/>
      <c r="FQT54" s="37"/>
      <c r="FQU54" s="37"/>
      <c r="FQV54" s="37"/>
      <c r="FQW54" s="37"/>
      <c r="FQX54" s="37"/>
      <c r="FQY54" s="37"/>
      <c r="FQZ54" s="37"/>
      <c r="FRA54" s="37"/>
      <c r="FRB54" s="37"/>
      <c r="FRC54" s="37"/>
      <c r="FRD54" s="37"/>
      <c r="FRE54" s="37"/>
      <c r="FRF54" s="37"/>
      <c r="FRG54" s="37"/>
      <c r="FRH54" s="37"/>
      <c r="FRI54" s="37"/>
      <c r="FRJ54" s="37"/>
      <c r="FRK54" s="37"/>
      <c r="FRL54" s="37"/>
      <c r="FRM54" s="37"/>
      <c r="FRN54" s="37"/>
      <c r="FRO54" s="37"/>
      <c r="FRP54" s="37"/>
      <c r="FRQ54" s="37"/>
      <c r="FRR54" s="37"/>
      <c r="FRS54" s="37"/>
      <c r="FRT54" s="37"/>
      <c r="FRU54" s="37"/>
      <c r="FRV54" s="37"/>
      <c r="FRW54" s="37"/>
      <c r="FRX54" s="37"/>
      <c r="FRY54" s="37"/>
      <c r="FRZ54" s="37"/>
      <c r="FSA54" s="37"/>
      <c r="FSB54" s="37"/>
      <c r="FSC54" s="37"/>
      <c r="FSD54" s="37"/>
      <c r="FSE54" s="37"/>
      <c r="FSF54" s="37"/>
      <c r="FSG54" s="37"/>
      <c r="FSH54" s="37"/>
      <c r="FSI54" s="37"/>
      <c r="FSJ54" s="37"/>
      <c r="FSK54" s="37"/>
      <c r="FSL54" s="37"/>
      <c r="FSM54" s="37"/>
      <c r="FSN54" s="37"/>
      <c r="FSO54" s="37"/>
      <c r="FSP54" s="37"/>
      <c r="FSQ54" s="37"/>
      <c r="FSR54" s="37"/>
      <c r="FSS54" s="37"/>
      <c r="FST54" s="37"/>
      <c r="FSU54" s="37"/>
      <c r="FSV54" s="37"/>
      <c r="FSW54" s="37"/>
      <c r="FSX54" s="37"/>
      <c r="FSY54" s="37"/>
      <c r="FSZ54" s="37"/>
      <c r="FTA54" s="37"/>
      <c r="FTB54" s="37"/>
      <c r="FTC54" s="37"/>
      <c r="FTD54" s="37"/>
      <c r="FTE54" s="37"/>
      <c r="FTF54" s="37"/>
      <c r="FTG54" s="37"/>
      <c r="FTH54" s="37"/>
      <c r="FTI54" s="37"/>
      <c r="FTJ54" s="37"/>
      <c r="FTK54" s="37"/>
      <c r="FTL54" s="37"/>
      <c r="FTM54" s="37"/>
      <c r="FTN54" s="37"/>
      <c r="FTO54" s="37"/>
      <c r="FTP54" s="37"/>
      <c r="FTQ54" s="37"/>
      <c r="FTR54" s="37"/>
      <c r="FTS54" s="37"/>
      <c r="FTT54" s="37"/>
      <c r="FTU54" s="37"/>
      <c r="FTV54" s="37"/>
      <c r="FTW54" s="37"/>
      <c r="FTX54" s="37"/>
      <c r="FTY54" s="37"/>
      <c r="FTZ54" s="37"/>
      <c r="FUA54" s="37"/>
      <c r="FUB54" s="37"/>
      <c r="FUC54" s="37"/>
      <c r="FUD54" s="37"/>
      <c r="FUE54" s="37"/>
      <c r="FUF54" s="37"/>
      <c r="FUG54" s="37"/>
      <c r="FUH54" s="37"/>
      <c r="FUI54" s="37"/>
      <c r="FUJ54" s="37"/>
      <c r="FUK54" s="37"/>
      <c r="FUL54" s="37"/>
      <c r="FUM54" s="37"/>
      <c r="FUN54" s="37"/>
      <c r="FUO54" s="37"/>
      <c r="FUP54" s="37"/>
      <c r="FUQ54" s="37"/>
      <c r="FUR54" s="37"/>
      <c r="FUS54" s="37"/>
      <c r="FUT54" s="37"/>
      <c r="FUU54" s="37"/>
      <c r="FUV54" s="37"/>
      <c r="FUW54" s="37"/>
      <c r="FUX54" s="37"/>
      <c r="FUY54" s="37"/>
      <c r="FUZ54" s="37"/>
      <c r="FVA54" s="37"/>
      <c r="FVB54" s="37"/>
      <c r="FVC54" s="37"/>
      <c r="FVD54" s="37"/>
      <c r="FVE54" s="37"/>
      <c r="FVF54" s="37"/>
      <c r="FVG54" s="37"/>
      <c r="FVH54" s="37"/>
      <c r="FVI54" s="37"/>
      <c r="FVJ54" s="37"/>
      <c r="FVK54" s="37"/>
      <c r="FVL54" s="37"/>
      <c r="FVM54" s="37"/>
      <c r="FVN54" s="37"/>
      <c r="FVO54" s="37"/>
      <c r="FVP54" s="37"/>
      <c r="FVQ54" s="37"/>
      <c r="FVR54" s="37"/>
      <c r="FVS54" s="37"/>
      <c r="FVT54" s="37"/>
      <c r="FVU54" s="37"/>
      <c r="FVV54" s="37"/>
      <c r="FVW54" s="37"/>
      <c r="FVX54" s="37"/>
      <c r="FVY54" s="37"/>
      <c r="FVZ54" s="37"/>
      <c r="FWA54" s="37"/>
      <c r="FWB54" s="37"/>
      <c r="FWC54" s="37"/>
      <c r="FWD54" s="37"/>
      <c r="FWE54" s="37"/>
      <c r="FWF54" s="37"/>
      <c r="FWG54" s="37"/>
      <c r="FWH54" s="37"/>
      <c r="FWI54" s="37"/>
      <c r="FWJ54" s="37"/>
      <c r="FWK54" s="37"/>
      <c r="FWL54" s="37"/>
      <c r="FWM54" s="37"/>
      <c r="FWN54" s="37"/>
      <c r="FWO54" s="37"/>
      <c r="FWP54" s="37"/>
      <c r="FWQ54" s="37"/>
      <c r="FWR54" s="37"/>
      <c r="FWS54" s="37"/>
      <c r="FWT54" s="37"/>
      <c r="FWU54" s="37"/>
      <c r="FWV54" s="37"/>
      <c r="FWW54" s="37"/>
      <c r="FWX54" s="37"/>
      <c r="FWY54" s="37"/>
      <c r="FWZ54" s="37"/>
      <c r="FXA54" s="37"/>
      <c r="FXB54" s="37"/>
      <c r="FXC54" s="37"/>
      <c r="FXD54" s="37"/>
      <c r="FXE54" s="37"/>
      <c r="FXF54" s="37"/>
      <c r="FXG54" s="37"/>
      <c r="FXH54" s="37"/>
      <c r="FXI54" s="37"/>
      <c r="FXJ54" s="37"/>
      <c r="FXK54" s="37"/>
      <c r="FXL54" s="37"/>
      <c r="FXM54" s="37"/>
      <c r="FXN54" s="37"/>
      <c r="FXO54" s="37"/>
      <c r="FXP54" s="37"/>
      <c r="FXQ54" s="37"/>
      <c r="FXR54" s="37"/>
      <c r="FXS54" s="37"/>
      <c r="FXT54" s="37"/>
      <c r="FXU54" s="37"/>
      <c r="FXV54" s="37"/>
      <c r="FXW54" s="37"/>
      <c r="FXX54" s="37"/>
      <c r="FXY54" s="37"/>
      <c r="FXZ54" s="37"/>
      <c r="FYA54" s="37"/>
      <c r="FYB54" s="37"/>
      <c r="FYC54" s="37"/>
      <c r="FYD54" s="37"/>
      <c r="FYE54" s="37"/>
      <c r="FYF54" s="37"/>
      <c r="FYG54" s="37"/>
      <c r="FYH54" s="37"/>
      <c r="FYI54" s="37"/>
      <c r="FYJ54" s="37"/>
      <c r="FYK54" s="37"/>
      <c r="FYL54" s="37"/>
      <c r="FYM54" s="37"/>
      <c r="FYN54" s="37"/>
      <c r="FYO54" s="37"/>
      <c r="FYP54" s="37"/>
      <c r="FYQ54" s="37"/>
      <c r="FYR54" s="37"/>
      <c r="FYS54" s="37"/>
      <c r="FYT54" s="37"/>
      <c r="FYU54" s="37"/>
      <c r="FYV54" s="37"/>
      <c r="FYW54" s="37"/>
      <c r="FYX54" s="37"/>
      <c r="FYY54" s="37"/>
      <c r="FYZ54" s="37"/>
      <c r="FZA54" s="37"/>
      <c r="FZB54" s="37"/>
      <c r="FZC54" s="37"/>
      <c r="FZD54" s="37"/>
      <c r="FZE54" s="37"/>
      <c r="FZF54" s="37"/>
      <c r="FZG54" s="37"/>
      <c r="FZH54" s="37"/>
      <c r="FZI54" s="37"/>
      <c r="FZJ54" s="37"/>
      <c r="FZK54" s="37"/>
      <c r="FZL54" s="37"/>
      <c r="FZM54" s="37"/>
      <c r="FZN54" s="37"/>
      <c r="FZO54" s="37"/>
      <c r="FZP54" s="37"/>
      <c r="FZQ54" s="37"/>
      <c r="FZR54" s="37"/>
      <c r="FZS54" s="37"/>
      <c r="FZT54" s="37"/>
      <c r="FZU54" s="37"/>
      <c r="FZV54" s="37"/>
      <c r="FZW54" s="37"/>
      <c r="FZX54" s="37"/>
      <c r="FZY54" s="37"/>
      <c r="FZZ54" s="37"/>
      <c r="GAA54" s="37"/>
      <c r="GAB54" s="37"/>
      <c r="GAC54" s="37"/>
      <c r="GAD54" s="37"/>
      <c r="GAE54" s="37"/>
      <c r="GAF54" s="37"/>
      <c r="GAG54" s="37"/>
      <c r="GAH54" s="37"/>
      <c r="GAI54" s="37"/>
      <c r="GAJ54" s="37"/>
      <c r="GAK54" s="37"/>
      <c r="GAL54" s="37"/>
      <c r="GAM54" s="37"/>
      <c r="GAN54" s="37"/>
      <c r="GAO54" s="37"/>
      <c r="GAP54" s="37"/>
      <c r="GAQ54" s="37"/>
      <c r="GAR54" s="37"/>
      <c r="GAS54" s="37"/>
      <c r="GAT54" s="37"/>
      <c r="GAU54" s="37"/>
      <c r="GAV54" s="37"/>
      <c r="GAW54" s="37"/>
      <c r="GAX54" s="37"/>
      <c r="GAY54" s="37"/>
      <c r="GAZ54" s="37"/>
      <c r="GBA54" s="37"/>
      <c r="GBB54" s="37"/>
      <c r="GBC54" s="37"/>
      <c r="GBD54" s="37"/>
      <c r="GBE54" s="37"/>
      <c r="GBF54" s="37"/>
      <c r="GBG54" s="37"/>
      <c r="GBH54" s="37"/>
      <c r="GBI54" s="37"/>
      <c r="GBJ54" s="37"/>
      <c r="GBK54" s="37"/>
      <c r="GBL54" s="37"/>
      <c r="GBM54" s="37"/>
      <c r="GBN54" s="37"/>
      <c r="GBO54" s="37"/>
      <c r="GBP54" s="37"/>
      <c r="GBQ54" s="37"/>
      <c r="GBR54" s="37"/>
      <c r="GBS54" s="37"/>
      <c r="GBT54" s="37"/>
      <c r="GBU54" s="37"/>
      <c r="GBV54" s="37"/>
      <c r="GBW54" s="37"/>
      <c r="GBX54" s="37"/>
      <c r="GBY54" s="37"/>
      <c r="GBZ54" s="37"/>
      <c r="GCA54" s="37"/>
      <c r="GCB54" s="37"/>
      <c r="GCC54" s="37"/>
      <c r="GCD54" s="37"/>
      <c r="GCE54" s="37"/>
      <c r="GCF54" s="37"/>
      <c r="GCG54" s="37"/>
      <c r="GCH54" s="37"/>
      <c r="GCI54" s="37"/>
      <c r="GCJ54" s="37"/>
      <c r="GCK54" s="37"/>
      <c r="GCL54" s="37"/>
      <c r="GCM54" s="37"/>
      <c r="GCN54" s="37"/>
      <c r="GCO54" s="37"/>
      <c r="GCP54" s="37"/>
      <c r="GCQ54" s="37"/>
      <c r="GCR54" s="37"/>
      <c r="GCS54" s="37"/>
      <c r="GCT54" s="37"/>
      <c r="GCU54" s="37"/>
      <c r="GCV54" s="37"/>
      <c r="GCW54" s="37"/>
      <c r="GCX54" s="37"/>
      <c r="GCY54" s="37"/>
      <c r="GCZ54" s="37"/>
      <c r="GDA54" s="37"/>
      <c r="GDB54" s="37"/>
      <c r="GDC54" s="37"/>
      <c r="GDD54" s="37"/>
      <c r="GDE54" s="37"/>
      <c r="GDF54" s="37"/>
      <c r="GDG54" s="37"/>
      <c r="GDH54" s="37"/>
      <c r="GDI54" s="37"/>
      <c r="GDJ54" s="37"/>
      <c r="GDK54" s="37"/>
      <c r="GDL54" s="37"/>
      <c r="GDM54" s="37"/>
      <c r="GDN54" s="37"/>
      <c r="GDO54" s="37"/>
      <c r="GDP54" s="37"/>
      <c r="GDQ54" s="37"/>
      <c r="GDR54" s="37"/>
      <c r="GDS54" s="37"/>
      <c r="GDT54" s="37"/>
      <c r="GDU54" s="37"/>
      <c r="GDV54" s="37"/>
      <c r="GDW54" s="37"/>
      <c r="GDX54" s="37"/>
      <c r="GDY54" s="37"/>
      <c r="GDZ54" s="37"/>
      <c r="GEA54" s="37"/>
      <c r="GEB54" s="37"/>
      <c r="GEC54" s="37"/>
      <c r="GED54" s="37"/>
      <c r="GEE54" s="37"/>
      <c r="GEF54" s="37"/>
      <c r="GEG54" s="37"/>
      <c r="GEH54" s="37"/>
      <c r="GEI54" s="37"/>
      <c r="GEJ54" s="37"/>
      <c r="GEK54" s="37"/>
      <c r="GEL54" s="37"/>
      <c r="GEM54" s="37"/>
      <c r="GEN54" s="37"/>
      <c r="GEO54" s="37"/>
      <c r="GEP54" s="37"/>
      <c r="GEQ54" s="37"/>
      <c r="GER54" s="37"/>
      <c r="GES54" s="37"/>
      <c r="GET54" s="37"/>
      <c r="GEU54" s="37"/>
      <c r="GEV54" s="37"/>
      <c r="GEW54" s="37"/>
      <c r="GEX54" s="37"/>
      <c r="GEY54" s="37"/>
      <c r="GEZ54" s="37"/>
      <c r="GFA54" s="37"/>
      <c r="GFB54" s="37"/>
      <c r="GFC54" s="37"/>
      <c r="GFD54" s="37"/>
      <c r="GFE54" s="37"/>
      <c r="GFF54" s="37"/>
      <c r="GFG54" s="37"/>
      <c r="GFH54" s="37"/>
      <c r="GFI54" s="37"/>
      <c r="GFJ54" s="37"/>
      <c r="GFK54" s="37"/>
      <c r="GFL54" s="37"/>
      <c r="GFM54" s="37"/>
      <c r="GFN54" s="37"/>
      <c r="GFO54" s="37"/>
      <c r="GFP54" s="37"/>
      <c r="GFQ54" s="37"/>
      <c r="GFR54" s="37"/>
      <c r="GFS54" s="37"/>
      <c r="GFT54" s="37"/>
      <c r="GFU54" s="37"/>
      <c r="GFV54" s="37"/>
      <c r="GFW54" s="37"/>
      <c r="GFX54" s="37"/>
      <c r="GFY54" s="37"/>
      <c r="GFZ54" s="37"/>
      <c r="GGA54" s="37"/>
      <c r="GGB54" s="37"/>
      <c r="GGC54" s="37"/>
      <c r="GGD54" s="37"/>
      <c r="GGE54" s="37"/>
      <c r="GGF54" s="37"/>
      <c r="GGG54" s="37"/>
      <c r="GGH54" s="37"/>
      <c r="GGI54" s="37"/>
      <c r="GGJ54" s="37"/>
      <c r="GGK54" s="37"/>
      <c r="GGL54" s="37"/>
      <c r="GGM54" s="37"/>
      <c r="GGN54" s="37"/>
      <c r="GGO54" s="37"/>
      <c r="GGP54" s="37"/>
      <c r="GGQ54" s="37"/>
      <c r="GGR54" s="37"/>
      <c r="GGS54" s="37"/>
      <c r="GGT54" s="37"/>
      <c r="GGU54" s="37"/>
      <c r="GGV54" s="37"/>
      <c r="GGW54" s="37"/>
      <c r="GGX54" s="37"/>
      <c r="GGY54" s="37"/>
      <c r="GGZ54" s="37"/>
      <c r="GHA54" s="37"/>
      <c r="GHB54" s="37"/>
      <c r="GHC54" s="37"/>
      <c r="GHD54" s="37"/>
      <c r="GHE54" s="37"/>
      <c r="GHF54" s="37"/>
      <c r="GHG54" s="37"/>
      <c r="GHH54" s="37"/>
      <c r="GHI54" s="37"/>
      <c r="GHJ54" s="37"/>
      <c r="GHK54" s="37"/>
      <c r="GHL54" s="37"/>
      <c r="GHM54" s="37"/>
      <c r="GHN54" s="37"/>
      <c r="GHO54" s="37"/>
      <c r="GHP54" s="37"/>
      <c r="GHQ54" s="37"/>
      <c r="GHR54" s="37"/>
      <c r="GHS54" s="37"/>
      <c r="GHT54" s="37"/>
      <c r="GHU54" s="37"/>
      <c r="GHV54" s="37"/>
      <c r="GHW54" s="37"/>
      <c r="GHX54" s="37"/>
      <c r="GHY54" s="37"/>
      <c r="GHZ54" s="37"/>
      <c r="GIA54" s="37"/>
      <c r="GIB54" s="37"/>
      <c r="GIC54" s="37"/>
      <c r="GID54" s="37"/>
      <c r="GIE54" s="37"/>
      <c r="GIF54" s="37"/>
      <c r="GIG54" s="37"/>
      <c r="GIH54" s="37"/>
      <c r="GII54" s="37"/>
      <c r="GIJ54" s="37"/>
      <c r="GIK54" s="37"/>
      <c r="GIL54" s="37"/>
      <c r="GIM54" s="37"/>
      <c r="GIN54" s="37"/>
      <c r="GIO54" s="37"/>
      <c r="GIP54" s="37"/>
      <c r="GIQ54" s="37"/>
      <c r="GIR54" s="37"/>
      <c r="GIS54" s="37"/>
      <c r="GIT54" s="37"/>
      <c r="GIU54" s="37"/>
      <c r="GIV54" s="37"/>
      <c r="GIW54" s="37"/>
      <c r="GIX54" s="37"/>
      <c r="GIY54" s="37"/>
      <c r="GIZ54" s="37"/>
      <c r="GJA54" s="37"/>
      <c r="GJB54" s="37"/>
      <c r="GJC54" s="37"/>
      <c r="GJD54" s="37"/>
      <c r="GJE54" s="37"/>
      <c r="GJF54" s="37"/>
      <c r="GJG54" s="37"/>
      <c r="GJH54" s="37"/>
      <c r="GJI54" s="37"/>
      <c r="GJJ54" s="37"/>
      <c r="GJK54" s="37"/>
      <c r="GJL54" s="37"/>
      <c r="GJM54" s="37"/>
      <c r="GJN54" s="37"/>
      <c r="GJO54" s="37"/>
      <c r="GJP54" s="37"/>
      <c r="GJQ54" s="37"/>
      <c r="GJR54" s="37"/>
      <c r="GJS54" s="37"/>
      <c r="GJT54" s="37"/>
      <c r="GJU54" s="37"/>
      <c r="GJV54" s="37"/>
      <c r="GJW54" s="37"/>
      <c r="GJX54" s="37"/>
      <c r="GJY54" s="37"/>
      <c r="GJZ54" s="37"/>
      <c r="GKA54" s="37"/>
      <c r="GKB54" s="37"/>
      <c r="GKC54" s="37"/>
      <c r="GKD54" s="37"/>
      <c r="GKE54" s="37"/>
      <c r="GKF54" s="37"/>
      <c r="GKG54" s="37"/>
      <c r="GKH54" s="37"/>
      <c r="GKI54" s="37"/>
      <c r="GKJ54" s="37"/>
      <c r="GKK54" s="37"/>
      <c r="GKL54" s="37"/>
      <c r="GKM54" s="37"/>
      <c r="GKN54" s="37"/>
      <c r="GKO54" s="37"/>
      <c r="GKP54" s="37"/>
      <c r="GKQ54" s="37"/>
      <c r="GKR54" s="37"/>
      <c r="GKS54" s="37"/>
      <c r="GKT54" s="37"/>
      <c r="GKU54" s="37"/>
      <c r="GKV54" s="37"/>
      <c r="GKW54" s="37"/>
      <c r="GKX54" s="37"/>
      <c r="GKY54" s="37"/>
      <c r="GKZ54" s="37"/>
      <c r="GLA54" s="37"/>
      <c r="GLB54" s="37"/>
      <c r="GLC54" s="37"/>
      <c r="GLD54" s="37"/>
      <c r="GLE54" s="37"/>
      <c r="GLF54" s="37"/>
      <c r="GLG54" s="37"/>
      <c r="GLH54" s="37"/>
      <c r="GLI54" s="37"/>
      <c r="GLJ54" s="37"/>
      <c r="GLK54" s="37"/>
      <c r="GLL54" s="37"/>
      <c r="GLM54" s="37"/>
      <c r="GLN54" s="37"/>
      <c r="GLO54" s="37"/>
      <c r="GLP54" s="37"/>
      <c r="GLQ54" s="37"/>
      <c r="GLR54" s="37"/>
      <c r="GLS54" s="37"/>
      <c r="GLT54" s="37"/>
      <c r="GLU54" s="37"/>
      <c r="GLV54" s="37"/>
      <c r="GLW54" s="37"/>
      <c r="GLX54" s="37"/>
      <c r="GLY54" s="37"/>
      <c r="GLZ54" s="37"/>
      <c r="GMA54" s="37"/>
      <c r="GMB54" s="37"/>
      <c r="GMC54" s="37"/>
      <c r="GMD54" s="37"/>
      <c r="GME54" s="37"/>
      <c r="GMF54" s="37"/>
      <c r="GMG54" s="37"/>
      <c r="GMH54" s="37"/>
      <c r="GMI54" s="37"/>
      <c r="GMJ54" s="37"/>
      <c r="GMK54" s="37"/>
      <c r="GML54" s="37"/>
      <c r="GMM54" s="37"/>
      <c r="GMN54" s="37"/>
      <c r="GMO54" s="37"/>
      <c r="GMP54" s="37"/>
      <c r="GMQ54" s="37"/>
      <c r="GMR54" s="37"/>
      <c r="GMS54" s="37"/>
      <c r="GMT54" s="37"/>
      <c r="GMU54" s="37"/>
      <c r="GMV54" s="37"/>
      <c r="GMW54" s="37"/>
      <c r="GMX54" s="37"/>
      <c r="GMY54" s="37"/>
      <c r="GMZ54" s="37"/>
      <c r="GNA54" s="37"/>
      <c r="GNB54" s="37"/>
      <c r="GNC54" s="37"/>
      <c r="GND54" s="37"/>
      <c r="GNE54" s="37"/>
      <c r="GNF54" s="37"/>
      <c r="GNG54" s="37"/>
      <c r="GNH54" s="37"/>
      <c r="GNI54" s="37"/>
      <c r="GNJ54" s="37"/>
      <c r="GNK54" s="37"/>
      <c r="GNL54" s="37"/>
      <c r="GNM54" s="37"/>
      <c r="GNN54" s="37"/>
      <c r="GNO54" s="37"/>
      <c r="GNP54" s="37"/>
      <c r="GNQ54" s="37"/>
      <c r="GNR54" s="37"/>
      <c r="GNS54" s="37"/>
      <c r="GNT54" s="37"/>
      <c r="GNU54" s="37"/>
      <c r="GNV54" s="37"/>
      <c r="GNW54" s="37"/>
      <c r="GNX54" s="37"/>
      <c r="GNY54" s="37"/>
      <c r="GNZ54" s="37"/>
      <c r="GOA54" s="37"/>
      <c r="GOB54" s="37"/>
      <c r="GOC54" s="37"/>
      <c r="GOD54" s="37"/>
      <c r="GOE54" s="37"/>
      <c r="GOF54" s="37"/>
      <c r="GOG54" s="37"/>
      <c r="GOH54" s="37"/>
      <c r="GOI54" s="37"/>
      <c r="GOJ54" s="37"/>
      <c r="GOK54" s="37"/>
      <c r="GOL54" s="37"/>
      <c r="GOM54" s="37"/>
      <c r="GON54" s="37"/>
      <c r="GOO54" s="37"/>
      <c r="GOP54" s="37"/>
      <c r="GOQ54" s="37"/>
      <c r="GOR54" s="37"/>
      <c r="GOS54" s="37"/>
      <c r="GOT54" s="37"/>
      <c r="GOU54" s="37"/>
      <c r="GOV54" s="37"/>
      <c r="GOW54" s="37"/>
      <c r="GOX54" s="37"/>
      <c r="GOY54" s="37"/>
      <c r="GOZ54" s="37"/>
      <c r="GPA54" s="37"/>
      <c r="GPB54" s="37"/>
      <c r="GPC54" s="37"/>
      <c r="GPD54" s="37"/>
      <c r="GPE54" s="37"/>
      <c r="GPF54" s="37"/>
      <c r="GPG54" s="37"/>
      <c r="GPH54" s="37"/>
      <c r="GPI54" s="37"/>
      <c r="GPJ54" s="37"/>
      <c r="GPK54" s="37"/>
      <c r="GPL54" s="37"/>
      <c r="GPM54" s="37"/>
      <c r="GPN54" s="37"/>
      <c r="GPO54" s="37"/>
      <c r="GPP54" s="37"/>
      <c r="GPQ54" s="37"/>
      <c r="GPR54" s="37"/>
      <c r="GPS54" s="37"/>
      <c r="GPT54" s="37"/>
      <c r="GPU54" s="37"/>
      <c r="GPV54" s="37"/>
      <c r="GPW54" s="37"/>
      <c r="GPX54" s="37"/>
      <c r="GPY54" s="37"/>
      <c r="GPZ54" s="37"/>
      <c r="GQA54" s="37"/>
      <c r="GQB54" s="37"/>
      <c r="GQC54" s="37"/>
      <c r="GQD54" s="37"/>
      <c r="GQE54" s="37"/>
      <c r="GQF54" s="37"/>
      <c r="GQG54" s="37"/>
      <c r="GQH54" s="37"/>
      <c r="GQI54" s="37"/>
      <c r="GQJ54" s="37"/>
      <c r="GQK54" s="37"/>
      <c r="GQL54" s="37"/>
      <c r="GQM54" s="37"/>
      <c r="GQN54" s="37"/>
      <c r="GQO54" s="37"/>
      <c r="GQP54" s="37"/>
      <c r="GQQ54" s="37"/>
      <c r="GQR54" s="37"/>
      <c r="GQS54" s="37"/>
      <c r="GQT54" s="37"/>
      <c r="GQU54" s="37"/>
      <c r="GQV54" s="37"/>
      <c r="GQW54" s="37"/>
      <c r="GQX54" s="37"/>
      <c r="GQY54" s="37"/>
      <c r="GQZ54" s="37"/>
      <c r="GRA54" s="37"/>
      <c r="GRB54" s="37"/>
      <c r="GRC54" s="37"/>
      <c r="GRD54" s="37"/>
      <c r="GRE54" s="37"/>
      <c r="GRF54" s="37"/>
      <c r="GRG54" s="37"/>
      <c r="GRH54" s="37"/>
      <c r="GRI54" s="37"/>
      <c r="GRJ54" s="37"/>
      <c r="GRK54" s="37"/>
      <c r="GRL54" s="37"/>
      <c r="GRM54" s="37"/>
      <c r="GRN54" s="37"/>
      <c r="GRO54" s="37"/>
      <c r="GRP54" s="37"/>
      <c r="GRQ54" s="37"/>
      <c r="GRR54" s="37"/>
      <c r="GRS54" s="37"/>
      <c r="GRT54" s="37"/>
      <c r="GRU54" s="37"/>
      <c r="GRV54" s="37"/>
      <c r="GRW54" s="37"/>
      <c r="GRX54" s="37"/>
      <c r="GRY54" s="37"/>
      <c r="GRZ54" s="37"/>
      <c r="GSA54" s="37"/>
      <c r="GSB54" s="37"/>
      <c r="GSC54" s="37"/>
      <c r="GSD54" s="37"/>
      <c r="GSE54" s="37"/>
      <c r="GSF54" s="37"/>
      <c r="GSG54" s="37"/>
      <c r="GSH54" s="37"/>
      <c r="GSI54" s="37"/>
      <c r="GSJ54" s="37"/>
      <c r="GSK54" s="37"/>
      <c r="GSL54" s="37"/>
      <c r="GSM54" s="37"/>
      <c r="GSN54" s="37"/>
      <c r="GSO54" s="37"/>
      <c r="GSP54" s="37"/>
      <c r="GSQ54" s="37"/>
      <c r="GSR54" s="37"/>
      <c r="GSS54" s="37"/>
      <c r="GST54" s="37"/>
      <c r="GSU54" s="37"/>
      <c r="GSV54" s="37"/>
      <c r="GSW54" s="37"/>
      <c r="GSX54" s="37"/>
      <c r="GSY54" s="37"/>
      <c r="GSZ54" s="37"/>
      <c r="GTA54" s="37"/>
      <c r="GTB54" s="37"/>
      <c r="GTC54" s="37"/>
      <c r="GTD54" s="37"/>
      <c r="GTE54" s="37"/>
      <c r="GTF54" s="37"/>
      <c r="GTG54" s="37"/>
      <c r="GTH54" s="37"/>
      <c r="GTI54" s="37"/>
      <c r="GTJ54" s="37"/>
      <c r="GTK54" s="37"/>
      <c r="GTL54" s="37"/>
      <c r="GTM54" s="37"/>
      <c r="GTN54" s="37"/>
      <c r="GTO54" s="37"/>
      <c r="GTP54" s="37"/>
      <c r="GTQ54" s="37"/>
      <c r="GTR54" s="37"/>
      <c r="GTS54" s="37"/>
      <c r="GTT54" s="37"/>
      <c r="GTU54" s="37"/>
      <c r="GTV54" s="37"/>
      <c r="GTW54" s="37"/>
      <c r="GTX54" s="37"/>
      <c r="GTY54" s="37"/>
      <c r="GTZ54" s="37"/>
      <c r="GUA54" s="37"/>
      <c r="GUB54" s="37"/>
      <c r="GUC54" s="37"/>
      <c r="GUD54" s="37"/>
      <c r="GUE54" s="37"/>
      <c r="GUF54" s="37"/>
      <c r="GUG54" s="37"/>
      <c r="GUH54" s="37"/>
      <c r="GUI54" s="37"/>
      <c r="GUJ54" s="37"/>
      <c r="GUK54" s="37"/>
      <c r="GUL54" s="37"/>
      <c r="GUM54" s="37"/>
      <c r="GUN54" s="37"/>
      <c r="GUO54" s="37"/>
      <c r="GUP54" s="37"/>
      <c r="GUQ54" s="37"/>
      <c r="GUR54" s="37"/>
      <c r="GUS54" s="37"/>
      <c r="GUT54" s="37"/>
      <c r="GUU54" s="37"/>
      <c r="GUV54" s="37"/>
      <c r="GUW54" s="37"/>
      <c r="GUX54" s="37"/>
      <c r="GUY54" s="37"/>
      <c r="GUZ54" s="37"/>
      <c r="GVA54" s="37"/>
      <c r="GVB54" s="37"/>
      <c r="GVC54" s="37"/>
      <c r="GVD54" s="37"/>
      <c r="GVE54" s="37"/>
      <c r="GVF54" s="37"/>
      <c r="GVG54" s="37"/>
      <c r="GVH54" s="37"/>
      <c r="GVI54" s="37"/>
      <c r="GVJ54" s="37"/>
      <c r="GVK54" s="37"/>
      <c r="GVL54" s="37"/>
      <c r="GVM54" s="37"/>
      <c r="GVN54" s="37"/>
      <c r="GVO54" s="37"/>
      <c r="GVP54" s="37"/>
      <c r="GVQ54" s="37"/>
      <c r="GVR54" s="37"/>
      <c r="GVS54" s="37"/>
      <c r="GVT54" s="37"/>
      <c r="GVU54" s="37"/>
      <c r="GVV54" s="37"/>
      <c r="GVW54" s="37"/>
      <c r="GVX54" s="37"/>
      <c r="GVY54" s="37"/>
      <c r="GVZ54" s="37"/>
      <c r="GWA54" s="37"/>
      <c r="GWB54" s="37"/>
      <c r="GWC54" s="37"/>
      <c r="GWD54" s="37"/>
      <c r="GWE54" s="37"/>
      <c r="GWF54" s="37"/>
      <c r="GWG54" s="37"/>
      <c r="GWH54" s="37"/>
      <c r="GWI54" s="37"/>
      <c r="GWJ54" s="37"/>
      <c r="GWK54" s="37"/>
      <c r="GWL54" s="37"/>
      <c r="GWM54" s="37"/>
      <c r="GWN54" s="37"/>
      <c r="GWO54" s="37"/>
      <c r="GWP54" s="37"/>
      <c r="GWQ54" s="37"/>
      <c r="GWR54" s="37"/>
      <c r="GWS54" s="37"/>
      <c r="GWT54" s="37"/>
      <c r="GWU54" s="37"/>
      <c r="GWV54" s="37"/>
      <c r="GWW54" s="37"/>
      <c r="GWX54" s="37"/>
      <c r="GWY54" s="37"/>
      <c r="GWZ54" s="37"/>
      <c r="GXA54" s="37"/>
      <c r="GXB54" s="37"/>
      <c r="GXC54" s="37"/>
      <c r="GXD54" s="37"/>
      <c r="GXE54" s="37"/>
      <c r="GXF54" s="37"/>
      <c r="GXG54" s="37"/>
      <c r="GXH54" s="37"/>
      <c r="GXI54" s="37"/>
      <c r="GXJ54" s="37"/>
      <c r="GXK54" s="37"/>
      <c r="GXL54" s="37"/>
      <c r="GXM54" s="37"/>
      <c r="GXN54" s="37"/>
      <c r="GXO54" s="37"/>
      <c r="GXP54" s="37"/>
      <c r="GXQ54" s="37"/>
      <c r="GXR54" s="37"/>
      <c r="GXS54" s="37"/>
      <c r="GXT54" s="37"/>
      <c r="GXU54" s="37"/>
      <c r="GXV54" s="37"/>
      <c r="GXW54" s="37"/>
      <c r="GXX54" s="37"/>
      <c r="GXY54" s="37"/>
      <c r="GXZ54" s="37"/>
      <c r="GYA54" s="37"/>
      <c r="GYB54" s="37"/>
      <c r="GYC54" s="37"/>
      <c r="GYD54" s="37"/>
      <c r="GYE54" s="37"/>
      <c r="GYF54" s="37"/>
      <c r="GYG54" s="37"/>
      <c r="GYH54" s="37"/>
      <c r="GYI54" s="37"/>
      <c r="GYJ54" s="37"/>
      <c r="GYK54" s="37"/>
      <c r="GYL54" s="37"/>
      <c r="GYM54" s="37"/>
      <c r="GYN54" s="37"/>
      <c r="GYO54" s="37"/>
      <c r="GYP54" s="37"/>
      <c r="GYQ54" s="37"/>
      <c r="GYR54" s="37"/>
      <c r="GYS54" s="37"/>
      <c r="GYT54" s="37"/>
      <c r="GYU54" s="37"/>
      <c r="GYV54" s="37"/>
      <c r="GYW54" s="37"/>
      <c r="GYX54" s="37"/>
      <c r="GYY54" s="37"/>
      <c r="GYZ54" s="37"/>
      <c r="GZA54" s="37"/>
      <c r="GZB54" s="37"/>
      <c r="GZC54" s="37"/>
      <c r="GZD54" s="37"/>
      <c r="GZE54" s="37"/>
      <c r="GZF54" s="37"/>
      <c r="GZG54" s="37"/>
      <c r="GZH54" s="37"/>
      <c r="GZI54" s="37"/>
      <c r="GZJ54" s="37"/>
      <c r="GZK54" s="37"/>
      <c r="GZL54" s="37"/>
      <c r="GZM54" s="37"/>
      <c r="GZN54" s="37"/>
      <c r="GZO54" s="37"/>
      <c r="GZP54" s="37"/>
      <c r="GZQ54" s="37"/>
      <c r="GZR54" s="37"/>
      <c r="GZS54" s="37"/>
      <c r="GZT54" s="37"/>
      <c r="GZU54" s="37"/>
      <c r="GZV54" s="37"/>
      <c r="GZW54" s="37"/>
      <c r="GZX54" s="37"/>
      <c r="GZY54" s="37"/>
      <c r="GZZ54" s="37"/>
      <c r="HAA54" s="37"/>
      <c r="HAB54" s="37"/>
      <c r="HAC54" s="37"/>
      <c r="HAD54" s="37"/>
      <c r="HAE54" s="37"/>
      <c r="HAF54" s="37"/>
      <c r="HAG54" s="37"/>
      <c r="HAH54" s="37"/>
      <c r="HAI54" s="37"/>
      <c r="HAJ54" s="37"/>
      <c r="HAK54" s="37"/>
      <c r="HAL54" s="37"/>
      <c r="HAM54" s="37"/>
      <c r="HAN54" s="37"/>
      <c r="HAO54" s="37"/>
      <c r="HAP54" s="37"/>
      <c r="HAQ54" s="37"/>
      <c r="HAR54" s="37"/>
      <c r="HAS54" s="37"/>
      <c r="HAT54" s="37"/>
      <c r="HAU54" s="37"/>
      <c r="HAV54" s="37"/>
      <c r="HAW54" s="37"/>
      <c r="HAX54" s="37"/>
      <c r="HAY54" s="37"/>
      <c r="HAZ54" s="37"/>
      <c r="HBA54" s="37"/>
      <c r="HBB54" s="37"/>
      <c r="HBC54" s="37"/>
      <c r="HBD54" s="37"/>
      <c r="HBE54" s="37"/>
      <c r="HBF54" s="37"/>
      <c r="HBG54" s="37"/>
      <c r="HBH54" s="37"/>
      <c r="HBI54" s="37"/>
      <c r="HBJ54" s="37"/>
      <c r="HBK54" s="37"/>
      <c r="HBL54" s="37"/>
      <c r="HBM54" s="37"/>
      <c r="HBN54" s="37"/>
      <c r="HBO54" s="37"/>
      <c r="HBP54" s="37"/>
      <c r="HBQ54" s="37"/>
      <c r="HBR54" s="37"/>
      <c r="HBS54" s="37"/>
      <c r="HBT54" s="37"/>
      <c r="HBU54" s="37"/>
      <c r="HBV54" s="37"/>
      <c r="HBW54" s="37"/>
      <c r="HBX54" s="37"/>
      <c r="HBY54" s="37"/>
      <c r="HBZ54" s="37"/>
      <c r="HCA54" s="37"/>
      <c r="HCB54" s="37"/>
      <c r="HCC54" s="37"/>
      <c r="HCD54" s="37"/>
      <c r="HCE54" s="37"/>
      <c r="HCF54" s="37"/>
      <c r="HCG54" s="37"/>
      <c r="HCH54" s="37"/>
      <c r="HCI54" s="37"/>
      <c r="HCJ54" s="37"/>
      <c r="HCK54" s="37"/>
      <c r="HCL54" s="37"/>
      <c r="HCM54" s="37"/>
      <c r="HCN54" s="37"/>
      <c r="HCO54" s="37"/>
      <c r="HCP54" s="37"/>
      <c r="HCQ54" s="37"/>
      <c r="HCR54" s="37"/>
      <c r="HCS54" s="37"/>
      <c r="HCT54" s="37"/>
      <c r="HCU54" s="37"/>
      <c r="HCV54" s="37"/>
      <c r="HCW54" s="37"/>
      <c r="HCX54" s="37"/>
      <c r="HCY54" s="37"/>
      <c r="HCZ54" s="37"/>
      <c r="HDA54" s="37"/>
      <c r="HDB54" s="37"/>
      <c r="HDC54" s="37"/>
      <c r="HDD54" s="37"/>
      <c r="HDE54" s="37"/>
      <c r="HDF54" s="37"/>
      <c r="HDG54" s="37"/>
      <c r="HDH54" s="37"/>
      <c r="HDI54" s="37"/>
      <c r="HDJ54" s="37"/>
      <c r="HDK54" s="37"/>
      <c r="HDL54" s="37"/>
      <c r="HDM54" s="37"/>
      <c r="HDN54" s="37"/>
      <c r="HDO54" s="37"/>
      <c r="HDP54" s="37"/>
      <c r="HDQ54" s="37"/>
      <c r="HDR54" s="37"/>
      <c r="HDS54" s="37"/>
      <c r="HDT54" s="37"/>
      <c r="HDU54" s="37"/>
      <c r="HDV54" s="37"/>
      <c r="HDW54" s="37"/>
      <c r="HDX54" s="37"/>
      <c r="HDY54" s="37"/>
      <c r="HDZ54" s="37"/>
      <c r="HEA54" s="37"/>
      <c r="HEB54" s="37"/>
      <c r="HEC54" s="37"/>
      <c r="HED54" s="37"/>
      <c r="HEE54" s="37"/>
      <c r="HEF54" s="37"/>
      <c r="HEG54" s="37"/>
      <c r="HEH54" s="37"/>
      <c r="HEI54" s="37"/>
      <c r="HEJ54" s="37"/>
      <c r="HEK54" s="37"/>
      <c r="HEL54" s="37"/>
      <c r="HEM54" s="37"/>
      <c r="HEN54" s="37"/>
      <c r="HEO54" s="37"/>
      <c r="HEP54" s="37"/>
      <c r="HEQ54" s="37"/>
      <c r="HER54" s="37"/>
      <c r="HES54" s="37"/>
      <c r="HET54" s="37"/>
      <c r="HEU54" s="37"/>
      <c r="HEV54" s="37"/>
      <c r="HEW54" s="37"/>
      <c r="HEX54" s="37"/>
      <c r="HEY54" s="37"/>
      <c r="HEZ54" s="37"/>
      <c r="HFA54" s="37"/>
      <c r="HFB54" s="37"/>
      <c r="HFC54" s="37"/>
      <c r="HFD54" s="37"/>
      <c r="HFE54" s="37"/>
      <c r="HFF54" s="37"/>
      <c r="HFG54" s="37"/>
      <c r="HFH54" s="37"/>
      <c r="HFI54" s="37"/>
      <c r="HFJ54" s="37"/>
      <c r="HFK54" s="37"/>
      <c r="HFL54" s="37"/>
      <c r="HFM54" s="37"/>
      <c r="HFN54" s="37"/>
      <c r="HFO54" s="37"/>
      <c r="HFP54" s="37"/>
      <c r="HFQ54" s="37"/>
      <c r="HFR54" s="37"/>
      <c r="HFS54" s="37"/>
      <c r="HFT54" s="37"/>
      <c r="HFU54" s="37"/>
      <c r="HFV54" s="37"/>
      <c r="HFW54" s="37"/>
      <c r="HFX54" s="37"/>
      <c r="HFY54" s="37"/>
      <c r="HFZ54" s="37"/>
      <c r="HGA54" s="37"/>
      <c r="HGB54" s="37"/>
      <c r="HGC54" s="37"/>
      <c r="HGD54" s="37"/>
      <c r="HGE54" s="37"/>
      <c r="HGF54" s="37"/>
      <c r="HGG54" s="37"/>
      <c r="HGH54" s="37"/>
      <c r="HGI54" s="37"/>
      <c r="HGJ54" s="37"/>
      <c r="HGK54" s="37"/>
      <c r="HGL54" s="37"/>
      <c r="HGM54" s="37"/>
      <c r="HGN54" s="37"/>
      <c r="HGO54" s="37"/>
      <c r="HGP54" s="37"/>
      <c r="HGQ54" s="37"/>
      <c r="HGR54" s="37"/>
      <c r="HGS54" s="37"/>
      <c r="HGT54" s="37"/>
      <c r="HGU54" s="37"/>
      <c r="HGV54" s="37"/>
      <c r="HGW54" s="37"/>
      <c r="HGX54" s="37"/>
      <c r="HGY54" s="37"/>
      <c r="HGZ54" s="37"/>
      <c r="HHA54" s="37"/>
      <c r="HHB54" s="37"/>
      <c r="HHC54" s="37"/>
      <c r="HHD54" s="37"/>
      <c r="HHE54" s="37"/>
      <c r="HHF54" s="37"/>
      <c r="HHG54" s="37"/>
      <c r="HHH54" s="37"/>
      <c r="HHI54" s="37"/>
      <c r="HHJ54" s="37"/>
      <c r="HHK54" s="37"/>
      <c r="HHL54" s="37"/>
      <c r="HHM54" s="37"/>
      <c r="HHN54" s="37"/>
      <c r="HHO54" s="37"/>
      <c r="HHP54" s="37"/>
      <c r="HHQ54" s="37"/>
      <c r="HHR54" s="37"/>
      <c r="HHS54" s="37"/>
      <c r="HHT54" s="37"/>
      <c r="HHU54" s="37"/>
      <c r="HHV54" s="37"/>
      <c r="HHW54" s="37"/>
      <c r="HHX54" s="37"/>
      <c r="HHY54" s="37"/>
      <c r="HHZ54" s="37"/>
      <c r="HIA54" s="37"/>
      <c r="HIB54" s="37"/>
      <c r="HIC54" s="37"/>
      <c r="HID54" s="37"/>
      <c r="HIE54" s="37"/>
      <c r="HIF54" s="37"/>
      <c r="HIG54" s="37"/>
      <c r="HIH54" s="37"/>
      <c r="HII54" s="37"/>
      <c r="HIJ54" s="37"/>
      <c r="HIK54" s="37"/>
      <c r="HIL54" s="37"/>
      <c r="HIM54" s="37"/>
      <c r="HIN54" s="37"/>
      <c r="HIO54" s="37"/>
      <c r="HIP54" s="37"/>
      <c r="HIQ54" s="37"/>
      <c r="HIR54" s="37"/>
      <c r="HIS54" s="37"/>
      <c r="HIT54" s="37"/>
      <c r="HIU54" s="37"/>
      <c r="HIV54" s="37"/>
      <c r="HIW54" s="37"/>
      <c r="HIX54" s="37"/>
      <c r="HIY54" s="37"/>
      <c r="HIZ54" s="37"/>
      <c r="HJA54" s="37"/>
      <c r="HJB54" s="37"/>
      <c r="HJC54" s="37"/>
      <c r="HJD54" s="37"/>
      <c r="HJE54" s="37"/>
      <c r="HJF54" s="37"/>
      <c r="HJG54" s="37"/>
      <c r="HJH54" s="37"/>
      <c r="HJI54" s="37"/>
      <c r="HJJ54" s="37"/>
      <c r="HJK54" s="37"/>
      <c r="HJL54" s="37"/>
      <c r="HJM54" s="37"/>
      <c r="HJN54" s="37"/>
      <c r="HJO54" s="37"/>
      <c r="HJP54" s="37"/>
      <c r="HJQ54" s="37"/>
      <c r="HJR54" s="37"/>
      <c r="HJS54" s="37"/>
      <c r="HJT54" s="37"/>
      <c r="HJU54" s="37"/>
      <c r="HJV54" s="37"/>
      <c r="HJW54" s="37"/>
      <c r="HJX54" s="37"/>
      <c r="HJY54" s="37"/>
      <c r="HJZ54" s="37"/>
      <c r="HKA54" s="37"/>
      <c r="HKB54" s="37"/>
      <c r="HKC54" s="37"/>
      <c r="HKD54" s="37"/>
      <c r="HKE54" s="37"/>
      <c r="HKF54" s="37"/>
      <c r="HKG54" s="37"/>
      <c r="HKH54" s="37"/>
      <c r="HKI54" s="37"/>
      <c r="HKJ54" s="37"/>
      <c r="HKK54" s="37"/>
      <c r="HKL54" s="37"/>
      <c r="HKM54" s="37"/>
      <c r="HKN54" s="37"/>
      <c r="HKO54" s="37"/>
      <c r="HKP54" s="37"/>
      <c r="HKQ54" s="37"/>
      <c r="HKR54" s="37"/>
      <c r="HKS54" s="37"/>
      <c r="HKT54" s="37"/>
      <c r="HKU54" s="37"/>
      <c r="HKV54" s="37"/>
      <c r="HKW54" s="37"/>
      <c r="HKX54" s="37"/>
      <c r="HKY54" s="37"/>
      <c r="HKZ54" s="37"/>
      <c r="HLA54" s="37"/>
      <c r="HLB54" s="37"/>
      <c r="HLC54" s="37"/>
      <c r="HLD54" s="37"/>
      <c r="HLE54" s="37"/>
      <c r="HLF54" s="37"/>
      <c r="HLG54" s="37"/>
      <c r="HLH54" s="37"/>
      <c r="HLI54" s="37"/>
      <c r="HLJ54" s="37"/>
      <c r="HLK54" s="37"/>
      <c r="HLL54" s="37"/>
      <c r="HLM54" s="37"/>
      <c r="HLN54" s="37"/>
      <c r="HLO54" s="37"/>
      <c r="HLP54" s="37"/>
      <c r="HLQ54" s="37"/>
      <c r="HLR54" s="37"/>
      <c r="HLS54" s="37"/>
      <c r="HLT54" s="37"/>
      <c r="HLU54" s="37"/>
      <c r="HLV54" s="37"/>
      <c r="HLW54" s="37"/>
      <c r="HLX54" s="37"/>
      <c r="HLY54" s="37"/>
      <c r="HLZ54" s="37"/>
      <c r="HMA54" s="37"/>
      <c r="HMB54" s="37"/>
      <c r="HMC54" s="37"/>
      <c r="HMD54" s="37"/>
      <c r="HME54" s="37"/>
      <c r="HMF54" s="37"/>
      <c r="HMG54" s="37"/>
      <c r="HMH54" s="37"/>
      <c r="HMI54" s="37"/>
      <c r="HMJ54" s="37"/>
      <c r="HMK54" s="37"/>
      <c r="HML54" s="37"/>
      <c r="HMM54" s="37"/>
      <c r="HMN54" s="37"/>
      <c r="HMO54" s="37"/>
      <c r="HMP54" s="37"/>
      <c r="HMQ54" s="37"/>
      <c r="HMR54" s="37"/>
      <c r="HMS54" s="37"/>
      <c r="HMT54" s="37"/>
      <c r="HMU54" s="37"/>
      <c r="HMV54" s="37"/>
      <c r="HMW54" s="37"/>
      <c r="HMX54" s="37"/>
      <c r="HMY54" s="37"/>
      <c r="HMZ54" s="37"/>
      <c r="HNA54" s="37"/>
      <c r="HNB54" s="37"/>
      <c r="HNC54" s="37"/>
      <c r="HND54" s="37"/>
      <c r="HNE54" s="37"/>
      <c r="HNF54" s="37"/>
      <c r="HNG54" s="37"/>
      <c r="HNH54" s="37"/>
      <c r="HNI54" s="37"/>
      <c r="HNJ54" s="37"/>
      <c r="HNK54" s="37"/>
      <c r="HNL54" s="37"/>
      <c r="HNM54" s="37"/>
      <c r="HNN54" s="37"/>
      <c r="HNO54" s="37"/>
      <c r="HNP54" s="37"/>
      <c r="HNQ54" s="37"/>
      <c r="HNR54" s="37"/>
      <c r="HNS54" s="37"/>
      <c r="HNT54" s="37"/>
      <c r="HNU54" s="37"/>
      <c r="HNV54" s="37"/>
      <c r="HNW54" s="37"/>
      <c r="HNX54" s="37"/>
      <c r="HNY54" s="37"/>
      <c r="HNZ54" s="37"/>
      <c r="HOA54" s="37"/>
      <c r="HOB54" s="37"/>
      <c r="HOC54" s="37"/>
      <c r="HOD54" s="37"/>
      <c r="HOE54" s="37"/>
      <c r="HOF54" s="37"/>
      <c r="HOG54" s="37"/>
      <c r="HOH54" s="37"/>
      <c r="HOI54" s="37"/>
      <c r="HOJ54" s="37"/>
      <c r="HOK54" s="37"/>
      <c r="HOL54" s="37"/>
      <c r="HOM54" s="37"/>
      <c r="HON54" s="37"/>
      <c r="HOO54" s="37"/>
      <c r="HOP54" s="37"/>
      <c r="HOQ54" s="37"/>
      <c r="HOR54" s="37"/>
      <c r="HOS54" s="37"/>
      <c r="HOT54" s="37"/>
      <c r="HOU54" s="37"/>
      <c r="HOV54" s="37"/>
      <c r="HOW54" s="37"/>
      <c r="HOX54" s="37"/>
      <c r="HOY54" s="37"/>
      <c r="HOZ54" s="37"/>
      <c r="HPA54" s="37"/>
      <c r="HPB54" s="37"/>
      <c r="HPC54" s="37"/>
      <c r="HPD54" s="37"/>
      <c r="HPE54" s="37"/>
      <c r="HPF54" s="37"/>
      <c r="HPG54" s="37"/>
      <c r="HPH54" s="37"/>
      <c r="HPI54" s="37"/>
      <c r="HPJ54" s="37"/>
      <c r="HPK54" s="37"/>
      <c r="HPL54" s="37"/>
      <c r="HPM54" s="37"/>
      <c r="HPN54" s="37"/>
      <c r="HPO54" s="37"/>
      <c r="HPP54" s="37"/>
      <c r="HPQ54" s="37"/>
      <c r="HPR54" s="37"/>
      <c r="HPS54" s="37"/>
      <c r="HPT54" s="37"/>
      <c r="HPU54" s="37"/>
      <c r="HPV54" s="37"/>
      <c r="HPW54" s="37"/>
      <c r="HPX54" s="37"/>
      <c r="HPY54" s="37"/>
      <c r="HPZ54" s="37"/>
      <c r="HQA54" s="37"/>
      <c r="HQB54" s="37"/>
      <c r="HQC54" s="37"/>
      <c r="HQD54" s="37"/>
      <c r="HQE54" s="37"/>
      <c r="HQF54" s="37"/>
      <c r="HQG54" s="37"/>
      <c r="HQH54" s="37"/>
      <c r="HQI54" s="37"/>
      <c r="HQJ54" s="37"/>
      <c r="HQK54" s="37"/>
      <c r="HQL54" s="37"/>
      <c r="HQM54" s="37"/>
      <c r="HQN54" s="37"/>
      <c r="HQO54" s="37"/>
      <c r="HQP54" s="37"/>
      <c r="HQQ54" s="37"/>
      <c r="HQR54" s="37"/>
      <c r="HQS54" s="37"/>
      <c r="HQT54" s="37"/>
      <c r="HQU54" s="37"/>
      <c r="HQV54" s="37"/>
      <c r="HQW54" s="37"/>
      <c r="HQX54" s="37"/>
      <c r="HQY54" s="37"/>
      <c r="HQZ54" s="37"/>
      <c r="HRA54" s="37"/>
      <c r="HRB54" s="37"/>
      <c r="HRC54" s="37"/>
      <c r="HRD54" s="37"/>
      <c r="HRE54" s="37"/>
      <c r="HRF54" s="37"/>
      <c r="HRG54" s="37"/>
      <c r="HRH54" s="37"/>
      <c r="HRI54" s="37"/>
      <c r="HRJ54" s="37"/>
      <c r="HRK54" s="37"/>
      <c r="HRL54" s="37"/>
      <c r="HRM54" s="37"/>
      <c r="HRN54" s="37"/>
      <c r="HRO54" s="37"/>
      <c r="HRP54" s="37"/>
      <c r="HRQ54" s="37"/>
      <c r="HRR54" s="37"/>
      <c r="HRS54" s="37"/>
      <c r="HRT54" s="37"/>
      <c r="HRU54" s="37"/>
      <c r="HRV54" s="37"/>
      <c r="HRW54" s="37"/>
      <c r="HRX54" s="37"/>
      <c r="HRY54" s="37"/>
      <c r="HRZ54" s="37"/>
      <c r="HSA54" s="37"/>
      <c r="HSB54" s="37"/>
      <c r="HSC54" s="37"/>
      <c r="HSD54" s="37"/>
      <c r="HSE54" s="37"/>
      <c r="HSF54" s="37"/>
      <c r="HSG54" s="37"/>
      <c r="HSH54" s="37"/>
      <c r="HSI54" s="37"/>
      <c r="HSJ54" s="37"/>
      <c r="HSK54" s="37"/>
      <c r="HSL54" s="37"/>
      <c r="HSM54" s="37"/>
      <c r="HSN54" s="37"/>
      <c r="HSO54" s="37"/>
      <c r="HSP54" s="37"/>
      <c r="HSQ54" s="37"/>
      <c r="HSR54" s="37"/>
      <c r="HSS54" s="37"/>
      <c r="HST54" s="37"/>
      <c r="HSU54" s="37"/>
      <c r="HSV54" s="37"/>
      <c r="HSW54" s="37"/>
      <c r="HSX54" s="37"/>
      <c r="HSY54" s="37"/>
      <c r="HSZ54" s="37"/>
      <c r="HTA54" s="37"/>
      <c r="HTB54" s="37"/>
      <c r="HTC54" s="37"/>
      <c r="HTD54" s="37"/>
      <c r="HTE54" s="37"/>
      <c r="HTF54" s="37"/>
      <c r="HTG54" s="37"/>
      <c r="HTH54" s="37"/>
      <c r="HTI54" s="37"/>
      <c r="HTJ54" s="37"/>
      <c r="HTK54" s="37"/>
      <c r="HTL54" s="37"/>
      <c r="HTM54" s="37"/>
      <c r="HTN54" s="37"/>
      <c r="HTO54" s="37"/>
      <c r="HTP54" s="37"/>
      <c r="HTQ54" s="37"/>
      <c r="HTR54" s="37"/>
      <c r="HTS54" s="37"/>
      <c r="HTT54" s="37"/>
      <c r="HTU54" s="37"/>
      <c r="HTV54" s="37"/>
      <c r="HTW54" s="37"/>
      <c r="HTX54" s="37"/>
      <c r="HTY54" s="37"/>
      <c r="HTZ54" s="37"/>
      <c r="HUA54" s="37"/>
      <c r="HUB54" s="37"/>
      <c r="HUC54" s="37"/>
      <c r="HUD54" s="37"/>
      <c r="HUE54" s="37"/>
      <c r="HUF54" s="37"/>
      <c r="HUG54" s="37"/>
      <c r="HUH54" s="37"/>
      <c r="HUI54" s="37"/>
      <c r="HUJ54" s="37"/>
      <c r="HUK54" s="37"/>
      <c r="HUL54" s="37"/>
      <c r="HUM54" s="37"/>
      <c r="HUN54" s="37"/>
      <c r="HUO54" s="37"/>
      <c r="HUP54" s="37"/>
      <c r="HUQ54" s="37"/>
      <c r="HUR54" s="37"/>
      <c r="HUS54" s="37"/>
      <c r="HUT54" s="37"/>
      <c r="HUU54" s="37"/>
      <c r="HUV54" s="37"/>
      <c r="HUW54" s="37"/>
      <c r="HUX54" s="37"/>
      <c r="HUY54" s="37"/>
      <c r="HUZ54" s="37"/>
      <c r="HVA54" s="37"/>
      <c r="HVB54" s="37"/>
      <c r="HVC54" s="37"/>
      <c r="HVD54" s="37"/>
      <c r="HVE54" s="37"/>
      <c r="HVF54" s="37"/>
      <c r="HVG54" s="37"/>
      <c r="HVH54" s="37"/>
      <c r="HVI54" s="37"/>
      <c r="HVJ54" s="37"/>
      <c r="HVK54" s="37"/>
      <c r="HVL54" s="37"/>
      <c r="HVM54" s="37"/>
      <c r="HVN54" s="37"/>
      <c r="HVO54" s="37"/>
      <c r="HVP54" s="37"/>
      <c r="HVQ54" s="37"/>
      <c r="HVR54" s="37"/>
      <c r="HVS54" s="37"/>
      <c r="HVT54" s="37"/>
      <c r="HVU54" s="37"/>
      <c r="HVV54" s="37"/>
      <c r="HVW54" s="37"/>
      <c r="HVX54" s="37"/>
      <c r="HVY54" s="37"/>
      <c r="HVZ54" s="37"/>
      <c r="HWA54" s="37"/>
      <c r="HWB54" s="37"/>
      <c r="HWC54" s="37"/>
      <c r="HWD54" s="37"/>
      <c r="HWE54" s="37"/>
      <c r="HWF54" s="37"/>
      <c r="HWG54" s="37"/>
      <c r="HWH54" s="37"/>
      <c r="HWI54" s="37"/>
      <c r="HWJ54" s="37"/>
      <c r="HWK54" s="37"/>
      <c r="HWL54" s="37"/>
      <c r="HWM54" s="37"/>
      <c r="HWN54" s="37"/>
      <c r="HWO54" s="37"/>
      <c r="HWP54" s="37"/>
      <c r="HWQ54" s="37"/>
      <c r="HWR54" s="37"/>
      <c r="HWS54" s="37"/>
      <c r="HWT54" s="37"/>
      <c r="HWU54" s="37"/>
      <c r="HWV54" s="37"/>
      <c r="HWW54" s="37"/>
      <c r="HWX54" s="37"/>
      <c r="HWY54" s="37"/>
      <c r="HWZ54" s="37"/>
      <c r="HXA54" s="37"/>
      <c r="HXB54" s="37"/>
      <c r="HXC54" s="37"/>
      <c r="HXD54" s="37"/>
      <c r="HXE54" s="37"/>
      <c r="HXF54" s="37"/>
      <c r="HXG54" s="37"/>
      <c r="HXH54" s="37"/>
      <c r="HXI54" s="37"/>
      <c r="HXJ54" s="37"/>
      <c r="HXK54" s="37"/>
      <c r="HXL54" s="37"/>
      <c r="HXM54" s="37"/>
      <c r="HXN54" s="37"/>
      <c r="HXO54" s="37"/>
      <c r="HXP54" s="37"/>
      <c r="HXQ54" s="37"/>
      <c r="HXR54" s="37"/>
      <c r="HXS54" s="37"/>
      <c r="HXT54" s="37"/>
      <c r="HXU54" s="37"/>
      <c r="HXV54" s="37"/>
      <c r="HXW54" s="37"/>
      <c r="HXX54" s="37"/>
      <c r="HXY54" s="37"/>
      <c r="HXZ54" s="37"/>
      <c r="HYA54" s="37"/>
      <c r="HYB54" s="37"/>
      <c r="HYC54" s="37"/>
      <c r="HYD54" s="37"/>
      <c r="HYE54" s="37"/>
      <c r="HYF54" s="37"/>
      <c r="HYG54" s="37"/>
      <c r="HYH54" s="37"/>
      <c r="HYI54" s="37"/>
      <c r="HYJ54" s="37"/>
      <c r="HYK54" s="37"/>
      <c r="HYL54" s="37"/>
      <c r="HYM54" s="37"/>
      <c r="HYN54" s="37"/>
      <c r="HYO54" s="37"/>
      <c r="HYP54" s="37"/>
      <c r="HYQ54" s="37"/>
      <c r="HYR54" s="37"/>
      <c r="HYS54" s="37"/>
      <c r="HYT54" s="37"/>
      <c r="HYU54" s="37"/>
      <c r="HYV54" s="37"/>
      <c r="HYW54" s="37"/>
      <c r="HYX54" s="37"/>
      <c r="HYY54" s="37"/>
      <c r="HYZ54" s="37"/>
      <c r="HZA54" s="37"/>
      <c r="HZB54" s="37"/>
      <c r="HZC54" s="37"/>
      <c r="HZD54" s="37"/>
      <c r="HZE54" s="37"/>
      <c r="HZF54" s="37"/>
      <c r="HZG54" s="37"/>
      <c r="HZH54" s="37"/>
      <c r="HZI54" s="37"/>
      <c r="HZJ54" s="37"/>
      <c r="HZK54" s="37"/>
      <c r="HZL54" s="37"/>
      <c r="HZM54" s="37"/>
      <c r="HZN54" s="37"/>
      <c r="HZO54" s="37"/>
      <c r="HZP54" s="37"/>
      <c r="HZQ54" s="37"/>
      <c r="HZR54" s="37"/>
      <c r="HZS54" s="37"/>
      <c r="HZT54" s="37"/>
      <c r="HZU54" s="37"/>
      <c r="HZV54" s="37"/>
      <c r="HZW54" s="37"/>
      <c r="HZX54" s="37"/>
      <c r="HZY54" s="37"/>
      <c r="HZZ54" s="37"/>
      <c r="IAA54" s="37"/>
      <c r="IAB54" s="37"/>
      <c r="IAC54" s="37"/>
      <c r="IAD54" s="37"/>
      <c r="IAE54" s="37"/>
      <c r="IAF54" s="37"/>
      <c r="IAG54" s="37"/>
      <c r="IAH54" s="37"/>
      <c r="IAI54" s="37"/>
      <c r="IAJ54" s="37"/>
      <c r="IAK54" s="37"/>
      <c r="IAL54" s="37"/>
      <c r="IAM54" s="37"/>
      <c r="IAN54" s="37"/>
      <c r="IAO54" s="37"/>
      <c r="IAP54" s="37"/>
      <c r="IAQ54" s="37"/>
      <c r="IAR54" s="37"/>
      <c r="IAS54" s="37"/>
      <c r="IAT54" s="37"/>
      <c r="IAU54" s="37"/>
      <c r="IAV54" s="37"/>
      <c r="IAW54" s="37"/>
      <c r="IAX54" s="37"/>
      <c r="IAY54" s="37"/>
      <c r="IAZ54" s="37"/>
      <c r="IBA54" s="37"/>
      <c r="IBB54" s="37"/>
      <c r="IBC54" s="37"/>
      <c r="IBD54" s="37"/>
      <c r="IBE54" s="37"/>
      <c r="IBF54" s="37"/>
      <c r="IBG54" s="37"/>
      <c r="IBH54" s="37"/>
      <c r="IBI54" s="37"/>
      <c r="IBJ54" s="37"/>
      <c r="IBK54" s="37"/>
      <c r="IBL54" s="37"/>
      <c r="IBM54" s="37"/>
      <c r="IBN54" s="37"/>
      <c r="IBO54" s="37"/>
      <c r="IBP54" s="37"/>
      <c r="IBQ54" s="37"/>
      <c r="IBR54" s="37"/>
      <c r="IBS54" s="37"/>
      <c r="IBT54" s="37"/>
      <c r="IBU54" s="37"/>
      <c r="IBV54" s="37"/>
      <c r="IBW54" s="37"/>
      <c r="IBX54" s="37"/>
      <c r="IBY54" s="37"/>
      <c r="IBZ54" s="37"/>
      <c r="ICA54" s="37"/>
      <c r="ICB54" s="37"/>
      <c r="ICC54" s="37"/>
      <c r="ICD54" s="37"/>
      <c r="ICE54" s="37"/>
      <c r="ICF54" s="37"/>
      <c r="ICG54" s="37"/>
      <c r="ICH54" s="37"/>
      <c r="ICI54" s="37"/>
      <c r="ICJ54" s="37"/>
      <c r="ICK54" s="37"/>
      <c r="ICL54" s="37"/>
      <c r="ICM54" s="37"/>
      <c r="ICN54" s="37"/>
      <c r="ICO54" s="37"/>
      <c r="ICP54" s="37"/>
      <c r="ICQ54" s="37"/>
      <c r="ICR54" s="37"/>
      <c r="ICS54" s="37"/>
      <c r="ICT54" s="37"/>
      <c r="ICU54" s="37"/>
      <c r="ICV54" s="37"/>
      <c r="ICW54" s="37"/>
      <c r="ICX54" s="37"/>
      <c r="ICY54" s="37"/>
      <c r="ICZ54" s="37"/>
      <c r="IDA54" s="37"/>
      <c r="IDB54" s="37"/>
      <c r="IDC54" s="37"/>
      <c r="IDD54" s="37"/>
      <c r="IDE54" s="37"/>
      <c r="IDF54" s="37"/>
      <c r="IDG54" s="37"/>
      <c r="IDH54" s="37"/>
      <c r="IDI54" s="37"/>
      <c r="IDJ54" s="37"/>
      <c r="IDK54" s="37"/>
      <c r="IDL54" s="37"/>
      <c r="IDM54" s="37"/>
      <c r="IDN54" s="37"/>
      <c r="IDO54" s="37"/>
      <c r="IDP54" s="37"/>
      <c r="IDQ54" s="37"/>
      <c r="IDR54" s="37"/>
      <c r="IDS54" s="37"/>
      <c r="IDT54" s="37"/>
      <c r="IDU54" s="37"/>
      <c r="IDV54" s="37"/>
      <c r="IDW54" s="37"/>
      <c r="IDX54" s="37"/>
      <c r="IDY54" s="37"/>
      <c r="IDZ54" s="37"/>
      <c r="IEA54" s="37"/>
      <c r="IEB54" s="37"/>
      <c r="IEC54" s="37"/>
      <c r="IED54" s="37"/>
      <c r="IEE54" s="37"/>
      <c r="IEF54" s="37"/>
      <c r="IEG54" s="37"/>
      <c r="IEH54" s="37"/>
      <c r="IEI54" s="37"/>
      <c r="IEJ54" s="37"/>
      <c r="IEK54" s="37"/>
      <c r="IEL54" s="37"/>
      <c r="IEM54" s="37"/>
      <c r="IEN54" s="37"/>
      <c r="IEO54" s="37"/>
      <c r="IEP54" s="37"/>
      <c r="IEQ54" s="37"/>
      <c r="IER54" s="37"/>
      <c r="IES54" s="37"/>
      <c r="IET54" s="37"/>
      <c r="IEU54" s="37"/>
      <c r="IEV54" s="37"/>
      <c r="IEW54" s="37"/>
      <c r="IEX54" s="37"/>
      <c r="IEY54" s="37"/>
      <c r="IEZ54" s="37"/>
      <c r="IFA54" s="37"/>
      <c r="IFB54" s="37"/>
      <c r="IFC54" s="37"/>
      <c r="IFD54" s="37"/>
      <c r="IFE54" s="37"/>
      <c r="IFF54" s="37"/>
      <c r="IFG54" s="37"/>
      <c r="IFH54" s="37"/>
      <c r="IFI54" s="37"/>
      <c r="IFJ54" s="37"/>
      <c r="IFK54" s="37"/>
      <c r="IFL54" s="37"/>
      <c r="IFM54" s="37"/>
      <c r="IFN54" s="37"/>
      <c r="IFO54" s="37"/>
      <c r="IFP54" s="37"/>
      <c r="IFQ54" s="37"/>
      <c r="IFR54" s="37"/>
      <c r="IFS54" s="37"/>
      <c r="IFT54" s="37"/>
      <c r="IFU54" s="37"/>
      <c r="IFV54" s="37"/>
      <c r="IFW54" s="37"/>
      <c r="IFX54" s="37"/>
      <c r="IFY54" s="37"/>
      <c r="IFZ54" s="37"/>
      <c r="IGA54" s="37"/>
      <c r="IGB54" s="37"/>
      <c r="IGC54" s="37"/>
      <c r="IGD54" s="37"/>
      <c r="IGE54" s="37"/>
      <c r="IGF54" s="37"/>
      <c r="IGG54" s="37"/>
      <c r="IGH54" s="37"/>
      <c r="IGI54" s="37"/>
      <c r="IGJ54" s="37"/>
      <c r="IGK54" s="37"/>
      <c r="IGL54" s="37"/>
      <c r="IGM54" s="37"/>
      <c r="IGN54" s="37"/>
      <c r="IGO54" s="37"/>
      <c r="IGP54" s="37"/>
      <c r="IGQ54" s="37"/>
      <c r="IGR54" s="37"/>
      <c r="IGS54" s="37"/>
      <c r="IGT54" s="37"/>
      <c r="IGU54" s="37"/>
      <c r="IGV54" s="37"/>
      <c r="IGW54" s="37"/>
      <c r="IGX54" s="37"/>
      <c r="IGY54" s="37"/>
      <c r="IGZ54" s="37"/>
      <c r="IHA54" s="37"/>
      <c r="IHB54" s="37"/>
      <c r="IHC54" s="37"/>
      <c r="IHD54" s="37"/>
      <c r="IHE54" s="37"/>
      <c r="IHF54" s="37"/>
      <c r="IHG54" s="37"/>
      <c r="IHH54" s="37"/>
      <c r="IHI54" s="37"/>
      <c r="IHJ54" s="37"/>
      <c r="IHK54" s="37"/>
      <c r="IHL54" s="37"/>
      <c r="IHM54" s="37"/>
      <c r="IHN54" s="37"/>
      <c r="IHO54" s="37"/>
      <c r="IHP54" s="37"/>
      <c r="IHQ54" s="37"/>
      <c r="IHR54" s="37"/>
      <c r="IHS54" s="37"/>
      <c r="IHT54" s="37"/>
      <c r="IHU54" s="37"/>
      <c r="IHV54" s="37"/>
      <c r="IHW54" s="37"/>
      <c r="IHX54" s="37"/>
      <c r="IHY54" s="37"/>
      <c r="IHZ54" s="37"/>
      <c r="IIA54" s="37"/>
      <c r="IIB54" s="37"/>
      <c r="IIC54" s="37"/>
      <c r="IID54" s="37"/>
      <c r="IIE54" s="37"/>
      <c r="IIF54" s="37"/>
      <c r="IIG54" s="37"/>
      <c r="IIH54" s="37"/>
      <c r="III54" s="37"/>
      <c r="IIJ54" s="37"/>
      <c r="IIK54" s="37"/>
      <c r="IIL54" s="37"/>
      <c r="IIM54" s="37"/>
      <c r="IIN54" s="37"/>
      <c r="IIO54" s="37"/>
      <c r="IIP54" s="37"/>
      <c r="IIQ54" s="37"/>
      <c r="IIR54" s="37"/>
      <c r="IIS54" s="37"/>
      <c r="IIT54" s="37"/>
      <c r="IIU54" s="37"/>
      <c r="IIV54" s="37"/>
      <c r="IIW54" s="37"/>
      <c r="IIX54" s="37"/>
      <c r="IIY54" s="37"/>
      <c r="IIZ54" s="37"/>
      <c r="IJA54" s="37"/>
      <c r="IJB54" s="37"/>
      <c r="IJC54" s="37"/>
      <c r="IJD54" s="37"/>
      <c r="IJE54" s="37"/>
      <c r="IJF54" s="37"/>
      <c r="IJG54" s="37"/>
      <c r="IJH54" s="37"/>
      <c r="IJI54" s="37"/>
      <c r="IJJ54" s="37"/>
      <c r="IJK54" s="37"/>
      <c r="IJL54" s="37"/>
      <c r="IJM54" s="37"/>
      <c r="IJN54" s="37"/>
      <c r="IJO54" s="37"/>
      <c r="IJP54" s="37"/>
      <c r="IJQ54" s="37"/>
      <c r="IJR54" s="37"/>
      <c r="IJS54" s="37"/>
      <c r="IJT54" s="37"/>
      <c r="IJU54" s="37"/>
      <c r="IJV54" s="37"/>
      <c r="IJW54" s="37"/>
      <c r="IJX54" s="37"/>
      <c r="IJY54" s="37"/>
      <c r="IJZ54" s="37"/>
      <c r="IKA54" s="37"/>
      <c r="IKB54" s="37"/>
      <c r="IKC54" s="37"/>
      <c r="IKD54" s="37"/>
      <c r="IKE54" s="37"/>
      <c r="IKF54" s="37"/>
      <c r="IKG54" s="37"/>
      <c r="IKH54" s="37"/>
      <c r="IKI54" s="37"/>
      <c r="IKJ54" s="37"/>
      <c r="IKK54" s="37"/>
      <c r="IKL54" s="37"/>
      <c r="IKM54" s="37"/>
      <c r="IKN54" s="37"/>
      <c r="IKO54" s="37"/>
      <c r="IKP54" s="37"/>
      <c r="IKQ54" s="37"/>
      <c r="IKR54" s="37"/>
      <c r="IKS54" s="37"/>
      <c r="IKT54" s="37"/>
      <c r="IKU54" s="37"/>
      <c r="IKV54" s="37"/>
      <c r="IKW54" s="37"/>
      <c r="IKX54" s="37"/>
      <c r="IKY54" s="37"/>
      <c r="IKZ54" s="37"/>
      <c r="ILA54" s="37"/>
      <c r="ILB54" s="37"/>
      <c r="ILC54" s="37"/>
      <c r="ILD54" s="37"/>
      <c r="ILE54" s="37"/>
      <c r="ILF54" s="37"/>
      <c r="ILG54" s="37"/>
      <c r="ILH54" s="37"/>
      <c r="ILI54" s="37"/>
      <c r="ILJ54" s="37"/>
      <c r="ILK54" s="37"/>
      <c r="ILL54" s="37"/>
      <c r="ILM54" s="37"/>
      <c r="ILN54" s="37"/>
      <c r="ILO54" s="37"/>
      <c r="ILP54" s="37"/>
      <c r="ILQ54" s="37"/>
      <c r="ILR54" s="37"/>
      <c r="ILS54" s="37"/>
      <c r="ILT54" s="37"/>
      <c r="ILU54" s="37"/>
      <c r="ILV54" s="37"/>
      <c r="ILW54" s="37"/>
      <c r="ILX54" s="37"/>
      <c r="ILY54" s="37"/>
      <c r="ILZ54" s="37"/>
      <c r="IMA54" s="37"/>
      <c r="IMB54" s="37"/>
      <c r="IMC54" s="37"/>
      <c r="IMD54" s="37"/>
      <c r="IME54" s="37"/>
      <c r="IMF54" s="37"/>
      <c r="IMG54" s="37"/>
      <c r="IMH54" s="37"/>
      <c r="IMI54" s="37"/>
      <c r="IMJ54" s="37"/>
      <c r="IMK54" s="37"/>
      <c r="IML54" s="37"/>
      <c r="IMM54" s="37"/>
      <c r="IMN54" s="37"/>
      <c r="IMO54" s="37"/>
      <c r="IMP54" s="37"/>
      <c r="IMQ54" s="37"/>
      <c r="IMR54" s="37"/>
      <c r="IMS54" s="37"/>
      <c r="IMT54" s="37"/>
      <c r="IMU54" s="37"/>
      <c r="IMV54" s="37"/>
      <c r="IMW54" s="37"/>
      <c r="IMX54" s="37"/>
      <c r="IMY54" s="37"/>
      <c r="IMZ54" s="37"/>
      <c r="INA54" s="37"/>
      <c r="INB54" s="37"/>
      <c r="INC54" s="37"/>
      <c r="IND54" s="37"/>
      <c r="INE54" s="37"/>
      <c r="INF54" s="37"/>
      <c r="ING54" s="37"/>
      <c r="INH54" s="37"/>
      <c r="INI54" s="37"/>
      <c r="INJ54" s="37"/>
      <c r="INK54" s="37"/>
      <c r="INL54" s="37"/>
      <c r="INM54" s="37"/>
      <c r="INN54" s="37"/>
      <c r="INO54" s="37"/>
      <c r="INP54" s="37"/>
      <c r="INQ54" s="37"/>
      <c r="INR54" s="37"/>
      <c r="INS54" s="37"/>
      <c r="INT54" s="37"/>
      <c r="INU54" s="37"/>
      <c r="INV54" s="37"/>
      <c r="INW54" s="37"/>
      <c r="INX54" s="37"/>
      <c r="INY54" s="37"/>
      <c r="INZ54" s="37"/>
      <c r="IOA54" s="37"/>
      <c r="IOB54" s="37"/>
      <c r="IOC54" s="37"/>
      <c r="IOD54" s="37"/>
      <c r="IOE54" s="37"/>
      <c r="IOF54" s="37"/>
      <c r="IOG54" s="37"/>
      <c r="IOH54" s="37"/>
      <c r="IOI54" s="37"/>
      <c r="IOJ54" s="37"/>
      <c r="IOK54" s="37"/>
      <c r="IOL54" s="37"/>
      <c r="IOM54" s="37"/>
      <c r="ION54" s="37"/>
      <c r="IOO54" s="37"/>
      <c r="IOP54" s="37"/>
      <c r="IOQ54" s="37"/>
      <c r="IOR54" s="37"/>
      <c r="IOS54" s="37"/>
      <c r="IOT54" s="37"/>
      <c r="IOU54" s="37"/>
      <c r="IOV54" s="37"/>
      <c r="IOW54" s="37"/>
      <c r="IOX54" s="37"/>
      <c r="IOY54" s="37"/>
      <c r="IOZ54" s="37"/>
      <c r="IPA54" s="37"/>
      <c r="IPB54" s="37"/>
      <c r="IPC54" s="37"/>
      <c r="IPD54" s="37"/>
      <c r="IPE54" s="37"/>
      <c r="IPF54" s="37"/>
      <c r="IPG54" s="37"/>
      <c r="IPH54" s="37"/>
      <c r="IPI54" s="37"/>
      <c r="IPJ54" s="37"/>
      <c r="IPK54" s="37"/>
      <c r="IPL54" s="37"/>
      <c r="IPM54" s="37"/>
      <c r="IPN54" s="37"/>
      <c r="IPO54" s="37"/>
      <c r="IPP54" s="37"/>
      <c r="IPQ54" s="37"/>
      <c r="IPR54" s="37"/>
      <c r="IPS54" s="37"/>
      <c r="IPT54" s="37"/>
      <c r="IPU54" s="37"/>
      <c r="IPV54" s="37"/>
      <c r="IPW54" s="37"/>
      <c r="IPX54" s="37"/>
      <c r="IPY54" s="37"/>
      <c r="IPZ54" s="37"/>
      <c r="IQA54" s="37"/>
      <c r="IQB54" s="37"/>
      <c r="IQC54" s="37"/>
      <c r="IQD54" s="37"/>
      <c r="IQE54" s="37"/>
      <c r="IQF54" s="37"/>
      <c r="IQG54" s="37"/>
      <c r="IQH54" s="37"/>
      <c r="IQI54" s="37"/>
      <c r="IQJ54" s="37"/>
      <c r="IQK54" s="37"/>
      <c r="IQL54" s="37"/>
      <c r="IQM54" s="37"/>
      <c r="IQN54" s="37"/>
      <c r="IQO54" s="37"/>
      <c r="IQP54" s="37"/>
      <c r="IQQ54" s="37"/>
      <c r="IQR54" s="37"/>
      <c r="IQS54" s="37"/>
      <c r="IQT54" s="37"/>
      <c r="IQU54" s="37"/>
      <c r="IQV54" s="37"/>
      <c r="IQW54" s="37"/>
      <c r="IQX54" s="37"/>
      <c r="IQY54" s="37"/>
      <c r="IQZ54" s="37"/>
      <c r="IRA54" s="37"/>
      <c r="IRB54" s="37"/>
      <c r="IRC54" s="37"/>
      <c r="IRD54" s="37"/>
      <c r="IRE54" s="37"/>
      <c r="IRF54" s="37"/>
      <c r="IRG54" s="37"/>
      <c r="IRH54" s="37"/>
      <c r="IRI54" s="37"/>
      <c r="IRJ54" s="37"/>
      <c r="IRK54" s="37"/>
      <c r="IRL54" s="37"/>
      <c r="IRM54" s="37"/>
      <c r="IRN54" s="37"/>
      <c r="IRO54" s="37"/>
      <c r="IRP54" s="37"/>
      <c r="IRQ54" s="37"/>
      <c r="IRR54" s="37"/>
      <c r="IRS54" s="37"/>
      <c r="IRT54" s="37"/>
      <c r="IRU54" s="37"/>
      <c r="IRV54" s="37"/>
      <c r="IRW54" s="37"/>
      <c r="IRX54" s="37"/>
      <c r="IRY54" s="37"/>
      <c r="IRZ54" s="37"/>
      <c r="ISA54" s="37"/>
      <c r="ISB54" s="37"/>
      <c r="ISC54" s="37"/>
      <c r="ISD54" s="37"/>
      <c r="ISE54" s="37"/>
      <c r="ISF54" s="37"/>
      <c r="ISG54" s="37"/>
      <c r="ISH54" s="37"/>
      <c r="ISI54" s="37"/>
      <c r="ISJ54" s="37"/>
      <c r="ISK54" s="37"/>
      <c r="ISL54" s="37"/>
      <c r="ISM54" s="37"/>
      <c r="ISN54" s="37"/>
      <c r="ISO54" s="37"/>
      <c r="ISP54" s="37"/>
      <c r="ISQ54" s="37"/>
      <c r="ISR54" s="37"/>
      <c r="ISS54" s="37"/>
      <c r="IST54" s="37"/>
      <c r="ISU54" s="37"/>
      <c r="ISV54" s="37"/>
      <c r="ISW54" s="37"/>
      <c r="ISX54" s="37"/>
      <c r="ISY54" s="37"/>
      <c r="ISZ54" s="37"/>
      <c r="ITA54" s="37"/>
      <c r="ITB54" s="37"/>
      <c r="ITC54" s="37"/>
      <c r="ITD54" s="37"/>
      <c r="ITE54" s="37"/>
      <c r="ITF54" s="37"/>
      <c r="ITG54" s="37"/>
      <c r="ITH54" s="37"/>
      <c r="ITI54" s="37"/>
      <c r="ITJ54" s="37"/>
      <c r="ITK54" s="37"/>
      <c r="ITL54" s="37"/>
      <c r="ITM54" s="37"/>
      <c r="ITN54" s="37"/>
      <c r="ITO54" s="37"/>
      <c r="ITP54" s="37"/>
      <c r="ITQ54" s="37"/>
      <c r="ITR54" s="37"/>
      <c r="ITS54" s="37"/>
      <c r="ITT54" s="37"/>
      <c r="ITU54" s="37"/>
      <c r="ITV54" s="37"/>
      <c r="ITW54" s="37"/>
      <c r="ITX54" s="37"/>
      <c r="ITY54" s="37"/>
      <c r="ITZ54" s="37"/>
      <c r="IUA54" s="37"/>
      <c r="IUB54" s="37"/>
      <c r="IUC54" s="37"/>
      <c r="IUD54" s="37"/>
      <c r="IUE54" s="37"/>
      <c r="IUF54" s="37"/>
      <c r="IUG54" s="37"/>
      <c r="IUH54" s="37"/>
      <c r="IUI54" s="37"/>
      <c r="IUJ54" s="37"/>
      <c r="IUK54" s="37"/>
      <c r="IUL54" s="37"/>
      <c r="IUM54" s="37"/>
      <c r="IUN54" s="37"/>
      <c r="IUO54" s="37"/>
      <c r="IUP54" s="37"/>
      <c r="IUQ54" s="37"/>
      <c r="IUR54" s="37"/>
      <c r="IUS54" s="37"/>
      <c r="IUT54" s="37"/>
      <c r="IUU54" s="37"/>
      <c r="IUV54" s="37"/>
      <c r="IUW54" s="37"/>
      <c r="IUX54" s="37"/>
      <c r="IUY54" s="37"/>
      <c r="IUZ54" s="37"/>
      <c r="IVA54" s="37"/>
      <c r="IVB54" s="37"/>
      <c r="IVC54" s="37"/>
      <c r="IVD54" s="37"/>
      <c r="IVE54" s="37"/>
      <c r="IVF54" s="37"/>
      <c r="IVG54" s="37"/>
      <c r="IVH54" s="37"/>
      <c r="IVI54" s="37"/>
      <c r="IVJ54" s="37"/>
      <c r="IVK54" s="37"/>
      <c r="IVL54" s="37"/>
      <c r="IVM54" s="37"/>
      <c r="IVN54" s="37"/>
      <c r="IVO54" s="37"/>
      <c r="IVP54" s="37"/>
      <c r="IVQ54" s="37"/>
      <c r="IVR54" s="37"/>
      <c r="IVS54" s="37"/>
      <c r="IVT54" s="37"/>
      <c r="IVU54" s="37"/>
      <c r="IVV54" s="37"/>
      <c r="IVW54" s="37"/>
      <c r="IVX54" s="37"/>
      <c r="IVY54" s="37"/>
      <c r="IVZ54" s="37"/>
      <c r="IWA54" s="37"/>
      <c r="IWB54" s="37"/>
      <c r="IWC54" s="37"/>
      <c r="IWD54" s="37"/>
      <c r="IWE54" s="37"/>
      <c r="IWF54" s="37"/>
      <c r="IWG54" s="37"/>
      <c r="IWH54" s="37"/>
      <c r="IWI54" s="37"/>
      <c r="IWJ54" s="37"/>
      <c r="IWK54" s="37"/>
      <c r="IWL54" s="37"/>
      <c r="IWM54" s="37"/>
      <c r="IWN54" s="37"/>
      <c r="IWO54" s="37"/>
      <c r="IWP54" s="37"/>
      <c r="IWQ54" s="37"/>
      <c r="IWR54" s="37"/>
      <c r="IWS54" s="37"/>
      <c r="IWT54" s="37"/>
      <c r="IWU54" s="37"/>
      <c r="IWV54" s="37"/>
      <c r="IWW54" s="37"/>
      <c r="IWX54" s="37"/>
      <c r="IWY54" s="37"/>
      <c r="IWZ54" s="37"/>
      <c r="IXA54" s="37"/>
      <c r="IXB54" s="37"/>
      <c r="IXC54" s="37"/>
      <c r="IXD54" s="37"/>
      <c r="IXE54" s="37"/>
      <c r="IXF54" s="37"/>
      <c r="IXG54" s="37"/>
      <c r="IXH54" s="37"/>
      <c r="IXI54" s="37"/>
      <c r="IXJ54" s="37"/>
      <c r="IXK54" s="37"/>
      <c r="IXL54" s="37"/>
      <c r="IXM54" s="37"/>
      <c r="IXN54" s="37"/>
      <c r="IXO54" s="37"/>
      <c r="IXP54" s="37"/>
      <c r="IXQ54" s="37"/>
      <c r="IXR54" s="37"/>
      <c r="IXS54" s="37"/>
      <c r="IXT54" s="37"/>
      <c r="IXU54" s="37"/>
      <c r="IXV54" s="37"/>
      <c r="IXW54" s="37"/>
      <c r="IXX54" s="37"/>
      <c r="IXY54" s="37"/>
      <c r="IXZ54" s="37"/>
      <c r="IYA54" s="37"/>
      <c r="IYB54" s="37"/>
      <c r="IYC54" s="37"/>
      <c r="IYD54" s="37"/>
      <c r="IYE54" s="37"/>
      <c r="IYF54" s="37"/>
      <c r="IYG54" s="37"/>
      <c r="IYH54" s="37"/>
      <c r="IYI54" s="37"/>
      <c r="IYJ54" s="37"/>
      <c r="IYK54" s="37"/>
      <c r="IYL54" s="37"/>
      <c r="IYM54" s="37"/>
      <c r="IYN54" s="37"/>
      <c r="IYO54" s="37"/>
      <c r="IYP54" s="37"/>
      <c r="IYQ54" s="37"/>
      <c r="IYR54" s="37"/>
      <c r="IYS54" s="37"/>
      <c r="IYT54" s="37"/>
      <c r="IYU54" s="37"/>
      <c r="IYV54" s="37"/>
      <c r="IYW54" s="37"/>
      <c r="IYX54" s="37"/>
      <c r="IYY54" s="37"/>
      <c r="IYZ54" s="37"/>
      <c r="IZA54" s="37"/>
      <c r="IZB54" s="37"/>
      <c r="IZC54" s="37"/>
      <c r="IZD54" s="37"/>
      <c r="IZE54" s="37"/>
      <c r="IZF54" s="37"/>
      <c r="IZG54" s="37"/>
      <c r="IZH54" s="37"/>
      <c r="IZI54" s="37"/>
      <c r="IZJ54" s="37"/>
      <c r="IZK54" s="37"/>
      <c r="IZL54" s="37"/>
      <c r="IZM54" s="37"/>
      <c r="IZN54" s="37"/>
      <c r="IZO54" s="37"/>
      <c r="IZP54" s="37"/>
      <c r="IZQ54" s="37"/>
      <c r="IZR54" s="37"/>
      <c r="IZS54" s="37"/>
      <c r="IZT54" s="37"/>
      <c r="IZU54" s="37"/>
      <c r="IZV54" s="37"/>
      <c r="IZW54" s="37"/>
      <c r="IZX54" s="37"/>
      <c r="IZY54" s="37"/>
      <c r="IZZ54" s="37"/>
      <c r="JAA54" s="37"/>
      <c r="JAB54" s="37"/>
      <c r="JAC54" s="37"/>
      <c r="JAD54" s="37"/>
      <c r="JAE54" s="37"/>
      <c r="JAF54" s="37"/>
      <c r="JAG54" s="37"/>
      <c r="JAH54" s="37"/>
      <c r="JAI54" s="37"/>
      <c r="JAJ54" s="37"/>
      <c r="JAK54" s="37"/>
      <c r="JAL54" s="37"/>
      <c r="JAM54" s="37"/>
      <c r="JAN54" s="37"/>
      <c r="JAO54" s="37"/>
      <c r="JAP54" s="37"/>
      <c r="JAQ54" s="37"/>
      <c r="JAR54" s="37"/>
      <c r="JAS54" s="37"/>
      <c r="JAT54" s="37"/>
      <c r="JAU54" s="37"/>
      <c r="JAV54" s="37"/>
      <c r="JAW54" s="37"/>
      <c r="JAX54" s="37"/>
      <c r="JAY54" s="37"/>
      <c r="JAZ54" s="37"/>
      <c r="JBA54" s="37"/>
      <c r="JBB54" s="37"/>
      <c r="JBC54" s="37"/>
      <c r="JBD54" s="37"/>
      <c r="JBE54" s="37"/>
      <c r="JBF54" s="37"/>
      <c r="JBG54" s="37"/>
      <c r="JBH54" s="37"/>
      <c r="JBI54" s="37"/>
      <c r="JBJ54" s="37"/>
      <c r="JBK54" s="37"/>
      <c r="JBL54" s="37"/>
      <c r="JBM54" s="37"/>
      <c r="JBN54" s="37"/>
      <c r="JBO54" s="37"/>
      <c r="JBP54" s="37"/>
      <c r="JBQ54" s="37"/>
      <c r="JBR54" s="37"/>
      <c r="JBS54" s="37"/>
      <c r="JBT54" s="37"/>
      <c r="JBU54" s="37"/>
      <c r="JBV54" s="37"/>
      <c r="JBW54" s="37"/>
      <c r="JBX54" s="37"/>
      <c r="JBY54" s="37"/>
      <c r="JBZ54" s="37"/>
      <c r="JCA54" s="37"/>
      <c r="JCB54" s="37"/>
      <c r="JCC54" s="37"/>
      <c r="JCD54" s="37"/>
      <c r="JCE54" s="37"/>
      <c r="JCF54" s="37"/>
      <c r="JCG54" s="37"/>
      <c r="JCH54" s="37"/>
      <c r="JCI54" s="37"/>
      <c r="JCJ54" s="37"/>
      <c r="JCK54" s="37"/>
      <c r="JCL54" s="37"/>
      <c r="JCM54" s="37"/>
      <c r="JCN54" s="37"/>
      <c r="JCO54" s="37"/>
      <c r="JCP54" s="37"/>
      <c r="JCQ54" s="37"/>
      <c r="JCR54" s="37"/>
      <c r="JCS54" s="37"/>
      <c r="JCT54" s="37"/>
      <c r="JCU54" s="37"/>
      <c r="JCV54" s="37"/>
      <c r="JCW54" s="37"/>
      <c r="JCX54" s="37"/>
      <c r="JCY54" s="37"/>
      <c r="JCZ54" s="37"/>
      <c r="JDA54" s="37"/>
      <c r="JDB54" s="37"/>
      <c r="JDC54" s="37"/>
      <c r="JDD54" s="37"/>
      <c r="JDE54" s="37"/>
      <c r="JDF54" s="37"/>
      <c r="JDG54" s="37"/>
      <c r="JDH54" s="37"/>
      <c r="JDI54" s="37"/>
      <c r="JDJ54" s="37"/>
      <c r="JDK54" s="37"/>
      <c r="JDL54" s="37"/>
      <c r="JDM54" s="37"/>
      <c r="JDN54" s="37"/>
      <c r="JDO54" s="37"/>
      <c r="JDP54" s="37"/>
      <c r="JDQ54" s="37"/>
      <c r="JDR54" s="37"/>
      <c r="JDS54" s="37"/>
      <c r="JDT54" s="37"/>
      <c r="JDU54" s="37"/>
      <c r="JDV54" s="37"/>
      <c r="JDW54" s="37"/>
      <c r="JDX54" s="37"/>
      <c r="JDY54" s="37"/>
      <c r="JDZ54" s="37"/>
      <c r="JEA54" s="37"/>
      <c r="JEB54" s="37"/>
      <c r="JEC54" s="37"/>
      <c r="JED54" s="37"/>
      <c r="JEE54" s="37"/>
      <c r="JEF54" s="37"/>
      <c r="JEG54" s="37"/>
      <c r="JEH54" s="37"/>
      <c r="JEI54" s="37"/>
      <c r="JEJ54" s="37"/>
      <c r="JEK54" s="37"/>
      <c r="JEL54" s="37"/>
      <c r="JEM54" s="37"/>
      <c r="JEN54" s="37"/>
      <c r="JEO54" s="37"/>
      <c r="JEP54" s="37"/>
      <c r="JEQ54" s="37"/>
      <c r="JER54" s="37"/>
      <c r="JES54" s="37"/>
      <c r="JET54" s="37"/>
      <c r="JEU54" s="37"/>
      <c r="JEV54" s="37"/>
      <c r="JEW54" s="37"/>
      <c r="JEX54" s="37"/>
      <c r="JEY54" s="37"/>
      <c r="JEZ54" s="37"/>
      <c r="JFA54" s="37"/>
      <c r="JFB54" s="37"/>
      <c r="JFC54" s="37"/>
      <c r="JFD54" s="37"/>
      <c r="JFE54" s="37"/>
      <c r="JFF54" s="37"/>
      <c r="JFG54" s="37"/>
      <c r="JFH54" s="37"/>
      <c r="JFI54" s="37"/>
      <c r="JFJ54" s="37"/>
      <c r="JFK54" s="37"/>
      <c r="JFL54" s="37"/>
      <c r="JFM54" s="37"/>
      <c r="JFN54" s="37"/>
      <c r="JFO54" s="37"/>
      <c r="JFP54" s="37"/>
      <c r="JFQ54" s="37"/>
      <c r="JFR54" s="37"/>
      <c r="JFS54" s="37"/>
      <c r="JFT54" s="37"/>
      <c r="JFU54" s="37"/>
      <c r="JFV54" s="37"/>
      <c r="JFW54" s="37"/>
      <c r="JFX54" s="37"/>
      <c r="JFY54" s="37"/>
      <c r="JFZ54" s="37"/>
      <c r="JGA54" s="37"/>
      <c r="JGB54" s="37"/>
      <c r="JGC54" s="37"/>
      <c r="JGD54" s="37"/>
      <c r="JGE54" s="37"/>
      <c r="JGF54" s="37"/>
      <c r="JGG54" s="37"/>
      <c r="JGH54" s="37"/>
      <c r="JGI54" s="37"/>
      <c r="JGJ54" s="37"/>
      <c r="JGK54" s="37"/>
      <c r="JGL54" s="37"/>
      <c r="JGM54" s="37"/>
      <c r="JGN54" s="37"/>
      <c r="JGO54" s="37"/>
      <c r="JGP54" s="37"/>
      <c r="JGQ54" s="37"/>
      <c r="JGR54" s="37"/>
      <c r="JGS54" s="37"/>
      <c r="JGT54" s="37"/>
      <c r="JGU54" s="37"/>
      <c r="JGV54" s="37"/>
      <c r="JGW54" s="37"/>
      <c r="JGX54" s="37"/>
      <c r="JGY54" s="37"/>
      <c r="JGZ54" s="37"/>
      <c r="JHA54" s="37"/>
      <c r="JHB54" s="37"/>
      <c r="JHC54" s="37"/>
      <c r="JHD54" s="37"/>
      <c r="JHE54" s="37"/>
      <c r="JHF54" s="37"/>
      <c r="JHG54" s="37"/>
      <c r="JHH54" s="37"/>
      <c r="JHI54" s="37"/>
      <c r="JHJ54" s="37"/>
      <c r="JHK54" s="37"/>
      <c r="JHL54" s="37"/>
      <c r="JHM54" s="37"/>
      <c r="JHN54" s="37"/>
      <c r="JHO54" s="37"/>
      <c r="JHP54" s="37"/>
      <c r="JHQ54" s="37"/>
      <c r="JHR54" s="37"/>
      <c r="JHS54" s="37"/>
      <c r="JHT54" s="37"/>
      <c r="JHU54" s="37"/>
      <c r="JHV54" s="37"/>
      <c r="JHW54" s="37"/>
      <c r="JHX54" s="37"/>
      <c r="JHY54" s="37"/>
      <c r="JHZ54" s="37"/>
      <c r="JIA54" s="37"/>
      <c r="JIB54" s="37"/>
      <c r="JIC54" s="37"/>
      <c r="JID54" s="37"/>
      <c r="JIE54" s="37"/>
      <c r="JIF54" s="37"/>
      <c r="JIG54" s="37"/>
      <c r="JIH54" s="37"/>
      <c r="JII54" s="37"/>
      <c r="JIJ54" s="37"/>
      <c r="JIK54" s="37"/>
      <c r="JIL54" s="37"/>
      <c r="JIM54" s="37"/>
      <c r="JIN54" s="37"/>
      <c r="JIO54" s="37"/>
      <c r="JIP54" s="37"/>
      <c r="JIQ54" s="37"/>
      <c r="JIR54" s="37"/>
      <c r="JIS54" s="37"/>
      <c r="JIT54" s="37"/>
      <c r="JIU54" s="37"/>
      <c r="JIV54" s="37"/>
      <c r="JIW54" s="37"/>
      <c r="JIX54" s="37"/>
      <c r="JIY54" s="37"/>
      <c r="JIZ54" s="37"/>
      <c r="JJA54" s="37"/>
      <c r="JJB54" s="37"/>
      <c r="JJC54" s="37"/>
      <c r="JJD54" s="37"/>
      <c r="JJE54" s="37"/>
      <c r="JJF54" s="37"/>
      <c r="JJG54" s="37"/>
      <c r="JJH54" s="37"/>
      <c r="JJI54" s="37"/>
      <c r="JJJ54" s="37"/>
      <c r="JJK54" s="37"/>
      <c r="JJL54" s="37"/>
      <c r="JJM54" s="37"/>
      <c r="JJN54" s="37"/>
      <c r="JJO54" s="37"/>
      <c r="JJP54" s="37"/>
      <c r="JJQ54" s="37"/>
      <c r="JJR54" s="37"/>
      <c r="JJS54" s="37"/>
      <c r="JJT54" s="37"/>
      <c r="JJU54" s="37"/>
      <c r="JJV54" s="37"/>
      <c r="JJW54" s="37"/>
      <c r="JJX54" s="37"/>
      <c r="JJY54" s="37"/>
      <c r="JJZ54" s="37"/>
      <c r="JKA54" s="37"/>
      <c r="JKB54" s="37"/>
      <c r="JKC54" s="37"/>
      <c r="JKD54" s="37"/>
      <c r="JKE54" s="37"/>
      <c r="JKF54" s="37"/>
      <c r="JKG54" s="37"/>
      <c r="JKH54" s="37"/>
      <c r="JKI54" s="37"/>
      <c r="JKJ54" s="37"/>
      <c r="JKK54" s="37"/>
      <c r="JKL54" s="37"/>
      <c r="JKM54" s="37"/>
      <c r="JKN54" s="37"/>
      <c r="JKO54" s="37"/>
      <c r="JKP54" s="37"/>
      <c r="JKQ54" s="37"/>
      <c r="JKR54" s="37"/>
      <c r="JKS54" s="37"/>
      <c r="JKT54" s="37"/>
      <c r="JKU54" s="37"/>
      <c r="JKV54" s="37"/>
      <c r="JKW54" s="37"/>
      <c r="JKX54" s="37"/>
      <c r="JKY54" s="37"/>
      <c r="JKZ54" s="37"/>
      <c r="JLA54" s="37"/>
      <c r="JLB54" s="37"/>
      <c r="JLC54" s="37"/>
      <c r="JLD54" s="37"/>
      <c r="JLE54" s="37"/>
      <c r="JLF54" s="37"/>
      <c r="JLG54" s="37"/>
      <c r="JLH54" s="37"/>
      <c r="JLI54" s="37"/>
      <c r="JLJ54" s="37"/>
      <c r="JLK54" s="37"/>
      <c r="JLL54" s="37"/>
      <c r="JLM54" s="37"/>
      <c r="JLN54" s="37"/>
      <c r="JLO54" s="37"/>
      <c r="JLP54" s="37"/>
      <c r="JLQ54" s="37"/>
      <c r="JLR54" s="37"/>
      <c r="JLS54" s="37"/>
      <c r="JLT54" s="37"/>
      <c r="JLU54" s="37"/>
      <c r="JLV54" s="37"/>
      <c r="JLW54" s="37"/>
      <c r="JLX54" s="37"/>
      <c r="JLY54" s="37"/>
      <c r="JLZ54" s="37"/>
      <c r="JMA54" s="37"/>
      <c r="JMB54" s="37"/>
      <c r="JMC54" s="37"/>
      <c r="JMD54" s="37"/>
      <c r="JME54" s="37"/>
      <c r="JMF54" s="37"/>
      <c r="JMG54" s="37"/>
      <c r="JMH54" s="37"/>
      <c r="JMI54" s="37"/>
      <c r="JMJ54" s="37"/>
      <c r="JMK54" s="37"/>
      <c r="JML54" s="37"/>
      <c r="JMM54" s="37"/>
      <c r="JMN54" s="37"/>
      <c r="JMO54" s="37"/>
      <c r="JMP54" s="37"/>
      <c r="JMQ54" s="37"/>
      <c r="JMR54" s="37"/>
      <c r="JMS54" s="37"/>
      <c r="JMT54" s="37"/>
      <c r="JMU54" s="37"/>
      <c r="JMV54" s="37"/>
      <c r="JMW54" s="37"/>
      <c r="JMX54" s="37"/>
      <c r="JMY54" s="37"/>
      <c r="JMZ54" s="37"/>
      <c r="JNA54" s="37"/>
      <c r="JNB54" s="37"/>
      <c r="JNC54" s="37"/>
      <c r="JND54" s="37"/>
      <c r="JNE54" s="37"/>
      <c r="JNF54" s="37"/>
      <c r="JNG54" s="37"/>
      <c r="JNH54" s="37"/>
      <c r="JNI54" s="37"/>
      <c r="JNJ54" s="37"/>
      <c r="JNK54" s="37"/>
      <c r="JNL54" s="37"/>
      <c r="JNM54" s="37"/>
      <c r="JNN54" s="37"/>
      <c r="JNO54" s="37"/>
      <c r="JNP54" s="37"/>
      <c r="JNQ54" s="37"/>
      <c r="JNR54" s="37"/>
      <c r="JNS54" s="37"/>
      <c r="JNT54" s="37"/>
      <c r="JNU54" s="37"/>
      <c r="JNV54" s="37"/>
      <c r="JNW54" s="37"/>
      <c r="JNX54" s="37"/>
      <c r="JNY54" s="37"/>
      <c r="JNZ54" s="37"/>
      <c r="JOA54" s="37"/>
      <c r="JOB54" s="37"/>
      <c r="JOC54" s="37"/>
      <c r="JOD54" s="37"/>
      <c r="JOE54" s="37"/>
      <c r="JOF54" s="37"/>
      <c r="JOG54" s="37"/>
      <c r="JOH54" s="37"/>
      <c r="JOI54" s="37"/>
      <c r="JOJ54" s="37"/>
      <c r="JOK54" s="37"/>
      <c r="JOL54" s="37"/>
      <c r="JOM54" s="37"/>
      <c r="JON54" s="37"/>
      <c r="JOO54" s="37"/>
      <c r="JOP54" s="37"/>
      <c r="JOQ54" s="37"/>
      <c r="JOR54" s="37"/>
      <c r="JOS54" s="37"/>
      <c r="JOT54" s="37"/>
      <c r="JOU54" s="37"/>
      <c r="JOV54" s="37"/>
      <c r="JOW54" s="37"/>
      <c r="JOX54" s="37"/>
      <c r="JOY54" s="37"/>
      <c r="JOZ54" s="37"/>
      <c r="JPA54" s="37"/>
      <c r="JPB54" s="37"/>
      <c r="JPC54" s="37"/>
      <c r="JPD54" s="37"/>
      <c r="JPE54" s="37"/>
      <c r="JPF54" s="37"/>
      <c r="JPG54" s="37"/>
      <c r="JPH54" s="37"/>
      <c r="JPI54" s="37"/>
      <c r="JPJ54" s="37"/>
      <c r="JPK54" s="37"/>
      <c r="JPL54" s="37"/>
      <c r="JPM54" s="37"/>
      <c r="JPN54" s="37"/>
      <c r="JPO54" s="37"/>
      <c r="JPP54" s="37"/>
      <c r="JPQ54" s="37"/>
      <c r="JPR54" s="37"/>
      <c r="JPS54" s="37"/>
      <c r="JPT54" s="37"/>
      <c r="JPU54" s="37"/>
      <c r="JPV54" s="37"/>
      <c r="JPW54" s="37"/>
      <c r="JPX54" s="37"/>
      <c r="JPY54" s="37"/>
      <c r="JPZ54" s="37"/>
      <c r="JQA54" s="37"/>
      <c r="JQB54" s="37"/>
      <c r="JQC54" s="37"/>
      <c r="JQD54" s="37"/>
      <c r="JQE54" s="37"/>
      <c r="JQF54" s="37"/>
      <c r="JQG54" s="37"/>
      <c r="JQH54" s="37"/>
      <c r="JQI54" s="37"/>
      <c r="JQJ54" s="37"/>
      <c r="JQK54" s="37"/>
      <c r="JQL54" s="37"/>
      <c r="JQM54" s="37"/>
      <c r="JQN54" s="37"/>
      <c r="JQO54" s="37"/>
      <c r="JQP54" s="37"/>
      <c r="JQQ54" s="37"/>
      <c r="JQR54" s="37"/>
      <c r="JQS54" s="37"/>
      <c r="JQT54" s="37"/>
      <c r="JQU54" s="37"/>
      <c r="JQV54" s="37"/>
      <c r="JQW54" s="37"/>
      <c r="JQX54" s="37"/>
      <c r="JQY54" s="37"/>
      <c r="JQZ54" s="37"/>
      <c r="JRA54" s="37"/>
      <c r="JRB54" s="37"/>
      <c r="JRC54" s="37"/>
      <c r="JRD54" s="37"/>
      <c r="JRE54" s="37"/>
      <c r="JRF54" s="37"/>
      <c r="JRG54" s="37"/>
      <c r="JRH54" s="37"/>
      <c r="JRI54" s="37"/>
      <c r="JRJ54" s="37"/>
      <c r="JRK54" s="37"/>
      <c r="JRL54" s="37"/>
      <c r="JRM54" s="37"/>
      <c r="JRN54" s="37"/>
      <c r="JRO54" s="37"/>
      <c r="JRP54" s="37"/>
      <c r="JRQ54" s="37"/>
      <c r="JRR54" s="37"/>
      <c r="JRS54" s="37"/>
      <c r="JRT54" s="37"/>
      <c r="JRU54" s="37"/>
      <c r="JRV54" s="37"/>
      <c r="JRW54" s="37"/>
      <c r="JRX54" s="37"/>
      <c r="JRY54" s="37"/>
      <c r="JRZ54" s="37"/>
      <c r="JSA54" s="37"/>
      <c r="JSB54" s="37"/>
      <c r="JSC54" s="37"/>
      <c r="JSD54" s="37"/>
      <c r="JSE54" s="37"/>
      <c r="JSF54" s="37"/>
      <c r="JSG54" s="37"/>
      <c r="JSH54" s="37"/>
      <c r="JSI54" s="37"/>
      <c r="JSJ54" s="37"/>
      <c r="JSK54" s="37"/>
      <c r="JSL54" s="37"/>
      <c r="JSM54" s="37"/>
      <c r="JSN54" s="37"/>
      <c r="JSO54" s="37"/>
      <c r="JSP54" s="37"/>
      <c r="JSQ54" s="37"/>
      <c r="JSR54" s="37"/>
      <c r="JSS54" s="37"/>
      <c r="JST54" s="37"/>
      <c r="JSU54" s="37"/>
      <c r="JSV54" s="37"/>
      <c r="JSW54" s="37"/>
      <c r="JSX54" s="37"/>
      <c r="JSY54" s="37"/>
      <c r="JSZ54" s="37"/>
      <c r="JTA54" s="37"/>
      <c r="JTB54" s="37"/>
      <c r="JTC54" s="37"/>
      <c r="JTD54" s="37"/>
      <c r="JTE54" s="37"/>
      <c r="JTF54" s="37"/>
      <c r="JTG54" s="37"/>
      <c r="JTH54" s="37"/>
      <c r="JTI54" s="37"/>
      <c r="JTJ54" s="37"/>
      <c r="JTK54" s="37"/>
      <c r="JTL54" s="37"/>
      <c r="JTM54" s="37"/>
      <c r="JTN54" s="37"/>
      <c r="JTO54" s="37"/>
      <c r="JTP54" s="37"/>
      <c r="JTQ54" s="37"/>
      <c r="JTR54" s="37"/>
      <c r="JTS54" s="37"/>
      <c r="JTT54" s="37"/>
      <c r="JTU54" s="37"/>
      <c r="JTV54" s="37"/>
      <c r="JTW54" s="37"/>
      <c r="JTX54" s="37"/>
      <c r="JTY54" s="37"/>
      <c r="JTZ54" s="37"/>
      <c r="JUA54" s="37"/>
      <c r="JUB54" s="37"/>
      <c r="JUC54" s="37"/>
      <c r="JUD54" s="37"/>
      <c r="JUE54" s="37"/>
      <c r="JUF54" s="37"/>
      <c r="JUG54" s="37"/>
      <c r="JUH54" s="37"/>
      <c r="JUI54" s="37"/>
      <c r="JUJ54" s="37"/>
      <c r="JUK54" s="37"/>
      <c r="JUL54" s="37"/>
      <c r="JUM54" s="37"/>
      <c r="JUN54" s="37"/>
      <c r="JUO54" s="37"/>
      <c r="JUP54" s="37"/>
      <c r="JUQ54" s="37"/>
      <c r="JUR54" s="37"/>
      <c r="JUS54" s="37"/>
      <c r="JUT54" s="37"/>
      <c r="JUU54" s="37"/>
      <c r="JUV54" s="37"/>
      <c r="JUW54" s="37"/>
      <c r="JUX54" s="37"/>
      <c r="JUY54" s="37"/>
      <c r="JUZ54" s="37"/>
      <c r="JVA54" s="37"/>
      <c r="JVB54" s="37"/>
      <c r="JVC54" s="37"/>
      <c r="JVD54" s="37"/>
      <c r="JVE54" s="37"/>
      <c r="JVF54" s="37"/>
      <c r="JVG54" s="37"/>
      <c r="JVH54" s="37"/>
      <c r="JVI54" s="37"/>
      <c r="JVJ54" s="37"/>
      <c r="JVK54" s="37"/>
      <c r="JVL54" s="37"/>
      <c r="JVM54" s="37"/>
      <c r="JVN54" s="37"/>
      <c r="JVO54" s="37"/>
      <c r="JVP54" s="37"/>
      <c r="JVQ54" s="37"/>
      <c r="JVR54" s="37"/>
      <c r="JVS54" s="37"/>
      <c r="JVT54" s="37"/>
      <c r="JVU54" s="37"/>
      <c r="JVV54" s="37"/>
      <c r="JVW54" s="37"/>
      <c r="JVX54" s="37"/>
      <c r="JVY54" s="37"/>
      <c r="JVZ54" s="37"/>
      <c r="JWA54" s="37"/>
      <c r="JWB54" s="37"/>
      <c r="JWC54" s="37"/>
      <c r="JWD54" s="37"/>
      <c r="JWE54" s="37"/>
      <c r="JWF54" s="37"/>
      <c r="JWG54" s="37"/>
      <c r="JWH54" s="37"/>
      <c r="JWI54" s="37"/>
      <c r="JWJ54" s="37"/>
      <c r="JWK54" s="37"/>
      <c r="JWL54" s="37"/>
      <c r="JWM54" s="37"/>
      <c r="JWN54" s="37"/>
      <c r="JWO54" s="37"/>
      <c r="JWP54" s="37"/>
      <c r="JWQ54" s="37"/>
      <c r="JWR54" s="37"/>
      <c r="JWS54" s="37"/>
      <c r="JWT54" s="37"/>
      <c r="JWU54" s="37"/>
      <c r="JWV54" s="37"/>
      <c r="JWW54" s="37"/>
      <c r="JWX54" s="37"/>
      <c r="JWY54" s="37"/>
      <c r="JWZ54" s="37"/>
      <c r="JXA54" s="37"/>
      <c r="JXB54" s="37"/>
      <c r="JXC54" s="37"/>
      <c r="JXD54" s="37"/>
      <c r="JXE54" s="37"/>
      <c r="JXF54" s="37"/>
      <c r="JXG54" s="37"/>
      <c r="JXH54" s="37"/>
      <c r="JXI54" s="37"/>
      <c r="JXJ54" s="37"/>
      <c r="JXK54" s="37"/>
      <c r="JXL54" s="37"/>
      <c r="JXM54" s="37"/>
      <c r="JXN54" s="37"/>
      <c r="JXO54" s="37"/>
      <c r="JXP54" s="37"/>
      <c r="JXQ54" s="37"/>
      <c r="JXR54" s="37"/>
      <c r="JXS54" s="37"/>
      <c r="JXT54" s="37"/>
      <c r="JXU54" s="37"/>
      <c r="JXV54" s="37"/>
      <c r="JXW54" s="37"/>
      <c r="JXX54" s="37"/>
      <c r="JXY54" s="37"/>
      <c r="JXZ54" s="37"/>
      <c r="JYA54" s="37"/>
      <c r="JYB54" s="37"/>
      <c r="JYC54" s="37"/>
      <c r="JYD54" s="37"/>
      <c r="JYE54" s="37"/>
      <c r="JYF54" s="37"/>
      <c r="JYG54" s="37"/>
      <c r="JYH54" s="37"/>
      <c r="JYI54" s="37"/>
      <c r="JYJ54" s="37"/>
      <c r="JYK54" s="37"/>
      <c r="JYL54" s="37"/>
      <c r="JYM54" s="37"/>
      <c r="JYN54" s="37"/>
      <c r="JYO54" s="37"/>
      <c r="JYP54" s="37"/>
      <c r="JYQ54" s="37"/>
      <c r="JYR54" s="37"/>
      <c r="JYS54" s="37"/>
      <c r="JYT54" s="37"/>
      <c r="JYU54" s="37"/>
      <c r="JYV54" s="37"/>
      <c r="JYW54" s="37"/>
      <c r="JYX54" s="37"/>
      <c r="JYY54" s="37"/>
      <c r="JYZ54" s="37"/>
      <c r="JZA54" s="37"/>
      <c r="JZB54" s="37"/>
      <c r="JZC54" s="37"/>
      <c r="JZD54" s="37"/>
      <c r="JZE54" s="37"/>
      <c r="JZF54" s="37"/>
      <c r="JZG54" s="37"/>
      <c r="JZH54" s="37"/>
      <c r="JZI54" s="37"/>
      <c r="JZJ54" s="37"/>
      <c r="JZK54" s="37"/>
      <c r="JZL54" s="37"/>
      <c r="JZM54" s="37"/>
      <c r="JZN54" s="37"/>
      <c r="JZO54" s="37"/>
      <c r="JZP54" s="37"/>
      <c r="JZQ54" s="37"/>
      <c r="JZR54" s="37"/>
      <c r="JZS54" s="37"/>
      <c r="JZT54" s="37"/>
      <c r="JZU54" s="37"/>
      <c r="JZV54" s="37"/>
      <c r="JZW54" s="37"/>
      <c r="JZX54" s="37"/>
      <c r="JZY54" s="37"/>
      <c r="JZZ54" s="37"/>
      <c r="KAA54" s="37"/>
      <c r="KAB54" s="37"/>
      <c r="KAC54" s="37"/>
      <c r="KAD54" s="37"/>
      <c r="KAE54" s="37"/>
      <c r="KAF54" s="37"/>
      <c r="KAG54" s="37"/>
      <c r="KAH54" s="37"/>
      <c r="KAI54" s="37"/>
      <c r="KAJ54" s="37"/>
      <c r="KAK54" s="37"/>
      <c r="KAL54" s="37"/>
      <c r="KAM54" s="37"/>
      <c r="KAN54" s="37"/>
      <c r="KAO54" s="37"/>
      <c r="KAP54" s="37"/>
      <c r="KAQ54" s="37"/>
      <c r="KAR54" s="37"/>
      <c r="KAS54" s="37"/>
      <c r="KAT54" s="37"/>
      <c r="KAU54" s="37"/>
      <c r="KAV54" s="37"/>
      <c r="KAW54" s="37"/>
      <c r="KAX54" s="37"/>
      <c r="KAY54" s="37"/>
      <c r="KAZ54" s="37"/>
      <c r="KBA54" s="37"/>
      <c r="KBB54" s="37"/>
      <c r="KBC54" s="37"/>
      <c r="KBD54" s="37"/>
      <c r="KBE54" s="37"/>
      <c r="KBF54" s="37"/>
      <c r="KBG54" s="37"/>
      <c r="KBH54" s="37"/>
      <c r="KBI54" s="37"/>
      <c r="KBJ54" s="37"/>
      <c r="KBK54" s="37"/>
      <c r="KBL54" s="37"/>
      <c r="KBM54" s="37"/>
      <c r="KBN54" s="37"/>
      <c r="KBO54" s="37"/>
      <c r="KBP54" s="37"/>
      <c r="KBQ54" s="37"/>
      <c r="KBR54" s="37"/>
      <c r="KBS54" s="37"/>
      <c r="KBT54" s="37"/>
      <c r="KBU54" s="37"/>
      <c r="KBV54" s="37"/>
      <c r="KBW54" s="37"/>
      <c r="KBX54" s="37"/>
      <c r="KBY54" s="37"/>
      <c r="KBZ54" s="37"/>
      <c r="KCA54" s="37"/>
      <c r="KCB54" s="37"/>
      <c r="KCC54" s="37"/>
      <c r="KCD54" s="37"/>
      <c r="KCE54" s="37"/>
      <c r="KCF54" s="37"/>
      <c r="KCG54" s="37"/>
      <c r="KCH54" s="37"/>
      <c r="KCI54" s="37"/>
      <c r="KCJ54" s="37"/>
      <c r="KCK54" s="37"/>
      <c r="KCL54" s="37"/>
      <c r="KCM54" s="37"/>
      <c r="KCN54" s="37"/>
      <c r="KCO54" s="37"/>
      <c r="KCP54" s="37"/>
      <c r="KCQ54" s="37"/>
      <c r="KCR54" s="37"/>
      <c r="KCS54" s="37"/>
      <c r="KCT54" s="37"/>
      <c r="KCU54" s="37"/>
      <c r="KCV54" s="37"/>
      <c r="KCW54" s="37"/>
      <c r="KCX54" s="37"/>
      <c r="KCY54" s="37"/>
      <c r="KCZ54" s="37"/>
      <c r="KDA54" s="37"/>
      <c r="KDB54" s="37"/>
      <c r="KDC54" s="37"/>
      <c r="KDD54" s="37"/>
      <c r="KDE54" s="37"/>
      <c r="KDF54" s="37"/>
      <c r="KDG54" s="37"/>
      <c r="KDH54" s="37"/>
      <c r="KDI54" s="37"/>
      <c r="KDJ54" s="37"/>
      <c r="KDK54" s="37"/>
      <c r="KDL54" s="37"/>
      <c r="KDM54" s="37"/>
      <c r="KDN54" s="37"/>
      <c r="KDO54" s="37"/>
      <c r="KDP54" s="37"/>
      <c r="KDQ54" s="37"/>
      <c r="KDR54" s="37"/>
      <c r="KDS54" s="37"/>
      <c r="KDT54" s="37"/>
      <c r="KDU54" s="37"/>
      <c r="KDV54" s="37"/>
      <c r="KDW54" s="37"/>
      <c r="KDX54" s="37"/>
      <c r="KDY54" s="37"/>
      <c r="KDZ54" s="37"/>
      <c r="KEA54" s="37"/>
      <c r="KEB54" s="37"/>
      <c r="KEC54" s="37"/>
      <c r="KED54" s="37"/>
      <c r="KEE54" s="37"/>
      <c r="KEF54" s="37"/>
      <c r="KEG54" s="37"/>
      <c r="KEH54" s="37"/>
      <c r="KEI54" s="37"/>
      <c r="KEJ54" s="37"/>
      <c r="KEK54" s="37"/>
      <c r="KEL54" s="37"/>
      <c r="KEM54" s="37"/>
      <c r="KEN54" s="37"/>
      <c r="KEO54" s="37"/>
      <c r="KEP54" s="37"/>
      <c r="KEQ54" s="37"/>
      <c r="KER54" s="37"/>
      <c r="KES54" s="37"/>
      <c r="KET54" s="37"/>
      <c r="KEU54" s="37"/>
      <c r="KEV54" s="37"/>
      <c r="KEW54" s="37"/>
      <c r="KEX54" s="37"/>
      <c r="KEY54" s="37"/>
      <c r="KEZ54" s="37"/>
      <c r="KFA54" s="37"/>
      <c r="KFB54" s="37"/>
      <c r="KFC54" s="37"/>
      <c r="KFD54" s="37"/>
      <c r="KFE54" s="37"/>
      <c r="KFF54" s="37"/>
      <c r="KFG54" s="37"/>
      <c r="KFH54" s="37"/>
      <c r="KFI54" s="37"/>
      <c r="KFJ54" s="37"/>
      <c r="KFK54" s="37"/>
      <c r="KFL54" s="37"/>
      <c r="KFM54" s="37"/>
      <c r="KFN54" s="37"/>
      <c r="KFO54" s="37"/>
      <c r="KFP54" s="37"/>
      <c r="KFQ54" s="37"/>
      <c r="KFR54" s="37"/>
      <c r="KFS54" s="37"/>
      <c r="KFT54" s="37"/>
      <c r="KFU54" s="37"/>
      <c r="KFV54" s="37"/>
      <c r="KFW54" s="37"/>
      <c r="KFX54" s="37"/>
      <c r="KFY54" s="37"/>
      <c r="KFZ54" s="37"/>
      <c r="KGA54" s="37"/>
      <c r="KGB54" s="37"/>
      <c r="KGC54" s="37"/>
      <c r="KGD54" s="37"/>
      <c r="KGE54" s="37"/>
      <c r="KGF54" s="37"/>
      <c r="KGG54" s="37"/>
      <c r="KGH54" s="37"/>
      <c r="KGI54" s="37"/>
      <c r="KGJ54" s="37"/>
      <c r="KGK54" s="37"/>
      <c r="KGL54" s="37"/>
      <c r="KGM54" s="37"/>
      <c r="KGN54" s="37"/>
      <c r="KGO54" s="37"/>
      <c r="KGP54" s="37"/>
      <c r="KGQ54" s="37"/>
      <c r="KGR54" s="37"/>
      <c r="KGS54" s="37"/>
      <c r="KGT54" s="37"/>
      <c r="KGU54" s="37"/>
      <c r="KGV54" s="37"/>
      <c r="KGW54" s="37"/>
      <c r="KGX54" s="37"/>
      <c r="KGY54" s="37"/>
      <c r="KGZ54" s="37"/>
      <c r="KHA54" s="37"/>
      <c r="KHB54" s="37"/>
      <c r="KHC54" s="37"/>
      <c r="KHD54" s="37"/>
      <c r="KHE54" s="37"/>
      <c r="KHF54" s="37"/>
      <c r="KHG54" s="37"/>
      <c r="KHH54" s="37"/>
      <c r="KHI54" s="37"/>
      <c r="KHJ54" s="37"/>
      <c r="KHK54" s="37"/>
      <c r="KHL54" s="37"/>
      <c r="KHM54" s="37"/>
      <c r="KHN54" s="37"/>
      <c r="KHO54" s="37"/>
      <c r="KHP54" s="37"/>
      <c r="KHQ54" s="37"/>
      <c r="KHR54" s="37"/>
      <c r="KHS54" s="37"/>
      <c r="KHT54" s="37"/>
      <c r="KHU54" s="37"/>
      <c r="KHV54" s="37"/>
      <c r="KHW54" s="37"/>
      <c r="KHX54" s="37"/>
      <c r="KHY54" s="37"/>
      <c r="KHZ54" s="37"/>
      <c r="KIA54" s="37"/>
      <c r="KIB54" s="37"/>
      <c r="KIC54" s="37"/>
      <c r="KID54" s="37"/>
      <c r="KIE54" s="37"/>
      <c r="KIF54" s="37"/>
      <c r="KIG54" s="37"/>
      <c r="KIH54" s="37"/>
      <c r="KII54" s="37"/>
      <c r="KIJ54" s="37"/>
      <c r="KIK54" s="37"/>
      <c r="KIL54" s="37"/>
      <c r="KIM54" s="37"/>
      <c r="KIN54" s="37"/>
      <c r="KIO54" s="37"/>
      <c r="KIP54" s="37"/>
      <c r="KIQ54" s="37"/>
      <c r="KIR54" s="37"/>
      <c r="KIS54" s="37"/>
      <c r="KIT54" s="37"/>
      <c r="KIU54" s="37"/>
      <c r="KIV54" s="37"/>
      <c r="KIW54" s="37"/>
      <c r="KIX54" s="37"/>
      <c r="KIY54" s="37"/>
      <c r="KIZ54" s="37"/>
      <c r="KJA54" s="37"/>
      <c r="KJB54" s="37"/>
      <c r="KJC54" s="37"/>
      <c r="KJD54" s="37"/>
      <c r="KJE54" s="37"/>
      <c r="KJF54" s="37"/>
      <c r="KJG54" s="37"/>
      <c r="KJH54" s="37"/>
      <c r="KJI54" s="37"/>
      <c r="KJJ54" s="37"/>
      <c r="KJK54" s="37"/>
      <c r="KJL54" s="37"/>
      <c r="KJM54" s="37"/>
      <c r="KJN54" s="37"/>
      <c r="KJO54" s="37"/>
      <c r="KJP54" s="37"/>
      <c r="KJQ54" s="37"/>
      <c r="KJR54" s="37"/>
      <c r="KJS54" s="37"/>
      <c r="KJT54" s="37"/>
      <c r="KJU54" s="37"/>
      <c r="KJV54" s="37"/>
      <c r="KJW54" s="37"/>
      <c r="KJX54" s="37"/>
      <c r="KJY54" s="37"/>
      <c r="KJZ54" s="37"/>
      <c r="KKA54" s="37"/>
      <c r="KKB54" s="37"/>
      <c r="KKC54" s="37"/>
      <c r="KKD54" s="37"/>
      <c r="KKE54" s="37"/>
      <c r="KKF54" s="37"/>
      <c r="KKG54" s="37"/>
      <c r="KKH54" s="37"/>
      <c r="KKI54" s="37"/>
      <c r="KKJ54" s="37"/>
      <c r="KKK54" s="37"/>
      <c r="KKL54" s="37"/>
      <c r="KKM54" s="37"/>
      <c r="KKN54" s="37"/>
      <c r="KKO54" s="37"/>
      <c r="KKP54" s="37"/>
      <c r="KKQ54" s="37"/>
      <c r="KKR54" s="37"/>
      <c r="KKS54" s="37"/>
      <c r="KKT54" s="37"/>
      <c r="KKU54" s="37"/>
      <c r="KKV54" s="37"/>
      <c r="KKW54" s="37"/>
      <c r="KKX54" s="37"/>
      <c r="KKY54" s="37"/>
      <c r="KKZ54" s="37"/>
      <c r="KLA54" s="37"/>
      <c r="KLB54" s="37"/>
      <c r="KLC54" s="37"/>
      <c r="KLD54" s="37"/>
      <c r="KLE54" s="37"/>
      <c r="KLF54" s="37"/>
      <c r="KLG54" s="37"/>
      <c r="KLH54" s="37"/>
      <c r="KLI54" s="37"/>
      <c r="KLJ54" s="37"/>
      <c r="KLK54" s="37"/>
      <c r="KLL54" s="37"/>
      <c r="KLM54" s="37"/>
      <c r="KLN54" s="37"/>
      <c r="KLO54" s="37"/>
      <c r="KLP54" s="37"/>
      <c r="KLQ54" s="37"/>
      <c r="KLR54" s="37"/>
      <c r="KLS54" s="37"/>
      <c r="KLT54" s="37"/>
      <c r="KLU54" s="37"/>
      <c r="KLV54" s="37"/>
      <c r="KLW54" s="37"/>
      <c r="KLX54" s="37"/>
      <c r="KLY54" s="37"/>
      <c r="KLZ54" s="37"/>
      <c r="KMA54" s="37"/>
      <c r="KMB54" s="37"/>
      <c r="KMC54" s="37"/>
      <c r="KMD54" s="37"/>
      <c r="KME54" s="37"/>
      <c r="KMF54" s="37"/>
      <c r="KMG54" s="37"/>
      <c r="KMH54" s="37"/>
      <c r="KMI54" s="37"/>
      <c r="KMJ54" s="37"/>
      <c r="KMK54" s="37"/>
      <c r="KML54" s="37"/>
      <c r="KMM54" s="37"/>
      <c r="KMN54" s="37"/>
      <c r="KMO54" s="37"/>
      <c r="KMP54" s="37"/>
      <c r="KMQ54" s="37"/>
      <c r="KMR54" s="37"/>
      <c r="KMS54" s="37"/>
      <c r="KMT54" s="37"/>
      <c r="KMU54" s="37"/>
      <c r="KMV54" s="37"/>
      <c r="KMW54" s="37"/>
      <c r="KMX54" s="37"/>
      <c r="KMY54" s="37"/>
      <c r="KMZ54" s="37"/>
      <c r="KNA54" s="37"/>
      <c r="KNB54" s="37"/>
      <c r="KNC54" s="37"/>
      <c r="KND54" s="37"/>
      <c r="KNE54" s="37"/>
      <c r="KNF54" s="37"/>
      <c r="KNG54" s="37"/>
      <c r="KNH54" s="37"/>
      <c r="KNI54" s="37"/>
      <c r="KNJ54" s="37"/>
      <c r="KNK54" s="37"/>
      <c r="KNL54" s="37"/>
      <c r="KNM54" s="37"/>
      <c r="KNN54" s="37"/>
      <c r="KNO54" s="37"/>
      <c r="KNP54" s="37"/>
      <c r="KNQ54" s="37"/>
      <c r="KNR54" s="37"/>
      <c r="KNS54" s="37"/>
      <c r="KNT54" s="37"/>
      <c r="KNU54" s="37"/>
      <c r="KNV54" s="37"/>
      <c r="KNW54" s="37"/>
      <c r="KNX54" s="37"/>
      <c r="KNY54" s="37"/>
      <c r="KNZ54" s="37"/>
      <c r="KOA54" s="37"/>
      <c r="KOB54" s="37"/>
      <c r="KOC54" s="37"/>
      <c r="KOD54" s="37"/>
      <c r="KOE54" s="37"/>
      <c r="KOF54" s="37"/>
      <c r="KOG54" s="37"/>
      <c r="KOH54" s="37"/>
      <c r="KOI54" s="37"/>
      <c r="KOJ54" s="37"/>
      <c r="KOK54" s="37"/>
      <c r="KOL54" s="37"/>
      <c r="KOM54" s="37"/>
      <c r="KON54" s="37"/>
      <c r="KOO54" s="37"/>
      <c r="KOP54" s="37"/>
      <c r="KOQ54" s="37"/>
      <c r="KOR54" s="37"/>
      <c r="KOS54" s="37"/>
      <c r="KOT54" s="37"/>
      <c r="KOU54" s="37"/>
      <c r="KOV54" s="37"/>
      <c r="KOW54" s="37"/>
      <c r="KOX54" s="37"/>
      <c r="KOY54" s="37"/>
      <c r="KOZ54" s="37"/>
      <c r="KPA54" s="37"/>
      <c r="KPB54" s="37"/>
      <c r="KPC54" s="37"/>
      <c r="KPD54" s="37"/>
      <c r="KPE54" s="37"/>
      <c r="KPF54" s="37"/>
      <c r="KPG54" s="37"/>
      <c r="KPH54" s="37"/>
      <c r="KPI54" s="37"/>
      <c r="KPJ54" s="37"/>
      <c r="KPK54" s="37"/>
      <c r="KPL54" s="37"/>
      <c r="KPM54" s="37"/>
      <c r="KPN54" s="37"/>
      <c r="KPO54" s="37"/>
      <c r="KPP54" s="37"/>
      <c r="KPQ54" s="37"/>
      <c r="KPR54" s="37"/>
      <c r="KPS54" s="37"/>
      <c r="KPT54" s="37"/>
      <c r="KPU54" s="37"/>
      <c r="KPV54" s="37"/>
      <c r="KPW54" s="37"/>
      <c r="KPX54" s="37"/>
      <c r="KPY54" s="37"/>
      <c r="KPZ54" s="37"/>
      <c r="KQA54" s="37"/>
      <c r="KQB54" s="37"/>
      <c r="KQC54" s="37"/>
      <c r="KQD54" s="37"/>
      <c r="KQE54" s="37"/>
      <c r="KQF54" s="37"/>
      <c r="KQG54" s="37"/>
      <c r="KQH54" s="37"/>
      <c r="KQI54" s="37"/>
      <c r="KQJ54" s="37"/>
      <c r="KQK54" s="37"/>
      <c r="KQL54" s="37"/>
      <c r="KQM54" s="37"/>
      <c r="KQN54" s="37"/>
      <c r="KQO54" s="37"/>
      <c r="KQP54" s="37"/>
      <c r="KQQ54" s="37"/>
      <c r="KQR54" s="37"/>
      <c r="KQS54" s="37"/>
      <c r="KQT54" s="37"/>
      <c r="KQU54" s="37"/>
      <c r="KQV54" s="37"/>
      <c r="KQW54" s="37"/>
      <c r="KQX54" s="37"/>
      <c r="KQY54" s="37"/>
      <c r="KQZ54" s="37"/>
      <c r="KRA54" s="37"/>
      <c r="KRB54" s="37"/>
      <c r="KRC54" s="37"/>
      <c r="KRD54" s="37"/>
      <c r="KRE54" s="37"/>
      <c r="KRF54" s="37"/>
      <c r="KRG54" s="37"/>
      <c r="KRH54" s="37"/>
      <c r="KRI54" s="37"/>
      <c r="KRJ54" s="37"/>
      <c r="KRK54" s="37"/>
      <c r="KRL54" s="37"/>
      <c r="KRM54" s="37"/>
      <c r="KRN54" s="37"/>
      <c r="KRO54" s="37"/>
      <c r="KRP54" s="37"/>
      <c r="KRQ54" s="37"/>
      <c r="KRR54" s="37"/>
      <c r="KRS54" s="37"/>
      <c r="KRT54" s="37"/>
      <c r="KRU54" s="37"/>
      <c r="KRV54" s="37"/>
      <c r="KRW54" s="37"/>
      <c r="KRX54" s="37"/>
      <c r="KRY54" s="37"/>
      <c r="KRZ54" s="37"/>
      <c r="KSA54" s="37"/>
      <c r="KSB54" s="37"/>
      <c r="KSC54" s="37"/>
      <c r="KSD54" s="37"/>
      <c r="KSE54" s="37"/>
      <c r="KSF54" s="37"/>
      <c r="KSG54" s="37"/>
      <c r="KSH54" s="37"/>
      <c r="KSI54" s="37"/>
      <c r="KSJ54" s="37"/>
      <c r="KSK54" s="37"/>
      <c r="KSL54" s="37"/>
      <c r="KSM54" s="37"/>
      <c r="KSN54" s="37"/>
      <c r="KSO54" s="37"/>
      <c r="KSP54" s="37"/>
      <c r="KSQ54" s="37"/>
      <c r="KSR54" s="37"/>
      <c r="KSS54" s="37"/>
      <c r="KST54" s="37"/>
      <c r="KSU54" s="37"/>
      <c r="KSV54" s="37"/>
      <c r="KSW54" s="37"/>
      <c r="KSX54" s="37"/>
      <c r="KSY54" s="37"/>
      <c r="KSZ54" s="37"/>
      <c r="KTA54" s="37"/>
      <c r="KTB54" s="37"/>
      <c r="KTC54" s="37"/>
      <c r="KTD54" s="37"/>
      <c r="KTE54" s="37"/>
      <c r="KTF54" s="37"/>
      <c r="KTG54" s="37"/>
      <c r="KTH54" s="37"/>
      <c r="KTI54" s="37"/>
      <c r="KTJ54" s="37"/>
      <c r="KTK54" s="37"/>
      <c r="KTL54" s="37"/>
      <c r="KTM54" s="37"/>
      <c r="KTN54" s="37"/>
      <c r="KTO54" s="37"/>
      <c r="KTP54" s="37"/>
      <c r="KTQ54" s="37"/>
      <c r="KTR54" s="37"/>
      <c r="KTS54" s="37"/>
      <c r="KTT54" s="37"/>
      <c r="KTU54" s="37"/>
      <c r="KTV54" s="37"/>
      <c r="KTW54" s="37"/>
      <c r="KTX54" s="37"/>
      <c r="KTY54" s="37"/>
      <c r="KTZ54" s="37"/>
      <c r="KUA54" s="37"/>
      <c r="KUB54" s="37"/>
      <c r="KUC54" s="37"/>
      <c r="KUD54" s="37"/>
      <c r="KUE54" s="37"/>
      <c r="KUF54" s="37"/>
      <c r="KUG54" s="37"/>
      <c r="KUH54" s="37"/>
      <c r="KUI54" s="37"/>
      <c r="KUJ54" s="37"/>
      <c r="KUK54" s="37"/>
      <c r="KUL54" s="37"/>
      <c r="KUM54" s="37"/>
      <c r="KUN54" s="37"/>
      <c r="KUO54" s="37"/>
      <c r="KUP54" s="37"/>
      <c r="KUQ54" s="37"/>
      <c r="KUR54" s="37"/>
      <c r="KUS54" s="37"/>
      <c r="KUT54" s="37"/>
      <c r="KUU54" s="37"/>
      <c r="KUV54" s="37"/>
      <c r="KUW54" s="37"/>
      <c r="KUX54" s="37"/>
      <c r="KUY54" s="37"/>
      <c r="KUZ54" s="37"/>
      <c r="KVA54" s="37"/>
      <c r="KVB54" s="37"/>
      <c r="KVC54" s="37"/>
      <c r="KVD54" s="37"/>
      <c r="KVE54" s="37"/>
      <c r="KVF54" s="37"/>
      <c r="KVG54" s="37"/>
      <c r="KVH54" s="37"/>
      <c r="KVI54" s="37"/>
      <c r="KVJ54" s="37"/>
      <c r="KVK54" s="37"/>
      <c r="KVL54" s="37"/>
      <c r="KVM54" s="37"/>
      <c r="KVN54" s="37"/>
      <c r="KVO54" s="37"/>
      <c r="KVP54" s="37"/>
      <c r="KVQ54" s="37"/>
      <c r="KVR54" s="37"/>
      <c r="KVS54" s="37"/>
      <c r="KVT54" s="37"/>
      <c r="KVU54" s="37"/>
      <c r="KVV54" s="37"/>
      <c r="KVW54" s="37"/>
      <c r="KVX54" s="37"/>
      <c r="KVY54" s="37"/>
      <c r="KVZ54" s="37"/>
      <c r="KWA54" s="37"/>
      <c r="KWB54" s="37"/>
      <c r="KWC54" s="37"/>
      <c r="KWD54" s="37"/>
      <c r="KWE54" s="37"/>
      <c r="KWF54" s="37"/>
      <c r="KWG54" s="37"/>
      <c r="KWH54" s="37"/>
      <c r="KWI54" s="37"/>
      <c r="KWJ54" s="37"/>
      <c r="KWK54" s="37"/>
      <c r="KWL54" s="37"/>
      <c r="KWM54" s="37"/>
      <c r="KWN54" s="37"/>
      <c r="KWO54" s="37"/>
      <c r="KWP54" s="37"/>
      <c r="KWQ54" s="37"/>
      <c r="KWR54" s="37"/>
      <c r="KWS54" s="37"/>
      <c r="KWT54" s="37"/>
      <c r="KWU54" s="37"/>
      <c r="KWV54" s="37"/>
      <c r="KWW54" s="37"/>
      <c r="KWX54" s="37"/>
      <c r="KWY54" s="37"/>
      <c r="KWZ54" s="37"/>
      <c r="KXA54" s="37"/>
      <c r="KXB54" s="37"/>
      <c r="KXC54" s="37"/>
      <c r="KXD54" s="37"/>
      <c r="KXE54" s="37"/>
      <c r="KXF54" s="37"/>
      <c r="KXG54" s="37"/>
      <c r="KXH54" s="37"/>
      <c r="KXI54" s="37"/>
      <c r="KXJ54" s="37"/>
      <c r="KXK54" s="37"/>
      <c r="KXL54" s="37"/>
      <c r="KXM54" s="37"/>
      <c r="KXN54" s="37"/>
      <c r="KXO54" s="37"/>
      <c r="KXP54" s="37"/>
      <c r="KXQ54" s="37"/>
      <c r="KXR54" s="37"/>
      <c r="KXS54" s="37"/>
      <c r="KXT54" s="37"/>
      <c r="KXU54" s="37"/>
      <c r="KXV54" s="37"/>
      <c r="KXW54" s="37"/>
      <c r="KXX54" s="37"/>
      <c r="KXY54" s="37"/>
      <c r="KXZ54" s="37"/>
      <c r="KYA54" s="37"/>
      <c r="KYB54" s="37"/>
      <c r="KYC54" s="37"/>
      <c r="KYD54" s="37"/>
      <c r="KYE54" s="37"/>
      <c r="KYF54" s="37"/>
      <c r="KYG54" s="37"/>
      <c r="KYH54" s="37"/>
      <c r="KYI54" s="37"/>
      <c r="KYJ54" s="37"/>
      <c r="KYK54" s="37"/>
      <c r="KYL54" s="37"/>
      <c r="KYM54" s="37"/>
      <c r="KYN54" s="37"/>
      <c r="KYO54" s="37"/>
      <c r="KYP54" s="37"/>
      <c r="KYQ54" s="37"/>
      <c r="KYR54" s="37"/>
      <c r="KYS54" s="37"/>
      <c r="KYT54" s="37"/>
      <c r="KYU54" s="37"/>
      <c r="KYV54" s="37"/>
      <c r="KYW54" s="37"/>
      <c r="KYX54" s="37"/>
      <c r="KYY54" s="37"/>
      <c r="KYZ54" s="37"/>
      <c r="KZA54" s="37"/>
      <c r="KZB54" s="37"/>
      <c r="KZC54" s="37"/>
      <c r="KZD54" s="37"/>
      <c r="KZE54" s="37"/>
      <c r="KZF54" s="37"/>
      <c r="KZG54" s="37"/>
      <c r="KZH54" s="37"/>
      <c r="KZI54" s="37"/>
      <c r="KZJ54" s="37"/>
      <c r="KZK54" s="37"/>
      <c r="KZL54" s="37"/>
      <c r="KZM54" s="37"/>
      <c r="KZN54" s="37"/>
      <c r="KZO54" s="37"/>
      <c r="KZP54" s="37"/>
      <c r="KZQ54" s="37"/>
      <c r="KZR54" s="37"/>
      <c r="KZS54" s="37"/>
      <c r="KZT54" s="37"/>
      <c r="KZU54" s="37"/>
      <c r="KZV54" s="37"/>
      <c r="KZW54" s="37"/>
      <c r="KZX54" s="37"/>
      <c r="KZY54" s="37"/>
      <c r="KZZ54" s="37"/>
      <c r="LAA54" s="37"/>
      <c r="LAB54" s="37"/>
      <c r="LAC54" s="37"/>
      <c r="LAD54" s="37"/>
      <c r="LAE54" s="37"/>
      <c r="LAF54" s="37"/>
      <c r="LAG54" s="37"/>
      <c r="LAH54" s="37"/>
      <c r="LAI54" s="37"/>
      <c r="LAJ54" s="37"/>
      <c r="LAK54" s="37"/>
      <c r="LAL54" s="37"/>
      <c r="LAM54" s="37"/>
      <c r="LAN54" s="37"/>
      <c r="LAO54" s="37"/>
      <c r="LAP54" s="37"/>
      <c r="LAQ54" s="37"/>
      <c r="LAR54" s="37"/>
      <c r="LAS54" s="37"/>
      <c r="LAT54" s="37"/>
      <c r="LAU54" s="37"/>
      <c r="LAV54" s="37"/>
      <c r="LAW54" s="37"/>
      <c r="LAX54" s="37"/>
      <c r="LAY54" s="37"/>
      <c r="LAZ54" s="37"/>
      <c r="LBA54" s="37"/>
      <c r="LBB54" s="37"/>
      <c r="LBC54" s="37"/>
      <c r="LBD54" s="37"/>
      <c r="LBE54" s="37"/>
      <c r="LBF54" s="37"/>
      <c r="LBG54" s="37"/>
      <c r="LBH54" s="37"/>
      <c r="LBI54" s="37"/>
      <c r="LBJ54" s="37"/>
      <c r="LBK54" s="37"/>
      <c r="LBL54" s="37"/>
      <c r="LBM54" s="37"/>
      <c r="LBN54" s="37"/>
      <c r="LBO54" s="37"/>
      <c r="LBP54" s="37"/>
      <c r="LBQ54" s="37"/>
      <c r="LBR54" s="37"/>
      <c r="LBS54" s="37"/>
      <c r="LBT54" s="37"/>
      <c r="LBU54" s="37"/>
      <c r="LBV54" s="37"/>
      <c r="LBW54" s="37"/>
      <c r="LBX54" s="37"/>
      <c r="LBY54" s="37"/>
      <c r="LBZ54" s="37"/>
      <c r="LCA54" s="37"/>
      <c r="LCB54" s="37"/>
      <c r="LCC54" s="37"/>
      <c r="LCD54" s="37"/>
      <c r="LCE54" s="37"/>
      <c r="LCF54" s="37"/>
      <c r="LCG54" s="37"/>
      <c r="LCH54" s="37"/>
      <c r="LCI54" s="37"/>
      <c r="LCJ54" s="37"/>
      <c r="LCK54" s="37"/>
      <c r="LCL54" s="37"/>
      <c r="LCM54" s="37"/>
      <c r="LCN54" s="37"/>
      <c r="LCO54" s="37"/>
      <c r="LCP54" s="37"/>
      <c r="LCQ54" s="37"/>
      <c r="LCR54" s="37"/>
      <c r="LCS54" s="37"/>
      <c r="LCT54" s="37"/>
      <c r="LCU54" s="37"/>
      <c r="LCV54" s="37"/>
      <c r="LCW54" s="37"/>
      <c r="LCX54" s="37"/>
      <c r="LCY54" s="37"/>
      <c r="LCZ54" s="37"/>
      <c r="LDA54" s="37"/>
      <c r="LDB54" s="37"/>
      <c r="LDC54" s="37"/>
      <c r="LDD54" s="37"/>
      <c r="LDE54" s="37"/>
      <c r="LDF54" s="37"/>
      <c r="LDG54" s="37"/>
      <c r="LDH54" s="37"/>
      <c r="LDI54" s="37"/>
      <c r="LDJ54" s="37"/>
      <c r="LDK54" s="37"/>
      <c r="LDL54" s="37"/>
      <c r="LDM54" s="37"/>
      <c r="LDN54" s="37"/>
      <c r="LDO54" s="37"/>
      <c r="LDP54" s="37"/>
      <c r="LDQ54" s="37"/>
      <c r="LDR54" s="37"/>
      <c r="LDS54" s="37"/>
      <c r="LDT54" s="37"/>
      <c r="LDU54" s="37"/>
      <c r="LDV54" s="37"/>
      <c r="LDW54" s="37"/>
      <c r="LDX54" s="37"/>
      <c r="LDY54" s="37"/>
      <c r="LDZ54" s="37"/>
      <c r="LEA54" s="37"/>
      <c r="LEB54" s="37"/>
      <c r="LEC54" s="37"/>
      <c r="LED54" s="37"/>
      <c r="LEE54" s="37"/>
      <c r="LEF54" s="37"/>
      <c r="LEG54" s="37"/>
      <c r="LEH54" s="37"/>
      <c r="LEI54" s="37"/>
      <c r="LEJ54" s="37"/>
      <c r="LEK54" s="37"/>
      <c r="LEL54" s="37"/>
      <c r="LEM54" s="37"/>
      <c r="LEN54" s="37"/>
      <c r="LEO54" s="37"/>
      <c r="LEP54" s="37"/>
      <c r="LEQ54" s="37"/>
      <c r="LER54" s="37"/>
      <c r="LES54" s="37"/>
      <c r="LET54" s="37"/>
      <c r="LEU54" s="37"/>
      <c r="LEV54" s="37"/>
      <c r="LEW54" s="37"/>
      <c r="LEX54" s="37"/>
      <c r="LEY54" s="37"/>
      <c r="LEZ54" s="37"/>
      <c r="LFA54" s="37"/>
      <c r="LFB54" s="37"/>
      <c r="LFC54" s="37"/>
      <c r="LFD54" s="37"/>
      <c r="LFE54" s="37"/>
      <c r="LFF54" s="37"/>
      <c r="LFG54" s="37"/>
      <c r="LFH54" s="37"/>
      <c r="LFI54" s="37"/>
      <c r="LFJ54" s="37"/>
      <c r="LFK54" s="37"/>
      <c r="LFL54" s="37"/>
      <c r="LFM54" s="37"/>
      <c r="LFN54" s="37"/>
      <c r="LFO54" s="37"/>
      <c r="LFP54" s="37"/>
      <c r="LFQ54" s="37"/>
      <c r="LFR54" s="37"/>
      <c r="LFS54" s="37"/>
      <c r="LFT54" s="37"/>
      <c r="LFU54" s="37"/>
      <c r="LFV54" s="37"/>
      <c r="LFW54" s="37"/>
      <c r="LFX54" s="37"/>
      <c r="LFY54" s="37"/>
      <c r="LFZ54" s="37"/>
      <c r="LGA54" s="37"/>
      <c r="LGB54" s="37"/>
      <c r="LGC54" s="37"/>
      <c r="LGD54" s="37"/>
      <c r="LGE54" s="37"/>
      <c r="LGF54" s="37"/>
      <c r="LGG54" s="37"/>
      <c r="LGH54" s="37"/>
      <c r="LGI54" s="37"/>
      <c r="LGJ54" s="37"/>
      <c r="LGK54" s="37"/>
      <c r="LGL54" s="37"/>
      <c r="LGM54" s="37"/>
      <c r="LGN54" s="37"/>
      <c r="LGO54" s="37"/>
      <c r="LGP54" s="37"/>
      <c r="LGQ54" s="37"/>
      <c r="LGR54" s="37"/>
      <c r="LGS54" s="37"/>
      <c r="LGT54" s="37"/>
      <c r="LGU54" s="37"/>
      <c r="LGV54" s="37"/>
      <c r="LGW54" s="37"/>
      <c r="LGX54" s="37"/>
      <c r="LGY54" s="37"/>
      <c r="LGZ54" s="37"/>
      <c r="LHA54" s="37"/>
      <c r="LHB54" s="37"/>
      <c r="LHC54" s="37"/>
      <c r="LHD54" s="37"/>
      <c r="LHE54" s="37"/>
      <c r="LHF54" s="37"/>
      <c r="LHG54" s="37"/>
      <c r="LHH54" s="37"/>
      <c r="LHI54" s="37"/>
      <c r="LHJ54" s="37"/>
      <c r="LHK54" s="37"/>
      <c r="LHL54" s="37"/>
      <c r="LHM54" s="37"/>
      <c r="LHN54" s="37"/>
      <c r="LHO54" s="37"/>
      <c r="LHP54" s="37"/>
      <c r="LHQ54" s="37"/>
      <c r="LHR54" s="37"/>
      <c r="LHS54" s="37"/>
      <c r="LHT54" s="37"/>
      <c r="LHU54" s="37"/>
      <c r="LHV54" s="37"/>
      <c r="LHW54" s="37"/>
      <c r="LHX54" s="37"/>
      <c r="LHY54" s="37"/>
      <c r="LHZ54" s="37"/>
      <c r="LIA54" s="37"/>
      <c r="LIB54" s="37"/>
      <c r="LIC54" s="37"/>
      <c r="LID54" s="37"/>
      <c r="LIE54" s="37"/>
      <c r="LIF54" s="37"/>
      <c r="LIG54" s="37"/>
      <c r="LIH54" s="37"/>
      <c r="LII54" s="37"/>
      <c r="LIJ54" s="37"/>
      <c r="LIK54" s="37"/>
      <c r="LIL54" s="37"/>
      <c r="LIM54" s="37"/>
      <c r="LIN54" s="37"/>
      <c r="LIO54" s="37"/>
      <c r="LIP54" s="37"/>
      <c r="LIQ54" s="37"/>
      <c r="LIR54" s="37"/>
      <c r="LIS54" s="37"/>
      <c r="LIT54" s="37"/>
      <c r="LIU54" s="37"/>
      <c r="LIV54" s="37"/>
      <c r="LIW54" s="37"/>
      <c r="LIX54" s="37"/>
      <c r="LIY54" s="37"/>
      <c r="LIZ54" s="37"/>
      <c r="LJA54" s="37"/>
      <c r="LJB54" s="37"/>
      <c r="LJC54" s="37"/>
      <c r="LJD54" s="37"/>
      <c r="LJE54" s="37"/>
      <c r="LJF54" s="37"/>
      <c r="LJG54" s="37"/>
      <c r="LJH54" s="37"/>
      <c r="LJI54" s="37"/>
      <c r="LJJ54" s="37"/>
      <c r="LJK54" s="37"/>
      <c r="LJL54" s="37"/>
      <c r="LJM54" s="37"/>
      <c r="LJN54" s="37"/>
      <c r="LJO54" s="37"/>
      <c r="LJP54" s="37"/>
      <c r="LJQ54" s="37"/>
      <c r="LJR54" s="37"/>
      <c r="LJS54" s="37"/>
      <c r="LJT54" s="37"/>
      <c r="LJU54" s="37"/>
      <c r="LJV54" s="37"/>
      <c r="LJW54" s="37"/>
      <c r="LJX54" s="37"/>
      <c r="LJY54" s="37"/>
      <c r="LJZ54" s="37"/>
      <c r="LKA54" s="37"/>
      <c r="LKB54" s="37"/>
      <c r="LKC54" s="37"/>
      <c r="LKD54" s="37"/>
      <c r="LKE54" s="37"/>
      <c r="LKF54" s="37"/>
      <c r="LKG54" s="37"/>
      <c r="LKH54" s="37"/>
      <c r="LKI54" s="37"/>
      <c r="LKJ54" s="37"/>
      <c r="LKK54" s="37"/>
      <c r="LKL54" s="37"/>
      <c r="LKM54" s="37"/>
      <c r="LKN54" s="37"/>
      <c r="LKO54" s="37"/>
      <c r="LKP54" s="37"/>
      <c r="LKQ54" s="37"/>
      <c r="LKR54" s="37"/>
      <c r="LKS54" s="37"/>
      <c r="LKT54" s="37"/>
      <c r="LKU54" s="37"/>
      <c r="LKV54" s="37"/>
      <c r="LKW54" s="37"/>
      <c r="LKX54" s="37"/>
      <c r="LKY54" s="37"/>
      <c r="LKZ54" s="37"/>
      <c r="LLA54" s="37"/>
      <c r="LLB54" s="37"/>
      <c r="LLC54" s="37"/>
      <c r="LLD54" s="37"/>
      <c r="LLE54" s="37"/>
      <c r="LLF54" s="37"/>
      <c r="LLG54" s="37"/>
      <c r="LLH54" s="37"/>
      <c r="LLI54" s="37"/>
      <c r="LLJ54" s="37"/>
      <c r="LLK54" s="37"/>
      <c r="LLL54" s="37"/>
      <c r="LLM54" s="37"/>
      <c r="LLN54" s="37"/>
      <c r="LLO54" s="37"/>
      <c r="LLP54" s="37"/>
      <c r="LLQ54" s="37"/>
      <c r="LLR54" s="37"/>
      <c r="LLS54" s="37"/>
      <c r="LLT54" s="37"/>
      <c r="LLU54" s="37"/>
      <c r="LLV54" s="37"/>
      <c r="LLW54" s="37"/>
      <c r="LLX54" s="37"/>
      <c r="LLY54" s="37"/>
      <c r="LLZ54" s="37"/>
      <c r="LMA54" s="37"/>
      <c r="LMB54" s="37"/>
      <c r="LMC54" s="37"/>
      <c r="LMD54" s="37"/>
      <c r="LME54" s="37"/>
      <c r="LMF54" s="37"/>
      <c r="LMG54" s="37"/>
      <c r="LMH54" s="37"/>
      <c r="LMI54" s="37"/>
      <c r="LMJ54" s="37"/>
      <c r="LMK54" s="37"/>
      <c r="LML54" s="37"/>
      <c r="LMM54" s="37"/>
      <c r="LMN54" s="37"/>
      <c r="LMO54" s="37"/>
      <c r="LMP54" s="37"/>
      <c r="LMQ54" s="37"/>
      <c r="LMR54" s="37"/>
      <c r="LMS54" s="37"/>
      <c r="LMT54" s="37"/>
      <c r="LMU54" s="37"/>
      <c r="LMV54" s="37"/>
      <c r="LMW54" s="37"/>
      <c r="LMX54" s="37"/>
      <c r="LMY54" s="37"/>
      <c r="LMZ54" s="37"/>
      <c r="LNA54" s="37"/>
      <c r="LNB54" s="37"/>
      <c r="LNC54" s="37"/>
      <c r="LND54" s="37"/>
      <c r="LNE54" s="37"/>
      <c r="LNF54" s="37"/>
      <c r="LNG54" s="37"/>
      <c r="LNH54" s="37"/>
      <c r="LNI54" s="37"/>
      <c r="LNJ54" s="37"/>
      <c r="LNK54" s="37"/>
      <c r="LNL54" s="37"/>
      <c r="LNM54" s="37"/>
      <c r="LNN54" s="37"/>
      <c r="LNO54" s="37"/>
      <c r="LNP54" s="37"/>
      <c r="LNQ54" s="37"/>
      <c r="LNR54" s="37"/>
      <c r="LNS54" s="37"/>
      <c r="LNT54" s="37"/>
      <c r="LNU54" s="37"/>
      <c r="LNV54" s="37"/>
      <c r="LNW54" s="37"/>
      <c r="LNX54" s="37"/>
      <c r="LNY54" s="37"/>
      <c r="LNZ54" s="37"/>
      <c r="LOA54" s="37"/>
      <c r="LOB54" s="37"/>
      <c r="LOC54" s="37"/>
      <c r="LOD54" s="37"/>
      <c r="LOE54" s="37"/>
      <c r="LOF54" s="37"/>
      <c r="LOG54" s="37"/>
      <c r="LOH54" s="37"/>
      <c r="LOI54" s="37"/>
      <c r="LOJ54" s="37"/>
      <c r="LOK54" s="37"/>
      <c r="LOL54" s="37"/>
      <c r="LOM54" s="37"/>
      <c r="LON54" s="37"/>
      <c r="LOO54" s="37"/>
      <c r="LOP54" s="37"/>
      <c r="LOQ54" s="37"/>
      <c r="LOR54" s="37"/>
      <c r="LOS54" s="37"/>
      <c r="LOT54" s="37"/>
      <c r="LOU54" s="37"/>
      <c r="LOV54" s="37"/>
      <c r="LOW54" s="37"/>
      <c r="LOX54" s="37"/>
      <c r="LOY54" s="37"/>
      <c r="LOZ54" s="37"/>
      <c r="LPA54" s="37"/>
      <c r="LPB54" s="37"/>
      <c r="LPC54" s="37"/>
      <c r="LPD54" s="37"/>
      <c r="LPE54" s="37"/>
      <c r="LPF54" s="37"/>
      <c r="LPG54" s="37"/>
      <c r="LPH54" s="37"/>
      <c r="LPI54" s="37"/>
      <c r="LPJ54" s="37"/>
      <c r="LPK54" s="37"/>
      <c r="LPL54" s="37"/>
      <c r="LPM54" s="37"/>
      <c r="LPN54" s="37"/>
      <c r="LPO54" s="37"/>
      <c r="LPP54" s="37"/>
      <c r="LPQ54" s="37"/>
      <c r="LPR54" s="37"/>
      <c r="LPS54" s="37"/>
      <c r="LPT54" s="37"/>
      <c r="LPU54" s="37"/>
      <c r="LPV54" s="37"/>
      <c r="LPW54" s="37"/>
      <c r="LPX54" s="37"/>
      <c r="LPY54" s="37"/>
      <c r="LPZ54" s="37"/>
      <c r="LQA54" s="37"/>
      <c r="LQB54" s="37"/>
      <c r="LQC54" s="37"/>
      <c r="LQD54" s="37"/>
      <c r="LQE54" s="37"/>
      <c r="LQF54" s="37"/>
      <c r="LQG54" s="37"/>
      <c r="LQH54" s="37"/>
      <c r="LQI54" s="37"/>
      <c r="LQJ54" s="37"/>
      <c r="LQK54" s="37"/>
      <c r="LQL54" s="37"/>
      <c r="LQM54" s="37"/>
      <c r="LQN54" s="37"/>
      <c r="LQO54" s="37"/>
      <c r="LQP54" s="37"/>
      <c r="LQQ54" s="37"/>
      <c r="LQR54" s="37"/>
      <c r="LQS54" s="37"/>
      <c r="LQT54" s="37"/>
      <c r="LQU54" s="37"/>
      <c r="LQV54" s="37"/>
      <c r="LQW54" s="37"/>
      <c r="LQX54" s="37"/>
      <c r="LQY54" s="37"/>
      <c r="LQZ54" s="37"/>
      <c r="LRA54" s="37"/>
      <c r="LRB54" s="37"/>
      <c r="LRC54" s="37"/>
      <c r="LRD54" s="37"/>
      <c r="LRE54" s="37"/>
      <c r="LRF54" s="37"/>
      <c r="LRG54" s="37"/>
      <c r="LRH54" s="37"/>
      <c r="LRI54" s="37"/>
      <c r="LRJ54" s="37"/>
      <c r="LRK54" s="37"/>
      <c r="LRL54" s="37"/>
      <c r="LRM54" s="37"/>
      <c r="LRN54" s="37"/>
      <c r="LRO54" s="37"/>
      <c r="LRP54" s="37"/>
      <c r="LRQ54" s="37"/>
      <c r="LRR54" s="37"/>
      <c r="LRS54" s="37"/>
      <c r="LRT54" s="37"/>
      <c r="LRU54" s="37"/>
      <c r="LRV54" s="37"/>
      <c r="LRW54" s="37"/>
      <c r="LRX54" s="37"/>
      <c r="LRY54" s="37"/>
      <c r="LRZ54" s="37"/>
      <c r="LSA54" s="37"/>
      <c r="LSB54" s="37"/>
      <c r="LSC54" s="37"/>
      <c r="LSD54" s="37"/>
      <c r="LSE54" s="37"/>
      <c r="LSF54" s="37"/>
      <c r="LSG54" s="37"/>
      <c r="LSH54" s="37"/>
      <c r="LSI54" s="37"/>
      <c r="LSJ54" s="37"/>
      <c r="LSK54" s="37"/>
      <c r="LSL54" s="37"/>
      <c r="LSM54" s="37"/>
      <c r="LSN54" s="37"/>
      <c r="LSO54" s="37"/>
      <c r="LSP54" s="37"/>
      <c r="LSQ54" s="37"/>
      <c r="LSR54" s="37"/>
      <c r="LSS54" s="37"/>
      <c r="LST54" s="37"/>
      <c r="LSU54" s="37"/>
      <c r="LSV54" s="37"/>
      <c r="LSW54" s="37"/>
      <c r="LSX54" s="37"/>
      <c r="LSY54" s="37"/>
      <c r="LSZ54" s="37"/>
      <c r="LTA54" s="37"/>
      <c r="LTB54" s="37"/>
      <c r="LTC54" s="37"/>
      <c r="LTD54" s="37"/>
      <c r="LTE54" s="37"/>
      <c r="LTF54" s="37"/>
      <c r="LTG54" s="37"/>
      <c r="LTH54" s="37"/>
      <c r="LTI54" s="37"/>
      <c r="LTJ54" s="37"/>
      <c r="LTK54" s="37"/>
      <c r="LTL54" s="37"/>
      <c r="LTM54" s="37"/>
      <c r="LTN54" s="37"/>
      <c r="LTO54" s="37"/>
      <c r="LTP54" s="37"/>
      <c r="LTQ54" s="37"/>
      <c r="LTR54" s="37"/>
      <c r="LTS54" s="37"/>
      <c r="LTT54" s="37"/>
      <c r="LTU54" s="37"/>
      <c r="LTV54" s="37"/>
      <c r="LTW54" s="37"/>
      <c r="LTX54" s="37"/>
      <c r="LTY54" s="37"/>
      <c r="LTZ54" s="37"/>
      <c r="LUA54" s="37"/>
      <c r="LUB54" s="37"/>
      <c r="LUC54" s="37"/>
      <c r="LUD54" s="37"/>
      <c r="LUE54" s="37"/>
      <c r="LUF54" s="37"/>
      <c r="LUG54" s="37"/>
      <c r="LUH54" s="37"/>
      <c r="LUI54" s="37"/>
      <c r="LUJ54" s="37"/>
      <c r="LUK54" s="37"/>
      <c r="LUL54" s="37"/>
      <c r="LUM54" s="37"/>
      <c r="LUN54" s="37"/>
      <c r="LUO54" s="37"/>
      <c r="LUP54" s="37"/>
      <c r="LUQ54" s="37"/>
      <c r="LUR54" s="37"/>
      <c r="LUS54" s="37"/>
      <c r="LUT54" s="37"/>
      <c r="LUU54" s="37"/>
      <c r="LUV54" s="37"/>
      <c r="LUW54" s="37"/>
      <c r="LUX54" s="37"/>
      <c r="LUY54" s="37"/>
      <c r="LUZ54" s="37"/>
      <c r="LVA54" s="37"/>
      <c r="LVB54" s="37"/>
      <c r="LVC54" s="37"/>
      <c r="LVD54" s="37"/>
      <c r="LVE54" s="37"/>
      <c r="LVF54" s="37"/>
      <c r="LVG54" s="37"/>
      <c r="LVH54" s="37"/>
      <c r="LVI54" s="37"/>
      <c r="LVJ54" s="37"/>
      <c r="LVK54" s="37"/>
      <c r="LVL54" s="37"/>
      <c r="LVM54" s="37"/>
      <c r="LVN54" s="37"/>
      <c r="LVO54" s="37"/>
      <c r="LVP54" s="37"/>
      <c r="LVQ54" s="37"/>
      <c r="LVR54" s="37"/>
      <c r="LVS54" s="37"/>
      <c r="LVT54" s="37"/>
      <c r="LVU54" s="37"/>
      <c r="LVV54" s="37"/>
      <c r="LVW54" s="37"/>
      <c r="LVX54" s="37"/>
      <c r="LVY54" s="37"/>
      <c r="LVZ54" s="37"/>
      <c r="LWA54" s="37"/>
      <c r="LWB54" s="37"/>
      <c r="LWC54" s="37"/>
      <c r="LWD54" s="37"/>
      <c r="LWE54" s="37"/>
      <c r="LWF54" s="37"/>
      <c r="LWG54" s="37"/>
      <c r="LWH54" s="37"/>
      <c r="LWI54" s="37"/>
      <c r="LWJ54" s="37"/>
      <c r="LWK54" s="37"/>
      <c r="LWL54" s="37"/>
      <c r="LWM54" s="37"/>
      <c r="LWN54" s="37"/>
      <c r="LWO54" s="37"/>
      <c r="LWP54" s="37"/>
      <c r="LWQ54" s="37"/>
      <c r="LWR54" s="37"/>
      <c r="LWS54" s="37"/>
      <c r="LWT54" s="37"/>
      <c r="LWU54" s="37"/>
      <c r="LWV54" s="37"/>
      <c r="LWW54" s="37"/>
      <c r="LWX54" s="37"/>
      <c r="LWY54" s="37"/>
      <c r="LWZ54" s="37"/>
      <c r="LXA54" s="37"/>
      <c r="LXB54" s="37"/>
      <c r="LXC54" s="37"/>
      <c r="LXD54" s="37"/>
      <c r="LXE54" s="37"/>
      <c r="LXF54" s="37"/>
      <c r="LXG54" s="37"/>
      <c r="LXH54" s="37"/>
      <c r="LXI54" s="37"/>
      <c r="LXJ54" s="37"/>
      <c r="LXK54" s="37"/>
      <c r="LXL54" s="37"/>
      <c r="LXM54" s="37"/>
      <c r="LXN54" s="37"/>
      <c r="LXO54" s="37"/>
      <c r="LXP54" s="37"/>
      <c r="LXQ54" s="37"/>
      <c r="LXR54" s="37"/>
      <c r="LXS54" s="37"/>
      <c r="LXT54" s="37"/>
      <c r="LXU54" s="37"/>
      <c r="LXV54" s="37"/>
      <c r="LXW54" s="37"/>
      <c r="LXX54" s="37"/>
      <c r="LXY54" s="37"/>
      <c r="LXZ54" s="37"/>
      <c r="LYA54" s="37"/>
      <c r="LYB54" s="37"/>
      <c r="LYC54" s="37"/>
      <c r="LYD54" s="37"/>
      <c r="LYE54" s="37"/>
      <c r="LYF54" s="37"/>
      <c r="LYG54" s="37"/>
      <c r="LYH54" s="37"/>
      <c r="LYI54" s="37"/>
      <c r="LYJ54" s="37"/>
      <c r="LYK54" s="37"/>
      <c r="LYL54" s="37"/>
      <c r="LYM54" s="37"/>
      <c r="LYN54" s="37"/>
      <c r="LYO54" s="37"/>
      <c r="LYP54" s="37"/>
      <c r="LYQ54" s="37"/>
      <c r="LYR54" s="37"/>
      <c r="LYS54" s="37"/>
      <c r="LYT54" s="37"/>
      <c r="LYU54" s="37"/>
      <c r="LYV54" s="37"/>
      <c r="LYW54" s="37"/>
      <c r="LYX54" s="37"/>
      <c r="LYY54" s="37"/>
      <c r="LYZ54" s="37"/>
      <c r="LZA54" s="37"/>
      <c r="LZB54" s="37"/>
      <c r="LZC54" s="37"/>
      <c r="LZD54" s="37"/>
      <c r="LZE54" s="37"/>
      <c r="LZF54" s="37"/>
      <c r="LZG54" s="37"/>
      <c r="LZH54" s="37"/>
      <c r="LZI54" s="37"/>
      <c r="LZJ54" s="37"/>
      <c r="LZK54" s="37"/>
      <c r="LZL54" s="37"/>
      <c r="LZM54" s="37"/>
      <c r="LZN54" s="37"/>
      <c r="LZO54" s="37"/>
      <c r="LZP54" s="37"/>
      <c r="LZQ54" s="37"/>
      <c r="LZR54" s="37"/>
      <c r="LZS54" s="37"/>
      <c r="LZT54" s="37"/>
      <c r="LZU54" s="37"/>
      <c r="LZV54" s="37"/>
      <c r="LZW54" s="37"/>
      <c r="LZX54" s="37"/>
      <c r="LZY54" s="37"/>
      <c r="LZZ54" s="37"/>
      <c r="MAA54" s="37"/>
      <c r="MAB54" s="37"/>
      <c r="MAC54" s="37"/>
      <c r="MAD54" s="37"/>
      <c r="MAE54" s="37"/>
      <c r="MAF54" s="37"/>
      <c r="MAG54" s="37"/>
      <c r="MAH54" s="37"/>
      <c r="MAI54" s="37"/>
      <c r="MAJ54" s="37"/>
      <c r="MAK54" s="37"/>
      <c r="MAL54" s="37"/>
      <c r="MAM54" s="37"/>
      <c r="MAN54" s="37"/>
      <c r="MAO54" s="37"/>
      <c r="MAP54" s="37"/>
      <c r="MAQ54" s="37"/>
      <c r="MAR54" s="37"/>
      <c r="MAS54" s="37"/>
      <c r="MAT54" s="37"/>
      <c r="MAU54" s="37"/>
      <c r="MAV54" s="37"/>
      <c r="MAW54" s="37"/>
      <c r="MAX54" s="37"/>
      <c r="MAY54" s="37"/>
      <c r="MAZ54" s="37"/>
      <c r="MBA54" s="37"/>
      <c r="MBB54" s="37"/>
      <c r="MBC54" s="37"/>
      <c r="MBD54" s="37"/>
      <c r="MBE54" s="37"/>
      <c r="MBF54" s="37"/>
      <c r="MBG54" s="37"/>
      <c r="MBH54" s="37"/>
      <c r="MBI54" s="37"/>
      <c r="MBJ54" s="37"/>
      <c r="MBK54" s="37"/>
      <c r="MBL54" s="37"/>
      <c r="MBM54" s="37"/>
      <c r="MBN54" s="37"/>
      <c r="MBO54" s="37"/>
      <c r="MBP54" s="37"/>
      <c r="MBQ54" s="37"/>
      <c r="MBR54" s="37"/>
      <c r="MBS54" s="37"/>
      <c r="MBT54" s="37"/>
      <c r="MBU54" s="37"/>
      <c r="MBV54" s="37"/>
      <c r="MBW54" s="37"/>
      <c r="MBX54" s="37"/>
      <c r="MBY54" s="37"/>
      <c r="MBZ54" s="37"/>
      <c r="MCA54" s="37"/>
      <c r="MCB54" s="37"/>
      <c r="MCC54" s="37"/>
      <c r="MCD54" s="37"/>
      <c r="MCE54" s="37"/>
      <c r="MCF54" s="37"/>
      <c r="MCG54" s="37"/>
      <c r="MCH54" s="37"/>
      <c r="MCI54" s="37"/>
      <c r="MCJ54" s="37"/>
      <c r="MCK54" s="37"/>
      <c r="MCL54" s="37"/>
      <c r="MCM54" s="37"/>
      <c r="MCN54" s="37"/>
      <c r="MCO54" s="37"/>
      <c r="MCP54" s="37"/>
      <c r="MCQ54" s="37"/>
      <c r="MCR54" s="37"/>
      <c r="MCS54" s="37"/>
      <c r="MCT54" s="37"/>
      <c r="MCU54" s="37"/>
      <c r="MCV54" s="37"/>
      <c r="MCW54" s="37"/>
      <c r="MCX54" s="37"/>
      <c r="MCY54" s="37"/>
      <c r="MCZ54" s="37"/>
      <c r="MDA54" s="37"/>
      <c r="MDB54" s="37"/>
      <c r="MDC54" s="37"/>
      <c r="MDD54" s="37"/>
      <c r="MDE54" s="37"/>
      <c r="MDF54" s="37"/>
      <c r="MDG54" s="37"/>
      <c r="MDH54" s="37"/>
      <c r="MDI54" s="37"/>
      <c r="MDJ54" s="37"/>
      <c r="MDK54" s="37"/>
      <c r="MDL54" s="37"/>
      <c r="MDM54" s="37"/>
      <c r="MDN54" s="37"/>
      <c r="MDO54" s="37"/>
      <c r="MDP54" s="37"/>
      <c r="MDQ54" s="37"/>
      <c r="MDR54" s="37"/>
      <c r="MDS54" s="37"/>
      <c r="MDT54" s="37"/>
      <c r="MDU54" s="37"/>
      <c r="MDV54" s="37"/>
      <c r="MDW54" s="37"/>
      <c r="MDX54" s="37"/>
      <c r="MDY54" s="37"/>
      <c r="MDZ54" s="37"/>
      <c r="MEA54" s="37"/>
      <c r="MEB54" s="37"/>
      <c r="MEC54" s="37"/>
      <c r="MED54" s="37"/>
      <c r="MEE54" s="37"/>
      <c r="MEF54" s="37"/>
      <c r="MEG54" s="37"/>
      <c r="MEH54" s="37"/>
      <c r="MEI54" s="37"/>
      <c r="MEJ54" s="37"/>
      <c r="MEK54" s="37"/>
      <c r="MEL54" s="37"/>
      <c r="MEM54" s="37"/>
      <c r="MEN54" s="37"/>
      <c r="MEO54" s="37"/>
      <c r="MEP54" s="37"/>
      <c r="MEQ54" s="37"/>
      <c r="MER54" s="37"/>
      <c r="MES54" s="37"/>
      <c r="MET54" s="37"/>
      <c r="MEU54" s="37"/>
      <c r="MEV54" s="37"/>
      <c r="MEW54" s="37"/>
      <c r="MEX54" s="37"/>
      <c r="MEY54" s="37"/>
      <c r="MEZ54" s="37"/>
      <c r="MFA54" s="37"/>
      <c r="MFB54" s="37"/>
      <c r="MFC54" s="37"/>
      <c r="MFD54" s="37"/>
      <c r="MFE54" s="37"/>
      <c r="MFF54" s="37"/>
      <c r="MFG54" s="37"/>
      <c r="MFH54" s="37"/>
      <c r="MFI54" s="37"/>
      <c r="MFJ54" s="37"/>
      <c r="MFK54" s="37"/>
      <c r="MFL54" s="37"/>
      <c r="MFM54" s="37"/>
      <c r="MFN54" s="37"/>
      <c r="MFO54" s="37"/>
      <c r="MFP54" s="37"/>
      <c r="MFQ54" s="37"/>
      <c r="MFR54" s="37"/>
      <c r="MFS54" s="37"/>
      <c r="MFT54" s="37"/>
      <c r="MFU54" s="37"/>
      <c r="MFV54" s="37"/>
      <c r="MFW54" s="37"/>
      <c r="MFX54" s="37"/>
      <c r="MFY54" s="37"/>
      <c r="MFZ54" s="37"/>
      <c r="MGA54" s="37"/>
      <c r="MGB54" s="37"/>
      <c r="MGC54" s="37"/>
      <c r="MGD54" s="37"/>
      <c r="MGE54" s="37"/>
      <c r="MGF54" s="37"/>
      <c r="MGG54" s="37"/>
      <c r="MGH54" s="37"/>
      <c r="MGI54" s="37"/>
      <c r="MGJ54" s="37"/>
      <c r="MGK54" s="37"/>
      <c r="MGL54" s="37"/>
      <c r="MGM54" s="37"/>
      <c r="MGN54" s="37"/>
      <c r="MGO54" s="37"/>
      <c r="MGP54" s="37"/>
      <c r="MGQ54" s="37"/>
      <c r="MGR54" s="37"/>
      <c r="MGS54" s="37"/>
      <c r="MGT54" s="37"/>
      <c r="MGU54" s="37"/>
      <c r="MGV54" s="37"/>
      <c r="MGW54" s="37"/>
      <c r="MGX54" s="37"/>
      <c r="MGY54" s="37"/>
      <c r="MGZ54" s="37"/>
      <c r="MHA54" s="37"/>
      <c r="MHB54" s="37"/>
      <c r="MHC54" s="37"/>
      <c r="MHD54" s="37"/>
      <c r="MHE54" s="37"/>
      <c r="MHF54" s="37"/>
      <c r="MHG54" s="37"/>
      <c r="MHH54" s="37"/>
      <c r="MHI54" s="37"/>
      <c r="MHJ54" s="37"/>
      <c r="MHK54" s="37"/>
      <c r="MHL54" s="37"/>
      <c r="MHM54" s="37"/>
      <c r="MHN54" s="37"/>
      <c r="MHO54" s="37"/>
      <c r="MHP54" s="37"/>
      <c r="MHQ54" s="37"/>
      <c r="MHR54" s="37"/>
      <c r="MHS54" s="37"/>
      <c r="MHT54" s="37"/>
      <c r="MHU54" s="37"/>
      <c r="MHV54" s="37"/>
      <c r="MHW54" s="37"/>
      <c r="MHX54" s="37"/>
      <c r="MHY54" s="37"/>
      <c r="MHZ54" s="37"/>
      <c r="MIA54" s="37"/>
      <c r="MIB54" s="37"/>
      <c r="MIC54" s="37"/>
      <c r="MID54" s="37"/>
      <c r="MIE54" s="37"/>
      <c r="MIF54" s="37"/>
      <c r="MIG54" s="37"/>
      <c r="MIH54" s="37"/>
      <c r="MII54" s="37"/>
      <c r="MIJ54" s="37"/>
      <c r="MIK54" s="37"/>
      <c r="MIL54" s="37"/>
      <c r="MIM54" s="37"/>
      <c r="MIN54" s="37"/>
      <c r="MIO54" s="37"/>
      <c r="MIP54" s="37"/>
      <c r="MIQ54" s="37"/>
      <c r="MIR54" s="37"/>
      <c r="MIS54" s="37"/>
      <c r="MIT54" s="37"/>
      <c r="MIU54" s="37"/>
      <c r="MIV54" s="37"/>
      <c r="MIW54" s="37"/>
      <c r="MIX54" s="37"/>
      <c r="MIY54" s="37"/>
      <c r="MIZ54" s="37"/>
      <c r="MJA54" s="37"/>
      <c r="MJB54" s="37"/>
      <c r="MJC54" s="37"/>
      <c r="MJD54" s="37"/>
      <c r="MJE54" s="37"/>
      <c r="MJF54" s="37"/>
      <c r="MJG54" s="37"/>
      <c r="MJH54" s="37"/>
      <c r="MJI54" s="37"/>
      <c r="MJJ54" s="37"/>
      <c r="MJK54" s="37"/>
      <c r="MJL54" s="37"/>
      <c r="MJM54" s="37"/>
      <c r="MJN54" s="37"/>
      <c r="MJO54" s="37"/>
      <c r="MJP54" s="37"/>
      <c r="MJQ54" s="37"/>
      <c r="MJR54" s="37"/>
      <c r="MJS54" s="37"/>
      <c r="MJT54" s="37"/>
      <c r="MJU54" s="37"/>
      <c r="MJV54" s="37"/>
      <c r="MJW54" s="37"/>
      <c r="MJX54" s="37"/>
      <c r="MJY54" s="37"/>
      <c r="MJZ54" s="37"/>
      <c r="MKA54" s="37"/>
      <c r="MKB54" s="37"/>
      <c r="MKC54" s="37"/>
      <c r="MKD54" s="37"/>
      <c r="MKE54" s="37"/>
      <c r="MKF54" s="37"/>
      <c r="MKG54" s="37"/>
      <c r="MKH54" s="37"/>
      <c r="MKI54" s="37"/>
      <c r="MKJ54" s="37"/>
      <c r="MKK54" s="37"/>
      <c r="MKL54" s="37"/>
      <c r="MKM54" s="37"/>
      <c r="MKN54" s="37"/>
      <c r="MKO54" s="37"/>
      <c r="MKP54" s="37"/>
      <c r="MKQ54" s="37"/>
      <c r="MKR54" s="37"/>
      <c r="MKS54" s="37"/>
      <c r="MKT54" s="37"/>
      <c r="MKU54" s="37"/>
      <c r="MKV54" s="37"/>
      <c r="MKW54" s="37"/>
      <c r="MKX54" s="37"/>
      <c r="MKY54" s="37"/>
      <c r="MKZ54" s="37"/>
      <c r="MLA54" s="37"/>
      <c r="MLB54" s="37"/>
      <c r="MLC54" s="37"/>
      <c r="MLD54" s="37"/>
      <c r="MLE54" s="37"/>
      <c r="MLF54" s="37"/>
      <c r="MLG54" s="37"/>
      <c r="MLH54" s="37"/>
      <c r="MLI54" s="37"/>
      <c r="MLJ54" s="37"/>
      <c r="MLK54" s="37"/>
      <c r="MLL54" s="37"/>
      <c r="MLM54" s="37"/>
      <c r="MLN54" s="37"/>
      <c r="MLO54" s="37"/>
      <c r="MLP54" s="37"/>
      <c r="MLQ54" s="37"/>
      <c r="MLR54" s="37"/>
      <c r="MLS54" s="37"/>
      <c r="MLT54" s="37"/>
      <c r="MLU54" s="37"/>
      <c r="MLV54" s="37"/>
      <c r="MLW54" s="37"/>
      <c r="MLX54" s="37"/>
      <c r="MLY54" s="37"/>
      <c r="MLZ54" s="37"/>
      <c r="MMA54" s="37"/>
      <c r="MMB54" s="37"/>
      <c r="MMC54" s="37"/>
      <c r="MMD54" s="37"/>
      <c r="MME54" s="37"/>
      <c r="MMF54" s="37"/>
      <c r="MMG54" s="37"/>
      <c r="MMH54" s="37"/>
      <c r="MMI54" s="37"/>
      <c r="MMJ54" s="37"/>
      <c r="MMK54" s="37"/>
      <c r="MML54" s="37"/>
      <c r="MMM54" s="37"/>
      <c r="MMN54" s="37"/>
      <c r="MMO54" s="37"/>
      <c r="MMP54" s="37"/>
      <c r="MMQ54" s="37"/>
      <c r="MMR54" s="37"/>
      <c r="MMS54" s="37"/>
      <c r="MMT54" s="37"/>
      <c r="MMU54" s="37"/>
      <c r="MMV54" s="37"/>
      <c r="MMW54" s="37"/>
      <c r="MMX54" s="37"/>
      <c r="MMY54" s="37"/>
      <c r="MMZ54" s="37"/>
      <c r="MNA54" s="37"/>
      <c r="MNB54" s="37"/>
      <c r="MNC54" s="37"/>
      <c r="MND54" s="37"/>
      <c r="MNE54" s="37"/>
      <c r="MNF54" s="37"/>
      <c r="MNG54" s="37"/>
      <c r="MNH54" s="37"/>
      <c r="MNI54" s="37"/>
      <c r="MNJ54" s="37"/>
      <c r="MNK54" s="37"/>
      <c r="MNL54" s="37"/>
      <c r="MNM54" s="37"/>
      <c r="MNN54" s="37"/>
      <c r="MNO54" s="37"/>
      <c r="MNP54" s="37"/>
      <c r="MNQ54" s="37"/>
      <c r="MNR54" s="37"/>
      <c r="MNS54" s="37"/>
      <c r="MNT54" s="37"/>
      <c r="MNU54" s="37"/>
      <c r="MNV54" s="37"/>
      <c r="MNW54" s="37"/>
      <c r="MNX54" s="37"/>
      <c r="MNY54" s="37"/>
      <c r="MNZ54" s="37"/>
      <c r="MOA54" s="37"/>
      <c r="MOB54" s="37"/>
      <c r="MOC54" s="37"/>
      <c r="MOD54" s="37"/>
      <c r="MOE54" s="37"/>
      <c r="MOF54" s="37"/>
      <c r="MOG54" s="37"/>
      <c r="MOH54" s="37"/>
      <c r="MOI54" s="37"/>
      <c r="MOJ54" s="37"/>
      <c r="MOK54" s="37"/>
      <c r="MOL54" s="37"/>
      <c r="MOM54" s="37"/>
      <c r="MON54" s="37"/>
      <c r="MOO54" s="37"/>
      <c r="MOP54" s="37"/>
      <c r="MOQ54" s="37"/>
      <c r="MOR54" s="37"/>
      <c r="MOS54" s="37"/>
      <c r="MOT54" s="37"/>
      <c r="MOU54" s="37"/>
      <c r="MOV54" s="37"/>
      <c r="MOW54" s="37"/>
      <c r="MOX54" s="37"/>
      <c r="MOY54" s="37"/>
      <c r="MOZ54" s="37"/>
      <c r="MPA54" s="37"/>
      <c r="MPB54" s="37"/>
      <c r="MPC54" s="37"/>
      <c r="MPD54" s="37"/>
      <c r="MPE54" s="37"/>
      <c r="MPF54" s="37"/>
      <c r="MPG54" s="37"/>
      <c r="MPH54" s="37"/>
      <c r="MPI54" s="37"/>
      <c r="MPJ54" s="37"/>
      <c r="MPK54" s="37"/>
      <c r="MPL54" s="37"/>
      <c r="MPM54" s="37"/>
      <c r="MPN54" s="37"/>
      <c r="MPO54" s="37"/>
      <c r="MPP54" s="37"/>
      <c r="MPQ54" s="37"/>
      <c r="MPR54" s="37"/>
      <c r="MPS54" s="37"/>
      <c r="MPT54" s="37"/>
      <c r="MPU54" s="37"/>
      <c r="MPV54" s="37"/>
      <c r="MPW54" s="37"/>
      <c r="MPX54" s="37"/>
      <c r="MPY54" s="37"/>
      <c r="MPZ54" s="37"/>
      <c r="MQA54" s="37"/>
      <c r="MQB54" s="37"/>
      <c r="MQC54" s="37"/>
      <c r="MQD54" s="37"/>
      <c r="MQE54" s="37"/>
      <c r="MQF54" s="37"/>
      <c r="MQG54" s="37"/>
      <c r="MQH54" s="37"/>
      <c r="MQI54" s="37"/>
      <c r="MQJ54" s="37"/>
      <c r="MQK54" s="37"/>
      <c r="MQL54" s="37"/>
      <c r="MQM54" s="37"/>
      <c r="MQN54" s="37"/>
      <c r="MQO54" s="37"/>
      <c r="MQP54" s="37"/>
      <c r="MQQ54" s="37"/>
      <c r="MQR54" s="37"/>
      <c r="MQS54" s="37"/>
      <c r="MQT54" s="37"/>
      <c r="MQU54" s="37"/>
      <c r="MQV54" s="37"/>
      <c r="MQW54" s="37"/>
      <c r="MQX54" s="37"/>
      <c r="MQY54" s="37"/>
      <c r="MQZ54" s="37"/>
      <c r="MRA54" s="37"/>
      <c r="MRB54" s="37"/>
      <c r="MRC54" s="37"/>
      <c r="MRD54" s="37"/>
      <c r="MRE54" s="37"/>
      <c r="MRF54" s="37"/>
      <c r="MRG54" s="37"/>
      <c r="MRH54" s="37"/>
      <c r="MRI54" s="37"/>
      <c r="MRJ54" s="37"/>
      <c r="MRK54" s="37"/>
      <c r="MRL54" s="37"/>
      <c r="MRM54" s="37"/>
      <c r="MRN54" s="37"/>
      <c r="MRO54" s="37"/>
      <c r="MRP54" s="37"/>
      <c r="MRQ54" s="37"/>
      <c r="MRR54" s="37"/>
      <c r="MRS54" s="37"/>
      <c r="MRT54" s="37"/>
      <c r="MRU54" s="37"/>
      <c r="MRV54" s="37"/>
      <c r="MRW54" s="37"/>
      <c r="MRX54" s="37"/>
      <c r="MRY54" s="37"/>
      <c r="MRZ54" s="37"/>
      <c r="MSA54" s="37"/>
      <c r="MSB54" s="37"/>
      <c r="MSC54" s="37"/>
      <c r="MSD54" s="37"/>
      <c r="MSE54" s="37"/>
      <c r="MSF54" s="37"/>
      <c r="MSG54" s="37"/>
      <c r="MSH54" s="37"/>
      <c r="MSI54" s="37"/>
      <c r="MSJ54" s="37"/>
      <c r="MSK54" s="37"/>
      <c r="MSL54" s="37"/>
      <c r="MSM54" s="37"/>
      <c r="MSN54" s="37"/>
      <c r="MSO54" s="37"/>
      <c r="MSP54" s="37"/>
      <c r="MSQ54" s="37"/>
      <c r="MSR54" s="37"/>
      <c r="MSS54" s="37"/>
      <c r="MST54" s="37"/>
      <c r="MSU54" s="37"/>
      <c r="MSV54" s="37"/>
      <c r="MSW54" s="37"/>
      <c r="MSX54" s="37"/>
      <c r="MSY54" s="37"/>
      <c r="MSZ54" s="37"/>
      <c r="MTA54" s="37"/>
      <c r="MTB54" s="37"/>
      <c r="MTC54" s="37"/>
      <c r="MTD54" s="37"/>
      <c r="MTE54" s="37"/>
      <c r="MTF54" s="37"/>
      <c r="MTG54" s="37"/>
      <c r="MTH54" s="37"/>
      <c r="MTI54" s="37"/>
      <c r="MTJ54" s="37"/>
      <c r="MTK54" s="37"/>
      <c r="MTL54" s="37"/>
      <c r="MTM54" s="37"/>
      <c r="MTN54" s="37"/>
      <c r="MTO54" s="37"/>
      <c r="MTP54" s="37"/>
      <c r="MTQ54" s="37"/>
      <c r="MTR54" s="37"/>
      <c r="MTS54" s="37"/>
      <c r="MTT54" s="37"/>
      <c r="MTU54" s="37"/>
      <c r="MTV54" s="37"/>
      <c r="MTW54" s="37"/>
      <c r="MTX54" s="37"/>
      <c r="MTY54" s="37"/>
      <c r="MTZ54" s="37"/>
      <c r="MUA54" s="37"/>
      <c r="MUB54" s="37"/>
      <c r="MUC54" s="37"/>
      <c r="MUD54" s="37"/>
      <c r="MUE54" s="37"/>
      <c r="MUF54" s="37"/>
      <c r="MUG54" s="37"/>
      <c r="MUH54" s="37"/>
      <c r="MUI54" s="37"/>
      <c r="MUJ54" s="37"/>
      <c r="MUK54" s="37"/>
      <c r="MUL54" s="37"/>
      <c r="MUM54" s="37"/>
      <c r="MUN54" s="37"/>
      <c r="MUO54" s="37"/>
      <c r="MUP54" s="37"/>
      <c r="MUQ54" s="37"/>
      <c r="MUR54" s="37"/>
      <c r="MUS54" s="37"/>
      <c r="MUT54" s="37"/>
      <c r="MUU54" s="37"/>
      <c r="MUV54" s="37"/>
      <c r="MUW54" s="37"/>
      <c r="MUX54" s="37"/>
      <c r="MUY54" s="37"/>
      <c r="MUZ54" s="37"/>
      <c r="MVA54" s="37"/>
      <c r="MVB54" s="37"/>
      <c r="MVC54" s="37"/>
      <c r="MVD54" s="37"/>
      <c r="MVE54" s="37"/>
      <c r="MVF54" s="37"/>
      <c r="MVG54" s="37"/>
      <c r="MVH54" s="37"/>
      <c r="MVI54" s="37"/>
      <c r="MVJ54" s="37"/>
      <c r="MVK54" s="37"/>
      <c r="MVL54" s="37"/>
      <c r="MVM54" s="37"/>
      <c r="MVN54" s="37"/>
      <c r="MVO54" s="37"/>
      <c r="MVP54" s="37"/>
      <c r="MVQ54" s="37"/>
      <c r="MVR54" s="37"/>
      <c r="MVS54" s="37"/>
      <c r="MVT54" s="37"/>
      <c r="MVU54" s="37"/>
      <c r="MVV54" s="37"/>
      <c r="MVW54" s="37"/>
      <c r="MVX54" s="37"/>
      <c r="MVY54" s="37"/>
      <c r="MVZ54" s="37"/>
      <c r="MWA54" s="37"/>
      <c r="MWB54" s="37"/>
      <c r="MWC54" s="37"/>
      <c r="MWD54" s="37"/>
      <c r="MWE54" s="37"/>
      <c r="MWF54" s="37"/>
      <c r="MWG54" s="37"/>
      <c r="MWH54" s="37"/>
      <c r="MWI54" s="37"/>
      <c r="MWJ54" s="37"/>
      <c r="MWK54" s="37"/>
      <c r="MWL54" s="37"/>
      <c r="MWM54" s="37"/>
      <c r="MWN54" s="37"/>
      <c r="MWO54" s="37"/>
      <c r="MWP54" s="37"/>
      <c r="MWQ54" s="37"/>
      <c r="MWR54" s="37"/>
      <c r="MWS54" s="37"/>
      <c r="MWT54" s="37"/>
      <c r="MWU54" s="37"/>
      <c r="MWV54" s="37"/>
      <c r="MWW54" s="37"/>
      <c r="MWX54" s="37"/>
      <c r="MWY54" s="37"/>
      <c r="MWZ54" s="37"/>
      <c r="MXA54" s="37"/>
      <c r="MXB54" s="37"/>
      <c r="MXC54" s="37"/>
      <c r="MXD54" s="37"/>
      <c r="MXE54" s="37"/>
      <c r="MXF54" s="37"/>
      <c r="MXG54" s="37"/>
      <c r="MXH54" s="37"/>
      <c r="MXI54" s="37"/>
      <c r="MXJ54" s="37"/>
      <c r="MXK54" s="37"/>
      <c r="MXL54" s="37"/>
      <c r="MXM54" s="37"/>
      <c r="MXN54" s="37"/>
      <c r="MXO54" s="37"/>
      <c r="MXP54" s="37"/>
      <c r="MXQ54" s="37"/>
      <c r="MXR54" s="37"/>
      <c r="MXS54" s="37"/>
      <c r="MXT54" s="37"/>
      <c r="MXU54" s="37"/>
      <c r="MXV54" s="37"/>
      <c r="MXW54" s="37"/>
      <c r="MXX54" s="37"/>
      <c r="MXY54" s="37"/>
      <c r="MXZ54" s="37"/>
      <c r="MYA54" s="37"/>
      <c r="MYB54" s="37"/>
      <c r="MYC54" s="37"/>
      <c r="MYD54" s="37"/>
      <c r="MYE54" s="37"/>
      <c r="MYF54" s="37"/>
      <c r="MYG54" s="37"/>
      <c r="MYH54" s="37"/>
      <c r="MYI54" s="37"/>
      <c r="MYJ54" s="37"/>
      <c r="MYK54" s="37"/>
      <c r="MYL54" s="37"/>
      <c r="MYM54" s="37"/>
      <c r="MYN54" s="37"/>
      <c r="MYO54" s="37"/>
      <c r="MYP54" s="37"/>
      <c r="MYQ54" s="37"/>
      <c r="MYR54" s="37"/>
      <c r="MYS54" s="37"/>
      <c r="MYT54" s="37"/>
      <c r="MYU54" s="37"/>
      <c r="MYV54" s="37"/>
      <c r="MYW54" s="37"/>
      <c r="MYX54" s="37"/>
      <c r="MYY54" s="37"/>
      <c r="MYZ54" s="37"/>
      <c r="MZA54" s="37"/>
      <c r="MZB54" s="37"/>
      <c r="MZC54" s="37"/>
      <c r="MZD54" s="37"/>
      <c r="MZE54" s="37"/>
      <c r="MZF54" s="37"/>
      <c r="MZG54" s="37"/>
      <c r="MZH54" s="37"/>
      <c r="MZI54" s="37"/>
      <c r="MZJ54" s="37"/>
      <c r="MZK54" s="37"/>
      <c r="MZL54" s="37"/>
      <c r="MZM54" s="37"/>
      <c r="MZN54" s="37"/>
      <c r="MZO54" s="37"/>
      <c r="MZP54" s="37"/>
      <c r="MZQ54" s="37"/>
      <c r="MZR54" s="37"/>
      <c r="MZS54" s="37"/>
      <c r="MZT54" s="37"/>
      <c r="MZU54" s="37"/>
      <c r="MZV54" s="37"/>
      <c r="MZW54" s="37"/>
      <c r="MZX54" s="37"/>
      <c r="MZY54" s="37"/>
      <c r="MZZ54" s="37"/>
      <c r="NAA54" s="37"/>
      <c r="NAB54" s="37"/>
      <c r="NAC54" s="37"/>
      <c r="NAD54" s="37"/>
      <c r="NAE54" s="37"/>
      <c r="NAF54" s="37"/>
      <c r="NAG54" s="37"/>
      <c r="NAH54" s="37"/>
      <c r="NAI54" s="37"/>
      <c r="NAJ54" s="37"/>
      <c r="NAK54" s="37"/>
      <c r="NAL54" s="37"/>
      <c r="NAM54" s="37"/>
      <c r="NAN54" s="37"/>
      <c r="NAO54" s="37"/>
      <c r="NAP54" s="37"/>
      <c r="NAQ54" s="37"/>
      <c r="NAR54" s="37"/>
      <c r="NAS54" s="37"/>
      <c r="NAT54" s="37"/>
      <c r="NAU54" s="37"/>
      <c r="NAV54" s="37"/>
      <c r="NAW54" s="37"/>
      <c r="NAX54" s="37"/>
      <c r="NAY54" s="37"/>
      <c r="NAZ54" s="37"/>
      <c r="NBA54" s="37"/>
      <c r="NBB54" s="37"/>
      <c r="NBC54" s="37"/>
      <c r="NBD54" s="37"/>
      <c r="NBE54" s="37"/>
      <c r="NBF54" s="37"/>
      <c r="NBG54" s="37"/>
      <c r="NBH54" s="37"/>
      <c r="NBI54" s="37"/>
      <c r="NBJ54" s="37"/>
      <c r="NBK54" s="37"/>
      <c r="NBL54" s="37"/>
      <c r="NBM54" s="37"/>
      <c r="NBN54" s="37"/>
      <c r="NBO54" s="37"/>
      <c r="NBP54" s="37"/>
      <c r="NBQ54" s="37"/>
      <c r="NBR54" s="37"/>
      <c r="NBS54" s="37"/>
      <c r="NBT54" s="37"/>
      <c r="NBU54" s="37"/>
      <c r="NBV54" s="37"/>
      <c r="NBW54" s="37"/>
      <c r="NBX54" s="37"/>
      <c r="NBY54" s="37"/>
      <c r="NBZ54" s="37"/>
      <c r="NCA54" s="37"/>
      <c r="NCB54" s="37"/>
      <c r="NCC54" s="37"/>
      <c r="NCD54" s="37"/>
      <c r="NCE54" s="37"/>
      <c r="NCF54" s="37"/>
      <c r="NCG54" s="37"/>
      <c r="NCH54" s="37"/>
      <c r="NCI54" s="37"/>
      <c r="NCJ54" s="37"/>
      <c r="NCK54" s="37"/>
      <c r="NCL54" s="37"/>
      <c r="NCM54" s="37"/>
      <c r="NCN54" s="37"/>
      <c r="NCO54" s="37"/>
      <c r="NCP54" s="37"/>
      <c r="NCQ54" s="37"/>
      <c r="NCR54" s="37"/>
      <c r="NCS54" s="37"/>
      <c r="NCT54" s="37"/>
      <c r="NCU54" s="37"/>
      <c r="NCV54" s="37"/>
      <c r="NCW54" s="37"/>
      <c r="NCX54" s="37"/>
      <c r="NCY54" s="37"/>
      <c r="NCZ54" s="37"/>
      <c r="NDA54" s="37"/>
      <c r="NDB54" s="37"/>
      <c r="NDC54" s="37"/>
      <c r="NDD54" s="37"/>
      <c r="NDE54" s="37"/>
      <c r="NDF54" s="37"/>
      <c r="NDG54" s="37"/>
      <c r="NDH54" s="37"/>
      <c r="NDI54" s="37"/>
      <c r="NDJ54" s="37"/>
      <c r="NDK54" s="37"/>
      <c r="NDL54" s="37"/>
      <c r="NDM54" s="37"/>
      <c r="NDN54" s="37"/>
      <c r="NDO54" s="37"/>
      <c r="NDP54" s="37"/>
      <c r="NDQ54" s="37"/>
      <c r="NDR54" s="37"/>
      <c r="NDS54" s="37"/>
      <c r="NDT54" s="37"/>
      <c r="NDU54" s="37"/>
      <c r="NDV54" s="37"/>
      <c r="NDW54" s="37"/>
      <c r="NDX54" s="37"/>
      <c r="NDY54" s="37"/>
      <c r="NDZ54" s="37"/>
      <c r="NEA54" s="37"/>
      <c r="NEB54" s="37"/>
      <c r="NEC54" s="37"/>
      <c r="NED54" s="37"/>
      <c r="NEE54" s="37"/>
      <c r="NEF54" s="37"/>
      <c r="NEG54" s="37"/>
      <c r="NEH54" s="37"/>
      <c r="NEI54" s="37"/>
      <c r="NEJ54" s="37"/>
      <c r="NEK54" s="37"/>
      <c r="NEL54" s="37"/>
      <c r="NEM54" s="37"/>
      <c r="NEN54" s="37"/>
      <c r="NEO54" s="37"/>
      <c r="NEP54" s="37"/>
      <c r="NEQ54" s="37"/>
      <c r="NER54" s="37"/>
      <c r="NES54" s="37"/>
      <c r="NET54" s="37"/>
      <c r="NEU54" s="37"/>
      <c r="NEV54" s="37"/>
      <c r="NEW54" s="37"/>
      <c r="NEX54" s="37"/>
      <c r="NEY54" s="37"/>
      <c r="NEZ54" s="37"/>
      <c r="NFA54" s="37"/>
      <c r="NFB54" s="37"/>
      <c r="NFC54" s="37"/>
      <c r="NFD54" s="37"/>
      <c r="NFE54" s="37"/>
      <c r="NFF54" s="37"/>
      <c r="NFG54" s="37"/>
      <c r="NFH54" s="37"/>
      <c r="NFI54" s="37"/>
      <c r="NFJ54" s="37"/>
      <c r="NFK54" s="37"/>
      <c r="NFL54" s="37"/>
      <c r="NFM54" s="37"/>
      <c r="NFN54" s="37"/>
      <c r="NFO54" s="37"/>
      <c r="NFP54" s="37"/>
      <c r="NFQ54" s="37"/>
      <c r="NFR54" s="37"/>
      <c r="NFS54" s="37"/>
      <c r="NFT54" s="37"/>
      <c r="NFU54" s="37"/>
      <c r="NFV54" s="37"/>
      <c r="NFW54" s="37"/>
      <c r="NFX54" s="37"/>
      <c r="NFY54" s="37"/>
      <c r="NFZ54" s="37"/>
      <c r="NGA54" s="37"/>
      <c r="NGB54" s="37"/>
      <c r="NGC54" s="37"/>
      <c r="NGD54" s="37"/>
      <c r="NGE54" s="37"/>
      <c r="NGF54" s="37"/>
      <c r="NGG54" s="37"/>
      <c r="NGH54" s="37"/>
      <c r="NGI54" s="37"/>
      <c r="NGJ54" s="37"/>
      <c r="NGK54" s="37"/>
      <c r="NGL54" s="37"/>
      <c r="NGM54" s="37"/>
      <c r="NGN54" s="37"/>
      <c r="NGO54" s="37"/>
      <c r="NGP54" s="37"/>
      <c r="NGQ54" s="37"/>
      <c r="NGR54" s="37"/>
      <c r="NGS54" s="37"/>
      <c r="NGT54" s="37"/>
      <c r="NGU54" s="37"/>
      <c r="NGV54" s="37"/>
      <c r="NGW54" s="37"/>
      <c r="NGX54" s="37"/>
      <c r="NGY54" s="37"/>
      <c r="NGZ54" s="37"/>
      <c r="NHA54" s="37"/>
      <c r="NHB54" s="37"/>
      <c r="NHC54" s="37"/>
      <c r="NHD54" s="37"/>
      <c r="NHE54" s="37"/>
      <c r="NHF54" s="37"/>
      <c r="NHG54" s="37"/>
      <c r="NHH54" s="37"/>
      <c r="NHI54" s="37"/>
      <c r="NHJ54" s="37"/>
      <c r="NHK54" s="37"/>
      <c r="NHL54" s="37"/>
      <c r="NHM54" s="37"/>
      <c r="NHN54" s="37"/>
      <c r="NHO54" s="37"/>
      <c r="NHP54" s="37"/>
      <c r="NHQ54" s="37"/>
      <c r="NHR54" s="37"/>
      <c r="NHS54" s="37"/>
      <c r="NHT54" s="37"/>
      <c r="NHU54" s="37"/>
      <c r="NHV54" s="37"/>
      <c r="NHW54" s="37"/>
      <c r="NHX54" s="37"/>
      <c r="NHY54" s="37"/>
      <c r="NHZ54" s="37"/>
      <c r="NIA54" s="37"/>
      <c r="NIB54" s="37"/>
      <c r="NIC54" s="37"/>
      <c r="NID54" s="37"/>
      <c r="NIE54" s="37"/>
      <c r="NIF54" s="37"/>
      <c r="NIG54" s="37"/>
      <c r="NIH54" s="37"/>
      <c r="NII54" s="37"/>
      <c r="NIJ54" s="37"/>
      <c r="NIK54" s="37"/>
      <c r="NIL54" s="37"/>
      <c r="NIM54" s="37"/>
      <c r="NIN54" s="37"/>
      <c r="NIO54" s="37"/>
      <c r="NIP54" s="37"/>
      <c r="NIQ54" s="37"/>
      <c r="NIR54" s="37"/>
      <c r="NIS54" s="37"/>
      <c r="NIT54" s="37"/>
      <c r="NIU54" s="37"/>
      <c r="NIV54" s="37"/>
      <c r="NIW54" s="37"/>
      <c r="NIX54" s="37"/>
      <c r="NIY54" s="37"/>
      <c r="NIZ54" s="37"/>
      <c r="NJA54" s="37"/>
      <c r="NJB54" s="37"/>
      <c r="NJC54" s="37"/>
      <c r="NJD54" s="37"/>
      <c r="NJE54" s="37"/>
      <c r="NJF54" s="37"/>
      <c r="NJG54" s="37"/>
      <c r="NJH54" s="37"/>
      <c r="NJI54" s="37"/>
      <c r="NJJ54" s="37"/>
      <c r="NJK54" s="37"/>
      <c r="NJL54" s="37"/>
      <c r="NJM54" s="37"/>
      <c r="NJN54" s="37"/>
      <c r="NJO54" s="37"/>
      <c r="NJP54" s="37"/>
      <c r="NJQ54" s="37"/>
      <c r="NJR54" s="37"/>
      <c r="NJS54" s="37"/>
      <c r="NJT54" s="37"/>
      <c r="NJU54" s="37"/>
      <c r="NJV54" s="37"/>
      <c r="NJW54" s="37"/>
      <c r="NJX54" s="37"/>
      <c r="NJY54" s="37"/>
      <c r="NJZ54" s="37"/>
      <c r="NKA54" s="37"/>
      <c r="NKB54" s="37"/>
      <c r="NKC54" s="37"/>
      <c r="NKD54" s="37"/>
      <c r="NKE54" s="37"/>
      <c r="NKF54" s="37"/>
      <c r="NKG54" s="37"/>
      <c r="NKH54" s="37"/>
      <c r="NKI54" s="37"/>
      <c r="NKJ54" s="37"/>
      <c r="NKK54" s="37"/>
      <c r="NKL54" s="37"/>
      <c r="NKM54" s="37"/>
      <c r="NKN54" s="37"/>
      <c r="NKO54" s="37"/>
      <c r="NKP54" s="37"/>
      <c r="NKQ54" s="37"/>
      <c r="NKR54" s="37"/>
      <c r="NKS54" s="37"/>
      <c r="NKT54" s="37"/>
      <c r="NKU54" s="37"/>
      <c r="NKV54" s="37"/>
      <c r="NKW54" s="37"/>
      <c r="NKX54" s="37"/>
      <c r="NKY54" s="37"/>
      <c r="NKZ54" s="37"/>
      <c r="NLA54" s="37"/>
      <c r="NLB54" s="37"/>
      <c r="NLC54" s="37"/>
      <c r="NLD54" s="37"/>
      <c r="NLE54" s="37"/>
      <c r="NLF54" s="37"/>
      <c r="NLG54" s="37"/>
      <c r="NLH54" s="37"/>
      <c r="NLI54" s="37"/>
      <c r="NLJ54" s="37"/>
      <c r="NLK54" s="37"/>
      <c r="NLL54" s="37"/>
      <c r="NLM54" s="37"/>
      <c r="NLN54" s="37"/>
      <c r="NLO54" s="37"/>
      <c r="NLP54" s="37"/>
      <c r="NLQ54" s="37"/>
      <c r="NLR54" s="37"/>
      <c r="NLS54" s="37"/>
      <c r="NLT54" s="37"/>
      <c r="NLU54" s="37"/>
      <c r="NLV54" s="37"/>
      <c r="NLW54" s="37"/>
      <c r="NLX54" s="37"/>
      <c r="NLY54" s="37"/>
      <c r="NLZ54" s="37"/>
      <c r="NMA54" s="37"/>
      <c r="NMB54" s="37"/>
      <c r="NMC54" s="37"/>
      <c r="NMD54" s="37"/>
      <c r="NME54" s="37"/>
      <c r="NMF54" s="37"/>
      <c r="NMG54" s="37"/>
      <c r="NMH54" s="37"/>
      <c r="NMI54" s="37"/>
      <c r="NMJ54" s="37"/>
      <c r="NMK54" s="37"/>
      <c r="NML54" s="37"/>
      <c r="NMM54" s="37"/>
      <c r="NMN54" s="37"/>
      <c r="NMO54" s="37"/>
      <c r="NMP54" s="37"/>
      <c r="NMQ54" s="37"/>
      <c r="NMR54" s="37"/>
      <c r="NMS54" s="37"/>
      <c r="NMT54" s="37"/>
      <c r="NMU54" s="37"/>
      <c r="NMV54" s="37"/>
      <c r="NMW54" s="37"/>
      <c r="NMX54" s="37"/>
      <c r="NMY54" s="37"/>
      <c r="NMZ54" s="37"/>
      <c r="NNA54" s="37"/>
      <c r="NNB54" s="37"/>
      <c r="NNC54" s="37"/>
      <c r="NND54" s="37"/>
      <c r="NNE54" s="37"/>
      <c r="NNF54" s="37"/>
      <c r="NNG54" s="37"/>
      <c r="NNH54" s="37"/>
      <c r="NNI54" s="37"/>
      <c r="NNJ54" s="37"/>
      <c r="NNK54" s="37"/>
      <c r="NNL54" s="37"/>
      <c r="NNM54" s="37"/>
      <c r="NNN54" s="37"/>
      <c r="NNO54" s="37"/>
      <c r="NNP54" s="37"/>
      <c r="NNQ54" s="37"/>
      <c r="NNR54" s="37"/>
      <c r="NNS54" s="37"/>
      <c r="NNT54" s="37"/>
      <c r="NNU54" s="37"/>
      <c r="NNV54" s="37"/>
      <c r="NNW54" s="37"/>
      <c r="NNX54" s="37"/>
      <c r="NNY54" s="37"/>
      <c r="NNZ54" s="37"/>
      <c r="NOA54" s="37"/>
      <c r="NOB54" s="37"/>
      <c r="NOC54" s="37"/>
      <c r="NOD54" s="37"/>
      <c r="NOE54" s="37"/>
      <c r="NOF54" s="37"/>
      <c r="NOG54" s="37"/>
      <c r="NOH54" s="37"/>
      <c r="NOI54" s="37"/>
      <c r="NOJ54" s="37"/>
      <c r="NOK54" s="37"/>
      <c r="NOL54" s="37"/>
      <c r="NOM54" s="37"/>
      <c r="NON54" s="37"/>
      <c r="NOO54" s="37"/>
      <c r="NOP54" s="37"/>
      <c r="NOQ54" s="37"/>
      <c r="NOR54" s="37"/>
      <c r="NOS54" s="37"/>
      <c r="NOT54" s="37"/>
      <c r="NOU54" s="37"/>
      <c r="NOV54" s="37"/>
      <c r="NOW54" s="37"/>
      <c r="NOX54" s="37"/>
      <c r="NOY54" s="37"/>
      <c r="NOZ54" s="37"/>
      <c r="NPA54" s="37"/>
      <c r="NPB54" s="37"/>
      <c r="NPC54" s="37"/>
      <c r="NPD54" s="37"/>
      <c r="NPE54" s="37"/>
      <c r="NPF54" s="37"/>
      <c r="NPG54" s="37"/>
      <c r="NPH54" s="37"/>
      <c r="NPI54" s="37"/>
      <c r="NPJ54" s="37"/>
      <c r="NPK54" s="37"/>
      <c r="NPL54" s="37"/>
      <c r="NPM54" s="37"/>
      <c r="NPN54" s="37"/>
      <c r="NPO54" s="37"/>
      <c r="NPP54" s="37"/>
      <c r="NPQ54" s="37"/>
      <c r="NPR54" s="37"/>
      <c r="NPS54" s="37"/>
      <c r="NPT54" s="37"/>
      <c r="NPU54" s="37"/>
      <c r="NPV54" s="37"/>
      <c r="NPW54" s="37"/>
      <c r="NPX54" s="37"/>
      <c r="NPY54" s="37"/>
      <c r="NPZ54" s="37"/>
      <c r="NQA54" s="37"/>
      <c r="NQB54" s="37"/>
      <c r="NQC54" s="37"/>
      <c r="NQD54" s="37"/>
      <c r="NQE54" s="37"/>
      <c r="NQF54" s="37"/>
      <c r="NQG54" s="37"/>
      <c r="NQH54" s="37"/>
      <c r="NQI54" s="37"/>
      <c r="NQJ54" s="37"/>
      <c r="NQK54" s="37"/>
      <c r="NQL54" s="37"/>
      <c r="NQM54" s="37"/>
      <c r="NQN54" s="37"/>
      <c r="NQO54" s="37"/>
      <c r="NQP54" s="37"/>
      <c r="NQQ54" s="37"/>
      <c r="NQR54" s="37"/>
      <c r="NQS54" s="37"/>
      <c r="NQT54" s="37"/>
      <c r="NQU54" s="37"/>
      <c r="NQV54" s="37"/>
      <c r="NQW54" s="37"/>
      <c r="NQX54" s="37"/>
      <c r="NQY54" s="37"/>
      <c r="NQZ54" s="37"/>
      <c r="NRA54" s="37"/>
      <c r="NRB54" s="37"/>
      <c r="NRC54" s="37"/>
      <c r="NRD54" s="37"/>
      <c r="NRE54" s="37"/>
      <c r="NRF54" s="37"/>
      <c r="NRG54" s="37"/>
      <c r="NRH54" s="37"/>
      <c r="NRI54" s="37"/>
      <c r="NRJ54" s="37"/>
      <c r="NRK54" s="37"/>
      <c r="NRL54" s="37"/>
      <c r="NRM54" s="37"/>
      <c r="NRN54" s="37"/>
      <c r="NRO54" s="37"/>
      <c r="NRP54" s="37"/>
      <c r="NRQ54" s="37"/>
      <c r="NRR54" s="37"/>
      <c r="NRS54" s="37"/>
      <c r="NRT54" s="37"/>
      <c r="NRU54" s="37"/>
      <c r="NRV54" s="37"/>
      <c r="NRW54" s="37"/>
      <c r="NRX54" s="37"/>
      <c r="NRY54" s="37"/>
      <c r="NRZ54" s="37"/>
      <c r="NSA54" s="37"/>
      <c r="NSB54" s="37"/>
      <c r="NSC54" s="37"/>
      <c r="NSD54" s="37"/>
      <c r="NSE54" s="37"/>
      <c r="NSF54" s="37"/>
      <c r="NSG54" s="37"/>
      <c r="NSH54" s="37"/>
      <c r="NSI54" s="37"/>
      <c r="NSJ54" s="37"/>
      <c r="NSK54" s="37"/>
      <c r="NSL54" s="37"/>
      <c r="NSM54" s="37"/>
      <c r="NSN54" s="37"/>
      <c r="NSO54" s="37"/>
      <c r="NSP54" s="37"/>
      <c r="NSQ54" s="37"/>
      <c r="NSR54" s="37"/>
      <c r="NSS54" s="37"/>
      <c r="NST54" s="37"/>
      <c r="NSU54" s="37"/>
      <c r="NSV54" s="37"/>
      <c r="NSW54" s="37"/>
      <c r="NSX54" s="37"/>
      <c r="NSY54" s="37"/>
      <c r="NSZ54" s="37"/>
      <c r="NTA54" s="37"/>
      <c r="NTB54" s="37"/>
      <c r="NTC54" s="37"/>
      <c r="NTD54" s="37"/>
      <c r="NTE54" s="37"/>
      <c r="NTF54" s="37"/>
      <c r="NTG54" s="37"/>
      <c r="NTH54" s="37"/>
      <c r="NTI54" s="37"/>
      <c r="NTJ54" s="37"/>
      <c r="NTK54" s="37"/>
      <c r="NTL54" s="37"/>
      <c r="NTM54" s="37"/>
      <c r="NTN54" s="37"/>
      <c r="NTO54" s="37"/>
      <c r="NTP54" s="37"/>
      <c r="NTQ54" s="37"/>
      <c r="NTR54" s="37"/>
      <c r="NTS54" s="37"/>
      <c r="NTT54" s="37"/>
      <c r="NTU54" s="37"/>
      <c r="NTV54" s="37"/>
      <c r="NTW54" s="37"/>
      <c r="NTX54" s="37"/>
      <c r="NTY54" s="37"/>
      <c r="NTZ54" s="37"/>
      <c r="NUA54" s="37"/>
      <c r="NUB54" s="37"/>
      <c r="NUC54" s="37"/>
      <c r="NUD54" s="37"/>
      <c r="NUE54" s="37"/>
      <c r="NUF54" s="37"/>
      <c r="NUG54" s="37"/>
      <c r="NUH54" s="37"/>
      <c r="NUI54" s="37"/>
      <c r="NUJ54" s="37"/>
      <c r="NUK54" s="37"/>
      <c r="NUL54" s="37"/>
      <c r="NUM54" s="37"/>
      <c r="NUN54" s="37"/>
      <c r="NUO54" s="37"/>
      <c r="NUP54" s="37"/>
      <c r="NUQ54" s="37"/>
      <c r="NUR54" s="37"/>
      <c r="NUS54" s="37"/>
      <c r="NUT54" s="37"/>
      <c r="NUU54" s="37"/>
      <c r="NUV54" s="37"/>
      <c r="NUW54" s="37"/>
      <c r="NUX54" s="37"/>
      <c r="NUY54" s="37"/>
      <c r="NUZ54" s="37"/>
      <c r="NVA54" s="37"/>
      <c r="NVB54" s="37"/>
      <c r="NVC54" s="37"/>
      <c r="NVD54" s="37"/>
      <c r="NVE54" s="37"/>
      <c r="NVF54" s="37"/>
      <c r="NVG54" s="37"/>
      <c r="NVH54" s="37"/>
      <c r="NVI54" s="37"/>
      <c r="NVJ54" s="37"/>
      <c r="NVK54" s="37"/>
      <c r="NVL54" s="37"/>
      <c r="NVM54" s="37"/>
      <c r="NVN54" s="37"/>
      <c r="NVO54" s="37"/>
      <c r="NVP54" s="37"/>
      <c r="NVQ54" s="37"/>
      <c r="NVR54" s="37"/>
      <c r="NVS54" s="37"/>
      <c r="NVT54" s="37"/>
      <c r="NVU54" s="37"/>
      <c r="NVV54" s="37"/>
      <c r="NVW54" s="37"/>
      <c r="NVX54" s="37"/>
      <c r="NVY54" s="37"/>
      <c r="NVZ54" s="37"/>
      <c r="NWA54" s="37"/>
      <c r="NWB54" s="37"/>
      <c r="NWC54" s="37"/>
      <c r="NWD54" s="37"/>
      <c r="NWE54" s="37"/>
      <c r="NWF54" s="37"/>
      <c r="NWG54" s="37"/>
      <c r="NWH54" s="37"/>
      <c r="NWI54" s="37"/>
      <c r="NWJ54" s="37"/>
      <c r="NWK54" s="37"/>
      <c r="NWL54" s="37"/>
      <c r="NWM54" s="37"/>
      <c r="NWN54" s="37"/>
      <c r="NWO54" s="37"/>
      <c r="NWP54" s="37"/>
      <c r="NWQ54" s="37"/>
      <c r="NWR54" s="37"/>
      <c r="NWS54" s="37"/>
      <c r="NWT54" s="37"/>
      <c r="NWU54" s="37"/>
      <c r="NWV54" s="37"/>
      <c r="NWW54" s="37"/>
      <c r="NWX54" s="37"/>
      <c r="NWY54" s="37"/>
      <c r="NWZ54" s="37"/>
      <c r="NXA54" s="37"/>
      <c r="NXB54" s="37"/>
      <c r="NXC54" s="37"/>
      <c r="NXD54" s="37"/>
      <c r="NXE54" s="37"/>
      <c r="NXF54" s="37"/>
      <c r="NXG54" s="37"/>
      <c r="NXH54" s="37"/>
      <c r="NXI54" s="37"/>
      <c r="NXJ54" s="37"/>
      <c r="NXK54" s="37"/>
      <c r="NXL54" s="37"/>
      <c r="NXM54" s="37"/>
      <c r="NXN54" s="37"/>
      <c r="NXO54" s="37"/>
      <c r="NXP54" s="37"/>
      <c r="NXQ54" s="37"/>
      <c r="NXR54" s="37"/>
      <c r="NXS54" s="37"/>
      <c r="NXT54" s="37"/>
      <c r="NXU54" s="37"/>
      <c r="NXV54" s="37"/>
      <c r="NXW54" s="37"/>
      <c r="NXX54" s="37"/>
      <c r="NXY54" s="37"/>
      <c r="NXZ54" s="37"/>
      <c r="NYA54" s="37"/>
      <c r="NYB54" s="37"/>
      <c r="NYC54" s="37"/>
      <c r="NYD54" s="37"/>
      <c r="NYE54" s="37"/>
      <c r="NYF54" s="37"/>
      <c r="NYG54" s="37"/>
      <c r="NYH54" s="37"/>
      <c r="NYI54" s="37"/>
      <c r="NYJ54" s="37"/>
      <c r="NYK54" s="37"/>
      <c r="NYL54" s="37"/>
      <c r="NYM54" s="37"/>
      <c r="NYN54" s="37"/>
      <c r="NYO54" s="37"/>
      <c r="NYP54" s="37"/>
      <c r="NYQ54" s="37"/>
      <c r="NYR54" s="37"/>
      <c r="NYS54" s="37"/>
      <c r="NYT54" s="37"/>
      <c r="NYU54" s="37"/>
      <c r="NYV54" s="37"/>
      <c r="NYW54" s="37"/>
      <c r="NYX54" s="37"/>
      <c r="NYY54" s="37"/>
      <c r="NYZ54" s="37"/>
      <c r="NZA54" s="37"/>
      <c r="NZB54" s="37"/>
      <c r="NZC54" s="37"/>
      <c r="NZD54" s="37"/>
      <c r="NZE54" s="37"/>
      <c r="NZF54" s="37"/>
      <c r="NZG54" s="37"/>
      <c r="NZH54" s="37"/>
      <c r="NZI54" s="37"/>
      <c r="NZJ54" s="37"/>
      <c r="NZK54" s="37"/>
      <c r="NZL54" s="37"/>
      <c r="NZM54" s="37"/>
      <c r="NZN54" s="37"/>
      <c r="NZO54" s="37"/>
      <c r="NZP54" s="37"/>
      <c r="NZQ54" s="37"/>
      <c r="NZR54" s="37"/>
      <c r="NZS54" s="37"/>
      <c r="NZT54" s="37"/>
      <c r="NZU54" s="37"/>
      <c r="NZV54" s="37"/>
      <c r="NZW54" s="37"/>
      <c r="NZX54" s="37"/>
      <c r="NZY54" s="37"/>
      <c r="NZZ54" s="37"/>
      <c r="OAA54" s="37"/>
      <c r="OAB54" s="37"/>
      <c r="OAC54" s="37"/>
      <c r="OAD54" s="37"/>
      <c r="OAE54" s="37"/>
      <c r="OAF54" s="37"/>
      <c r="OAG54" s="37"/>
      <c r="OAH54" s="37"/>
      <c r="OAI54" s="37"/>
      <c r="OAJ54" s="37"/>
      <c r="OAK54" s="37"/>
      <c r="OAL54" s="37"/>
      <c r="OAM54" s="37"/>
      <c r="OAN54" s="37"/>
      <c r="OAO54" s="37"/>
      <c r="OAP54" s="37"/>
      <c r="OAQ54" s="37"/>
      <c r="OAR54" s="37"/>
      <c r="OAS54" s="37"/>
      <c r="OAT54" s="37"/>
      <c r="OAU54" s="37"/>
      <c r="OAV54" s="37"/>
      <c r="OAW54" s="37"/>
      <c r="OAX54" s="37"/>
      <c r="OAY54" s="37"/>
      <c r="OAZ54" s="37"/>
      <c r="OBA54" s="37"/>
      <c r="OBB54" s="37"/>
      <c r="OBC54" s="37"/>
      <c r="OBD54" s="37"/>
      <c r="OBE54" s="37"/>
      <c r="OBF54" s="37"/>
      <c r="OBG54" s="37"/>
      <c r="OBH54" s="37"/>
      <c r="OBI54" s="37"/>
      <c r="OBJ54" s="37"/>
      <c r="OBK54" s="37"/>
      <c r="OBL54" s="37"/>
      <c r="OBM54" s="37"/>
      <c r="OBN54" s="37"/>
      <c r="OBO54" s="37"/>
      <c r="OBP54" s="37"/>
      <c r="OBQ54" s="37"/>
      <c r="OBR54" s="37"/>
      <c r="OBS54" s="37"/>
      <c r="OBT54" s="37"/>
      <c r="OBU54" s="37"/>
      <c r="OBV54" s="37"/>
      <c r="OBW54" s="37"/>
      <c r="OBX54" s="37"/>
      <c r="OBY54" s="37"/>
      <c r="OBZ54" s="37"/>
      <c r="OCA54" s="37"/>
      <c r="OCB54" s="37"/>
      <c r="OCC54" s="37"/>
      <c r="OCD54" s="37"/>
      <c r="OCE54" s="37"/>
      <c r="OCF54" s="37"/>
      <c r="OCG54" s="37"/>
      <c r="OCH54" s="37"/>
      <c r="OCI54" s="37"/>
      <c r="OCJ54" s="37"/>
      <c r="OCK54" s="37"/>
      <c r="OCL54" s="37"/>
      <c r="OCM54" s="37"/>
      <c r="OCN54" s="37"/>
      <c r="OCO54" s="37"/>
      <c r="OCP54" s="37"/>
      <c r="OCQ54" s="37"/>
      <c r="OCR54" s="37"/>
      <c r="OCS54" s="37"/>
      <c r="OCT54" s="37"/>
      <c r="OCU54" s="37"/>
      <c r="OCV54" s="37"/>
      <c r="OCW54" s="37"/>
      <c r="OCX54" s="37"/>
      <c r="OCY54" s="37"/>
      <c r="OCZ54" s="37"/>
      <c r="ODA54" s="37"/>
      <c r="ODB54" s="37"/>
      <c r="ODC54" s="37"/>
      <c r="ODD54" s="37"/>
      <c r="ODE54" s="37"/>
      <c r="ODF54" s="37"/>
      <c r="ODG54" s="37"/>
      <c r="ODH54" s="37"/>
      <c r="ODI54" s="37"/>
      <c r="ODJ54" s="37"/>
      <c r="ODK54" s="37"/>
      <c r="ODL54" s="37"/>
      <c r="ODM54" s="37"/>
      <c r="ODN54" s="37"/>
      <c r="ODO54" s="37"/>
      <c r="ODP54" s="37"/>
      <c r="ODQ54" s="37"/>
      <c r="ODR54" s="37"/>
      <c r="ODS54" s="37"/>
      <c r="ODT54" s="37"/>
      <c r="ODU54" s="37"/>
      <c r="ODV54" s="37"/>
      <c r="ODW54" s="37"/>
      <c r="ODX54" s="37"/>
      <c r="ODY54" s="37"/>
      <c r="ODZ54" s="37"/>
      <c r="OEA54" s="37"/>
      <c r="OEB54" s="37"/>
      <c r="OEC54" s="37"/>
      <c r="OED54" s="37"/>
      <c r="OEE54" s="37"/>
      <c r="OEF54" s="37"/>
      <c r="OEG54" s="37"/>
      <c r="OEH54" s="37"/>
      <c r="OEI54" s="37"/>
      <c r="OEJ54" s="37"/>
      <c r="OEK54" s="37"/>
      <c r="OEL54" s="37"/>
      <c r="OEM54" s="37"/>
      <c r="OEN54" s="37"/>
      <c r="OEO54" s="37"/>
      <c r="OEP54" s="37"/>
      <c r="OEQ54" s="37"/>
      <c r="OER54" s="37"/>
      <c r="OES54" s="37"/>
      <c r="OET54" s="37"/>
      <c r="OEU54" s="37"/>
      <c r="OEV54" s="37"/>
      <c r="OEW54" s="37"/>
      <c r="OEX54" s="37"/>
      <c r="OEY54" s="37"/>
      <c r="OEZ54" s="37"/>
      <c r="OFA54" s="37"/>
      <c r="OFB54" s="37"/>
      <c r="OFC54" s="37"/>
      <c r="OFD54" s="37"/>
      <c r="OFE54" s="37"/>
      <c r="OFF54" s="37"/>
      <c r="OFG54" s="37"/>
      <c r="OFH54" s="37"/>
      <c r="OFI54" s="37"/>
      <c r="OFJ54" s="37"/>
      <c r="OFK54" s="37"/>
      <c r="OFL54" s="37"/>
      <c r="OFM54" s="37"/>
      <c r="OFN54" s="37"/>
      <c r="OFO54" s="37"/>
      <c r="OFP54" s="37"/>
      <c r="OFQ54" s="37"/>
      <c r="OFR54" s="37"/>
      <c r="OFS54" s="37"/>
      <c r="OFT54" s="37"/>
      <c r="OFU54" s="37"/>
      <c r="OFV54" s="37"/>
      <c r="OFW54" s="37"/>
      <c r="OFX54" s="37"/>
      <c r="OFY54" s="37"/>
      <c r="OFZ54" s="37"/>
      <c r="OGA54" s="37"/>
      <c r="OGB54" s="37"/>
      <c r="OGC54" s="37"/>
      <c r="OGD54" s="37"/>
      <c r="OGE54" s="37"/>
      <c r="OGF54" s="37"/>
      <c r="OGG54" s="37"/>
      <c r="OGH54" s="37"/>
      <c r="OGI54" s="37"/>
      <c r="OGJ54" s="37"/>
      <c r="OGK54" s="37"/>
      <c r="OGL54" s="37"/>
      <c r="OGM54" s="37"/>
      <c r="OGN54" s="37"/>
      <c r="OGO54" s="37"/>
      <c r="OGP54" s="37"/>
      <c r="OGQ54" s="37"/>
      <c r="OGR54" s="37"/>
      <c r="OGS54" s="37"/>
      <c r="OGT54" s="37"/>
      <c r="OGU54" s="37"/>
      <c r="OGV54" s="37"/>
      <c r="OGW54" s="37"/>
      <c r="OGX54" s="37"/>
      <c r="OGY54" s="37"/>
      <c r="OGZ54" s="37"/>
      <c r="OHA54" s="37"/>
      <c r="OHB54" s="37"/>
      <c r="OHC54" s="37"/>
      <c r="OHD54" s="37"/>
      <c r="OHE54" s="37"/>
      <c r="OHF54" s="37"/>
      <c r="OHG54" s="37"/>
      <c r="OHH54" s="37"/>
      <c r="OHI54" s="37"/>
      <c r="OHJ54" s="37"/>
      <c r="OHK54" s="37"/>
      <c r="OHL54" s="37"/>
      <c r="OHM54" s="37"/>
      <c r="OHN54" s="37"/>
      <c r="OHO54" s="37"/>
      <c r="OHP54" s="37"/>
      <c r="OHQ54" s="37"/>
      <c r="OHR54" s="37"/>
      <c r="OHS54" s="37"/>
      <c r="OHT54" s="37"/>
      <c r="OHU54" s="37"/>
      <c r="OHV54" s="37"/>
      <c r="OHW54" s="37"/>
      <c r="OHX54" s="37"/>
      <c r="OHY54" s="37"/>
      <c r="OHZ54" s="37"/>
      <c r="OIA54" s="37"/>
      <c r="OIB54" s="37"/>
      <c r="OIC54" s="37"/>
      <c r="OID54" s="37"/>
      <c r="OIE54" s="37"/>
      <c r="OIF54" s="37"/>
      <c r="OIG54" s="37"/>
      <c r="OIH54" s="37"/>
      <c r="OII54" s="37"/>
      <c r="OIJ54" s="37"/>
      <c r="OIK54" s="37"/>
      <c r="OIL54" s="37"/>
      <c r="OIM54" s="37"/>
      <c r="OIN54" s="37"/>
      <c r="OIO54" s="37"/>
      <c r="OIP54" s="37"/>
      <c r="OIQ54" s="37"/>
      <c r="OIR54" s="37"/>
      <c r="OIS54" s="37"/>
      <c r="OIT54" s="37"/>
      <c r="OIU54" s="37"/>
      <c r="OIV54" s="37"/>
      <c r="OIW54" s="37"/>
      <c r="OIX54" s="37"/>
      <c r="OIY54" s="37"/>
      <c r="OIZ54" s="37"/>
      <c r="OJA54" s="37"/>
      <c r="OJB54" s="37"/>
      <c r="OJC54" s="37"/>
      <c r="OJD54" s="37"/>
      <c r="OJE54" s="37"/>
      <c r="OJF54" s="37"/>
      <c r="OJG54" s="37"/>
      <c r="OJH54" s="37"/>
      <c r="OJI54" s="37"/>
      <c r="OJJ54" s="37"/>
      <c r="OJK54" s="37"/>
      <c r="OJL54" s="37"/>
      <c r="OJM54" s="37"/>
      <c r="OJN54" s="37"/>
      <c r="OJO54" s="37"/>
      <c r="OJP54" s="37"/>
      <c r="OJQ54" s="37"/>
      <c r="OJR54" s="37"/>
      <c r="OJS54" s="37"/>
      <c r="OJT54" s="37"/>
      <c r="OJU54" s="37"/>
      <c r="OJV54" s="37"/>
      <c r="OJW54" s="37"/>
      <c r="OJX54" s="37"/>
      <c r="OJY54" s="37"/>
      <c r="OJZ54" s="37"/>
      <c r="OKA54" s="37"/>
      <c r="OKB54" s="37"/>
      <c r="OKC54" s="37"/>
      <c r="OKD54" s="37"/>
      <c r="OKE54" s="37"/>
      <c r="OKF54" s="37"/>
      <c r="OKG54" s="37"/>
      <c r="OKH54" s="37"/>
      <c r="OKI54" s="37"/>
      <c r="OKJ54" s="37"/>
      <c r="OKK54" s="37"/>
      <c r="OKL54" s="37"/>
      <c r="OKM54" s="37"/>
      <c r="OKN54" s="37"/>
      <c r="OKO54" s="37"/>
      <c r="OKP54" s="37"/>
      <c r="OKQ54" s="37"/>
      <c r="OKR54" s="37"/>
      <c r="OKS54" s="37"/>
      <c r="OKT54" s="37"/>
      <c r="OKU54" s="37"/>
      <c r="OKV54" s="37"/>
      <c r="OKW54" s="37"/>
      <c r="OKX54" s="37"/>
      <c r="OKY54" s="37"/>
      <c r="OKZ54" s="37"/>
      <c r="OLA54" s="37"/>
      <c r="OLB54" s="37"/>
      <c r="OLC54" s="37"/>
      <c r="OLD54" s="37"/>
      <c r="OLE54" s="37"/>
      <c r="OLF54" s="37"/>
      <c r="OLG54" s="37"/>
      <c r="OLH54" s="37"/>
      <c r="OLI54" s="37"/>
      <c r="OLJ54" s="37"/>
      <c r="OLK54" s="37"/>
      <c r="OLL54" s="37"/>
      <c r="OLM54" s="37"/>
      <c r="OLN54" s="37"/>
      <c r="OLO54" s="37"/>
      <c r="OLP54" s="37"/>
      <c r="OLQ54" s="37"/>
      <c r="OLR54" s="37"/>
      <c r="OLS54" s="37"/>
      <c r="OLT54" s="37"/>
      <c r="OLU54" s="37"/>
      <c r="OLV54" s="37"/>
      <c r="OLW54" s="37"/>
      <c r="OLX54" s="37"/>
      <c r="OLY54" s="37"/>
      <c r="OLZ54" s="37"/>
      <c r="OMA54" s="37"/>
      <c r="OMB54" s="37"/>
      <c r="OMC54" s="37"/>
      <c r="OMD54" s="37"/>
      <c r="OME54" s="37"/>
      <c r="OMF54" s="37"/>
      <c r="OMG54" s="37"/>
      <c r="OMH54" s="37"/>
      <c r="OMI54" s="37"/>
      <c r="OMJ54" s="37"/>
      <c r="OMK54" s="37"/>
      <c r="OML54" s="37"/>
      <c r="OMM54" s="37"/>
      <c r="OMN54" s="37"/>
      <c r="OMO54" s="37"/>
      <c r="OMP54" s="37"/>
      <c r="OMQ54" s="37"/>
      <c r="OMR54" s="37"/>
      <c r="OMS54" s="37"/>
      <c r="OMT54" s="37"/>
      <c r="OMU54" s="37"/>
      <c r="OMV54" s="37"/>
      <c r="OMW54" s="37"/>
      <c r="OMX54" s="37"/>
      <c r="OMY54" s="37"/>
      <c r="OMZ54" s="37"/>
      <c r="ONA54" s="37"/>
      <c r="ONB54" s="37"/>
      <c r="ONC54" s="37"/>
      <c r="OND54" s="37"/>
      <c r="ONE54" s="37"/>
      <c r="ONF54" s="37"/>
      <c r="ONG54" s="37"/>
      <c r="ONH54" s="37"/>
      <c r="ONI54" s="37"/>
      <c r="ONJ54" s="37"/>
      <c r="ONK54" s="37"/>
      <c r="ONL54" s="37"/>
      <c r="ONM54" s="37"/>
      <c r="ONN54" s="37"/>
      <c r="ONO54" s="37"/>
      <c r="ONP54" s="37"/>
      <c r="ONQ54" s="37"/>
      <c r="ONR54" s="37"/>
      <c r="ONS54" s="37"/>
      <c r="ONT54" s="37"/>
      <c r="ONU54" s="37"/>
      <c r="ONV54" s="37"/>
      <c r="ONW54" s="37"/>
      <c r="ONX54" s="37"/>
      <c r="ONY54" s="37"/>
      <c r="ONZ54" s="37"/>
      <c r="OOA54" s="37"/>
      <c r="OOB54" s="37"/>
      <c r="OOC54" s="37"/>
      <c r="OOD54" s="37"/>
      <c r="OOE54" s="37"/>
      <c r="OOF54" s="37"/>
      <c r="OOG54" s="37"/>
      <c r="OOH54" s="37"/>
      <c r="OOI54" s="37"/>
      <c r="OOJ54" s="37"/>
      <c r="OOK54" s="37"/>
      <c r="OOL54" s="37"/>
      <c r="OOM54" s="37"/>
      <c r="OON54" s="37"/>
      <c r="OOO54" s="37"/>
      <c r="OOP54" s="37"/>
      <c r="OOQ54" s="37"/>
      <c r="OOR54" s="37"/>
      <c r="OOS54" s="37"/>
      <c r="OOT54" s="37"/>
      <c r="OOU54" s="37"/>
      <c r="OOV54" s="37"/>
      <c r="OOW54" s="37"/>
      <c r="OOX54" s="37"/>
      <c r="OOY54" s="37"/>
      <c r="OOZ54" s="37"/>
      <c r="OPA54" s="37"/>
      <c r="OPB54" s="37"/>
      <c r="OPC54" s="37"/>
      <c r="OPD54" s="37"/>
      <c r="OPE54" s="37"/>
      <c r="OPF54" s="37"/>
      <c r="OPG54" s="37"/>
      <c r="OPH54" s="37"/>
      <c r="OPI54" s="37"/>
      <c r="OPJ54" s="37"/>
      <c r="OPK54" s="37"/>
      <c r="OPL54" s="37"/>
      <c r="OPM54" s="37"/>
      <c r="OPN54" s="37"/>
      <c r="OPO54" s="37"/>
      <c r="OPP54" s="37"/>
      <c r="OPQ54" s="37"/>
      <c r="OPR54" s="37"/>
      <c r="OPS54" s="37"/>
      <c r="OPT54" s="37"/>
      <c r="OPU54" s="37"/>
      <c r="OPV54" s="37"/>
      <c r="OPW54" s="37"/>
      <c r="OPX54" s="37"/>
      <c r="OPY54" s="37"/>
      <c r="OPZ54" s="37"/>
      <c r="OQA54" s="37"/>
      <c r="OQB54" s="37"/>
      <c r="OQC54" s="37"/>
      <c r="OQD54" s="37"/>
      <c r="OQE54" s="37"/>
      <c r="OQF54" s="37"/>
      <c r="OQG54" s="37"/>
      <c r="OQH54" s="37"/>
      <c r="OQI54" s="37"/>
      <c r="OQJ54" s="37"/>
      <c r="OQK54" s="37"/>
      <c r="OQL54" s="37"/>
      <c r="OQM54" s="37"/>
      <c r="OQN54" s="37"/>
      <c r="OQO54" s="37"/>
      <c r="OQP54" s="37"/>
      <c r="OQQ54" s="37"/>
      <c r="OQR54" s="37"/>
      <c r="OQS54" s="37"/>
      <c r="OQT54" s="37"/>
      <c r="OQU54" s="37"/>
      <c r="OQV54" s="37"/>
      <c r="OQW54" s="37"/>
      <c r="OQX54" s="37"/>
      <c r="OQY54" s="37"/>
      <c r="OQZ54" s="37"/>
      <c r="ORA54" s="37"/>
      <c r="ORB54" s="37"/>
      <c r="ORC54" s="37"/>
      <c r="ORD54" s="37"/>
      <c r="ORE54" s="37"/>
      <c r="ORF54" s="37"/>
      <c r="ORG54" s="37"/>
      <c r="ORH54" s="37"/>
      <c r="ORI54" s="37"/>
      <c r="ORJ54" s="37"/>
      <c r="ORK54" s="37"/>
      <c r="ORL54" s="37"/>
      <c r="ORM54" s="37"/>
      <c r="ORN54" s="37"/>
      <c r="ORO54" s="37"/>
      <c r="ORP54" s="37"/>
      <c r="ORQ54" s="37"/>
      <c r="ORR54" s="37"/>
      <c r="ORS54" s="37"/>
      <c r="ORT54" s="37"/>
      <c r="ORU54" s="37"/>
      <c r="ORV54" s="37"/>
      <c r="ORW54" s="37"/>
      <c r="ORX54" s="37"/>
      <c r="ORY54" s="37"/>
      <c r="ORZ54" s="37"/>
      <c r="OSA54" s="37"/>
      <c r="OSB54" s="37"/>
      <c r="OSC54" s="37"/>
      <c r="OSD54" s="37"/>
      <c r="OSE54" s="37"/>
      <c r="OSF54" s="37"/>
      <c r="OSG54" s="37"/>
      <c r="OSH54" s="37"/>
      <c r="OSI54" s="37"/>
      <c r="OSJ54" s="37"/>
      <c r="OSK54" s="37"/>
      <c r="OSL54" s="37"/>
      <c r="OSM54" s="37"/>
      <c r="OSN54" s="37"/>
      <c r="OSO54" s="37"/>
      <c r="OSP54" s="37"/>
      <c r="OSQ54" s="37"/>
      <c r="OSR54" s="37"/>
      <c r="OSS54" s="37"/>
      <c r="OST54" s="37"/>
      <c r="OSU54" s="37"/>
      <c r="OSV54" s="37"/>
      <c r="OSW54" s="37"/>
      <c r="OSX54" s="37"/>
      <c r="OSY54" s="37"/>
      <c r="OSZ54" s="37"/>
      <c r="OTA54" s="37"/>
      <c r="OTB54" s="37"/>
      <c r="OTC54" s="37"/>
      <c r="OTD54" s="37"/>
      <c r="OTE54" s="37"/>
      <c r="OTF54" s="37"/>
      <c r="OTG54" s="37"/>
      <c r="OTH54" s="37"/>
      <c r="OTI54" s="37"/>
      <c r="OTJ54" s="37"/>
      <c r="OTK54" s="37"/>
      <c r="OTL54" s="37"/>
      <c r="OTM54" s="37"/>
      <c r="OTN54" s="37"/>
      <c r="OTO54" s="37"/>
      <c r="OTP54" s="37"/>
      <c r="OTQ54" s="37"/>
      <c r="OTR54" s="37"/>
      <c r="OTS54" s="37"/>
      <c r="OTT54" s="37"/>
      <c r="OTU54" s="37"/>
      <c r="OTV54" s="37"/>
      <c r="OTW54" s="37"/>
      <c r="OTX54" s="37"/>
      <c r="OTY54" s="37"/>
      <c r="OTZ54" s="37"/>
      <c r="OUA54" s="37"/>
      <c r="OUB54" s="37"/>
      <c r="OUC54" s="37"/>
      <c r="OUD54" s="37"/>
      <c r="OUE54" s="37"/>
      <c r="OUF54" s="37"/>
      <c r="OUG54" s="37"/>
      <c r="OUH54" s="37"/>
      <c r="OUI54" s="37"/>
      <c r="OUJ54" s="37"/>
      <c r="OUK54" s="37"/>
      <c r="OUL54" s="37"/>
      <c r="OUM54" s="37"/>
      <c r="OUN54" s="37"/>
      <c r="OUO54" s="37"/>
      <c r="OUP54" s="37"/>
      <c r="OUQ54" s="37"/>
      <c r="OUR54" s="37"/>
      <c r="OUS54" s="37"/>
      <c r="OUT54" s="37"/>
      <c r="OUU54" s="37"/>
      <c r="OUV54" s="37"/>
      <c r="OUW54" s="37"/>
      <c r="OUX54" s="37"/>
      <c r="OUY54" s="37"/>
      <c r="OUZ54" s="37"/>
      <c r="OVA54" s="37"/>
      <c r="OVB54" s="37"/>
      <c r="OVC54" s="37"/>
      <c r="OVD54" s="37"/>
      <c r="OVE54" s="37"/>
      <c r="OVF54" s="37"/>
      <c r="OVG54" s="37"/>
      <c r="OVH54" s="37"/>
      <c r="OVI54" s="37"/>
      <c r="OVJ54" s="37"/>
      <c r="OVK54" s="37"/>
      <c r="OVL54" s="37"/>
      <c r="OVM54" s="37"/>
      <c r="OVN54" s="37"/>
      <c r="OVO54" s="37"/>
      <c r="OVP54" s="37"/>
      <c r="OVQ54" s="37"/>
      <c r="OVR54" s="37"/>
      <c r="OVS54" s="37"/>
      <c r="OVT54" s="37"/>
      <c r="OVU54" s="37"/>
      <c r="OVV54" s="37"/>
      <c r="OVW54" s="37"/>
      <c r="OVX54" s="37"/>
      <c r="OVY54" s="37"/>
      <c r="OVZ54" s="37"/>
      <c r="OWA54" s="37"/>
      <c r="OWB54" s="37"/>
      <c r="OWC54" s="37"/>
      <c r="OWD54" s="37"/>
      <c r="OWE54" s="37"/>
      <c r="OWF54" s="37"/>
      <c r="OWG54" s="37"/>
      <c r="OWH54" s="37"/>
      <c r="OWI54" s="37"/>
      <c r="OWJ54" s="37"/>
      <c r="OWK54" s="37"/>
      <c r="OWL54" s="37"/>
      <c r="OWM54" s="37"/>
      <c r="OWN54" s="37"/>
      <c r="OWO54" s="37"/>
      <c r="OWP54" s="37"/>
      <c r="OWQ54" s="37"/>
      <c r="OWR54" s="37"/>
      <c r="OWS54" s="37"/>
      <c r="OWT54" s="37"/>
      <c r="OWU54" s="37"/>
      <c r="OWV54" s="37"/>
      <c r="OWW54" s="37"/>
      <c r="OWX54" s="37"/>
      <c r="OWY54" s="37"/>
      <c r="OWZ54" s="37"/>
      <c r="OXA54" s="37"/>
      <c r="OXB54" s="37"/>
      <c r="OXC54" s="37"/>
      <c r="OXD54" s="37"/>
      <c r="OXE54" s="37"/>
      <c r="OXF54" s="37"/>
      <c r="OXG54" s="37"/>
      <c r="OXH54" s="37"/>
      <c r="OXI54" s="37"/>
      <c r="OXJ54" s="37"/>
      <c r="OXK54" s="37"/>
      <c r="OXL54" s="37"/>
      <c r="OXM54" s="37"/>
      <c r="OXN54" s="37"/>
      <c r="OXO54" s="37"/>
      <c r="OXP54" s="37"/>
      <c r="OXQ54" s="37"/>
      <c r="OXR54" s="37"/>
      <c r="OXS54" s="37"/>
      <c r="OXT54" s="37"/>
      <c r="OXU54" s="37"/>
      <c r="OXV54" s="37"/>
      <c r="OXW54" s="37"/>
      <c r="OXX54" s="37"/>
      <c r="OXY54" s="37"/>
      <c r="OXZ54" s="37"/>
      <c r="OYA54" s="37"/>
      <c r="OYB54" s="37"/>
      <c r="OYC54" s="37"/>
      <c r="OYD54" s="37"/>
      <c r="OYE54" s="37"/>
      <c r="OYF54" s="37"/>
      <c r="OYG54" s="37"/>
      <c r="OYH54" s="37"/>
      <c r="OYI54" s="37"/>
      <c r="OYJ54" s="37"/>
      <c r="OYK54" s="37"/>
      <c r="OYL54" s="37"/>
      <c r="OYM54" s="37"/>
      <c r="OYN54" s="37"/>
      <c r="OYO54" s="37"/>
      <c r="OYP54" s="37"/>
      <c r="OYQ54" s="37"/>
      <c r="OYR54" s="37"/>
      <c r="OYS54" s="37"/>
      <c r="OYT54" s="37"/>
      <c r="OYU54" s="37"/>
      <c r="OYV54" s="37"/>
      <c r="OYW54" s="37"/>
      <c r="OYX54" s="37"/>
      <c r="OYY54" s="37"/>
      <c r="OYZ54" s="37"/>
      <c r="OZA54" s="37"/>
      <c r="OZB54" s="37"/>
      <c r="OZC54" s="37"/>
      <c r="OZD54" s="37"/>
      <c r="OZE54" s="37"/>
      <c r="OZF54" s="37"/>
      <c r="OZG54" s="37"/>
      <c r="OZH54" s="37"/>
      <c r="OZI54" s="37"/>
      <c r="OZJ54" s="37"/>
      <c r="OZK54" s="37"/>
      <c r="OZL54" s="37"/>
      <c r="OZM54" s="37"/>
      <c r="OZN54" s="37"/>
      <c r="OZO54" s="37"/>
      <c r="OZP54" s="37"/>
      <c r="OZQ54" s="37"/>
      <c r="OZR54" s="37"/>
      <c r="OZS54" s="37"/>
      <c r="OZT54" s="37"/>
      <c r="OZU54" s="37"/>
      <c r="OZV54" s="37"/>
      <c r="OZW54" s="37"/>
      <c r="OZX54" s="37"/>
      <c r="OZY54" s="37"/>
      <c r="OZZ54" s="37"/>
      <c r="PAA54" s="37"/>
      <c r="PAB54" s="37"/>
      <c r="PAC54" s="37"/>
      <c r="PAD54" s="37"/>
      <c r="PAE54" s="37"/>
      <c r="PAF54" s="37"/>
      <c r="PAG54" s="37"/>
      <c r="PAH54" s="37"/>
      <c r="PAI54" s="37"/>
      <c r="PAJ54" s="37"/>
      <c r="PAK54" s="37"/>
      <c r="PAL54" s="37"/>
      <c r="PAM54" s="37"/>
      <c r="PAN54" s="37"/>
      <c r="PAO54" s="37"/>
      <c r="PAP54" s="37"/>
      <c r="PAQ54" s="37"/>
      <c r="PAR54" s="37"/>
      <c r="PAS54" s="37"/>
      <c r="PAT54" s="37"/>
      <c r="PAU54" s="37"/>
      <c r="PAV54" s="37"/>
      <c r="PAW54" s="37"/>
      <c r="PAX54" s="37"/>
      <c r="PAY54" s="37"/>
      <c r="PAZ54" s="37"/>
      <c r="PBA54" s="37"/>
      <c r="PBB54" s="37"/>
      <c r="PBC54" s="37"/>
      <c r="PBD54" s="37"/>
      <c r="PBE54" s="37"/>
      <c r="PBF54" s="37"/>
      <c r="PBG54" s="37"/>
      <c r="PBH54" s="37"/>
      <c r="PBI54" s="37"/>
      <c r="PBJ54" s="37"/>
      <c r="PBK54" s="37"/>
      <c r="PBL54" s="37"/>
      <c r="PBM54" s="37"/>
      <c r="PBN54" s="37"/>
      <c r="PBO54" s="37"/>
      <c r="PBP54" s="37"/>
      <c r="PBQ54" s="37"/>
      <c r="PBR54" s="37"/>
      <c r="PBS54" s="37"/>
      <c r="PBT54" s="37"/>
      <c r="PBU54" s="37"/>
      <c r="PBV54" s="37"/>
      <c r="PBW54" s="37"/>
      <c r="PBX54" s="37"/>
      <c r="PBY54" s="37"/>
      <c r="PBZ54" s="37"/>
      <c r="PCA54" s="37"/>
      <c r="PCB54" s="37"/>
      <c r="PCC54" s="37"/>
      <c r="PCD54" s="37"/>
      <c r="PCE54" s="37"/>
      <c r="PCF54" s="37"/>
      <c r="PCG54" s="37"/>
      <c r="PCH54" s="37"/>
      <c r="PCI54" s="37"/>
      <c r="PCJ54" s="37"/>
      <c r="PCK54" s="37"/>
      <c r="PCL54" s="37"/>
      <c r="PCM54" s="37"/>
      <c r="PCN54" s="37"/>
      <c r="PCO54" s="37"/>
      <c r="PCP54" s="37"/>
      <c r="PCQ54" s="37"/>
      <c r="PCR54" s="37"/>
      <c r="PCS54" s="37"/>
      <c r="PCT54" s="37"/>
      <c r="PCU54" s="37"/>
      <c r="PCV54" s="37"/>
      <c r="PCW54" s="37"/>
      <c r="PCX54" s="37"/>
      <c r="PCY54" s="37"/>
      <c r="PCZ54" s="37"/>
      <c r="PDA54" s="37"/>
      <c r="PDB54" s="37"/>
      <c r="PDC54" s="37"/>
      <c r="PDD54" s="37"/>
      <c r="PDE54" s="37"/>
      <c r="PDF54" s="37"/>
      <c r="PDG54" s="37"/>
      <c r="PDH54" s="37"/>
      <c r="PDI54" s="37"/>
      <c r="PDJ54" s="37"/>
      <c r="PDK54" s="37"/>
      <c r="PDL54" s="37"/>
      <c r="PDM54" s="37"/>
      <c r="PDN54" s="37"/>
      <c r="PDO54" s="37"/>
      <c r="PDP54" s="37"/>
      <c r="PDQ54" s="37"/>
      <c r="PDR54" s="37"/>
      <c r="PDS54" s="37"/>
      <c r="PDT54" s="37"/>
      <c r="PDU54" s="37"/>
      <c r="PDV54" s="37"/>
      <c r="PDW54" s="37"/>
      <c r="PDX54" s="37"/>
      <c r="PDY54" s="37"/>
      <c r="PDZ54" s="37"/>
      <c r="PEA54" s="37"/>
      <c r="PEB54" s="37"/>
      <c r="PEC54" s="37"/>
      <c r="PED54" s="37"/>
      <c r="PEE54" s="37"/>
      <c r="PEF54" s="37"/>
      <c r="PEG54" s="37"/>
      <c r="PEH54" s="37"/>
      <c r="PEI54" s="37"/>
      <c r="PEJ54" s="37"/>
      <c r="PEK54" s="37"/>
      <c r="PEL54" s="37"/>
      <c r="PEM54" s="37"/>
      <c r="PEN54" s="37"/>
      <c r="PEO54" s="37"/>
      <c r="PEP54" s="37"/>
      <c r="PEQ54" s="37"/>
      <c r="PER54" s="37"/>
      <c r="PES54" s="37"/>
      <c r="PET54" s="37"/>
      <c r="PEU54" s="37"/>
      <c r="PEV54" s="37"/>
      <c r="PEW54" s="37"/>
      <c r="PEX54" s="37"/>
      <c r="PEY54" s="37"/>
      <c r="PEZ54" s="37"/>
      <c r="PFA54" s="37"/>
      <c r="PFB54" s="37"/>
      <c r="PFC54" s="37"/>
      <c r="PFD54" s="37"/>
      <c r="PFE54" s="37"/>
      <c r="PFF54" s="37"/>
      <c r="PFG54" s="37"/>
      <c r="PFH54" s="37"/>
      <c r="PFI54" s="37"/>
      <c r="PFJ54" s="37"/>
      <c r="PFK54" s="37"/>
      <c r="PFL54" s="37"/>
      <c r="PFM54" s="37"/>
      <c r="PFN54" s="37"/>
      <c r="PFO54" s="37"/>
      <c r="PFP54" s="37"/>
      <c r="PFQ54" s="37"/>
      <c r="PFR54" s="37"/>
      <c r="PFS54" s="37"/>
      <c r="PFT54" s="37"/>
      <c r="PFU54" s="37"/>
      <c r="PFV54" s="37"/>
      <c r="PFW54" s="37"/>
      <c r="PFX54" s="37"/>
      <c r="PFY54" s="37"/>
      <c r="PFZ54" s="37"/>
      <c r="PGA54" s="37"/>
      <c r="PGB54" s="37"/>
      <c r="PGC54" s="37"/>
      <c r="PGD54" s="37"/>
      <c r="PGE54" s="37"/>
      <c r="PGF54" s="37"/>
      <c r="PGG54" s="37"/>
      <c r="PGH54" s="37"/>
      <c r="PGI54" s="37"/>
      <c r="PGJ54" s="37"/>
      <c r="PGK54" s="37"/>
      <c r="PGL54" s="37"/>
      <c r="PGM54" s="37"/>
      <c r="PGN54" s="37"/>
      <c r="PGO54" s="37"/>
      <c r="PGP54" s="37"/>
      <c r="PGQ54" s="37"/>
      <c r="PGR54" s="37"/>
      <c r="PGS54" s="37"/>
      <c r="PGT54" s="37"/>
      <c r="PGU54" s="37"/>
      <c r="PGV54" s="37"/>
      <c r="PGW54" s="37"/>
      <c r="PGX54" s="37"/>
      <c r="PGY54" s="37"/>
      <c r="PGZ54" s="37"/>
      <c r="PHA54" s="37"/>
      <c r="PHB54" s="37"/>
      <c r="PHC54" s="37"/>
      <c r="PHD54" s="37"/>
      <c r="PHE54" s="37"/>
      <c r="PHF54" s="37"/>
      <c r="PHG54" s="37"/>
      <c r="PHH54" s="37"/>
      <c r="PHI54" s="37"/>
      <c r="PHJ54" s="37"/>
      <c r="PHK54" s="37"/>
      <c r="PHL54" s="37"/>
      <c r="PHM54" s="37"/>
      <c r="PHN54" s="37"/>
      <c r="PHO54" s="37"/>
      <c r="PHP54" s="37"/>
      <c r="PHQ54" s="37"/>
      <c r="PHR54" s="37"/>
      <c r="PHS54" s="37"/>
      <c r="PHT54" s="37"/>
      <c r="PHU54" s="37"/>
      <c r="PHV54" s="37"/>
      <c r="PHW54" s="37"/>
      <c r="PHX54" s="37"/>
      <c r="PHY54" s="37"/>
      <c r="PHZ54" s="37"/>
      <c r="PIA54" s="37"/>
      <c r="PIB54" s="37"/>
      <c r="PIC54" s="37"/>
      <c r="PID54" s="37"/>
      <c r="PIE54" s="37"/>
      <c r="PIF54" s="37"/>
      <c r="PIG54" s="37"/>
      <c r="PIH54" s="37"/>
      <c r="PII54" s="37"/>
      <c r="PIJ54" s="37"/>
      <c r="PIK54" s="37"/>
      <c r="PIL54" s="37"/>
      <c r="PIM54" s="37"/>
      <c r="PIN54" s="37"/>
      <c r="PIO54" s="37"/>
      <c r="PIP54" s="37"/>
      <c r="PIQ54" s="37"/>
      <c r="PIR54" s="37"/>
      <c r="PIS54" s="37"/>
      <c r="PIT54" s="37"/>
      <c r="PIU54" s="37"/>
      <c r="PIV54" s="37"/>
      <c r="PIW54" s="37"/>
      <c r="PIX54" s="37"/>
      <c r="PIY54" s="37"/>
      <c r="PIZ54" s="37"/>
      <c r="PJA54" s="37"/>
      <c r="PJB54" s="37"/>
      <c r="PJC54" s="37"/>
      <c r="PJD54" s="37"/>
      <c r="PJE54" s="37"/>
      <c r="PJF54" s="37"/>
      <c r="PJG54" s="37"/>
      <c r="PJH54" s="37"/>
      <c r="PJI54" s="37"/>
      <c r="PJJ54" s="37"/>
      <c r="PJK54" s="37"/>
      <c r="PJL54" s="37"/>
      <c r="PJM54" s="37"/>
      <c r="PJN54" s="37"/>
      <c r="PJO54" s="37"/>
      <c r="PJP54" s="37"/>
      <c r="PJQ54" s="37"/>
      <c r="PJR54" s="37"/>
      <c r="PJS54" s="37"/>
      <c r="PJT54" s="37"/>
      <c r="PJU54" s="37"/>
      <c r="PJV54" s="37"/>
      <c r="PJW54" s="37"/>
      <c r="PJX54" s="37"/>
      <c r="PJY54" s="37"/>
      <c r="PJZ54" s="37"/>
      <c r="PKA54" s="37"/>
      <c r="PKB54" s="37"/>
      <c r="PKC54" s="37"/>
      <c r="PKD54" s="37"/>
      <c r="PKE54" s="37"/>
      <c r="PKF54" s="37"/>
      <c r="PKG54" s="37"/>
      <c r="PKH54" s="37"/>
      <c r="PKI54" s="37"/>
      <c r="PKJ54" s="37"/>
      <c r="PKK54" s="37"/>
      <c r="PKL54" s="37"/>
      <c r="PKM54" s="37"/>
      <c r="PKN54" s="37"/>
      <c r="PKO54" s="37"/>
      <c r="PKP54" s="37"/>
      <c r="PKQ54" s="37"/>
      <c r="PKR54" s="37"/>
      <c r="PKS54" s="37"/>
      <c r="PKT54" s="37"/>
      <c r="PKU54" s="37"/>
      <c r="PKV54" s="37"/>
      <c r="PKW54" s="37"/>
      <c r="PKX54" s="37"/>
      <c r="PKY54" s="37"/>
      <c r="PKZ54" s="37"/>
      <c r="PLA54" s="37"/>
      <c r="PLB54" s="37"/>
      <c r="PLC54" s="37"/>
      <c r="PLD54" s="37"/>
      <c r="PLE54" s="37"/>
      <c r="PLF54" s="37"/>
      <c r="PLG54" s="37"/>
      <c r="PLH54" s="37"/>
      <c r="PLI54" s="37"/>
      <c r="PLJ54" s="37"/>
      <c r="PLK54" s="37"/>
      <c r="PLL54" s="37"/>
      <c r="PLM54" s="37"/>
      <c r="PLN54" s="37"/>
      <c r="PLO54" s="37"/>
      <c r="PLP54" s="37"/>
      <c r="PLQ54" s="37"/>
      <c r="PLR54" s="37"/>
      <c r="PLS54" s="37"/>
      <c r="PLT54" s="37"/>
      <c r="PLU54" s="37"/>
      <c r="PLV54" s="37"/>
      <c r="PLW54" s="37"/>
      <c r="PLX54" s="37"/>
      <c r="PLY54" s="37"/>
      <c r="PLZ54" s="37"/>
      <c r="PMA54" s="37"/>
      <c r="PMB54" s="37"/>
      <c r="PMC54" s="37"/>
      <c r="PMD54" s="37"/>
      <c r="PME54" s="37"/>
      <c r="PMF54" s="37"/>
      <c r="PMG54" s="37"/>
      <c r="PMH54" s="37"/>
      <c r="PMI54" s="37"/>
      <c r="PMJ54" s="37"/>
      <c r="PMK54" s="37"/>
      <c r="PML54" s="37"/>
      <c r="PMM54" s="37"/>
      <c r="PMN54" s="37"/>
      <c r="PMO54" s="37"/>
      <c r="PMP54" s="37"/>
      <c r="PMQ54" s="37"/>
      <c r="PMR54" s="37"/>
      <c r="PMS54" s="37"/>
      <c r="PMT54" s="37"/>
      <c r="PMU54" s="37"/>
      <c r="PMV54" s="37"/>
      <c r="PMW54" s="37"/>
      <c r="PMX54" s="37"/>
      <c r="PMY54" s="37"/>
      <c r="PMZ54" s="37"/>
      <c r="PNA54" s="37"/>
      <c r="PNB54" s="37"/>
      <c r="PNC54" s="37"/>
      <c r="PND54" s="37"/>
      <c r="PNE54" s="37"/>
      <c r="PNF54" s="37"/>
      <c r="PNG54" s="37"/>
      <c r="PNH54" s="37"/>
      <c r="PNI54" s="37"/>
      <c r="PNJ54" s="37"/>
      <c r="PNK54" s="37"/>
      <c r="PNL54" s="37"/>
      <c r="PNM54" s="37"/>
      <c r="PNN54" s="37"/>
      <c r="PNO54" s="37"/>
      <c r="PNP54" s="37"/>
      <c r="PNQ54" s="37"/>
      <c r="PNR54" s="37"/>
      <c r="PNS54" s="37"/>
      <c r="PNT54" s="37"/>
      <c r="PNU54" s="37"/>
      <c r="PNV54" s="37"/>
      <c r="PNW54" s="37"/>
      <c r="PNX54" s="37"/>
      <c r="PNY54" s="37"/>
      <c r="PNZ54" s="37"/>
      <c r="POA54" s="37"/>
      <c r="POB54" s="37"/>
      <c r="POC54" s="37"/>
      <c r="POD54" s="37"/>
      <c r="POE54" s="37"/>
      <c r="POF54" s="37"/>
      <c r="POG54" s="37"/>
      <c r="POH54" s="37"/>
      <c r="POI54" s="37"/>
      <c r="POJ54" s="37"/>
      <c r="POK54" s="37"/>
      <c r="POL54" s="37"/>
      <c r="POM54" s="37"/>
      <c r="PON54" s="37"/>
      <c r="POO54" s="37"/>
      <c r="POP54" s="37"/>
      <c r="POQ54" s="37"/>
      <c r="POR54" s="37"/>
      <c r="POS54" s="37"/>
      <c r="POT54" s="37"/>
      <c r="POU54" s="37"/>
      <c r="POV54" s="37"/>
      <c r="POW54" s="37"/>
      <c r="POX54" s="37"/>
      <c r="POY54" s="37"/>
      <c r="POZ54" s="37"/>
      <c r="PPA54" s="37"/>
      <c r="PPB54" s="37"/>
      <c r="PPC54" s="37"/>
      <c r="PPD54" s="37"/>
      <c r="PPE54" s="37"/>
      <c r="PPF54" s="37"/>
      <c r="PPG54" s="37"/>
      <c r="PPH54" s="37"/>
      <c r="PPI54" s="37"/>
      <c r="PPJ54" s="37"/>
      <c r="PPK54" s="37"/>
      <c r="PPL54" s="37"/>
      <c r="PPM54" s="37"/>
      <c r="PPN54" s="37"/>
      <c r="PPO54" s="37"/>
      <c r="PPP54" s="37"/>
      <c r="PPQ54" s="37"/>
      <c r="PPR54" s="37"/>
      <c r="PPS54" s="37"/>
      <c r="PPT54" s="37"/>
      <c r="PPU54" s="37"/>
      <c r="PPV54" s="37"/>
      <c r="PPW54" s="37"/>
      <c r="PPX54" s="37"/>
      <c r="PPY54" s="37"/>
      <c r="PPZ54" s="37"/>
      <c r="PQA54" s="37"/>
      <c r="PQB54" s="37"/>
      <c r="PQC54" s="37"/>
      <c r="PQD54" s="37"/>
      <c r="PQE54" s="37"/>
      <c r="PQF54" s="37"/>
      <c r="PQG54" s="37"/>
      <c r="PQH54" s="37"/>
      <c r="PQI54" s="37"/>
      <c r="PQJ54" s="37"/>
      <c r="PQK54" s="37"/>
      <c r="PQL54" s="37"/>
      <c r="PQM54" s="37"/>
      <c r="PQN54" s="37"/>
      <c r="PQO54" s="37"/>
      <c r="PQP54" s="37"/>
      <c r="PQQ54" s="37"/>
      <c r="PQR54" s="37"/>
      <c r="PQS54" s="37"/>
      <c r="PQT54" s="37"/>
      <c r="PQU54" s="37"/>
      <c r="PQV54" s="37"/>
      <c r="PQW54" s="37"/>
      <c r="PQX54" s="37"/>
      <c r="PQY54" s="37"/>
      <c r="PQZ54" s="37"/>
      <c r="PRA54" s="37"/>
      <c r="PRB54" s="37"/>
      <c r="PRC54" s="37"/>
      <c r="PRD54" s="37"/>
      <c r="PRE54" s="37"/>
      <c r="PRF54" s="37"/>
      <c r="PRG54" s="37"/>
      <c r="PRH54" s="37"/>
      <c r="PRI54" s="37"/>
      <c r="PRJ54" s="37"/>
      <c r="PRK54" s="37"/>
      <c r="PRL54" s="37"/>
      <c r="PRM54" s="37"/>
      <c r="PRN54" s="37"/>
      <c r="PRO54" s="37"/>
      <c r="PRP54" s="37"/>
      <c r="PRQ54" s="37"/>
      <c r="PRR54" s="37"/>
      <c r="PRS54" s="37"/>
      <c r="PRT54" s="37"/>
      <c r="PRU54" s="37"/>
      <c r="PRV54" s="37"/>
      <c r="PRW54" s="37"/>
      <c r="PRX54" s="37"/>
      <c r="PRY54" s="37"/>
      <c r="PRZ54" s="37"/>
      <c r="PSA54" s="37"/>
      <c r="PSB54" s="37"/>
      <c r="PSC54" s="37"/>
      <c r="PSD54" s="37"/>
      <c r="PSE54" s="37"/>
      <c r="PSF54" s="37"/>
      <c r="PSG54" s="37"/>
      <c r="PSH54" s="37"/>
      <c r="PSI54" s="37"/>
      <c r="PSJ54" s="37"/>
      <c r="PSK54" s="37"/>
      <c r="PSL54" s="37"/>
      <c r="PSM54" s="37"/>
      <c r="PSN54" s="37"/>
      <c r="PSO54" s="37"/>
      <c r="PSP54" s="37"/>
      <c r="PSQ54" s="37"/>
      <c r="PSR54" s="37"/>
      <c r="PSS54" s="37"/>
      <c r="PST54" s="37"/>
      <c r="PSU54" s="37"/>
      <c r="PSV54" s="37"/>
      <c r="PSW54" s="37"/>
      <c r="PSX54" s="37"/>
      <c r="PSY54" s="37"/>
      <c r="PSZ54" s="37"/>
      <c r="PTA54" s="37"/>
      <c r="PTB54" s="37"/>
      <c r="PTC54" s="37"/>
      <c r="PTD54" s="37"/>
      <c r="PTE54" s="37"/>
      <c r="PTF54" s="37"/>
      <c r="PTG54" s="37"/>
      <c r="PTH54" s="37"/>
      <c r="PTI54" s="37"/>
      <c r="PTJ54" s="37"/>
      <c r="PTK54" s="37"/>
      <c r="PTL54" s="37"/>
      <c r="PTM54" s="37"/>
      <c r="PTN54" s="37"/>
      <c r="PTO54" s="37"/>
      <c r="PTP54" s="37"/>
      <c r="PTQ54" s="37"/>
      <c r="PTR54" s="37"/>
      <c r="PTS54" s="37"/>
      <c r="PTT54" s="37"/>
      <c r="PTU54" s="37"/>
      <c r="PTV54" s="37"/>
      <c r="PTW54" s="37"/>
      <c r="PTX54" s="37"/>
      <c r="PTY54" s="37"/>
      <c r="PTZ54" s="37"/>
      <c r="PUA54" s="37"/>
      <c r="PUB54" s="37"/>
      <c r="PUC54" s="37"/>
      <c r="PUD54" s="37"/>
      <c r="PUE54" s="37"/>
      <c r="PUF54" s="37"/>
      <c r="PUG54" s="37"/>
      <c r="PUH54" s="37"/>
      <c r="PUI54" s="37"/>
      <c r="PUJ54" s="37"/>
      <c r="PUK54" s="37"/>
      <c r="PUL54" s="37"/>
      <c r="PUM54" s="37"/>
      <c r="PUN54" s="37"/>
      <c r="PUO54" s="37"/>
      <c r="PUP54" s="37"/>
      <c r="PUQ54" s="37"/>
      <c r="PUR54" s="37"/>
      <c r="PUS54" s="37"/>
      <c r="PUT54" s="37"/>
      <c r="PUU54" s="37"/>
      <c r="PUV54" s="37"/>
      <c r="PUW54" s="37"/>
      <c r="PUX54" s="37"/>
      <c r="PUY54" s="37"/>
      <c r="PUZ54" s="37"/>
      <c r="PVA54" s="37"/>
      <c r="PVB54" s="37"/>
      <c r="PVC54" s="37"/>
      <c r="PVD54" s="37"/>
      <c r="PVE54" s="37"/>
      <c r="PVF54" s="37"/>
      <c r="PVG54" s="37"/>
      <c r="PVH54" s="37"/>
      <c r="PVI54" s="37"/>
      <c r="PVJ54" s="37"/>
      <c r="PVK54" s="37"/>
      <c r="PVL54" s="37"/>
      <c r="PVM54" s="37"/>
      <c r="PVN54" s="37"/>
      <c r="PVO54" s="37"/>
      <c r="PVP54" s="37"/>
      <c r="PVQ54" s="37"/>
      <c r="PVR54" s="37"/>
      <c r="PVS54" s="37"/>
      <c r="PVT54" s="37"/>
      <c r="PVU54" s="37"/>
      <c r="PVV54" s="37"/>
      <c r="PVW54" s="37"/>
      <c r="PVX54" s="37"/>
      <c r="PVY54" s="37"/>
      <c r="PVZ54" s="37"/>
      <c r="PWA54" s="37"/>
      <c r="PWB54" s="37"/>
      <c r="PWC54" s="37"/>
      <c r="PWD54" s="37"/>
      <c r="PWE54" s="37"/>
      <c r="PWF54" s="37"/>
      <c r="PWG54" s="37"/>
      <c r="PWH54" s="37"/>
      <c r="PWI54" s="37"/>
      <c r="PWJ54" s="37"/>
      <c r="PWK54" s="37"/>
      <c r="PWL54" s="37"/>
      <c r="PWM54" s="37"/>
      <c r="PWN54" s="37"/>
      <c r="PWO54" s="37"/>
      <c r="PWP54" s="37"/>
      <c r="PWQ54" s="37"/>
      <c r="PWR54" s="37"/>
      <c r="PWS54" s="37"/>
      <c r="PWT54" s="37"/>
      <c r="PWU54" s="37"/>
      <c r="PWV54" s="37"/>
      <c r="PWW54" s="37"/>
      <c r="PWX54" s="37"/>
      <c r="PWY54" s="37"/>
      <c r="PWZ54" s="37"/>
      <c r="PXA54" s="37"/>
      <c r="PXB54" s="37"/>
      <c r="PXC54" s="37"/>
      <c r="PXD54" s="37"/>
      <c r="PXE54" s="37"/>
      <c r="PXF54" s="37"/>
      <c r="PXG54" s="37"/>
      <c r="PXH54" s="37"/>
      <c r="PXI54" s="37"/>
      <c r="PXJ54" s="37"/>
      <c r="PXK54" s="37"/>
      <c r="PXL54" s="37"/>
      <c r="PXM54" s="37"/>
      <c r="PXN54" s="37"/>
      <c r="PXO54" s="37"/>
      <c r="PXP54" s="37"/>
      <c r="PXQ54" s="37"/>
      <c r="PXR54" s="37"/>
      <c r="PXS54" s="37"/>
      <c r="PXT54" s="37"/>
      <c r="PXU54" s="37"/>
      <c r="PXV54" s="37"/>
      <c r="PXW54" s="37"/>
      <c r="PXX54" s="37"/>
      <c r="PXY54" s="37"/>
      <c r="PXZ54" s="37"/>
      <c r="PYA54" s="37"/>
      <c r="PYB54" s="37"/>
      <c r="PYC54" s="37"/>
      <c r="PYD54" s="37"/>
      <c r="PYE54" s="37"/>
      <c r="PYF54" s="37"/>
      <c r="PYG54" s="37"/>
      <c r="PYH54" s="37"/>
      <c r="PYI54" s="37"/>
      <c r="PYJ54" s="37"/>
      <c r="PYK54" s="37"/>
      <c r="PYL54" s="37"/>
      <c r="PYM54" s="37"/>
      <c r="PYN54" s="37"/>
      <c r="PYO54" s="37"/>
      <c r="PYP54" s="37"/>
      <c r="PYQ54" s="37"/>
      <c r="PYR54" s="37"/>
      <c r="PYS54" s="37"/>
      <c r="PYT54" s="37"/>
      <c r="PYU54" s="37"/>
      <c r="PYV54" s="37"/>
      <c r="PYW54" s="37"/>
      <c r="PYX54" s="37"/>
      <c r="PYY54" s="37"/>
      <c r="PYZ54" s="37"/>
      <c r="PZA54" s="37"/>
      <c r="PZB54" s="37"/>
      <c r="PZC54" s="37"/>
      <c r="PZD54" s="37"/>
      <c r="PZE54" s="37"/>
      <c r="PZF54" s="37"/>
      <c r="PZG54" s="37"/>
      <c r="PZH54" s="37"/>
      <c r="PZI54" s="37"/>
      <c r="PZJ54" s="37"/>
      <c r="PZK54" s="37"/>
      <c r="PZL54" s="37"/>
      <c r="PZM54" s="37"/>
      <c r="PZN54" s="37"/>
      <c r="PZO54" s="37"/>
      <c r="PZP54" s="37"/>
      <c r="PZQ54" s="37"/>
      <c r="PZR54" s="37"/>
      <c r="PZS54" s="37"/>
      <c r="PZT54" s="37"/>
      <c r="PZU54" s="37"/>
      <c r="PZV54" s="37"/>
      <c r="PZW54" s="37"/>
      <c r="PZX54" s="37"/>
      <c r="PZY54" s="37"/>
      <c r="PZZ54" s="37"/>
      <c r="QAA54" s="37"/>
      <c r="QAB54" s="37"/>
      <c r="QAC54" s="37"/>
      <c r="QAD54" s="37"/>
      <c r="QAE54" s="37"/>
      <c r="QAF54" s="37"/>
      <c r="QAG54" s="37"/>
      <c r="QAH54" s="37"/>
      <c r="QAI54" s="37"/>
      <c r="QAJ54" s="37"/>
      <c r="QAK54" s="37"/>
      <c r="QAL54" s="37"/>
      <c r="QAM54" s="37"/>
      <c r="QAN54" s="37"/>
      <c r="QAO54" s="37"/>
      <c r="QAP54" s="37"/>
      <c r="QAQ54" s="37"/>
      <c r="QAR54" s="37"/>
      <c r="QAS54" s="37"/>
      <c r="QAT54" s="37"/>
      <c r="QAU54" s="37"/>
      <c r="QAV54" s="37"/>
      <c r="QAW54" s="37"/>
      <c r="QAX54" s="37"/>
      <c r="QAY54" s="37"/>
      <c r="QAZ54" s="37"/>
      <c r="QBA54" s="37"/>
      <c r="QBB54" s="37"/>
      <c r="QBC54" s="37"/>
      <c r="QBD54" s="37"/>
      <c r="QBE54" s="37"/>
      <c r="QBF54" s="37"/>
      <c r="QBG54" s="37"/>
      <c r="QBH54" s="37"/>
      <c r="QBI54" s="37"/>
      <c r="QBJ54" s="37"/>
      <c r="QBK54" s="37"/>
      <c r="QBL54" s="37"/>
      <c r="QBM54" s="37"/>
      <c r="QBN54" s="37"/>
      <c r="QBO54" s="37"/>
      <c r="QBP54" s="37"/>
      <c r="QBQ54" s="37"/>
      <c r="QBR54" s="37"/>
      <c r="QBS54" s="37"/>
      <c r="QBT54" s="37"/>
      <c r="QBU54" s="37"/>
      <c r="QBV54" s="37"/>
      <c r="QBW54" s="37"/>
      <c r="QBX54" s="37"/>
      <c r="QBY54" s="37"/>
      <c r="QBZ54" s="37"/>
      <c r="QCA54" s="37"/>
      <c r="QCB54" s="37"/>
      <c r="QCC54" s="37"/>
      <c r="QCD54" s="37"/>
      <c r="QCE54" s="37"/>
      <c r="QCF54" s="37"/>
      <c r="QCG54" s="37"/>
      <c r="QCH54" s="37"/>
      <c r="QCI54" s="37"/>
      <c r="QCJ54" s="37"/>
      <c r="QCK54" s="37"/>
      <c r="QCL54" s="37"/>
      <c r="QCM54" s="37"/>
      <c r="QCN54" s="37"/>
      <c r="QCO54" s="37"/>
      <c r="QCP54" s="37"/>
      <c r="QCQ54" s="37"/>
      <c r="QCR54" s="37"/>
      <c r="QCS54" s="37"/>
      <c r="QCT54" s="37"/>
      <c r="QCU54" s="37"/>
      <c r="QCV54" s="37"/>
      <c r="QCW54" s="37"/>
      <c r="QCX54" s="37"/>
      <c r="QCY54" s="37"/>
      <c r="QCZ54" s="37"/>
      <c r="QDA54" s="37"/>
      <c r="QDB54" s="37"/>
      <c r="QDC54" s="37"/>
      <c r="QDD54" s="37"/>
      <c r="QDE54" s="37"/>
      <c r="QDF54" s="37"/>
      <c r="QDG54" s="37"/>
      <c r="QDH54" s="37"/>
      <c r="QDI54" s="37"/>
      <c r="QDJ54" s="37"/>
      <c r="QDK54" s="37"/>
      <c r="QDL54" s="37"/>
      <c r="QDM54" s="37"/>
      <c r="QDN54" s="37"/>
      <c r="QDO54" s="37"/>
      <c r="QDP54" s="37"/>
      <c r="QDQ54" s="37"/>
      <c r="QDR54" s="37"/>
      <c r="QDS54" s="37"/>
      <c r="QDT54" s="37"/>
      <c r="QDU54" s="37"/>
      <c r="QDV54" s="37"/>
      <c r="QDW54" s="37"/>
      <c r="QDX54" s="37"/>
      <c r="QDY54" s="37"/>
      <c r="QDZ54" s="37"/>
      <c r="QEA54" s="37"/>
      <c r="QEB54" s="37"/>
      <c r="QEC54" s="37"/>
      <c r="QED54" s="37"/>
      <c r="QEE54" s="37"/>
      <c r="QEF54" s="37"/>
      <c r="QEG54" s="37"/>
      <c r="QEH54" s="37"/>
      <c r="QEI54" s="37"/>
      <c r="QEJ54" s="37"/>
      <c r="QEK54" s="37"/>
      <c r="QEL54" s="37"/>
      <c r="QEM54" s="37"/>
      <c r="QEN54" s="37"/>
      <c r="QEO54" s="37"/>
      <c r="QEP54" s="37"/>
      <c r="QEQ54" s="37"/>
      <c r="QER54" s="37"/>
      <c r="QES54" s="37"/>
      <c r="QET54" s="37"/>
      <c r="QEU54" s="37"/>
      <c r="QEV54" s="37"/>
      <c r="QEW54" s="37"/>
      <c r="QEX54" s="37"/>
      <c r="QEY54" s="37"/>
      <c r="QEZ54" s="37"/>
      <c r="QFA54" s="37"/>
      <c r="QFB54" s="37"/>
      <c r="QFC54" s="37"/>
      <c r="QFD54" s="37"/>
      <c r="QFE54" s="37"/>
      <c r="QFF54" s="37"/>
      <c r="QFG54" s="37"/>
      <c r="QFH54" s="37"/>
      <c r="QFI54" s="37"/>
      <c r="QFJ54" s="37"/>
      <c r="QFK54" s="37"/>
      <c r="QFL54" s="37"/>
      <c r="QFM54" s="37"/>
      <c r="QFN54" s="37"/>
      <c r="QFO54" s="37"/>
      <c r="QFP54" s="37"/>
      <c r="QFQ54" s="37"/>
      <c r="QFR54" s="37"/>
      <c r="QFS54" s="37"/>
      <c r="QFT54" s="37"/>
      <c r="QFU54" s="37"/>
      <c r="QFV54" s="37"/>
      <c r="QFW54" s="37"/>
      <c r="QFX54" s="37"/>
      <c r="QFY54" s="37"/>
      <c r="QFZ54" s="37"/>
      <c r="QGA54" s="37"/>
      <c r="QGB54" s="37"/>
      <c r="QGC54" s="37"/>
      <c r="QGD54" s="37"/>
      <c r="QGE54" s="37"/>
      <c r="QGF54" s="37"/>
      <c r="QGG54" s="37"/>
      <c r="QGH54" s="37"/>
      <c r="QGI54" s="37"/>
      <c r="QGJ54" s="37"/>
      <c r="QGK54" s="37"/>
      <c r="QGL54" s="37"/>
      <c r="QGM54" s="37"/>
      <c r="QGN54" s="37"/>
      <c r="QGO54" s="37"/>
      <c r="QGP54" s="37"/>
      <c r="QGQ54" s="37"/>
      <c r="QGR54" s="37"/>
      <c r="QGS54" s="37"/>
      <c r="QGT54" s="37"/>
      <c r="QGU54" s="37"/>
      <c r="QGV54" s="37"/>
      <c r="QGW54" s="37"/>
      <c r="QGX54" s="37"/>
      <c r="QGY54" s="37"/>
      <c r="QGZ54" s="37"/>
      <c r="QHA54" s="37"/>
      <c r="QHB54" s="37"/>
      <c r="QHC54" s="37"/>
      <c r="QHD54" s="37"/>
      <c r="QHE54" s="37"/>
      <c r="QHF54" s="37"/>
      <c r="QHG54" s="37"/>
      <c r="QHH54" s="37"/>
      <c r="QHI54" s="37"/>
      <c r="QHJ54" s="37"/>
      <c r="QHK54" s="37"/>
      <c r="QHL54" s="37"/>
      <c r="QHM54" s="37"/>
      <c r="QHN54" s="37"/>
      <c r="QHO54" s="37"/>
      <c r="QHP54" s="37"/>
      <c r="QHQ54" s="37"/>
      <c r="QHR54" s="37"/>
      <c r="QHS54" s="37"/>
      <c r="QHT54" s="37"/>
      <c r="QHU54" s="37"/>
      <c r="QHV54" s="37"/>
      <c r="QHW54" s="37"/>
      <c r="QHX54" s="37"/>
      <c r="QHY54" s="37"/>
      <c r="QHZ54" s="37"/>
      <c r="QIA54" s="37"/>
      <c r="QIB54" s="37"/>
      <c r="QIC54" s="37"/>
      <c r="QID54" s="37"/>
      <c r="QIE54" s="37"/>
      <c r="QIF54" s="37"/>
      <c r="QIG54" s="37"/>
      <c r="QIH54" s="37"/>
      <c r="QII54" s="37"/>
      <c r="QIJ54" s="37"/>
      <c r="QIK54" s="37"/>
      <c r="QIL54" s="37"/>
      <c r="QIM54" s="37"/>
      <c r="QIN54" s="37"/>
      <c r="QIO54" s="37"/>
      <c r="QIP54" s="37"/>
      <c r="QIQ54" s="37"/>
      <c r="QIR54" s="37"/>
      <c r="QIS54" s="37"/>
      <c r="QIT54" s="37"/>
      <c r="QIU54" s="37"/>
      <c r="QIV54" s="37"/>
      <c r="QIW54" s="37"/>
      <c r="QIX54" s="37"/>
      <c r="QIY54" s="37"/>
      <c r="QIZ54" s="37"/>
      <c r="QJA54" s="37"/>
      <c r="QJB54" s="37"/>
      <c r="QJC54" s="37"/>
      <c r="QJD54" s="37"/>
      <c r="QJE54" s="37"/>
      <c r="QJF54" s="37"/>
      <c r="QJG54" s="37"/>
      <c r="QJH54" s="37"/>
      <c r="QJI54" s="37"/>
      <c r="QJJ54" s="37"/>
      <c r="QJK54" s="37"/>
      <c r="QJL54" s="37"/>
      <c r="QJM54" s="37"/>
      <c r="QJN54" s="37"/>
      <c r="QJO54" s="37"/>
      <c r="QJP54" s="37"/>
      <c r="QJQ54" s="37"/>
      <c r="QJR54" s="37"/>
      <c r="QJS54" s="37"/>
      <c r="QJT54" s="37"/>
      <c r="QJU54" s="37"/>
      <c r="QJV54" s="37"/>
      <c r="QJW54" s="37"/>
      <c r="QJX54" s="37"/>
      <c r="QJY54" s="37"/>
      <c r="QJZ54" s="37"/>
      <c r="QKA54" s="37"/>
      <c r="QKB54" s="37"/>
      <c r="QKC54" s="37"/>
      <c r="QKD54" s="37"/>
      <c r="QKE54" s="37"/>
      <c r="QKF54" s="37"/>
      <c r="QKG54" s="37"/>
      <c r="QKH54" s="37"/>
      <c r="QKI54" s="37"/>
      <c r="QKJ54" s="37"/>
      <c r="QKK54" s="37"/>
      <c r="QKL54" s="37"/>
      <c r="QKM54" s="37"/>
      <c r="QKN54" s="37"/>
      <c r="QKO54" s="37"/>
      <c r="QKP54" s="37"/>
      <c r="QKQ54" s="37"/>
      <c r="QKR54" s="37"/>
      <c r="QKS54" s="37"/>
      <c r="QKT54" s="37"/>
      <c r="QKU54" s="37"/>
      <c r="QKV54" s="37"/>
      <c r="QKW54" s="37"/>
      <c r="QKX54" s="37"/>
      <c r="QKY54" s="37"/>
      <c r="QKZ54" s="37"/>
      <c r="QLA54" s="37"/>
      <c r="QLB54" s="37"/>
      <c r="QLC54" s="37"/>
      <c r="QLD54" s="37"/>
      <c r="QLE54" s="37"/>
      <c r="QLF54" s="37"/>
      <c r="QLG54" s="37"/>
      <c r="QLH54" s="37"/>
      <c r="QLI54" s="37"/>
      <c r="QLJ54" s="37"/>
      <c r="QLK54" s="37"/>
      <c r="QLL54" s="37"/>
      <c r="QLM54" s="37"/>
      <c r="QLN54" s="37"/>
      <c r="QLO54" s="37"/>
      <c r="QLP54" s="37"/>
      <c r="QLQ54" s="37"/>
      <c r="QLR54" s="37"/>
      <c r="QLS54" s="37"/>
      <c r="QLT54" s="37"/>
      <c r="QLU54" s="37"/>
      <c r="QLV54" s="37"/>
      <c r="QLW54" s="37"/>
      <c r="QLX54" s="37"/>
      <c r="QLY54" s="37"/>
      <c r="QLZ54" s="37"/>
      <c r="QMA54" s="37"/>
      <c r="QMB54" s="37"/>
      <c r="QMC54" s="37"/>
      <c r="QMD54" s="37"/>
      <c r="QME54" s="37"/>
      <c r="QMF54" s="37"/>
      <c r="QMG54" s="37"/>
      <c r="QMH54" s="37"/>
      <c r="QMI54" s="37"/>
      <c r="QMJ54" s="37"/>
      <c r="QMK54" s="37"/>
      <c r="QML54" s="37"/>
      <c r="QMM54" s="37"/>
      <c r="QMN54" s="37"/>
      <c r="QMO54" s="37"/>
      <c r="QMP54" s="37"/>
      <c r="QMQ54" s="37"/>
      <c r="QMR54" s="37"/>
      <c r="QMS54" s="37"/>
      <c r="QMT54" s="37"/>
      <c r="QMU54" s="37"/>
      <c r="QMV54" s="37"/>
      <c r="QMW54" s="37"/>
      <c r="QMX54" s="37"/>
      <c r="QMY54" s="37"/>
      <c r="QMZ54" s="37"/>
      <c r="QNA54" s="37"/>
      <c r="QNB54" s="37"/>
      <c r="QNC54" s="37"/>
      <c r="QND54" s="37"/>
      <c r="QNE54" s="37"/>
      <c r="QNF54" s="37"/>
      <c r="QNG54" s="37"/>
      <c r="QNH54" s="37"/>
      <c r="QNI54" s="37"/>
      <c r="QNJ54" s="37"/>
      <c r="QNK54" s="37"/>
      <c r="QNL54" s="37"/>
      <c r="QNM54" s="37"/>
      <c r="QNN54" s="37"/>
      <c r="QNO54" s="37"/>
      <c r="QNP54" s="37"/>
      <c r="QNQ54" s="37"/>
      <c r="QNR54" s="37"/>
      <c r="QNS54" s="37"/>
      <c r="QNT54" s="37"/>
      <c r="QNU54" s="37"/>
      <c r="QNV54" s="37"/>
      <c r="QNW54" s="37"/>
      <c r="QNX54" s="37"/>
      <c r="QNY54" s="37"/>
      <c r="QNZ54" s="37"/>
      <c r="QOA54" s="37"/>
      <c r="QOB54" s="37"/>
      <c r="QOC54" s="37"/>
      <c r="QOD54" s="37"/>
      <c r="QOE54" s="37"/>
      <c r="QOF54" s="37"/>
      <c r="QOG54" s="37"/>
      <c r="QOH54" s="37"/>
      <c r="QOI54" s="37"/>
      <c r="QOJ54" s="37"/>
      <c r="QOK54" s="37"/>
      <c r="QOL54" s="37"/>
      <c r="QOM54" s="37"/>
      <c r="QON54" s="37"/>
      <c r="QOO54" s="37"/>
      <c r="QOP54" s="37"/>
      <c r="QOQ54" s="37"/>
      <c r="QOR54" s="37"/>
      <c r="QOS54" s="37"/>
      <c r="QOT54" s="37"/>
      <c r="QOU54" s="37"/>
      <c r="QOV54" s="37"/>
      <c r="QOW54" s="37"/>
      <c r="QOX54" s="37"/>
      <c r="QOY54" s="37"/>
      <c r="QOZ54" s="37"/>
      <c r="QPA54" s="37"/>
      <c r="QPB54" s="37"/>
      <c r="QPC54" s="37"/>
      <c r="QPD54" s="37"/>
      <c r="QPE54" s="37"/>
      <c r="QPF54" s="37"/>
      <c r="QPG54" s="37"/>
      <c r="QPH54" s="37"/>
      <c r="QPI54" s="37"/>
      <c r="QPJ54" s="37"/>
      <c r="QPK54" s="37"/>
      <c r="QPL54" s="37"/>
      <c r="QPM54" s="37"/>
      <c r="QPN54" s="37"/>
      <c r="QPO54" s="37"/>
      <c r="QPP54" s="37"/>
      <c r="QPQ54" s="37"/>
      <c r="QPR54" s="37"/>
      <c r="QPS54" s="37"/>
      <c r="QPT54" s="37"/>
      <c r="QPU54" s="37"/>
      <c r="QPV54" s="37"/>
      <c r="QPW54" s="37"/>
      <c r="QPX54" s="37"/>
      <c r="QPY54" s="37"/>
      <c r="QPZ54" s="37"/>
      <c r="QQA54" s="37"/>
      <c r="QQB54" s="37"/>
      <c r="QQC54" s="37"/>
      <c r="QQD54" s="37"/>
      <c r="QQE54" s="37"/>
      <c r="QQF54" s="37"/>
      <c r="QQG54" s="37"/>
      <c r="QQH54" s="37"/>
      <c r="QQI54" s="37"/>
      <c r="QQJ54" s="37"/>
      <c r="QQK54" s="37"/>
      <c r="QQL54" s="37"/>
      <c r="QQM54" s="37"/>
      <c r="QQN54" s="37"/>
      <c r="QQO54" s="37"/>
      <c r="QQP54" s="37"/>
      <c r="QQQ54" s="37"/>
      <c r="QQR54" s="37"/>
      <c r="QQS54" s="37"/>
      <c r="QQT54" s="37"/>
      <c r="QQU54" s="37"/>
      <c r="QQV54" s="37"/>
      <c r="QQW54" s="37"/>
      <c r="QQX54" s="37"/>
      <c r="QQY54" s="37"/>
      <c r="QQZ54" s="37"/>
      <c r="QRA54" s="37"/>
      <c r="QRB54" s="37"/>
      <c r="QRC54" s="37"/>
      <c r="QRD54" s="37"/>
      <c r="QRE54" s="37"/>
      <c r="QRF54" s="37"/>
      <c r="QRG54" s="37"/>
      <c r="QRH54" s="37"/>
      <c r="QRI54" s="37"/>
      <c r="QRJ54" s="37"/>
      <c r="QRK54" s="37"/>
      <c r="QRL54" s="37"/>
      <c r="QRM54" s="37"/>
      <c r="QRN54" s="37"/>
      <c r="QRO54" s="37"/>
      <c r="QRP54" s="37"/>
      <c r="QRQ54" s="37"/>
      <c r="QRR54" s="37"/>
      <c r="QRS54" s="37"/>
      <c r="QRT54" s="37"/>
      <c r="QRU54" s="37"/>
      <c r="QRV54" s="37"/>
      <c r="QRW54" s="37"/>
      <c r="QRX54" s="37"/>
      <c r="QRY54" s="37"/>
      <c r="QRZ54" s="37"/>
      <c r="QSA54" s="37"/>
      <c r="QSB54" s="37"/>
      <c r="QSC54" s="37"/>
      <c r="QSD54" s="37"/>
      <c r="QSE54" s="37"/>
      <c r="QSF54" s="37"/>
      <c r="QSG54" s="37"/>
      <c r="QSH54" s="37"/>
      <c r="QSI54" s="37"/>
      <c r="QSJ54" s="37"/>
      <c r="QSK54" s="37"/>
      <c r="QSL54" s="37"/>
      <c r="QSM54" s="37"/>
      <c r="QSN54" s="37"/>
      <c r="QSO54" s="37"/>
      <c r="QSP54" s="37"/>
      <c r="QSQ54" s="37"/>
      <c r="QSR54" s="37"/>
      <c r="QSS54" s="37"/>
      <c r="QST54" s="37"/>
      <c r="QSU54" s="37"/>
      <c r="QSV54" s="37"/>
      <c r="QSW54" s="37"/>
      <c r="QSX54" s="37"/>
      <c r="QSY54" s="37"/>
      <c r="QSZ54" s="37"/>
      <c r="QTA54" s="37"/>
      <c r="QTB54" s="37"/>
      <c r="QTC54" s="37"/>
      <c r="QTD54" s="37"/>
      <c r="QTE54" s="37"/>
      <c r="QTF54" s="37"/>
      <c r="QTG54" s="37"/>
      <c r="QTH54" s="37"/>
      <c r="QTI54" s="37"/>
      <c r="QTJ54" s="37"/>
      <c r="QTK54" s="37"/>
      <c r="QTL54" s="37"/>
      <c r="QTM54" s="37"/>
      <c r="QTN54" s="37"/>
      <c r="QTO54" s="37"/>
      <c r="QTP54" s="37"/>
      <c r="QTQ54" s="37"/>
      <c r="QTR54" s="37"/>
      <c r="QTS54" s="37"/>
      <c r="QTT54" s="37"/>
      <c r="QTU54" s="37"/>
      <c r="QTV54" s="37"/>
      <c r="QTW54" s="37"/>
      <c r="QTX54" s="37"/>
      <c r="QTY54" s="37"/>
      <c r="QTZ54" s="37"/>
      <c r="QUA54" s="37"/>
      <c r="QUB54" s="37"/>
      <c r="QUC54" s="37"/>
      <c r="QUD54" s="37"/>
      <c r="QUE54" s="37"/>
      <c r="QUF54" s="37"/>
      <c r="QUG54" s="37"/>
      <c r="QUH54" s="37"/>
      <c r="QUI54" s="37"/>
      <c r="QUJ54" s="37"/>
      <c r="QUK54" s="37"/>
      <c r="QUL54" s="37"/>
      <c r="QUM54" s="37"/>
      <c r="QUN54" s="37"/>
      <c r="QUO54" s="37"/>
      <c r="QUP54" s="37"/>
      <c r="QUQ54" s="37"/>
      <c r="QUR54" s="37"/>
      <c r="QUS54" s="37"/>
      <c r="QUT54" s="37"/>
      <c r="QUU54" s="37"/>
      <c r="QUV54" s="37"/>
      <c r="QUW54" s="37"/>
      <c r="QUX54" s="37"/>
      <c r="QUY54" s="37"/>
      <c r="QUZ54" s="37"/>
      <c r="QVA54" s="37"/>
      <c r="QVB54" s="37"/>
      <c r="QVC54" s="37"/>
      <c r="QVD54" s="37"/>
      <c r="QVE54" s="37"/>
      <c r="QVF54" s="37"/>
      <c r="QVG54" s="37"/>
      <c r="QVH54" s="37"/>
      <c r="QVI54" s="37"/>
      <c r="QVJ54" s="37"/>
      <c r="QVK54" s="37"/>
      <c r="QVL54" s="37"/>
      <c r="QVM54" s="37"/>
      <c r="QVN54" s="37"/>
      <c r="QVO54" s="37"/>
      <c r="QVP54" s="37"/>
      <c r="QVQ54" s="37"/>
      <c r="QVR54" s="37"/>
      <c r="QVS54" s="37"/>
      <c r="QVT54" s="37"/>
      <c r="QVU54" s="37"/>
      <c r="QVV54" s="37"/>
      <c r="QVW54" s="37"/>
      <c r="QVX54" s="37"/>
      <c r="QVY54" s="37"/>
      <c r="QVZ54" s="37"/>
      <c r="QWA54" s="37"/>
      <c r="QWB54" s="37"/>
      <c r="QWC54" s="37"/>
      <c r="QWD54" s="37"/>
      <c r="QWE54" s="37"/>
      <c r="QWF54" s="37"/>
      <c r="QWG54" s="37"/>
      <c r="QWH54" s="37"/>
      <c r="QWI54" s="37"/>
      <c r="QWJ54" s="37"/>
      <c r="QWK54" s="37"/>
      <c r="QWL54" s="37"/>
      <c r="QWM54" s="37"/>
      <c r="QWN54" s="37"/>
      <c r="QWO54" s="37"/>
      <c r="QWP54" s="37"/>
      <c r="QWQ54" s="37"/>
      <c r="QWR54" s="37"/>
      <c r="QWS54" s="37"/>
      <c r="QWT54" s="37"/>
      <c r="QWU54" s="37"/>
      <c r="QWV54" s="37"/>
      <c r="QWW54" s="37"/>
      <c r="QWX54" s="37"/>
      <c r="QWY54" s="37"/>
      <c r="QWZ54" s="37"/>
      <c r="QXA54" s="37"/>
      <c r="QXB54" s="37"/>
      <c r="QXC54" s="37"/>
      <c r="QXD54" s="37"/>
      <c r="QXE54" s="37"/>
      <c r="QXF54" s="37"/>
      <c r="QXG54" s="37"/>
      <c r="QXH54" s="37"/>
      <c r="QXI54" s="37"/>
      <c r="QXJ54" s="37"/>
      <c r="QXK54" s="37"/>
      <c r="QXL54" s="37"/>
      <c r="QXM54" s="37"/>
      <c r="QXN54" s="37"/>
      <c r="QXO54" s="37"/>
      <c r="QXP54" s="37"/>
      <c r="QXQ54" s="37"/>
      <c r="QXR54" s="37"/>
      <c r="QXS54" s="37"/>
      <c r="QXT54" s="37"/>
      <c r="QXU54" s="37"/>
      <c r="QXV54" s="37"/>
      <c r="QXW54" s="37"/>
      <c r="QXX54" s="37"/>
      <c r="QXY54" s="37"/>
      <c r="QXZ54" s="37"/>
      <c r="QYA54" s="37"/>
      <c r="QYB54" s="37"/>
      <c r="QYC54" s="37"/>
      <c r="QYD54" s="37"/>
      <c r="QYE54" s="37"/>
      <c r="QYF54" s="37"/>
      <c r="QYG54" s="37"/>
      <c r="QYH54" s="37"/>
      <c r="QYI54" s="37"/>
      <c r="QYJ54" s="37"/>
      <c r="QYK54" s="37"/>
      <c r="QYL54" s="37"/>
      <c r="QYM54" s="37"/>
      <c r="QYN54" s="37"/>
      <c r="QYO54" s="37"/>
      <c r="QYP54" s="37"/>
      <c r="QYQ54" s="37"/>
      <c r="QYR54" s="37"/>
      <c r="QYS54" s="37"/>
      <c r="QYT54" s="37"/>
      <c r="QYU54" s="37"/>
      <c r="QYV54" s="37"/>
      <c r="QYW54" s="37"/>
      <c r="QYX54" s="37"/>
      <c r="QYY54" s="37"/>
      <c r="QYZ54" s="37"/>
      <c r="QZA54" s="37"/>
      <c r="QZB54" s="37"/>
      <c r="QZC54" s="37"/>
      <c r="QZD54" s="37"/>
      <c r="QZE54" s="37"/>
      <c r="QZF54" s="37"/>
      <c r="QZG54" s="37"/>
      <c r="QZH54" s="37"/>
      <c r="QZI54" s="37"/>
      <c r="QZJ54" s="37"/>
      <c r="QZK54" s="37"/>
      <c r="QZL54" s="37"/>
      <c r="QZM54" s="37"/>
      <c r="QZN54" s="37"/>
      <c r="QZO54" s="37"/>
      <c r="QZP54" s="37"/>
      <c r="QZQ54" s="37"/>
      <c r="QZR54" s="37"/>
      <c r="QZS54" s="37"/>
      <c r="QZT54" s="37"/>
      <c r="QZU54" s="37"/>
      <c r="QZV54" s="37"/>
      <c r="QZW54" s="37"/>
      <c r="QZX54" s="37"/>
      <c r="QZY54" s="37"/>
      <c r="QZZ54" s="37"/>
      <c r="RAA54" s="37"/>
      <c r="RAB54" s="37"/>
      <c r="RAC54" s="37"/>
      <c r="RAD54" s="37"/>
      <c r="RAE54" s="37"/>
      <c r="RAF54" s="37"/>
      <c r="RAG54" s="37"/>
      <c r="RAH54" s="37"/>
      <c r="RAI54" s="37"/>
      <c r="RAJ54" s="37"/>
      <c r="RAK54" s="37"/>
      <c r="RAL54" s="37"/>
      <c r="RAM54" s="37"/>
      <c r="RAN54" s="37"/>
      <c r="RAO54" s="37"/>
      <c r="RAP54" s="37"/>
      <c r="RAQ54" s="37"/>
      <c r="RAR54" s="37"/>
      <c r="RAS54" s="37"/>
      <c r="RAT54" s="37"/>
      <c r="RAU54" s="37"/>
      <c r="RAV54" s="37"/>
      <c r="RAW54" s="37"/>
      <c r="RAX54" s="37"/>
      <c r="RAY54" s="37"/>
      <c r="RAZ54" s="37"/>
      <c r="RBA54" s="37"/>
      <c r="RBB54" s="37"/>
      <c r="RBC54" s="37"/>
      <c r="RBD54" s="37"/>
      <c r="RBE54" s="37"/>
      <c r="RBF54" s="37"/>
      <c r="RBG54" s="37"/>
      <c r="RBH54" s="37"/>
      <c r="RBI54" s="37"/>
      <c r="RBJ54" s="37"/>
      <c r="RBK54" s="37"/>
      <c r="RBL54" s="37"/>
      <c r="RBM54" s="37"/>
      <c r="RBN54" s="37"/>
      <c r="RBO54" s="37"/>
      <c r="RBP54" s="37"/>
      <c r="RBQ54" s="37"/>
      <c r="RBR54" s="37"/>
      <c r="RBS54" s="37"/>
      <c r="RBT54" s="37"/>
      <c r="RBU54" s="37"/>
      <c r="RBV54" s="37"/>
      <c r="RBW54" s="37"/>
      <c r="RBX54" s="37"/>
      <c r="RBY54" s="37"/>
      <c r="RBZ54" s="37"/>
      <c r="RCA54" s="37"/>
      <c r="RCB54" s="37"/>
      <c r="RCC54" s="37"/>
      <c r="RCD54" s="37"/>
      <c r="RCE54" s="37"/>
      <c r="RCF54" s="37"/>
      <c r="RCG54" s="37"/>
      <c r="RCH54" s="37"/>
      <c r="RCI54" s="37"/>
      <c r="RCJ54" s="37"/>
      <c r="RCK54" s="37"/>
      <c r="RCL54" s="37"/>
      <c r="RCM54" s="37"/>
      <c r="RCN54" s="37"/>
      <c r="RCO54" s="37"/>
      <c r="RCP54" s="37"/>
      <c r="RCQ54" s="37"/>
      <c r="RCR54" s="37"/>
      <c r="RCS54" s="37"/>
      <c r="RCT54" s="37"/>
      <c r="RCU54" s="37"/>
      <c r="RCV54" s="37"/>
      <c r="RCW54" s="37"/>
      <c r="RCX54" s="37"/>
      <c r="RCY54" s="37"/>
      <c r="RCZ54" s="37"/>
      <c r="RDA54" s="37"/>
      <c r="RDB54" s="37"/>
      <c r="RDC54" s="37"/>
      <c r="RDD54" s="37"/>
      <c r="RDE54" s="37"/>
      <c r="RDF54" s="37"/>
      <c r="RDG54" s="37"/>
      <c r="RDH54" s="37"/>
      <c r="RDI54" s="37"/>
      <c r="RDJ54" s="37"/>
      <c r="RDK54" s="37"/>
      <c r="RDL54" s="37"/>
      <c r="RDM54" s="37"/>
      <c r="RDN54" s="37"/>
      <c r="RDO54" s="37"/>
      <c r="RDP54" s="37"/>
      <c r="RDQ54" s="37"/>
      <c r="RDR54" s="37"/>
      <c r="RDS54" s="37"/>
      <c r="RDT54" s="37"/>
      <c r="RDU54" s="37"/>
      <c r="RDV54" s="37"/>
      <c r="RDW54" s="37"/>
      <c r="RDX54" s="37"/>
      <c r="RDY54" s="37"/>
      <c r="RDZ54" s="37"/>
      <c r="REA54" s="37"/>
      <c r="REB54" s="37"/>
      <c r="REC54" s="37"/>
      <c r="RED54" s="37"/>
      <c r="REE54" s="37"/>
      <c r="REF54" s="37"/>
      <c r="REG54" s="37"/>
      <c r="REH54" s="37"/>
      <c r="REI54" s="37"/>
      <c r="REJ54" s="37"/>
      <c r="REK54" s="37"/>
      <c r="REL54" s="37"/>
      <c r="REM54" s="37"/>
      <c r="REN54" s="37"/>
      <c r="REO54" s="37"/>
      <c r="REP54" s="37"/>
      <c r="REQ54" s="37"/>
      <c r="RER54" s="37"/>
      <c r="RES54" s="37"/>
      <c r="RET54" s="37"/>
      <c r="REU54" s="37"/>
      <c r="REV54" s="37"/>
      <c r="REW54" s="37"/>
      <c r="REX54" s="37"/>
      <c r="REY54" s="37"/>
      <c r="REZ54" s="37"/>
      <c r="RFA54" s="37"/>
      <c r="RFB54" s="37"/>
      <c r="RFC54" s="37"/>
      <c r="RFD54" s="37"/>
      <c r="RFE54" s="37"/>
      <c r="RFF54" s="37"/>
      <c r="RFG54" s="37"/>
      <c r="RFH54" s="37"/>
      <c r="RFI54" s="37"/>
      <c r="RFJ54" s="37"/>
      <c r="RFK54" s="37"/>
      <c r="RFL54" s="37"/>
      <c r="RFM54" s="37"/>
      <c r="RFN54" s="37"/>
      <c r="RFO54" s="37"/>
      <c r="RFP54" s="37"/>
      <c r="RFQ54" s="37"/>
      <c r="RFR54" s="37"/>
      <c r="RFS54" s="37"/>
      <c r="RFT54" s="37"/>
      <c r="RFU54" s="37"/>
      <c r="RFV54" s="37"/>
      <c r="RFW54" s="37"/>
      <c r="RFX54" s="37"/>
      <c r="RFY54" s="37"/>
      <c r="RFZ54" s="37"/>
      <c r="RGA54" s="37"/>
      <c r="RGB54" s="37"/>
      <c r="RGC54" s="37"/>
      <c r="RGD54" s="37"/>
      <c r="RGE54" s="37"/>
      <c r="RGF54" s="37"/>
      <c r="RGG54" s="37"/>
      <c r="RGH54" s="37"/>
      <c r="RGI54" s="37"/>
      <c r="RGJ54" s="37"/>
      <c r="RGK54" s="37"/>
      <c r="RGL54" s="37"/>
      <c r="RGM54" s="37"/>
      <c r="RGN54" s="37"/>
      <c r="RGO54" s="37"/>
      <c r="RGP54" s="37"/>
      <c r="RGQ54" s="37"/>
      <c r="RGR54" s="37"/>
      <c r="RGS54" s="37"/>
      <c r="RGT54" s="37"/>
      <c r="RGU54" s="37"/>
      <c r="RGV54" s="37"/>
      <c r="RGW54" s="37"/>
      <c r="RGX54" s="37"/>
      <c r="RGY54" s="37"/>
      <c r="RGZ54" s="37"/>
      <c r="RHA54" s="37"/>
      <c r="RHB54" s="37"/>
      <c r="RHC54" s="37"/>
      <c r="RHD54" s="37"/>
      <c r="RHE54" s="37"/>
      <c r="RHF54" s="37"/>
      <c r="RHG54" s="37"/>
      <c r="RHH54" s="37"/>
      <c r="RHI54" s="37"/>
      <c r="RHJ54" s="37"/>
      <c r="RHK54" s="37"/>
      <c r="RHL54" s="37"/>
      <c r="RHM54" s="37"/>
      <c r="RHN54" s="37"/>
      <c r="RHO54" s="37"/>
      <c r="RHP54" s="37"/>
      <c r="RHQ54" s="37"/>
      <c r="RHR54" s="37"/>
      <c r="RHS54" s="37"/>
      <c r="RHT54" s="37"/>
      <c r="RHU54" s="37"/>
      <c r="RHV54" s="37"/>
      <c r="RHW54" s="37"/>
      <c r="RHX54" s="37"/>
      <c r="RHY54" s="37"/>
      <c r="RHZ54" s="37"/>
      <c r="RIA54" s="37"/>
      <c r="RIB54" s="37"/>
      <c r="RIC54" s="37"/>
      <c r="RID54" s="37"/>
      <c r="RIE54" s="37"/>
      <c r="RIF54" s="37"/>
      <c r="RIG54" s="37"/>
      <c r="RIH54" s="37"/>
      <c r="RII54" s="37"/>
      <c r="RIJ54" s="37"/>
      <c r="RIK54" s="37"/>
      <c r="RIL54" s="37"/>
      <c r="RIM54" s="37"/>
      <c r="RIN54" s="37"/>
      <c r="RIO54" s="37"/>
      <c r="RIP54" s="37"/>
      <c r="RIQ54" s="37"/>
      <c r="RIR54" s="37"/>
      <c r="RIS54" s="37"/>
      <c r="RIT54" s="37"/>
      <c r="RIU54" s="37"/>
      <c r="RIV54" s="37"/>
      <c r="RIW54" s="37"/>
      <c r="RIX54" s="37"/>
      <c r="RIY54" s="37"/>
      <c r="RIZ54" s="37"/>
      <c r="RJA54" s="37"/>
      <c r="RJB54" s="37"/>
      <c r="RJC54" s="37"/>
      <c r="RJD54" s="37"/>
      <c r="RJE54" s="37"/>
      <c r="RJF54" s="37"/>
      <c r="RJG54" s="37"/>
      <c r="RJH54" s="37"/>
      <c r="RJI54" s="37"/>
      <c r="RJJ54" s="37"/>
      <c r="RJK54" s="37"/>
      <c r="RJL54" s="37"/>
      <c r="RJM54" s="37"/>
      <c r="RJN54" s="37"/>
      <c r="RJO54" s="37"/>
      <c r="RJP54" s="37"/>
      <c r="RJQ54" s="37"/>
      <c r="RJR54" s="37"/>
      <c r="RJS54" s="37"/>
      <c r="RJT54" s="37"/>
      <c r="RJU54" s="37"/>
      <c r="RJV54" s="37"/>
      <c r="RJW54" s="37"/>
      <c r="RJX54" s="37"/>
      <c r="RJY54" s="37"/>
      <c r="RJZ54" s="37"/>
      <c r="RKA54" s="37"/>
      <c r="RKB54" s="37"/>
      <c r="RKC54" s="37"/>
      <c r="RKD54" s="37"/>
      <c r="RKE54" s="37"/>
      <c r="RKF54" s="37"/>
      <c r="RKG54" s="37"/>
      <c r="RKH54" s="37"/>
      <c r="RKI54" s="37"/>
      <c r="RKJ54" s="37"/>
      <c r="RKK54" s="37"/>
      <c r="RKL54" s="37"/>
      <c r="RKM54" s="37"/>
      <c r="RKN54" s="37"/>
      <c r="RKO54" s="37"/>
      <c r="RKP54" s="37"/>
      <c r="RKQ54" s="37"/>
      <c r="RKR54" s="37"/>
      <c r="RKS54" s="37"/>
      <c r="RKT54" s="37"/>
      <c r="RKU54" s="37"/>
      <c r="RKV54" s="37"/>
      <c r="RKW54" s="37"/>
      <c r="RKX54" s="37"/>
      <c r="RKY54" s="37"/>
      <c r="RKZ54" s="37"/>
      <c r="RLA54" s="37"/>
      <c r="RLB54" s="37"/>
      <c r="RLC54" s="37"/>
      <c r="RLD54" s="37"/>
      <c r="RLE54" s="37"/>
      <c r="RLF54" s="37"/>
      <c r="RLG54" s="37"/>
      <c r="RLH54" s="37"/>
      <c r="RLI54" s="37"/>
      <c r="RLJ54" s="37"/>
      <c r="RLK54" s="37"/>
      <c r="RLL54" s="37"/>
      <c r="RLM54" s="37"/>
      <c r="RLN54" s="37"/>
      <c r="RLO54" s="37"/>
      <c r="RLP54" s="37"/>
      <c r="RLQ54" s="37"/>
      <c r="RLR54" s="37"/>
      <c r="RLS54" s="37"/>
      <c r="RLT54" s="37"/>
      <c r="RLU54" s="37"/>
      <c r="RLV54" s="37"/>
      <c r="RLW54" s="37"/>
      <c r="RLX54" s="37"/>
      <c r="RLY54" s="37"/>
      <c r="RLZ54" s="37"/>
      <c r="RMA54" s="37"/>
      <c r="RMB54" s="37"/>
      <c r="RMC54" s="37"/>
      <c r="RMD54" s="37"/>
      <c r="RME54" s="37"/>
      <c r="RMF54" s="37"/>
      <c r="RMG54" s="37"/>
      <c r="RMH54" s="37"/>
      <c r="RMI54" s="37"/>
      <c r="RMJ54" s="37"/>
      <c r="RMK54" s="37"/>
      <c r="RML54" s="37"/>
      <c r="RMM54" s="37"/>
      <c r="RMN54" s="37"/>
      <c r="RMO54" s="37"/>
      <c r="RMP54" s="37"/>
      <c r="RMQ54" s="37"/>
      <c r="RMR54" s="37"/>
      <c r="RMS54" s="37"/>
      <c r="RMT54" s="37"/>
      <c r="RMU54" s="37"/>
      <c r="RMV54" s="37"/>
      <c r="RMW54" s="37"/>
      <c r="RMX54" s="37"/>
      <c r="RMY54" s="37"/>
      <c r="RMZ54" s="37"/>
      <c r="RNA54" s="37"/>
      <c r="RNB54" s="37"/>
      <c r="RNC54" s="37"/>
      <c r="RND54" s="37"/>
      <c r="RNE54" s="37"/>
      <c r="RNF54" s="37"/>
      <c r="RNG54" s="37"/>
      <c r="RNH54" s="37"/>
      <c r="RNI54" s="37"/>
      <c r="RNJ54" s="37"/>
      <c r="RNK54" s="37"/>
      <c r="RNL54" s="37"/>
      <c r="RNM54" s="37"/>
      <c r="RNN54" s="37"/>
      <c r="RNO54" s="37"/>
      <c r="RNP54" s="37"/>
      <c r="RNQ54" s="37"/>
      <c r="RNR54" s="37"/>
      <c r="RNS54" s="37"/>
      <c r="RNT54" s="37"/>
      <c r="RNU54" s="37"/>
      <c r="RNV54" s="37"/>
      <c r="RNW54" s="37"/>
      <c r="RNX54" s="37"/>
      <c r="RNY54" s="37"/>
      <c r="RNZ54" s="37"/>
      <c r="ROA54" s="37"/>
      <c r="ROB54" s="37"/>
      <c r="ROC54" s="37"/>
      <c r="ROD54" s="37"/>
      <c r="ROE54" s="37"/>
      <c r="ROF54" s="37"/>
      <c r="ROG54" s="37"/>
      <c r="ROH54" s="37"/>
      <c r="ROI54" s="37"/>
      <c r="ROJ54" s="37"/>
      <c r="ROK54" s="37"/>
      <c r="ROL54" s="37"/>
      <c r="ROM54" s="37"/>
      <c r="RON54" s="37"/>
      <c r="ROO54" s="37"/>
      <c r="ROP54" s="37"/>
      <c r="ROQ54" s="37"/>
      <c r="ROR54" s="37"/>
      <c r="ROS54" s="37"/>
      <c r="ROT54" s="37"/>
      <c r="ROU54" s="37"/>
      <c r="ROV54" s="37"/>
      <c r="ROW54" s="37"/>
      <c r="ROX54" s="37"/>
      <c r="ROY54" s="37"/>
      <c r="ROZ54" s="37"/>
      <c r="RPA54" s="37"/>
      <c r="RPB54" s="37"/>
      <c r="RPC54" s="37"/>
      <c r="RPD54" s="37"/>
      <c r="RPE54" s="37"/>
      <c r="RPF54" s="37"/>
      <c r="RPG54" s="37"/>
      <c r="RPH54" s="37"/>
      <c r="RPI54" s="37"/>
      <c r="RPJ54" s="37"/>
      <c r="RPK54" s="37"/>
      <c r="RPL54" s="37"/>
      <c r="RPM54" s="37"/>
      <c r="RPN54" s="37"/>
      <c r="RPO54" s="37"/>
      <c r="RPP54" s="37"/>
      <c r="RPQ54" s="37"/>
      <c r="RPR54" s="37"/>
      <c r="RPS54" s="37"/>
      <c r="RPT54" s="37"/>
      <c r="RPU54" s="37"/>
      <c r="RPV54" s="37"/>
      <c r="RPW54" s="37"/>
      <c r="RPX54" s="37"/>
      <c r="RPY54" s="37"/>
      <c r="RPZ54" s="37"/>
      <c r="RQA54" s="37"/>
      <c r="RQB54" s="37"/>
      <c r="RQC54" s="37"/>
      <c r="RQD54" s="37"/>
      <c r="RQE54" s="37"/>
      <c r="RQF54" s="37"/>
      <c r="RQG54" s="37"/>
      <c r="RQH54" s="37"/>
      <c r="RQI54" s="37"/>
      <c r="RQJ54" s="37"/>
      <c r="RQK54" s="37"/>
      <c r="RQL54" s="37"/>
      <c r="RQM54" s="37"/>
      <c r="RQN54" s="37"/>
      <c r="RQO54" s="37"/>
      <c r="RQP54" s="37"/>
      <c r="RQQ54" s="37"/>
      <c r="RQR54" s="37"/>
      <c r="RQS54" s="37"/>
      <c r="RQT54" s="37"/>
      <c r="RQU54" s="37"/>
      <c r="RQV54" s="37"/>
      <c r="RQW54" s="37"/>
      <c r="RQX54" s="37"/>
      <c r="RQY54" s="37"/>
      <c r="RQZ54" s="37"/>
      <c r="RRA54" s="37"/>
      <c r="RRB54" s="37"/>
      <c r="RRC54" s="37"/>
      <c r="RRD54" s="37"/>
      <c r="RRE54" s="37"/>
      <c r="RRF54" s="37"/>
      <c r="RRG54" s="37"/>
      <c r="RRH54" s="37"/>
      <c r="RRI54" s="37"/>
      <c r="RRJ54" s="37"/>
      <c r="RRK54" s="37"/>
      <c r="RRL54" s="37"/>
      <c r="RRM54" s="37"/>
      <c r="RRN54" s="37"/>
      <c r="RRO54" s="37"/>
      <c r="RRP54" s="37"/>
      <c r="RRQ54" s="37"/>
      <c r="RRR54" s="37"/>
      <c r="RRS54" s="37"/>
      <c r="RRT54" s="37"/>
      <c r="RRU54" s="37"/>
      <c r="RRV54" s="37"/>
      <c r="RRW54" s="37"/>
      <c r="RRX54" s="37"/>
      <c r="RRY54" s="37"/>
      <c r="RRZ54" s="37"/>
      <c r="RSA54" s="37"/>
      <c r="RSB54" s="37"/>
      <c r="RSC54" s="37"/>
      <c r="RSD54" s="37"/>
      <c r="RSE54" s="37"/>
      <c r="RSF54" s="37"/>
      <c r="RSG54" s="37"/>
      <c r="RSH54" s="37"/>
      <c r="RSI54" s="37"/>
      <c r="RSJ54" s="37"/>
      <c r="RSK54" s="37"/>
      <c r="RSL54" s="37"/>
      <c r="RSM54" s="37"/>
      <c r="RSN54" s="37"/>
      <c r="RSO54" s="37"/>
      <c r="RSP54" s="37"/>
      <c r="RSQ54" s="37"/>
      <c r="RSR54" s="37"/>
      <c r="RSS54" s="37"/>
      <c r="RST54" s="37"/>
      <c r="RSU54" s="37"/>
      <c r="RSV54" s="37"/>
      <c r="RSW54" s="37"/>
      <c r="RSX54" s="37"/>
      <c r="RSY54" s="37"/>
      <c r="RSZ54" s="37"/>
      <c r="RTA54" s="37"/>
      <c r="RTB54" s="37"/>
      <c r="RTC54" s="37"/>
      <c r="RTD54" s="37"/>
      <c r="RTE54" s="37"/>
      <c r="RTF54" s="37"/>
      <c r="RTG54" s="37"/>
      <c r="RTH54" s="37"/>
      <c r="RTI54" s="37"/>
      <c r="RTJ54" s="37"/>
      <c r="RTK54" s="37"/>
      <c r="RTL54" s="37"/>
      <c r="RTM54" s="37"/>
      <c r="RTN54" s="37"/>
      <c r="RTO54" s="37"/>
      <c r="RTP54" s="37"/>
      <c r="RTQ54" s="37"/>
      <c r="RTR54" s="37"/>
      <c r="RTS54" s="37"/>
      <c r="RTT54" s="37"/>
      <c r="RTU54" s="37"/>
      <c r="RTV54" s="37"/>
      <c r="RTW54" s="37"/>
      <c r="RTX54" s="37"/>
      <c r="RTY54" s="37"/>
      <c r="RTZ54" s="37"/>
      <c r="RUA54" s="37"/>
      <c r="RUB54" s="37"/>
      <c r="RUC54" s="37"/>
      <c r="RUD54" s="37"/>
      <c r="RUE54" s="37"/>
      <c r="RUF54" s="37"/>
      <c r="RUG54" s="37"/>
      <c r="RUH54" s="37"/>
      <c r="RUI54" s="37"/>
      <c r="RUJ54" s="37"/>
      <c r="RUK54" s="37"/>
      <c r="RUL54" s="37"/>
      <c r="RUM54" s="37"/>
      <c r="RUN54" s="37"/>
      <c r="RUO54" s="37"/>
      <c r="RUP54" s="37"/>
      <c r="RUQ54" s="37"/>
      <c r="RUR54" s="37"/>
      <c r="RUS54" s="37"/>
      <c r="RUT54" s="37"/>
      <c r="RUU54" s="37"/>
      <c r="RUV54" s="37"/>
      <c r="RUW54" s="37"/>
      <c r="RUX54" s="37"/>
      <c r="RUY54" s="37"/>
      <c r="RUZ54" s="37"/>
      <c r="RVA54" s="37"/>
      <c r="RVB54" s="37"/>
      <c r="RVC54" s="37"/>
      <c r="RVD54" s="37"/>
      <c r="RVE54" s="37"/>
      <c r="RVF54" s="37"/>
      <c r="RVG54" s="37"/>
      <c r="RVH54" s="37"/>
      <c r="RVI54" s="37"/>
      <c r="RVJ54" s="37"/>
      <c r="RVK54" s="37"/>
      <c r="RVL54" s="37"/>
      <c r="RVM54" s="37"/>
      <c r="RVN54" s="37"/>
      <c r="RVO54" s="37"/>
      <c r="RVP54" s="37"/>
      <c r="RVQ54" s="37"/>
      <c r="RVR54" s="37"/>
      <c r="RVS54" s="37"/>
      <c r="RVT54" s="37"/>
      <c r="RVU54" s="37"/>
      <c r="RVV54" s="37"/>
      <c r="RVW54" s="37"/>
      <c r="RVX54" s="37"/>
      <c r="RVY54" s="37"/>
      <c r="RVZ54" s="37"/>
      <c r="RWA54" s="37"/>
      <c r="RWB54" s="37"/>
      <c r="RWC54" s="37"/>
      <c r="RWD54" s="37"/>
      <c r="RWE54" s="37"/>
      <c r="RWF54" s="37"/>
      <c r="RWG54" s="37"/>
      <c r="RWH54" s="37"/>
      <c r="RWI54" s="37"/>
      <c r="RWJ54" s="37"/>
      <c r="RWK54" s="37"/>
      <c r="RWL54" s="37"/>
      <c r="RWM54" s="37"/>
      <c r="RWN54" s="37"/>
      <c r="RWO54" s="37"/>
      <c r="RWP54" s="37"/>
      <c r="RWQ54" s="37"/>
      <c r="RWR54" s="37"/>
      <c r="RWS54" s="37"/>
      <c r="RWT54" s="37"/>
      <c r="RWU54" s="37"/>
      <c r="RWV54" s="37"/>
      <c r="RWW54" s="37"/>
      <c r="RWX54" s="37"/>
      <c r="RWY54" s="37"/>
      <c r="RWZ54" s="37"/>
      <c r="RXA54" s="37"/>
      <c r="RXB54" s="37"/>
      <c r="RXC54" s="37"/>
      <c r="RXD54" s="37"/>
      <c r="RXE54" s="37"/>
      <c r="RXF54" s="37"/>
      <c r="RXG54" s="37"/>
      <c r="RXH54" s="37"/>
      <c r="RXI54" s="37"/>
      <c r="RXJ54" s="37"/>
      <c r="RXK54" s="37"/>
      <c r="RXL54" s="37"/>
      <c r="RXM54" s="37"/>
      <c r="RXN54" s="37"/>
      <c r="RXO54" s="37"/>
      <c r="RXP54" s="37"/>
      <c r="RXQ54" s="37"/>
      <c r="RXR54" s="37"/>
      <c r="RXS54" s="37"/>
      <c r="RXT54" s="37"/>
      <c r="RXU54" s="37"/>
      <c r="RXV54" s="37"/>
      <c r="RXW54" s="37"/>
      <c r="RXX54" s="37"/>
      <c r="RXY54" s="37"/>
      <c r="RXZ54" s="37"/>
      <c r="RYA54" s="37"/>
      <c r="RYB54" s="37"/>
      <c r="RYC54" s="37"/>
      <c r="RYD54" s="37"/>
      <c r="RYE54" s="37"/>
      <c r="RYF54" s="37"/>
      <c r="RYG54" s="37"/>
      <c r="RYH54" s="37"/>
      <c r="RYI54" s="37"/>
      <c r="RYJ54" s="37"/>
      <c r="RYK54" s="37"/>
      <c r="RYL54" s="37"/>
      <c r="RYM54" s="37"/>
      <c r="RYN54" s="37"/>
      <c r="RYO54" s="37"/>
      <c r="RYP54" s="37"/>
      <c r="RYQ54" s="37"/>
      <c r="RYR54" s="37"/>
      <c r="RYS54" s="37"/>
      <c r="RYT54" s="37"/>
      <c r="RYU54" s="37"/>
      <c r="RYV54" s="37"/>
      <c r="RYW54" s="37"/>
      <c r="RYX54" s="37"/>
      <c r="RYY54" s="37"/>
      <c r="RYZ54" s="37"/>
      <c r="RZA54" s="37"/>
      <c r="RZB54" s="37"/>
      <c r="RZC54" s="37"/>
      <c r="RZD54" s="37"/>
      <c r="RZE54" s="37"/>
      <c r="RZF54" s="37"/>
      <c r="RZG54" s="37"/>
      <c r="RZH54" s="37"/>
      <c r="RZI54" s="37"/>
      <c r="RZJ54" s="37"/>
      <c r="RZK54" s="37"/>
      <c r="RZL54" s="37"/>
      <c r="RZM54" s="37"/>
      <c r="RZN54" s="37"/>
      <c r="RZO54" s="37"/>
      <c r="RZP54" s="37"/>
      <c r="RZQ54" s="37"/>
      <c r="RZR54" s="37"/>
      <c r="RZS54" s="37"/>
      <c r="RZT54" s="37"/>
      <c r="RZU54" s="37"/>
      <c r="RZV54" s="37"/>
      <c r="RZW54" s="37"/>
      <c r="RZX54" s="37"/>
      <c r="RZY54" s="37"/>
      <c r="RZZ54" s="37"/>
      <c r="SAA54" s="37"/>
      <c r="SAB54" s="37"/>
      <c r="SAC54" s="37"/>
      <c r="SAD54" s="37"/>
      <c r="SAE54" s="37"/>
      <c r="SAF54" s="37"/>
      <c r="SAG54" s="37"/>
      <c r="SAH54" s="37"/>
      <c r="SAI54" s="37"/>
      <c r="SAJ54" s="37"/>
      <c r="SAK54" s="37"/>
      <c r="SAL54" s="37"/>
      <c r="SAM54" s="37"/>
      <c r="SAN54" s="37"/>
      <c r="SAO54" s="37"/>
      <c r="SAP54" s="37"/>
      <c r="SAQ54" s="37"/>
      <c r="SAR54" s="37"/>
      <c r="SAS54" s="37"/>
      <c r="SAT54" s="37"/>
      <c r="SAU54" s="37"/>
      <c r="SAV54" s="37"/>
      <c r="SAW54" s="37"/>
      <c r="SAX54" s="37"/>
      <c r="SAY54" s="37"/>
      <c r="SAZ54" s="37"/>
      <c r="SBA54" s="37"/>
      <c r="SBB54" s="37"/>
      <c r="SBC54" s="37"/>
      <c r="SBD54" s="37"/>
      <c r="SBE54" s="37"/>
      <c r="SBF54" s="37"/>
      <c r="SBG54" s="37"/>
      <c r="SBH54" s="37"/>
      <c r="SBI54" s="37"/>
      <c r="SBJ54" s="37"/>
      <c r="SBK54" s="37"/>
      <c r="SBL54" s="37"/>
      <c r="SBM54" s="37"/>
      <c r="SBN54" s="37"/>
      <c r="SBO54" s="37"/>
      <c r="SBP54" s="37"/>
      <c r="SBQ54" s="37"/>
      <c r="SBR54" s="37"/>
      <c r="SBS54" s="37"/>
      <c r="SBT54" s="37"/>
      <c r="SBU54" s="37"/>
      <c r="SBV54" s="37"/>
      <c r="SBW54" s="37"/>
      <c r="SBX54" s="37"/>
      <c r="SBY54" s="37"/>
      <c r="SBZ54" s="37"/>
      <c r="SCA54" s="37"/>
      <c r="SCB54" s="37"/>
      <c r="SCC54" s="37"/>
      <c r="SCD54" s="37"/>
      <c r="SCE54" s="37"/>
      <c r="SCF54" s="37"/>
      <c r="SCG54" s="37"/>
      <c r="SCH54" s="37"/>
      <c r="SCI54" s="37"/>
      <c r="SCJ54" s="37"/>
      <c r="SCK54" s="37"/>
      <c r="SCL54" s="37"/>
      <c r="SCM54" s="37"/>
      <c r="SCN54" s="37"/>
      <c r="SCO54" s="37"/>
      <c r="SCP54" s="37"/>
      <c r="SCQ54" s="37"/>
      <c r="SCR54" s="37"/>
      <c r="SCS54" s="37"/>
      <c r="SCT54" s="37"/>
      <c r="SCU54" s="37"/>
      <c r="SCV54" s="37"/>
      <c r="SCW54" s="37"/>
      <c r="SCX54" s="37"/>
      <c r="SCY54" s="37"/>
      <c r="SCZ54" s="37"/>
      <c r="SDA54" s="37"/>
      <c r="SDB54" s="37"/>
      <c r="SDC54" s="37"/>
      <c r="SDD54" s="37"/>
      <c r="SDE54" s="37"/>
      <c r="SDF54" s="37"/>
      <c r="SDG54" s="37"/>
      <c r="SDH54" s="37"/>
      <c r="SDI54" s="37"/>
      <c r="SDJ54" s="37"/>
      <c r="SDK54" s="37"/>
      <c r="SDL54" s="37"/>
      <c r="SDM54" s="37"/>
      <c r="SDN54" s="37"/>
      <c r="SDO54" s="37"/>
      <c r="SDP54" s="37"/>
      <c r="SDQ54" s="37"/>
      <c r="SDR54" s="37"/>
      <c r="SDS54" s="37"/>
      <c r="SDT54" s="37"/>
      <c r="SDU54" s="37"/>
      <c r="SDV54" s="37"/>
      <c r="SDW54" s="37"/>
      <c r="SDX54" s="37"/>
      <c r="SDY54" s="37"/>
      <c r="SDZ54" s="37"/>
      <c r="SEA54" s="37"/>
      <c r="SEB54" s="37"/>
      <c r="SEC54" s="37"/>
      <c r="SED54" s="37"/>
      <c r="SEE54" s="37"/>
      <c r="SEF54" s="37"/>
      <c r="SEG54" s="37"/>
      <c r="SEH54" s="37"/>
      <c r="SEI54" s="37"/>
      <c r="SEJ54" s="37"/>
      <c r="SEK54" s="37"/>
      <c r="SEL54" s="37"/>
      <c r="SEM54" s="37"/>
      <c r="SEN54" s="37"/>
      <c r="SEO54" s="37"/>
      <c r="SEP54" s="37"/>
      <c r="SEQ54" s="37"/>
      <c r="SER54" s="37"/>
      <c r="SES54" s="37"/>
      <c r="SET54" s="37"/>
      <c r="SEU54" s="37"/>
      <c r="SEV54" s="37"/>
      <c r="SEW54" s="37"/>
      <c r="SEX54" s="37"/>
      <c r="SEY54" s="37"/>
      <c r="SEZ54" s="37"/>
      <c r="SFA54" s="37"/>
      <c r="SFB54" s="37"/>
      <c r="SFC54" s="37"/>
      <c r="SFD54" s="37"/>
      <c r="SFE54" s="37"/>
      <c r="SFF54" s="37"/>
      <c r="SFG54" s="37"/>
      <c r="SFH54" s="37"/>
      <c r="SFI54" s="37"/>
      <c r="SFJ54" s="37"/>
      <c r="SFK54" s="37"/>
      <c r="SFL54" s="37"/>
      <c r="SFM54" s="37"/>
      <c r="SFN54" s="37"/>
      <c r="SFO54" s="37"/>
      <c r="SFP54" s="37"/>
      <c r="SFQ54" s="37"/>
      <c r="SFR54" s="37"/>
      <c r="SFS54" s="37"/>
      <c r="SFT54" s="37"/>
      <c r="SFU54" s="37"/>
      <c r="SFV54" s="37"/>
      <c r="SFW54" s="37"/>
      <c r="SFX54" s="37"/>
      <c r="SFY54" s="37"/>
      <c r="SFZ54" s="37"/>
      <c r="SGA54" s="37"/>
      <c r="SGB54" s="37"/>
      <c r="SGC54" s="37"/>
      <c r="SGD54" s="37"/>
      <c r="SGE54" s="37"/>
      <c r="SGF54" s="37"/>
      <c r="SGG54" s="37"/>
      <c r="SGH54" s="37"/>
      <c r="SGI54" s="37"/>
      <c r="SGJ54" s="37"/>
      <c r="SGK54" s="37"/>
      <c r="SGL54" s="37"/>
      <c r="SGM54" s="37"/>
      <c r="SGN54" s="37"/>
      <c r="SGO54" s="37"/>
      <c r="SGP54" s="37"/>
      <c r="SGQ54" s="37"/>
      <c r="SGR54" s="37"/>
      <c r="SGS54" s="37"/>
      <c r="SGT54" s="37"/>
      <c r="SGU54" s="37"/>
      <c r="SGV54" s="37"/>
      <c r="SGW54" s="37"/>
      <c r="SGX54" s="37"/>
      <c r="SGY54" s="37"/>
      <c r="SGZ54" s="37"/>
      <c r="SHA54" s="37"/>
      <c r="SHB54" s="37"/>
      <c r="SHC54" s="37"/>
      <c r="SHD54" s="37"/>
      <c r="SHE54" s="37"/>
      <c r="SHF54" s="37"/>
      <c r="SHG54" s="37"/>
      <c r="SHH54" s="37"/>
      <c r="SHI54" s="37"/>
      <c r="SHJ54" s="37"/>
      <c r="SHK54" s="37"/>
      <c r="SHL54" s="37"/>
      <c r="SHM54" s="37"/>
      <c r="SHN54" s="37"/>
      <c r="SHO54" s="37"/>
      <c r="SHP54" s="37"/>
      <c r="SHQ54" s="37"/>
      <c r="SHR54" s="37"/>
      <c r="SHS54" s="37"/>
      <c r="SHT54" s="37"/>
      <c r="SHU54" s="37"/>
      <c r="SHV54" s="37"/>
      <c r="SHW54" s="37"/>
      <c r="SHX54" s="37"/>
      <c r="SHY54" s="37"/>
      <c r="SHZ54" s="37"/>
      <c r="SIA54" s="37"/>
      <c r="SIB54" s="37"/>
      <c r="SIC54" s="37"/>
      <c r="SID54" s="37"/>
      <c r="SIE54" s="37"/>
      <c r="SIF54" s="37"/>
      <c r="SIG54" s="37"/>
      <c r="SIH54" s="37"/>
      <c r="SII54" s="37"/>
      <c r="SIJ54" s="37"/>
      <c r="SIK54" s="37"/>
      <c r="SIL54" s="37"/>
      <c r="SIM54" s="37"/>
      <c r="SIN54" s="37"/>
      <c r="SIO54" s="37"/>
      <c r="SIP54" s="37"/>
      <c r="SIQ54" s="37"/>
      <c r="SIR54" s="37"/>
      <c r="SIS54" s="37"/>
      <c r="SIT54" s="37"/>
      <c r="SIU54" s="37"/>
      <c r="SIV54" s="37"/>
      <c r="SIW54" s="37"/>
      <c r="SIX54" s="37"/>
      <c r="SIY54" s="37"/>
      <c r="SIZ54" s="37"/>
      <c r="SJA54" s="37"/>
      <c r="SJB54" s="37"/>
      <c r="SJC54" s="37"/>
      <c r="SJD54" s="37"/>
      <c r="SJE54" s="37"/>
      <c r="SJF54" s="37"/>
      <c r="SJG54" s="37"/>
      <c r="SJH54" s="37"/>
      <c r="SJI54" s="37"/>
      <c r="SJJ54" s="37"/>
      <c r="SJK54" s="37"/>
      <c r="SJL54" s="37"/>
      <c r="SJM54" s="37"/>
      <c r="SJN54" s="37"/>
      <c r="SJO54" s="37"/>
      <c r="SJP54" s="37"/>
      <c r="SJQ54" s="37"/>
      <c r="SJR54" s="37"/>
      <c r="SJS54" s="37"/>
      <c r="SJT54" s="37"/>
      <c r="SJU54" s="37"/>
      <c r="SJV54" s="37"/>
      <c r="SJW54" s="37"/>
      <c r="SJX54" s="37"/>
      <c r="SJY54" s="37"/>
      <c r="SJZ54" s="37"/>
      <c r="SKA54" s="37"/>
      <c r="SKB54" s="37"/>
      <c r="SKC54" s="37"/>
      <c r="SKD54" s="37"/>
      <c r="SKE54" s="37"/>
      <c r="SKF54" s="37"/>
      <c r="SKG54" s="37"/>
      <c r="SKH54" s="37"/>
      <c r="SKI54" s="37"/>
      <c r="SKJ54" s="37"/>
      <c r="SKK54" s="37"/>
      <c r="SKL54" s="37"/>
      <c r="SKM54" s="37"/>
      <c r="SKN54" s="37"/>
      <c r="SKO54" s="37"/>
      <c r="SKP54" s="37"/>
      <c r="SKQ54" s="37"/>
      <c r="SKR54" s="37"/>
      <c r="SKS54" s="37"/>
      <c r="SKT54" s="37"/>
      <c r="SKU54" s="37"/>
      <c r="SKV54" s="37"/>
      <c r="SKW54" s="37"/>
      <c r="SKX54" s="37"/>
      <c r="SKY54" s="37"/>
      <c r="SKZ54" s="37"/>
      <c r="SLA54" s="37"/>
      <c r="SLB54" s="37"/>
      <c r="SLC54" s="37"/>
      <c r="SLD54" s="37"/>
      <c r="SLE54" s="37"/>
      <c r="SLF54" s="37"/>
      <c r="SLG54" s="37"/>
      <c r="SLH54" s="37"/>
      <c r="SLI54" s="37"/>
      <c r="SLJ54" s="37"/>
      <c r="SLK54" s="37"/>
      <c r="SLL54" s="37"/>
      <c r="SLM54" s="37"/>
      <c r="SLN54" s="37"/>
      <c r="SLO54" s="37"/>
      <c r="SLP54" s="37"/>
      <c r="SLQ54" s="37"/>
      <c r="SLR54" s="37"/>
      <c r="SLS54" s="37"/>
      <c r="SLT54" s="37"/>
      <c r="SLU54" s="37"/>
      <c r="SLV54" s="37"/>
      <c r="SLW54" s="37"/>
      <c r="SLX54" s="37"/>
      <c r="SLY54" s="37"/>
      <c r="SLZ54" s="37"/>
      <c r="SMA54" s="37"/>
      <c r="SMB54" s="37"/>
      <c r="SMC54" s="37"/>
      <c r="SMD54" s="37"/>
      <c r="SME54" s="37"/>
      <c r="SMF54" s="37"/>
      <c r="SMG54" s="37"/>
      <c r="SMH54" s="37"/>
      <c r="SMI54" s="37"/>
      <c r="SMJ54" s="37"/>
      <c r="SMK54" s="37"/>
      <c r="SML54" s="37"/>
      <c r="SMM54" s="37"/>
      <c r="SMN54" s="37"/>
      <c r="SMO54" s="37"/>
      <c r="SMP54" s="37"/>
      <c r="SMQ54" s="37"/>
      <c r="SMR54" s="37"/>
      <c r="SMS54" s="37"/>
      <c r="SMT54" s="37"/>
      <c r="SMU54" s="37"/>
      <c r="SMV54" s="37"/>
      <c r="SMW54" s="37"/>
      <c r="SMX54" s="37"/>
      <c r="SMY54" s="37"/>
      <c r="SMZ54" s="37"/>
      <c r="SNA54" s="37"/>
      <c r="SNB54" s="37"/>
      <c r="SNC54" s="37"/>
      <c r="SND54" s="37"/>
      <c r="SNE54" s="37"/>
      <c r="SNF54" s="37"/>
      <c r="SNG54" s="37"/>
      <c r="SNH54" s="37"/>
      <c r="SNI54" s="37"/>
      <c r="SNJ54" s="37"/>
      <c r="SNK54" s="37"/>
      <c r="SNL54" s="37"/>
      <c r="SNM54" s="37"/>
      <c r="SNN54" s="37"/>
      <c r="SNO54" s="37"/>
      <c r="SNP54" s="37"/>
      <c r="SNQ54" s="37"/>
      <c r="SNR54" s="37"/>
      <c r="SNS54" s="37"/>
      <c r="SNT54" s="37"/>
      <c r="SNU54" s="37"/>
      <c r="SNV54" s="37"/>
      <c r="SNW54" s="37"/>
      <c r="SNX54" s="37"/>
      <c r="SNY54" s="37"/>
      <c r="SNZ54" s="37"/>
      <c r="SOA54" s="37"/>
      <c r="SOB54" s="37"/>
      <c r="SOC54" s="37"/>
      <c r="SOD54" s="37"/>
      <c r="SOE54" s="37"/>
      <c r="SOF54" s="37"/>
      <c r="SOG54" s="37"/>
      <c r="SOH54" s="37"/>
      <c r="SOI54" s="37"/>
      <c r="SOJ54" s="37"/>
      <c r="SOK54" s="37"/>
      <c r="SOL54" s="37"/>
      <c r="SOM54" s="37"/>
      <c r="SON54" s="37"/>
      <c r="SOO54" s="37"/>
      <c r="SOP54" s="37"/>
      <c r="SOQ54" s="37"/>
      <c r="SOR54" s="37"/>
      <c r="SOS54" s="37"/>
      <c r="SOT54" s="37"/>
      <c r="SOU54" s="37"/>
      <c r="SOV54" s="37"/>
      <c r="SOW54" s="37"/>
      <c r="SOX54" s="37"/>
      <c r="SOY54" s="37"/>
      <c r="SOZ54" s="37"/>
      <c r="SPA54" s="37"/>
      <c r="SPB54" s="37"/>
      <c r="SPC54" s="37"/>
      <c r="SPD54" s="37"/>
      <c r="SPE54" s="37"/>
      <c r="SPF54" s="37"/>
      <c r="SPG54" s="37"/>
      <c r="SPH54" s="37"/>
      <c r="SPI54" s="37"/>
      <c r="SPJ54" s="37"/>
      <c r="SPK54" s="37"/>
      <c r="SPL54" s="37"/>
      <c r="SPM54" s="37"/>
      <c r="SPN54" s="37"/>
      <c r="SPO54" s="37"/>
      <c r="SPP54" s="37"/>
      <c r="SPQ54" s="37"/>
      <c r="SPR54" s="37"/>
      <c r="SPS54" s="37"/>
      <c r="SPT54" s="37"/>
      <c r="SPU54" s="37"/>
      <c r="SPV54" s="37"/>
      <c r="SPW54" s="37"/>
      <c r="SPX54" s="37"/>
      <c r="SPY54" s="37"/>
      <c r="SPZ54" s="37"/>
      <c r="SQA54" s="37"/>
      <c r="SQB54" s="37"/>
      <c r="SQC54" s="37"/>
      <c r="SQD54" s="37"/>
      <c r="SQE54" s="37"/>
      <c r="SQF54" s="37"/>
      <c r="SQG54" s="37"/>
      <c r="SQH54" s="37"/>
      <c r="SQI54" s="37"/>
      <c r="SQJ54" s="37"/>
      <c r="SQK54" s="37"/>
      <c r="SQL54" s="37"/>
      <c r="SQM54" s="37"/>
      <c r="SQN54" s="37"/>
      <c r="SQO54" s="37"/>
      <c r="SQP54" s="37"/>
      <c r="SQQ54" s="37"/>
      <c r="SQR54" s="37"/>
      <c r="SQS54" s="37"/>
      <c r="SQT54" s="37"/>
      <c r="SQU54" s="37"/>
      <c r="SQV54" s="37"/>
      <c r="SQW54" s="37"/>
      <c r="SQX54" s="37"/>
      <c r="SQY54" s="37"/>
      <c r="SQZ54" s="37"/>
      <c r="SRA54" s="37"/>
      <c r="SRB54" s="37"/>
      <c r="SRC54" s="37"/>
      <c r="SRD54" s="37"/>
      <c r="SRE54" s="37"/>
      <c r="SRF54" s="37"/>
      <c r="SRG54" s="37"/>
      <c r="SRH54" s="37"/>
      <c r="SRI54" s="37"/>
      <c r="SRJ54" s="37"/>
      <c r="SRK54" s="37"/>
      <c r="SRL54" s="37"/>
      <c r="SRM54" s="37"/>
      <c r="SRN54" s="37"/>
      <c r="SRO54" s="37"/>
      <c r="SRP54" s="37"/>
      <c r="SRQ54" s="37"/>
      <c r="SRR54" s="37"/>
      <c r="SRS54" s="37"/>
      <c r="SRT54" s="37"/>
      <c r="SRU54" s="37"/>
      <c r="SRV54" s="37"/>
      <c r="SRW54" s="37"/>
      <c r="SRX54" s="37"/>
      <c r="SRY54" s="37"/>
      <c r="SRZ54" s="37"/>
      <c r="SSA54" s="37"/>
      <c r="SSB54" s="37"/>
      <c r="SSC54" s="37"/>
      <c r="SSD54" s="37"/>
      <c r="SSE54" s="37"/>
      <c r="SSF54" s="37"/>
      <c r="SSG54" s="37"/>
      <c r="SSH54" s="37"/>
      <c r="SSI54" s="37"/>
      <c r="SSJ54" s="37"/>
      <c r="SSK54" s="37"/>
      <c r="SSL54" s="37"/>
      <c r="SSM54" s="37"/>
      <c r="SSN54" s="37"/>
      <c r="SSO54" s="37"/>
      <c r="SSP54" s="37"/>
      <c r="SSQ54" s="37"/>
      <c r="SSR54" s="37"/>
      <c r="SSS54" s="37"/>
      <c r="SST54" s="37"/>
      <c r="SSU54" s="37"/>
      <c r="SSV54" s="37"/>
      <c r="SSW54" s="37"/>
      <c r="SSX54" s="37"/>
      <c r="SSY54" s="37"/>
      <c r="SSZ54" s="37"/>
      <c r="STA54" s="37"/>
      <c r="STB54" s="37"/>
      <c r="STC54" s="37"/>
      <c r="STD54" s="37"/>
      <c r="STE54" s="37"/>
      <c r="STF54" s="37"/>
      <c r="STG54" s="37"/>
      <c r="STH54" s="37"/>
      <c r="STI54" s="37"/>
      <c r="STJ54" s="37"/>
      <c r="STK54" s="37"/>
      <c r="STL54" s="37"/>
      <c r="STM54" s="37"/>
      <c r="STN54" s="37"/>
      <c r="STO54" s="37"/>
      <c r="STP54" s="37"/>
      <c r="STQ54" s="37"/>
      <c r="STR54" s="37"/>
      <c r="STS54" s="37"/>
      <c r="STT54" s="37"/>
      <c r="STU54" s="37"/>
      <c r="STV54" s="37"/>
      <c r="STW54" s="37"/>
      <c r="STX54" s="37"/>
      <c r="STY54" s="37"/>
      <c r="STZ54" s="37"/>
      <c r="SUA54" s="37"/>
      <c r="SUB54" s="37"/>
      <c r="SUC54" s="37"/>
      <c r="SUD54" s="37"/>
      <c r="SUE54" s="37"/>
      <c r="SUF54" s="37"/>
      <c r="SUG54" s="37"/>
      <c r="SUH54" s="37"/>
      <c r="SUI54" s="37"/>
      <c r="SUJ54" s="37"/>
      <c r="SUK54" s="37"/>
      <c r="SUL54" s="37"/>
      <c r="SUM54" s="37"/>
      <c r="SUN54" s="37"/>
      <c r="SUO54" s="37"/>
      <c r="SUP54" s="37"/>
      <c r="SUQ54" s="37"/>
      <c r="SUR54" s="37"/>
      <c r="SUS54" s="37"/>
      <c r="SUT54" s="37"/>
      <c r="SUU54" s="37"/>
      <c r="SUV54" s="37"/>
      <c r="SUW54" s="37"/>
      <c r="SUX54" s="37"/>
      <c r="SUY54" s="37"/>
      <c r="SUZ54" s="37"/>
      <c r="SVA54" s="37"/>
      <c r="SVB54" s="37"/>
      <c r="SVC54" s="37"/>
      <c r="SVD54" s="37"/>
      <c r="SVE54" s="37"/>
      <c r="SVF54" s="37"/>
      <c r="SVG54" s="37"/>
      <c r="SVH54" s="37"/>
      <c r="SVI54" s="37"/>
      <c r="SVJ54" s="37"/>
      <c r="SVK54" s="37"/>
      <c r="SVL54" s="37"/>
      <c r="SVM54" s="37"/>
      <c r="SVN54" s="37"/>
      <c r="SVO54" s="37"/>
      <c r="SVP54" s="37"/>
      <c r="SVQ54" s="37"/>
      <c r="SVR54" s="37"/>
      <c r="SVS54" s="37"/>
      <c r="SVT54" s="37"/>
      <c r="SVU54" s="37"/>
      <c r="SVV54" s="37"/>
      <c r="SVW54" s="37"/>
      <c r="SVX54" s="37"/>
      <c r="SVY54" s="37"/>
      <c r="SVZ54" s="37"/>
      <c r="SWA54" s="37"/>
      <c r="SWB54" s="37"/>
      <c r="SWC54" s="37"/>
      <c r="SWD54" s="37"/>
      <c r="SWE54" s="37"/>
      <c r="SWF54" s="37"/>
      <c r="SWG54" s="37"/>
      <c r="SWH54" s="37"/>
      <c r="SWI54" s="37"/>
      <c r="SWJ54" s="37"/>
      <c r="SWK54" s="37"/>
      <c r="SWL54" s="37"/>
      <c r="SWM54" s="37"/>
      <c r="SWN54" s="37"/>
      <c r="SWO54" s="37"/>
      <c r="SWP54" s="37"/>
      <c r="SWQ54" s="37"/>
      <c r="SWR54" s="37"/>
      <c r="SWS54" s="37"/>
      <c r="SWT54" s="37"/>
      <c r="SWU54" s="37"/>
      <c r="SWV54" s="37"/>
      <c r="SWW54" s="37"/>
      <c r="SWX54" s="37"/>
      <c r="SWY54" s="37"/>
      <c r="SWZ54" s="37"/>
      <c r="SXA54" s="37"/>
      <c r="SXB54" s="37"/>
      <c r="SXC54" s="37"/>
      <c r="SXD54" s="37"/>
      <c r="SXE54" s="37"/>
      <c r="SXF54" s="37"/>
      <c r="SXG54" s="37"/>
      <c r="SXH54" s="37"/>
      <c r="SXI54" s="37"/>
      <c r="SXJ54" s="37"/>
      <c r="SXK54" s="37"/>
      <c r="SXL54" s="37"/>
      <c r="SXM54" s="37"/>
      <c r="SXN54" s="37"/>
      <c r="SXO54" s="37"/>
      <c r="SXP54" s="37"/>
      <c r="SXQ54" s="37"/>
      <c r="SXR54" s="37"/>
      <c r="SXS54" s="37"/>
      <c r="SXT54" s="37"/>
      <c r="SXU54" s="37"/>
      <c r="SXV54" s="37"/>
      <c r="SXW54" s="37"/>
      <c r="SXX54" s="37"/>
      <c r="SXY54" s="37"/>
      <c r="SXZ54" s="37"/>
      <c r="SYA54" s="37"/>
      <c r="SYB54" s="37"/>
      <c r="SYC54" s="37"/>
      <c r="SYD54" s="37"/>
      <c r="SYE54" s="37"/>
      <c r="SYF54" s="37"/>
      <c r="SYG54" s="37"/>
      <c r="SYH54" s="37"/>
      <c r="SYI54" s="37"/>
      <c r="SYJ54" s="37"/>
      <c r="SYK54" s="37"/>
      <c r="SYL54" s="37"/>
      <c r="SYM54" s="37"/>
      <c r="SYN54" s="37"/>
      <c r="SYO54" s="37"/>
      <c r="SYP54" s="37"/>
      <c r="SYQ54" s="37"/>
      <c r="SYR54" s="37"/>
      <c r="SYS54" s="37"/>
      <c r="SYT54" s="37"/>
      <c r="SYU54" s="37"/>
      <c r="SYV54" s="37"/>
      <c r="SYW54" s="37"/>
      <c r="SYX54" s="37"/>
      <c r="SYY54" s="37"/>
      <c r="SYZ54" s="37"/>
      <c r="SZA54" s="37"/>
      <c r="SZB54" s="37"/>
      <c r="SZC54" s="37"/>
      <c r="SZD54" s="37"/>
      <c r="SZE54" s="37"/>
      <c r="SZF54" s="37"/>
      <c r="SZG54" s="37"/>
      <c r="SZH54" s="37"/>
      <c r="SZI54" s="37"/>
      <c r="SZJ54" s="37"/>
      <c r="SZK54" s="37"/>
      <c r="SZL54" s="37"/>
      <c r="SZM54" s="37"/>
      <c r="SZN54" s="37"/>
      <c r="SZO54" s="37"/>
      <c r="SZP54" s="37"/>
      <c r="SZQ54" s="37"/>
      <c r="SZR54" s="37"/>
      <c r="SZS54" s="37"/>
      <c r="SZT54" s="37"/>
      <c r="SZU54" s="37"/>
      <c r="SZV54" s="37"/>
      <c r="SZW54" s="37"/>
      <c r="SZX54" s="37"/>
      <c r="SZY54" s="37"/>
      <c r="SZZ54" s="37"/>
      <c r="TAA54" s="37"/>
      <c r="TAB54" s="37"/>
      <c r="TAC54" s="37"/>
      <c r="TAD54" s="37"/>
      <c r="TAE54" s="37"/>
      <c r="TAF54" s="37"/>
      <c r="TAG54" s="37"/>
      <c r="TAH54" s="37"/>
      <c r="TAI54" s="37"/>
      <c r="TAJ54" s="37"/>
      <c r="TAK54" s="37"/>
      <c r="TAL54" s="37"/>
      <c r="TAM54" s="37"/>
      <c r="TAN54" s="37"/>
      <c r="TAO54" s="37"/>
      <c r="TAP54" s="37"/>
      <c r="TAQ54" s="37"/>
      <c r="TAR54" s="37"/>
      <c r="TAS54" s="37"/>
      <c r="TAT54" s="37"/>
      <c r="TAU54" s="37"/>
      <c r="TAV54" s="37"/>
      <c r="TAW54" s="37"/>
      <c r="TAX54" s="37"/>
      <c r="TAY54" s="37"/>
      <c r="TAZ54" s="37"/>
      <c r="TBA54" s="37"/>
      <c r="TBB54" s="37"/>
      <c r="TBC54" s="37"/>
      <c r="TBD54" s="37"/>
      <c r="TBE54" s="37"/>
      <c r="TBF54" s="37"/>
      <c r="TBG54" s="37"/>
      <c r="TBH54" s="37"/>
      <c r="TBI54" s="37"/>
      <c r="TBJ54" s="37"/>
      <c r="TBK54" s="37"/>
      <c r="TBL54" s="37"/>
      <c r="TBM54" s="37"/>
      <c r="TBN54" s="37"/>
      <c r="TBO54" s="37"/>
      <c r="TBP54" s="37"/>
      <c r="TBQ54" s="37"/>
      <c r="TBR54" s="37"/>
      <c r="TBS54" s="37"/>
      <c r="TBT54" s="37"/>
      <c r="TBU54" s="37"/>
      <c r="TBV54" s="37"/>
      <c r="TBW54" s="37"/>
      <c r="TBX54" s="37"/>
      <c r="TBY54" s="37"/>
      <c r="TBZ54" s="37"/>
      <c r="TCA54" s="37"/>
      <c r="TCB54" s="37"/>
      <c r="TCC54" s="37"/>
      <c r="TCD54" s="37"/>
      <c r="TCE54" s="37"/>
      <c r="TCF54" s="37"/>
      <c r="TCG54" s="37"/>
      <c r="TCH54" s="37"/>
      <c r="TCI54" s="37"/>
      <c r="TCJ54" s="37"/>
      <c r="TCK54" s="37"/>
      <c r="TCL54" s="37"/>
      <c r="TCM54" s="37"/>
      <c r="TCN54" s="37"/>
      <c r="TCO54" s="37"/>
      <c r="TCP54" s="37"/>
      <c r="TCQ54" s="37"/>
      <c r="TCR54" s="37"/>
      <c r="TCS54" s="37"/>
      <c r="TCT54" s="37"/>
      <c r="TCU54" s="37"/>
      <c r="TCV54" s="37"/>
      <c r="TCW54" s="37"/>
      <c r="TCX54" s="37"/>
      <c r="TCY54" s="37"/>
      <c r="TCZ54" s="37"/>
      <c r="TDA54" s="37"/>
      <c r="TDB54" s="37"/>
      <c r="TDC54" s="37"/>
      <c r="TDD54" s="37"/>
      <c r="TDE54" s="37"/>
      <c r="TDF54" s="37"/>
      <c r="TDG54" s="37"/>
      <c r="TDH54" s="37"/>
      <c r="TDI54" s="37"/>
      <c r="TDJ54" s="37"/>
      <c r="TDK54" s="37"/>
      <c r="TDL54" s="37"/>
      <c r="TDM54" s="37"/>
      <c r="TDN54" s="37"/>
      <c r="TDO54" s="37"/>
      <c r="TDP54" s="37"/>
      <c r="TDQ54" s="37"/>
      <c r="TDR54" s="37"/>
      <c r="TDS54" s="37"/>
      <c r="TDT54" s="37"/>
      <c r="TDU54" s="37"/>
      <c r="TDV54" s="37"/>
      <c r="TDW54" s="37"/>
      <c r="TDX54" s="37"/>
      <c r="TDY54" s="37"/>
      <c r="TDZ54" s="37"/>
      <c r="TEA54" s="37"/>
      <c r="TEB54" s="37"/>
      <c r="TEC54" s="37"/>
      <c r="TED54" s="37"/>
      <c r="TEE54" s="37"/>
      <c r="TEF54" s="37"/>
      <c r="TEG54" s="37"/>
      <c r="TEH54" s="37"/>
      <c r="TEI54" s="37"/>
      <c r="TEJ54" s="37"/>
      <c r="TEK54" s="37"/>
      <c r="TEL54" s="37"/>
      <c r="TEM54" s="37"/>
      <c r="TEN54" s="37"/>
      <c r="TEO54" s="37"/>
      <c r="TEP54" s="37"/>
      <c r="TEQ54" s="37"/>
      <c r="TER54" s="37"/>
      <c r="TES54" s="37"/>
      <c r="TET54" s="37"/>
      <c r="TEU54" s="37"/>
      <c r="TEV54" s="37"/>
      <c r="TEW54" s="37"/>
      <c r="TEX54" s="37"/>
      <c r="TEY54" s="37"/>
      <c r="TEZ54" s="37"/>
      <c r="TFA54" s="37"/>
      <c r="TFB54" s="37"/>
      <c r="TFC54" s="37"/>
      <c r="TFD54" s="37"/>
      <c r="TFE54" s="37"/>
      <c r="TFF54" s="37"/>
      <c r="TFG54" s="37"/>
      <c r="TFH54" s="37"/>
      <c r="TFI54" s="37"/>
      <c r="TFJ54" s="37"/>
      <c r="TFK54" s="37"/>
      <c r="TFL54" s="37"/>
      <c r="TFM54" s="37"/>
      <c r="TFN54" s="37"/>
      <c r="TFO54" s="37"/>
      <c r="TFP54" s="37"/>
      <c r="TFQ54" s="37"/>
      <c r="TFR54" s="37"/>
      <c r="TFS54" s="37"/>
      <c r="TFT54" s="37"/>
      <c r="TFU54" s="37"/>
      <c r="TFV54" s="37"/>
      <c r="TFW54" s="37"/>
      <c r="TFX54" s="37"/>
      <c r="TFY54" s="37"/>
      <c r="TFZ54" s="37"/>
      <c r="TGA54" s="37"/>
      <c r="TGB54" s="37"/>
      <c r="TGC54" s="37"/>
      <c r="TGD54" s="37"/>
      <c r="TGE54" s="37"/>
      <c r="TGF54" s="37"/>
      <c r="TGG54" s="37"/>
      <c r="TGH54" s="37"/>
      <c r="TGI54" s="37"/>
      <c r="TGJ54" s="37"/>
      <c r="TGK54" s="37"/>
      <c r="TGL54" s="37"/>
      <c r="TGM54" s="37"/>
      <c r="TGN54" s="37"/>
      <c r="TGO54" s="37"/>
      <c r="TGP54" s="37"/>
      <c r="TGQ54" s="37"/>
      <c r="TGR54" s="37"/>
      <c r="TGS54" s="37"/>
      <c r="TGT54" s="37"/>
      <c r="TGU54" s="37"/>
      <c r="TGV54" s="37"/>
      <c r="TGW54" s="37"/>
      <c r="TGX54" s="37"/>
      <c r="TGY54" s="37"/>
      <c r="TGZ54" s="37"/>
      <c r="THA54" s="37"/>
      <c r="THB54" s="37"/>
      <c r="THC54" s="37"/>
      <c r="THD54" s="37"/>
      <c r="THE54" s="37"/>
      <c r="THF54" s="37"/>
      <c r="THG54" s="37"/>
      <c r="THH54" s="37"/>
      <c r="THI54" s="37"/>
      <c r="THJ54" s="37"/>
      <c r="THK54" s="37"/>
      <c r="THL54" s="37"/>
      <c r="THM54" s="37"/>
      <c r="THN54" s="37"/>
      <c r="THO54" s="37"/>
      <c r="THP54" s="37"/>
      <c r="THQ54" s="37"/>
      <c r="THR54" s="37"/>
      <c r="THS54" s="37"/>
      <c r="THT54" s="37"/>
      <c r="THU54" s="37"/>
      <c r="THV54" s="37"/>
      <c r="THW54" s="37"/>
      <c r="THX54" s="37"/>
      <c r="THY54" s="37"/>
      <c r="THZ54" s="37"/>
      <c r="TIA54" s="37"/>
      <c r="TIB54" s="37"/>
      <c r="TIC54" s="37"/>
      <c r="TID54" s="37"/>
      <c r="TIE54" s="37"/>
      <c r="TIF54" s="37"/>
      <c r="TIG54" s="37"/>
      <c r="TIH54" s="37"/>
      <c r="TII54" s="37"/>
      <c r="TIJ54" s="37"/>
      <c r="TIK54" s="37"/>
      <c r="TIL54" s="37"/>
      <c r="TIM54" s="37"/>
      <c r="TIN54" s="37"/>
      <c r="TIO54" s="37"/>
      <c r="TIP54" s="37"/>
      <c r="TIQ54" s="37"/>
      <c r="TIR54" s="37"/>
      <c r="TIS54" s="37"/>
      <c r="TIT54" s="37"/>
      <c r="TIU54" s="37"/>
      <c r="TIV54" s="37"/>
      <c r="TIW54" s="37"/>
      <c r="TIX54" s="37"/>
      <c r="TIY54" s="37"/>
      <c r="TIZ54" s="37"/>
      <c r="TJA54" s="37"/>
      <c r="TJB54" s="37"/>
      <c r="TJC54" s="37"/>
      <c r="TJD54" s="37"/>
      <c r="TJE54" s="37"/>
      <c r="TJF54" s="37"/>
      <c r="TJG54" s="37"/>
      <c r="TJH54" s="37"/>
      <c r="TJI54" s="37"/>
      <c r="TJJ54" s="37"/>
      <c r="TJK54" s="37"/>
      <c r="TJL54" s="37"/>
      <c r="TJM54" s="37"/>
      <c r="TJN54" s="37"/>
      <c r="TJO54" s="37"/>
      <c r="TJP54" s="37"/>
      <c r="TJQ54" s="37"/>
      <c r="TJR54" s="37"/>
      <c r="TJS54" s="37"/>
      <c r="TJT54" s="37"/>
      <c r="TJU54" s="37"/>
      <c r="TJV54" s="37"/>
      <c r="TJW54" s="37"/>
      <c r="TJX54" s="37"/>
      <c r="TJY54" s="37"/>
      <c r="TJZ54" s="37"/>
      <c r="TKA54" s="37"/>
      <c r="TKB54" s="37"/>
      <c r="TKC54" s="37"/>
      <c r="TKD54" s="37"/>
      <c r="TKE54" s="37"/>
      <c r="TKF54" s="37"/>
      <c r="TKG54" s="37"/>
      <c r="TKH54" s="37"/>
      <c r="TKI54" s="37"/>
      <c r="TKJ54" s="37"/>
      <c r="TKK54" s="37"/>
      <c r="TKL54" s="37"/>
      <c r="TKM54" s="37"/>
      <c r="TKN54" s="37"/>
      <c r="TKO54" s="37"/>
      <c r="TKP54" s="37"/>
      <c r="TKQ54" s="37"/>
      <c r="TKR54" s="37"/>
      <c r="TKS54" s="37"/>
      <c r="TKT54" s="37"/>
      <c r="TKU54" s="37"/>
      <c r="TKV54" s="37"/>
      <c r="TKW54" s="37"/>
      <c r="TKX54" s="37"/>
      <c r="TKY54" s="37"/>
      <c r="TKZ54" s="37"/>
      <c r="TLA54" s="37"/>
      <c r="TLB54" s="37"/>
      <c r="TLC54" s="37"/>
      <c r="TLD54" s="37"/>
      <c r="TLE54" s="37"/>
      <c r="TLF54" s="37"/>
      <c r="TLG54" s="37"/>
      <c r="TLH54" s="37"/>
      <c r="TLI54" s="37"/>
      <c r="TLJ54" s="37"/>
      <c r="TLK54" s="37"/>
      <c r="TLL54" s="37"/>
      <c r="TLM54" s="37"/>
      <c r="TLN54" s="37"/>
      <c r="TLO54" s="37"/>
      <c r="TLP54" s="37"/>
      <c r="TLQ54" s="37"/>
      <c r="TLR54" s="37"/>
      <c r="TLS54" s="37"/>
      <c r="TLT54" s="37"/>
      <c r="TLU54" s="37"/>
      <c r="TLV54" s="37"/>
      <c r="TLW54" s="37"/>
      <c r="TLX54" s="37"/>
      <c r="TLY54" s="37"/>
      <c r="TLZ54" s="37"/>
      <c r="TMA54" s="37"/>
      <c r="TMB54" s="37"/>
      <c r="TMC54" s="37"/>
      <c r="TMD54" s="37"/>
      <c r="TME54" s="37"/>
      <c r="TMF54" s="37"/>
      <c r="TMG54" s="37"/>
      <c r="TMH54" s="37"/>
      <c r="TMI54" s="37"/>
      <c r="TMJ54" s="37"/>
      <c r="TMK54" s="37"/>
      <c r="TML54" s="37"/>
      <c r="TMM54" s="37"/>
      <c r="TMN54" s="37"/>
      <c r="TMO54" s="37"/>
      <c r="TMP54" s="37"/>
      <c r="TMQ54" s="37"/>
      <c r="TMR54" s="37"/>
      <c r="TMS54" s="37"/>
      <c r="TMT54" s="37"/>
      <c r="TMU54" s="37"/>
      <c r="TMV54" s="37"/>
      <c r="TMW54" s="37"/>
      <c r="TMX54" s="37"/>
      <c r="TMY54" s="37"/>
      <c r="TMZ54" s="37"/>
      <c r="TNA54" s="37"/>
      <c r="TNB54" s="37"/>
      <c r="TNC54" s="37"/>
      <c r="TND54" s="37"/>
      <c r="TNE54" s="37"/>
      <c r="TNF54" s="37"/>
      <c r="TNG54" s="37"/>
      <c r="TNH54" s="37"/>
      <c r="TNI54" s="37"/>
      <c r="TNJ54" s="37"/>
      <c r="TNK54" s="37"/>
      <c r="TNL54" s="37"/>
      <c r="TNM54" s="37"/>
      <c r="TNN54" s="37"/>
      <c r="TNO54" s="37"/>
      <c r="TNP54" s="37"/>
      <c r="TNQ54" s="37"/>
      <c r="TNR54" s="37"/>
      <c r="TNS54" s="37"/>
      <c r="TNT54" s="37"/>
      <c r="TNU54" s="37"/>
      <c r="TNV54" s="37"/>
      <c r="TNW54" s="37"/>
      <c r="TNX54" s="37"/>
      <c r="TNY54" s="37"/>
      <c r="TNZ54" s="37"/>
      <c r="TOA54" s="37"/>
      <c r="TOB54" s="37"/>
      <c r="TOC54" s="37"/>
      <c r="TOD54" s="37"/>
      <c r="TOE54" s="37"/>
      <c r="TOF54" s="37"/>
      <c r="TOG54" s="37"/>
      <c r="TOH54" s="37"/>
      <c r="TOI54" s="37"/>
      <c r="TOJ54" s="37"/>
      <c r="TOK54" s="37"/>
      <c r="TOL54" s="37"/>
      <c r="TOM54" s="37"/>
      <c r="TON54" s="37"/>
      <c r="TOO54" s="37"/>
      <c r="TOP54" s="37"/>
      <c r="TOQ54" s="37"/>
      <c r="TOR54" s="37"/>
      <c r="TOS54" s="37"/>
      <c r="TOT54" s="37"/>
      <c r="TOU54" s="37"/>
      <c r="TOV54" s="37"/>
      <c r="TOW54" s="37"/>
      <c r="TOX54" s="37"/>
      <c r="TOY54" s="37"/>
      <c r="TOZ54" s="37"/>
      <c r="TPA54" s="37"/>
      <c r="TPB54" s="37"/>
      <c r="TPC54" s="37"/>
      <c r="TPD54" s="37"/>
      <c r="TPE54" s="37"/>
      <c r="TPF54" s="37"/>
      <c r="TPG54" s="37"/>
      <c r="TPH54" s="37"/>
      <c r="TPI54" s="37"/>
      <c r="TPJ54" s="37"/>
      <c r="TPK54" s="37"/>
      <c r="TPL54" s="37"/>
      <c r="TPM54" s="37"/>
      <c r="TPN54" s="37"/>
      <c r="TPO54" s="37"/>
      <c r="TPP54" s="37"/>
      <c r="TPQ54" s="37"/>
      <c r="TPR54" s="37"/>
      <c r="TPS54" s="37"/>
      <c r="TPT54" s="37"/>
      <c r="TPU54" s="37"/>
      <c r="TPV54" s="37"/>
      <c r="TPW54" s="37"/>
      <c r="TPX54" s="37"/>
      <c r="TPY54" s="37"/>
      <c r="TPZ54" s="37"/>
      <c r="TQA54" s="37"/>
      <c r="TQB54" s="37"/>
      <c r="TQC54" s="37"/>
      <c r="TQD54" s="37"/>
      <c r="TQE54" s="37"/>
      <c r="TQF54" s="37"/>
      <c r="TQG54" s="37"/>
      <c r="TQH54" s="37"/>
      <c r="TQI54" s="37"/>
      <c r="TQJ54" s="37"/>
      <c r="TQK54" s="37"/>
      <c r="TQL54" s="37"/>
      <c r="TQM54" s="37"/>
      <c r="TQN54" s="37"/>
      <c r="TQO54" s="37"/>
      <c r="TQP54" s="37"/>
      <c r="TQQ54" s="37"/>
      <c r="TQR54" s="37"/>
      <c r="TQS54" s="37"/>
      <c r="TQT54" s="37"/>
      <c r="TQU54" s="37"/>
      <c r="TQV54" s="37"/>
      <c r="TQW54" s="37"/>
      <c r="TQX54" s="37"/>
      <c r="TQY54" s="37"/>
      <c r="TQZ54" s="37"/>
      <c r="TRA54" s="37"/>
      <c r="TRB54" s="37"/>
      <c r="TRC54" s="37"/>
      <c r="TRD54" s="37"/>
      <c r="TRE54" s="37"/>
      <c r="TRF54" s="37"/>
      <c r="TRG54" s="37"/>
      <c r="TRH54" s="37"/>
      <c r="TRI54" s="37"/>
      <c r="TRJ54" s="37"/>
      <c r="TRK54" s="37"/>
      <c r="TRL54" s="37"/>
      <c r="TRM54" s="37"/>
      <c r="TRN54" s="37"/>
      <c r="TRO54" s="37"/>
      <c r="TRP54" s="37"/>
      <c r="TRQ54" s="37"/>
      <c r="TRR54" s="37"/>
      <c r="TRS54" s="37"/>
      <c r="TRT54" s="37"/>
      <c r="TRU54" s="37"/>
      <c r="TRV54" s="37"/>
      <c r="TRW54" s="37"/>
      <c r="TRX54" s="37"/>
      <c r="TRY54" s="37"/>
      <c r="TRZ54" s="37"/>
      <c r="TSA54" s="37"/>
      <c r="TSB54" s="37"/>
      <c r="TSC54" s="37"/>
      <c r="TSD54" s="37"/>
      <c r="TSE54" s="37"/>
      <c r="TSF54" s="37"/>
      <c r="TSG54" s="37"/>
      <c r="TSH54" s="37"/>
      <c r="TSI54" s="37"/>
      <c r="TSJ54" s="37"/>
      <c r="TSK54" s="37"/>
      <c r="TSL54" s="37"/>
      <c r="TSM54" s="37"/>
      <c r="TSN54" s="37"/>
      <c r="TSO54" s="37"/>
      <c r="TSP54" s="37"/>
      <c r="TSQ54" s="37"/>
      <c r="TSR54" s="37"/>
      <c r="TSS54" s="37"/>
      <c r="TST54" s="37"/>
      <c r="TSU54" s="37"/>
      <c r="TSV54" s="37"/>
      <c r="TSW54" s="37"/>
      <c r="TSX54" s="37"/>
      <c r="TSY54" s="37"/>
      <c r="TSZ54" s="37"/>
      <c r="TTA54" s="37"/>
      <c r="TTB54" s="37"/>
      <c r="TTC54" s="37"/>
      <c r="TTD54" s="37"/>
      <c r="TTE54" s="37"/>
      <c r="TTF54" s="37"/>
      <c r="TTG54" s="37"/>
      <c r="TTH54" s="37"/>
      <c r="TTI54" s="37"/>
      <c r="TTJ54" s="37"/>
      <c r="TTK54" s="37"/>
      <c r="TTL54" s="37"/>
      <c r="TTM54" s="37"/>
      <c r="TTN54" s="37"/>
      <c r="TTO54" s="37"/>
      <c r="TTP54" s="37"/>
      <c r="TTQ54" s="37"/>
      <c r="TTR54" s="37"/>
      <c r="TTS54" s="37"/>
      <c r="TTT54" s="37"/>
      <c r="TTU54" s="37"/>
      <c r="TTV54" s="37"/>
      <c r="TTW54" s="37"/>
      <c r="TTX54" s="37"/>
      <c r="TTY54" s="37"/>
      <c r="TTZ54" s="37"/>
      <c r="TUA54" s="37"/>
      <c r="TUB54" s="37"/>
      <c r="TUC54" s="37"/>
      <c r="TUD54" s="37"/>
      <c r="TUE54" s="37"/>
      <c r="TUF54" s="37"/>
      <c r="TUG54" s="37"/>
      <c r="TUH54" s="37"/>
      <c r="TUI54" s="37"/>
      <c r="TUJ54" s="37"/>
      <c r="TUK54" s="37"/>
      <c r="TUL54" s="37"/>
      <c r="TUM54" s="37"/>
      <c r="TUN54" s="37"/>
      <c r="TUO54" s="37"/>
      <c r="TUP54" s="37"/>
      <c r="TUQ54" s="37"/>
      <c r="TUR54" s="37"/>
      <c r="TUS54" s="37"/>
      <c r="TUT54" s="37"/>
      <c r="TUU54" s="37"/>
      <c r="TUV54" s="37"/>
      <c r="TUW54" s="37"/>
      <c r="TUX54" s="37"/>
      <c r="TUY54" s="37"/>
      <c r="TUZ54" s="37"/>
      <c r="TVA54" s="37"/>
      <c r="TVB54" s="37"/>
      <c r="TVC54" s="37"/>
      <c r="TVD54" s="37"/>
      <c r="TVE54" s="37"/>
      <c r="TVF54" s="37"/>
      <c r="TVG54" s="37"/>
      <c r="TVH54" s="37"/>
      <c r="TVI54" s="37"/>
      <c r="TVJ54" s="37"/>
      <c r="TVK54" s="37"/>
      <c r="TVL54" s="37"/>
      <c r="TVM54" s="37"/>
      <c r="TVN54" s="37"/>
      <c r="TVO54" s="37"/>
      <c r="TVP54" s="37"/>
      <c r="TVQ54" s="37"/>
      <c r="TVR54" s="37"/>
      <c r="TVS54" s="37"/>
      <c r="TVT54" s="37"/>
      <c r="TVU54" s="37"/>
      <c r="TVV54" s="37"/>
      <c r="TVW54" s="37"/>
      <c r="TVX54" s="37"/>
      <c r="TVY54" s="37"/>
      <c r="TVZ54" s="37"/>
      <c r="TWA54" s="37"/>
      <c r="TWB54" s="37"/>
      <c r="TWC54" s="37"/>
      <c r="TWD54" s="37"/>
      <c r="TWE54" s="37"/>
      <c r="TWF54" s="37"/>
      <c r="TWG54" s="37"/>
      <c r="TWH54" s="37"/>
      <c r="TWI54" s="37"/>
      <c r="TWJ54" s="37"/>
      <c r="TWK54" s="37"/>
      <c r="TWL54" s="37"/>
      <c r="TWM54" s="37"/>
      <c r="TWN54" s="37"/>
      <c r="TWO54" s="37"/>
      <c r="TWP54" s="37"/>
      <c r="TWQ54" s="37"/>
      <c r="TWR54" s="37"/>
      <c r="TWS54" s="37"/>
      <c r="TWT54" s="37"/>
      <c r="TWU54" s="37"/>
      <c r="TWV54" s="37"/>
      <c r="TWW54" s="37"/>
      <c r="TWX54" s="37"/>
      <c r="TWY54" s="37"/>
      <c r="TWZ54" s="37"/>
      <c r="TXA54" s="37"/>
      <c r="TXB54" s="37"/>
      <c r="TXC54" s="37"/>
      <c r="TXD54" s="37"/>
      <c r="TXE54" s="37"/>
      <c r="TXF54" s="37"/>
      <c r="TXG54" s="37"/>
      <c r="TXH54" s="37"/>
      <c r="TXI54" s="37"/>
      <c r="TXJ54" s="37"/>
      <c r="TXK54" s="37"/>
      <c r="TXL54" s="37"/>
      <c r="TXM54" s="37"/>
      <c r="TXN54" s="37"/>
      <c r="TXO54" s="37"/>
      <c r="TXP54" s="37"/>
      <c r="TXQ54" s="37"/>
      <c r="TXR54" s="37"/>
      <c r="TXS54" s="37"/>
      <c r="TXT54" s="37"/>
      <c r="TXU54" s="37"/>
      <c r="TXV54" s="37"/>
      <c r="TXW54" s="37"/>
      <c r="TXX54" s="37"/>
      <c r="TXY54" s="37"/>
      <c r="TXZ54" s="37"/>
      <c r="TYA54" s="37"/>
      <c r="TYB54" s="37"/>
      <c r="TYC54" s="37"/>
      <c r="TYD54" s="37"/>
      <c r="TYE54" s="37"/>
      <c r="TYF54" s="37"/>
      <c r="TYG54" s="37"/>
      <c r="TYH54" s="37"/>
      <c r="TYI54" s="37"/>
      <c r="TYJ54" s="37"/>
      <c r="TYK54" s="37"/>
      <c r="TYL54" s="37"/>
      <c r="TYM54" s="37"/>
      <c r="TYN54" s="37"/>
      <c r="TYO54" s="37"/>
      <c r="TYP54" s="37"/>
      <c r="TYQ54" s="37"/>
      <c r="TYR54" s="37"/>
      <c r="TYS54" s="37"/>
      <c r="TYT54" s="37"/>
      <c r="TYU54" s="37"/>
      <c r="TYV54" s="37"/>
      <c r="TYW54" s="37"/>
      <c r="TYX54" s="37"/>
      <c r="TYY54" s="37"/>
      <c r="TYZ54" s="37"/>
      <c r="TZA54" s="37"/>
      <c r="TZB54" s="37"/>
      <c r="TZC54" s="37"/>
      <c r="TZD54" s="37"/>
      <c r="TZE54" s="37"/>
      <c r="TZF54" s="37"/>
      <c r="TZG54" s="37"/>
      <c r="TZH54" s="37"/>
      <c r="TZI54" s="37"/>
      <c r="TZJ54" s="37"/>
      <c r="TZK54" s="37"/>
      <c r="TZL54" s="37"/>
      <c r="TZM54" s="37"/>
      <c r="TZN54" s="37"/>
      <c r="TZO54" s="37"/>
      <c r="TZP54" s="37"/>
      <c r="TZQ54" s="37"/>
      <c r="TZR54" s="37"/>
      <c r="TZS54" s="37"/>
      <c r="TZT54" s="37"/>
      <c r="TZU54" s="37"/>
      <c r="TZV54" s="37"/>
      <c r="TZW54" s="37"/>
      <c r="TZX54" s="37"/>
      <c r="TZY54" s="37"/>
      <c r="TZZ54" s="37"/>
      <c r="UAA54" s="37"/>
      <c r="UAB54" s="37"/>
      <c r="UAC54" s="37"/>
      <c r="UAD54" s="37"/>
      <c r="UAE54" s="37"/>
      <c r="UAF54" s="37"/>
      <c r="UAG54" s="37"/>
      <c r="UAH54" s="37"/>
      <c r="UAI54" s="37"/>
      <c r="UAJ54" s="37"/>
      <c r="UAK54" s="37"/>
      <c r="UAL54" s="37"/>
      <c r="UAM54" s="37"/>
      <c r="UAN54" s="37"/>
      <c r="UAO54" s="37"/>
      <c r="UAP54" s="37"/>
      <c r="UAQ54" s="37"/>
      <c r="UAR54" s="37"/>
      <c r="UAS54" s="37"/>
      <c r="UAT54" s="37"/>
      <c r="UAU54" s="37"/>
      <c r="UAV54" s="37"/>
      <c r="UAW54" s="37"/>
      <c r="UAX54" s="37"/>
      <c r="UAY54" s="37"/>
      <c r="UAZ54" s="37"/>
      <c r="UBA54" s="37"/>
      <c r="UBB54" s="37"/>
      <c r="UBC54" s="37"/>
      <c r="UBD54" s="37"/>
      <c r="UBE54" s="37"/>
      <c r="UBF54" s="37"/>
      <c r="UBG54" s="37"/>
      <c r="UBH54" s="37"/>
      <c r="UBI54" s="37"/>
      <c r="UBJ54" s="37"/>
      <c r="UBK54" s="37"/>
      <c r="UBL54" s="37"/>
      <c r="UBM54" s="37"/>
      <c r="UBN54" s="37"/>
      <c r="UBO54" s="37"/>
      <c r="UBP54" s="37"/>
      <c r="UBQ54" s="37"/>
      <c r="UBR54" s="37"/>
      <c r="UBS54" s="37"/>
      <c r="UBT54" s="37"/>
      <c r="UBU54" s="37"/>
      <c r="UBV54" s="37"/>
      <c r="UBW54" s="37"/>
      <c r="UBX54" s="37"/>
      <c r="UBY54" s="37"/>
      <c r="UBZ54" s="37"/>
      <c r="UCA54" s="37"/>
      <c r="UCB54" s="37"/>
      <c r="UCC54" s="37"/>
      <c r="UCD54" s="37"/>
      <c r="UCE54" s="37"/>
      <c r="UCF54" s="37"/>
      <c r="UCG54" s="37"/>
      <c r="UCH54" s="37"/>
      <c r="UCI54" s="37"/>
      <c r="UCJ54" s="37"/>
      <c r="UCK54" s="37"/>
      <c r="UCL54" s="37"/>
      <c r="UCM54" s="37"/>
      <c r="UCN54" s="37"/>
      <c r="UCO54" s="37"/>
      <c r="UCP54" s="37"/>
      <c r="UCQ54" s="37"/>
      <c r="UCR54" s="37"/>
      <c r="UCS54" s="37"/>
      <c r="UCT54" s="37"/>
      <c r="UCU54" s="37"/>
      <c r="UCV54" s="37"/>
      <c r="UCW54" s="37"/>
      <c r="UCX54" s="37"/>
      <c r="UCY54" s="37"/>
      <c r="UCZ54" s="37"/>
      <c r="UDA54" s="37"/>
      <c r="UDB54" s="37"/>
      <c r="UDC54" s="37"/>
      <c r="UDD54" s="37"/>
      <c r="UDE54" s="37"/>
      <c r="UDF54" s="37"/>
      <c r="UDG54" s="37"/>
      <c r="UDH54" s="37"/>
      <c r="UDI54" s="37"/>
      <c r="UDJ54" s="37"/>
      <c r="UDK54" s="37"/>
      <c r="UDL54" s="37"/>
      <c r="UDM54" s="37"/>
      <c r="UDN54" s="37"/>
      <c r="UDO54" s="37"/>
      <c r="UDP54" s="37"/>
      <c r="UDQ54" s="37"/>
      <c r="UDR54" s="37"/>
      <c r="UDS54" s="37"/>
      <c r="UDT54" s="37"/>
      <c r="UDU54" s="37"/>
      <c r="UDV54" s="37"/>
      <c r="UDW54" s="37"/>
      <c r="UDX54" s="37"/>
      <c r="UDY54" s="37"/>
      <c r="UDZ54" s="37"/>
      <c r="UEA54" s="37"/>
      <c r="UEB54" s="37"/>
      <c r="UEC54" s="37"/>
      <c r="UED54" s="37"/>
      <c r="UEE54" s="37"/>
      <c r="UEF54" s="37"/>
      <c r="UEG54" s="37"/>
      <c r="UEH54" s="37"/>
      <c r="UEI54" s="37"/>
      <c r="UEJ54" s="37"/>
      <c r="UEK54" s="37"/>
      <c r="UEL54" s="37"/>
      <c r="UEM54" s="37"/>
      <c r="UEN54" s="37"/>
      <c r="UEO54" s="37"/>
      <c r="UEP54" s="37"/>
      <c r="UEQ54" s="37"/>
      <c r="UER54" s="37"/>
      <c r="UES54" s="37"/>
      <c r="UET54" s="37"/>
      <c r="UEU54" s="37"/>
      <c r="UEV54" s="37"/>
      <c r="UEW54" s="37"/>
      <c r="UEX54" s="37"/>
      <c r="UEY54" s="37"/>
      <c r="UEZ54" s="37"/>
      <c r="UFA54" s="37"/>
      <c r="UFB54" s="37"/>
      <c r="UFC54" s="37"/>
      <c r="UFD54" s="37"/>
      <c r="UFE54" s="37"/>
      <c r="UFF54" s="37"/>
      <c r="UFG54" s="37"/>
      <c r="UFH54" s="37"/>
      <c r="UFI54" s="37"/>
      <c r="UFJ54" s="37"/>
      <c r="UFK54" s="37"/>
      <c r="UFL54" s="37"/>
      <c r="UFM54" s="37"/>
      <c r="UFN54" s="37"/>
      <c r="UFO54" s="37"/>
      <c r="UFP54" s="37"/>
      <c r="UFQ54" s="37"/>
      <c r="UFR54" s="37"/>
      <c r="UFS54" s="37"/>
      <c r="UFT54" s="37"/>
      <c r="UFU54" s="37"/>
      <c r="UFV54" s="37"/>
      <c r="UFW54" s="37"/>
      <c r="UFX54" s="37"/>
      <c r="UFY54" s="37"/>
      <c r="UFZ54" s="37"/>
      <c r="UGA54" s="37"/>
      <c r="UGB54" s="37"/>
      <c r="UGC54" s="37"/>
      <c r="UGD54" s="37"/>
      <c r="UGE54" s="37"/>
      <c r="UGF54" s="37"/>
      <c r="UGG54" s="37"/>
      <c r="UGH54" s="37"/>
      <c r="UGI54" s="37"/>
      <c r="UGJ54" s="37"/>
      <c r="UGK54" s="37"/>
      <c r="UGL54" s="37"/>
      <c r="UGM54" s="37"/>
      <c r="UGN54" s="37"/>
      <c r="UGO54" s="37"/>
      <c r="UGP54" s="37"/>
      <c r="UGQ54" s="37"/>
      <c r="UGR54" s="37"/>
      <c r="UGS54" s="37"/>
      <c r="UGT54" s="37"/>
      <c r="UGU54" s="37"/>
      <c r="UGV54" s="37"/>
      <c r="UGW54" s="37"/>
      <c r="UGX54" s="37"/>
      <c r="UGY54" s="37"/>
      <c r="UGZ54" s="37"/>
      <c r="UHA54" s="37"/>
      <c r="UHB54" s="37"/>
      <c r="UHC54" s="37"/>
      <c r="UHD54" s="37"/>
      <c r="UHE54" s="37"/>
      <c r="UHF54" s="37"/>
      <c r="UHG54" s="37"/>
      <c r="UHH54" s="37"/>
      <c r="UHI54" s="37"/>
      <c r="UHJ54" s="37"/>
      <c r="UHK54" s="37"/>
      <c r="UHL54" s="37"/>
      <c r="UHM54" s="37"/>
      <c r="UHN54" s="37"/>
      <c r="UHO54" s="37"/>
      <c r="UHP54" s="37"/>
      <c r="UHQ54" s="37"/>
      <c r="UHR54" s="37"/>
      <c r="UHS54" s="37"/>
      <c r="UHT54" s="37"/>
      <c r="UHU54" s="37"/>
      <c r="UHV54" s="37"/>
      <c r="UHW54" s="37"/>
      <c r="UHX54" s="37"/>
      <c r="UHY54" s="37"/>
      <c r="UHZ54" s="37"/>
      <c r="UIA54" s="37"/>
      <c r="UIB54" s="37"/>
      <c r="UIC54" s="37"/>
      <c r="UID54" s="37"/>
      <c r="UIE54" s="37"/>
      <c r="UIF54" s="37"/>
      <c r="UIG54" s="37"/>
      <c r="UIH54" s="37"/>
      <c r="UII54" s="37"/>
      <c r="UIJ54" s="37"/>
      <c r="UIK54" s="37"/>
      <c r="UIL54" s="37"/>
      <c r="UIM54" s="37"/>
      <c r="UIN54" s="37"/>
      <c r="UIO54" s="37"/>
      <c r="UIP54" s="37"/>
      <c r="UIQ54" s="37"/>
      <c r="UIR54" s="37"/>
      <c r="UIS54" s="37"/>
      <c r="UIT54" s="37"/>
      <c r="UIU54" s="37"/>
      <c r="UIV54" s="37"/>
      <c r="UIW54" s="37"/>
      <c r="UIX54" s="37"/>
      <c r="UIY54" s="37"/>
      <c r="UIZ54" s="37"/>
      <c r="UJA54" s="37"/>
      <c r="UJB54" s="37"/>
      <c r="UJC54" s="37"/>
      <c r="UJD54" s="37"/>
      <c r="UJE54" s="37"/>
      <c r="UJF54" s="37"/>
      <c r="UJG54" s="37"/>
      <c r="UJH54" s="37"/>
      <c r="UJI54" s="37"/>
      <c r="UJJ54" s="37"/>
      <c r="UJK54" s="37"/>
      <c r="UJL54" s="37"/>
      <c r="UJM54" s="37"/>
      <c r="UJN54" s="37"/>
      <c r="UJO54" s="37"/>
      <c r="UJP54" s="37"/>
      <c r="UJQ54" s="37"/>
      <c r="UJR54" s="37"/>
      <c r="UJS54" s="37"/>
      <c r="UJT54" s="37"/>
      <c r="UJU54" s="37"/>
      <c r="UJV54" s="37"/>
      <c r="UJW54" s="37"/>
      <c r="UJX54" s="37"/>
      <c r="UJY54" s="37"/>
      <c r="UJZ54" s="37"/>
      <c r="UKA54" s="37"/>
      <c r="UKB54" s="37"/>
      <c r="UKC54" s="37"/>
      <c r="UKD54" s="37"/>
      <c r="UKE54" s="37"/>
      <c r="UKF54" s="37"/>
      <c r="UKG54" s="37"/>
      <c r="UKH54" s="37"/>
      <c r="UKI54" s="37"/>
      <c r="UKJ54" s="37"/>
      <c r="UKK54" s="37"/>
      <c r="UKL54" s="37"/>
      <c r="UKM54" s="37"/>
      <c r="UKN54" s="37"/>
      <c r="UKO54" s="37"/>
      <c r="UKP54" s="37"/>
      <c r="UKQ54" s="37"/>
      <c r="UKR54" s="37"/>
      <c r="UKS54" s="37"/>
      <c r="UKT54" s="37"/>
      <c r="UKU54" s="37"/>
      <c r="UKV54" s="37"/>
      <c r="UKW54" s="37"/>
      <c r="UKX54" s="37"/>
      <c r="UKY54" s="37"/>
      <c r="UKZ54" s="37"/>
      <c r="ULA54" s="37"/>
      <c r="ULB54" s="37"/>
      <c r="ULC54" s="37"/>
      <c r="ULD54" s="37"/>
      <c r="ULE54" s="37"/>
      <c r="ULF54" s="37"/>
      <c r="ULG54" s="37"/>
      <c r="ULH54" s="37"/>
      <c r="ULI54" s="37"/>
      <c r="ULJ54" s="37"/>
      <c r="ULK54" s="37"/>
      <c r="ULL54" s="37"/>
      <c r="ULM54" s="37"/>
      <c r="ULN54" s="37"/>
      <c r="ULO54" s="37"/>
      <c r="ULP54" s="37"/>
      <c r="ULQ54" s="37"/>
      <c r="ULR54" s="37"/>
      <c r="ULS54" s="37"/>
      <c r="ULT54" s="37"/>
      <c r="ULU54" s="37"/>
      <c r="ULV54" s="37"/>
      <c r="ULW54" s="37"/>
      <c r="ULX54" s="37"/>
      <c r="ULY54" s="37"/>
      <c r="ULZ54" s="37"/>
      <c r="UMA54" s="37"/>
      <c r="UMB54" s="37"/>
      <c r="UMC54" s="37"/>
      <c r="UMD54" s="37"/>
      <c r="UME54" s="37"/>
      <c r="UMF54" s="37"/>
      <c r="UMG54" s="37"/>
      <c r="UMH54" s="37"/>
      <c r="UMI54" s="37"/>
      <c r="UMJ54" s="37"/>
      <c r="UMK54" s="37"/>
      <c r="UML54" s="37"/>
      <c r="UMM54" s="37"/>
      <c r="UMN54" s="37"/>
      <c r="UMO54" s="37"/>
      <c r="UMP54" s="37"/>
      <c r="UMQ54" s="37"/>
      <c r="UMR54" s="37"/>
      <c r="UMS54" s="37"/>
      <c r="UMT54" s="37"/>
      <c r="UMU54" s="37"/>
      <c r="UMV54" s="37"/>
      <c r="UMW54" s="37"/>
      <c r="UMX54" s="37"/>
      <c r="UMY54" s="37"/>
      <c r="UMZ54" s="37"/>
      <c r="UNA54" s="37"/>
      <c r="UNB54" s="37"/>
      <c r="UNC54" s="37"/>
      <c r="UND54" s="37"/>
      <c r="UNE54" s="37"/>
      <c r="UNF54" s="37"/>
      <c r="UNG54" s="37"/>
      <c r="UNH54" s="37"/>
      <c r="UNI54" s="37"/>
      <c r="UNJ54" s="37"/>
      <c r="UNK54" s="37"/>
      <c r="UNL54" s="37"/>
      <c r="UNM54" s="37"/>
      <c r="UNN54" s="37"/>
      <c r="UNO54" s="37"/>
      <c r="UNP54" s="37"/>
      <c r="UNQ54" s="37"/>
      <c r="UNR54" s="37"/>
      <c r="UNS54" s="37"/>
      <c r="UNT54" s="37"/>
      <c r="UNU54" s="37"/>
      <c r="UNV54" s="37"/>
      <c r="UNW54" s="37"/>
      <c r="UNX54" s="37"/>
      <c r="UNY54" s="37"/>
      <c r="UNZ54" s="37"/>
      <c r="UOA54" s="37"/>
      <c r="UOB54" s="37"/>
      <c r="UOC54" s="37"/>
      <c r="UOD54" s="37"/>
      <c r="UOE54" s="37"/>
      <c r="UOF54" s="37"/>
      <c r="UOG54" s="37"/>
      <c r="UOH54" s="37"/>
      <c r="UOI54" s="37"/>
      <c r="UOJ54" s="37"/>
      <c r="UOK54" s="37"/>
      <c r="UOL54" s="37"/>
      <c r="UOM54" s="37"/>
      <c r="UON54" s="37"/>
      <c r="UOO54" s="37"/>
      <c r="UOP54" s="37"/>
      <c r="UOQ54" s="37"/>
      <c r="UOR54" s="37"/>
      <c r="UOS54" s="37"/>
      <c r="UOT54" s="37"/>
      <c r="UOU54" s="37"/>
      <c r="UOV54" s="37"/>
      <c r="UOW54" s="37"/>
      <c r="UOX54" s="37"/>
      <c r="UOY54" s="37"/>
      <c r="UOZ54" s="37"/>
      <c r="UPA54" s="37"/>
      <c r="UPB54" s="37"/>
      <c r="UPC54" s="37"/>
      <c r="UPD54" s="37"/>
      <c r="UPE54" s="37"/>
      <c r="UPF54" s="37"/>
      <c r="UPG54" s="37"/>
      <c r="UPH54" s="37"/>
      <c r="UPI54" s="37"/>
      <c r="UPJ54" s="37"/>
      <c r="UPK54" s="37"/>
      <c r="UPL54" s="37"/>
      <c r="UPM54" s="37"/>
      <c r="UPN54" s="37"/>
      <c r="UPO54" s="37"/>
      <c r="UPP54" s="37"/>
      <c r="UPQ54" s="37"/>
      <c r="UPR54" s="37"/>
      <c r="UPS54" s="37"/>
      <c r="UPT54" s="37"/>
      <c r="UPU54" s="37"/>
      <c r="UPV54" s="37"/>
      <c r="UPW54" s="37"/>
      <c r="UPX54" s="37"/>
      <c r="UPY54" s="37"/>
      <c r="UPZ54" s="37"/>
      <c r="UQA54" s="37"/>
      <c r="UQB54" s="37"/>
      <c r="UQC54" s="37"/>
      <c r="UQD54" s="37"/>
      <c r="UQE54" s="37"/>
      <c r="UQF54" s="37"/>
      <c r="UQG54" s="37"/>
      <c r="UQH54" s="37"/>
      <c r="UQI54" s="37"/>
      <c r="UQJ54" s="37"/>
      <c r="UQK54" s="37"/>
      <c r="UQL54" s="37"/>
      <c r="UQM54" s="37"/>
      <c r="UQN54" s="37"/>
      <c r="UQO54" s="37"/>
      <c r="UQP54" s="37"/>
      <c r="UQQ54" s="37"/>
      <c r="UQR54" s="37"/>
      <c r="UQS54" s="37"/>
      <c r="UQT54" s="37"/>
      <c r="UQU54" s="37"/>
      <c r="UQV54" s="37"/>
      <c r="UQW54" s="37"/>
      <c r="UQX54" s="37"/>
      <c r="UQY54" s="37"/>
      <c r="UQZ54" s="37"/>
      <c r="URA54" s="37"/>
      <c r="URB54" s="37"/>
      <c r="URC54" s="37"/>
      <c r="URD54" s="37"/>
      <c r="URE54" s="37"/>
      <c r="URF54" s="37"/>
      <c r="URG54" s="37"/>
      <c r="URH54" s="37"/>
      <c r="URI54" s="37"/>
      <c r="URJ54" s="37"/>
      <c r="URK54" s="37"/>
      <c r="URL54" s="37"/>
      <c r="URM54" s="37"/>
      <c r="URN54" s="37"/>
      <c r="URO54" s="37"/>
      <c r="URP54" s="37"/>
      <c r="URQ54" s="37"/>
      <c r="URR54" s="37"/>
      <c r="URS54" s="37"/>
      <c r="URT54" s="37"/>
      <c r="URU54" s="37"/>
      <c r="URV54" s="37"/>
      <c r="URW54" s="37"/>
      <c r="URX54" s="37"/>
      <c r="URY54" s="37"/>
      <c r="URZ54" s="37"/>
      <c r="USA54" s="37"/>
      <c r="USB54" s="37"/>
      <c r="USC54" s="37"/>
      <c r="USD54" s="37"/>
      <c r="USE54" s="37"/>
      <c r="USF54" s="37"/>
      <c r="USG54" s="37"/>
      <c r="USH54" s="37"/>
      <c r="USI54" s="37"/>
      <c r="USJ54" s="37"/>
      <c r="USK54" s="37"/>
      <c r="USL54" s="37"/>
      <c r="USM54" s="37"/>
      <c r="USN54" s="37"/>
      <c r="USO54" s="37"/>
      <c r="USP54" s="37"/>
      <c r="USQ54" s="37"/>
      <c r="USR54" s="37"/>
      <c r="USS54" s="37"/>
      <c r="UST54" s="37"/>
      <c r="USU54" s="37"/>
      <c r="USV54" s="37"/>
      <c r="USW54" s="37"/>
      <c r="USX54" s="37"/>
      <c r="USY54" s="37"/>
      <c r="USZ54" s="37"/>
      <c r="UTA54" s="37"/>
      <c r="UTB54" s="37"/>
      <c r="UTC54" s="37"/>
      <c r="UTD54" s="37"/>
      <c r="UTE54" s="37"/>
      <c r="UTF54" s="37"/>
      <c r="UTG54" s="37"/>
      <c r="UTH54" s="37"/>
      <c r="UTI54" s="37"/>
      <c r="UTJ54" s="37"/>
      <c r="UTK54" s="37"/>
      <c r="UTL54" s="37"/>
      <c r="UTM54" s="37"/>
      <c r="UTN54" s="37"/>
      <c r="UTO54" s="37"/>
      <c r="UTP54" s="37"/>
      <c r="UTQ54" s="37"/>
      <c r="UTR54" s="37"/>
      <c r="UTS54" s="37"/>
      <c r="UTT54" s="37"/>
      <c r="UTU54" s="37"/>
      <c r="UTV54" s="37"/>
      <c r="UTW54" s="37"/>
      <c r="UTX54" s="37"/>
      <c r="UTY54" s="37"/>
      <c r="UTZ54" s="37"/>
      <c r="UUA54" s="37"/>
      <c r="UUB54" s="37"/>
      <c r="UUC54" s="37"/>
      <c r="UUD54" s="37"/>
      <c r="UUE54" s="37"/>
      <c r="UUF54" s="37"/>
      <c r="UUG54" s="37"/>
      <c r="UUH54" s="37"/>
      <c r="UUI54" s="37"/>
      <c r="UUJ54" s="37"/>
      <c r="UUK54" s="37"/>
      <c r="UUL54" s="37"/>
      <c r="UUM54" s="37"/>
      <c r="UUN54" s="37"/>
      <c r="UUO54" s="37"/>
      <c r="UUP54" s="37"/>
      <c r="UUQ54" s="37"/>
      <c r="UUR54" s="37"/>
      <c r="UUS54" s="37"/>
      <c r="UUT54" s="37"/>
      <c r="UUU54" s="37"/>
      <c r="UUV54" s="37"/>
      <c r="UUW54" s="37"/>
      <c r="UUX54" s="37"/>
      <c r="UUY54" s="37"/>
      <c r="UUZ54" s="37"/>
      <c r="UVA54" s="37"/>
      <c r="UVB54" s="37"/>
      <c r="UVC54" s="37"/>
      <c r="UVD54" s="37"/>
      <c r="UVE54" s="37"/>
      <c r="UVF54" s="37"/>
      <c r="UVG54" s="37"/>
      <c r="UVH54" s="37"/>
      <c r="UVI54" s="37"/>
      <c r="UVJ54" s="37"/>
      <c r="UVK54" s="37"/>
      <c r="UVL54" s="37"/>
      <c r="UVM54" s="37"/>
      <c r="UVN54" s="37"/>
      <c r="UVO54" s="37"/>
      <c r="UVP54" s="37"/>
      <c r="UVQ54" s="37"/>
      <c r="UVR54" s="37"/>
      <c r="UVS54" s="37"/>
      <c r="UVT54" s="37"/>
      <c r="UVU54" s="37"/>
      <c r="UVV54" s="37"/>
      <c r="UVW54" s="37"/>
      <c r="UVX54" s="37"/>
      <c r="UVY54" s="37"/>
      <c r="UVZ54" s="37"/>
      <c r="UWA54" s="37"/>
      <c r="UWB54" s="37"/>
      <c r="UWC54" s="37"/>
      <c r="UWD54" s="37"/>
      <c r="UWE54" s="37"/>
      <c r="UWF54" s="37"/>
      <c r="UWG54" s="37"/>
      <c r="UWH54" s="37"/>
      <c r="UWI54" s="37"/>
      <c r="UWJ54" s="37"/>
      <c r="UWK54" s="37"/>
      <c r="UWL54" s="37"/>
      <c r="UWM54" s="37"/>
      <c r="UWN54" s="37"/>
      <c r="UWO54" s="37"/>
      <c r="UWP54" s="37"/>
      <c r="UWQ54" s="37"/>
      <c r="UWR54" s="37"/>
      <c r="UWS54" s="37"/>
      <c r="UWT54" s="37"/>
      <c r="UWU54" s="37"/>
      <c r="UWV54" s="37"/>
      <c r="UWW54" s="37"/>
      <c r="UWX54" s="37"/>
      <c r="UWY54" s="37"/>
      <c r="UWZ54" s="37"/>
      <c r="UXA54" s="37"/>
      <c r="UXB54" s="37"/>
      <c r="UXC54" s="37"/>
      <c r="UXD54" s="37"/>
      <c r="UXE54" s="37"/>
      <c r="UXF54" s="37"/>
      <c r="UXG54" s="37"/>
      <c r="UXH54" s="37"/>
      <c r="UXI54" s="37"/>
      <c r="UXJ54" s="37"/>
      <c r="UXK54" s="37"/>
      <c r="UXL54" s="37"/>
      <c r="UXM54" s="37"/>
      <c r="UXN54" s="37"/>
      <c r="UXO54" s="37"/>
      <c r="UXP54" s="37"/>
      <c r="UXQ54" s="37"/>
      <c r="UXR54" s="37"/>
      <c r="UXS54" s="37"/>
      <c r="UXT54" s="37"/>
      <c r="UXU54" s="37"/>
      <c r="UXV54" s="37"/>
      <c r="UXW54" s="37"/>
      <c r="UXX54" s="37"/>
      <c r="UXY54" s="37"/>
      <c r="UXZ54" s="37"/>
      <c r="UYA54" s="37"/>
      <c r="UYB54" s="37"/>
      <c r="UYC54" s="37"/>
      <c r="UYD54" s="37"/>
      <c r="UYE54" s="37"/>
      <c r="UYF54" s="37"/>
      <c r="UYG54" s="37"/>
      <c r="UYH54" s="37"/>
      <c r="UYI54" s="37"/>
      <c r="UYJ54" s="37"/>
      <c r="UYK54" s="37"/>
      <c r="UYL54" s="37"/>
      <c r="UYM54" s="37"/>
      <c r="UYN54" s="37"/>
      <c r="UYO54" s="37"/>
      <c r="UYP54" s="37"/>
      <c r="UYQ54" s="37"/>
      <c r="UYR54" s="37"/>
      <c r="UYS54" s="37"/>
      <c r="UYT54" s="37"/>
      <c r="UYU54" s="37"/>
      <c r="UYV54" s="37"/>
      <c r="UYW54" s="37"/>
      <c r="UYX54" s="37"/>
      <c r="UYY54" s="37"/>
      <c r="UYZ54" s="37"/>
      <c r="UZA54" s="37"/>
      <c r="UZB54" s="37"/>
      <c r="UZC54" s="37"/>
      <c r="UZD54" s="37"/>
      <c r="UZE54" s="37"/>
      <c r="UZF54" s="37"/>
      <c r="UZG54" s="37"/>
      <c r="UZH54" s="37"/>
      <c r="UZI54" s="37"/>
      <c r="UZJ54" s="37"/>
      <c r="UZK54" s="37"/>
      <c r="UZL54" s="37"/>
      <c r="UZM54" s="37"/>
      <c r="UZN54" s="37"/>
      <c r="UZO54" s="37"/>
      <c r="UZP54" s="37"/>
      <c r="UZQ54" s="37"/>
      <c r="UZR54" s="37"/>
      <c r="UZS54" s="37"/>
      <c r="UZT54" s="37"/>
      <c r="UZU54" s="37"/>
      <c r="UZV54" s="37"/>
      <c r="UZW54" s="37"/>
      <c r="UZX54" s="37"/>
      <c r="UZY54" s="37"/>
      <c r="UZZ54" s="37"/>
      <c r="VAA54" s="37"/>
      <c r="VAB54" s="37"/>
      <c r="VAC54" s="37"/>
      <c r="VAD54" s="37"/>
      <c r="VAE54" s="37"/>
      <c r="VAF54" s="37"/>
      <c r="VAG54" s="37"/>
      <c r="VAH54" s="37"/>
      <c r="VAI54" s="37"/>
      <c r="VAJ54" s="37"/>
      <c r="VAK54" s="37"/>
      <c r="VAL54" s="37"/>
      <c r="VAM54" s="37"/>
      <c r="VAN54" s="37"/>
      <c r="VAO54" s="37"/>
      <c r="VAP54" s="37"/>
      <c r="VAQ54" s="37"/>
      <c r="VAR54" s="37"/>
      <c r="VAS54" s="37"/>
      <c r="VAT54" s="37"/>
      <c r="VAU54" s="37"/>
      <c r="VAV54" s="37"/>
      <c r="VAW54" s="37"/>
      <c r="VAX54" s="37"/>
      <c r="VAY54" s="37"/>
      <c r="VAZ54" s="37"/>
      <c r="VBA54" s="37"/>
      <c r="VBB54" s="37"/>
      <c r="VBC54" s="37"/>
      <c r="VBD54" s="37"/>
      <c r="VBE54" s="37"/>
      <c r="VBF54" s="37"/>
      <c r="VBG54" s="37"/>
      <c r="VBH54" s="37"/>
      <c r="VBI54" s="37"/>
      <c r="VBJ54" s="37"/>
      <c r="VBK54" s="37"/>
      <c r="VBL54" s="37"/>
      <c r="VBM54" s="37"/>
      <c r="VBN54" s="37"/>
      <c r="VBO54" s="37"/>
      <c r="VBP54" s="37"/>
      <c r="VBQ54" s="37"/>
      <c r="VBR54" s="37"/>
      <c r="VBS54" s="37"/>
      <c r="VBT54" s="37"/>
      <c r="VBU54" s="37"/>
      <c r="VBV54" s="37"/>
      <c r="VBW54" s="37"/>
      <c r="VBX54" s="37"/>
      <c r="VBY54" s="37"/>
      <c r="VBZ54" s="37"/>
      <c r="VCA54" s="37"/>
      <c r="VCB54" s="37"/>
      <c r="VCC54" s="37"/>
      <c r="VCD54" s="37"/>
      <c r="VCE54" s="37"/>
      <c r="VCF54" s="37"/>
      <c r="VCG54" s="37"/>
      <c r="VCH54" s="37"/>
      <c r="VCI54" s="37"/>
      <c r="VCJ54" s="37"/>
      <c r="VCK54" s="37"/>
      <c r="VCL54" s="37"/>
      <c r="VCM54" s="37"/>
      <c r="VCN54" s="37"/>
      <c r="VCO54" s="37"/>
      <c r="VCP54" s="37"/>
      <c r="VCQ54" s="37"/>
      <c r="VCR54" s="37"/>
      <c r="VCS54" s="37"/>
      <c r="VCT54" s="37"/>
      <c r="VCU54" s="37"/>
      <c r="VCV54" s="37"/>
      <c r="VCW54" s="37"/>
      <c r="VCX54" s="37"/>
      <c r="VCY54" s="37"/>
      <c r="VCZ54" s="37"/>
      <c r="VDA54" s="37"/>
      <c r="VDB54" s="37"/>
      <c r="VDC54" s="37"/>
      <c r="VDD54" s="37"/>
      <c r="VDE54" s="37"/>
      <c r="VDF54" s="37"/>
      <c r="VDG54" s="37"/>
      <c r="VDH54" s="37"/>
      <c r="VDI54" s="37"/>
      <c r="VDJ54" s="37"/>
      <c r="VDK54" s="37"/>
      <c r="VDL54" s="37"/>
      <c r="VDM54" s="37"/>
      <c r="VDN54" s="37"/>
      <c r="VDO54" s="37"/>
      <c r="VDP54" s="37"/>
      <c r="VDQ54" s="37"/>
      <c r="VDR54" s="37"/>
      <c r="VDS54" s="37"/>
      <c r="VDT54" s="37"/>
      <c r="VDU54" s="37"/>
      <c r="VDV54" s="37"/>
      <c r="VDW54" s="37"/>
      <c r="VDX54" s="37"/>
      <c r="VDY54" s="37"/>
      <c r="VDZ54" s="37"/>
      <c r="VEA54" s="37"/>
      <c r="VEB54" s="37"/>
      <c r="VEC54" s="37"/>
      <c r="VED54" s="37"/>
      <c r="VEE54" s="37"/>
      <c r="VEF54" s="37"/>
      <c r="VEG54" s="37"/>
      <c r="VEH54" s="37"/>
      <c r="VEI54" s="37"/>
      <c r="VEJ54" s="37"/>
      <c r="VEK54" s="37"/>
      <c r="VEL54" s="37"/>
      <c r="VEM54" s="37"/>
      <c r="VEN54" s="37"/>
      <c r="VEO54" s="37"/>
      <c r="VEP54" s="37"/>
      <c r="VEQ54" s="37"/>
      <c r="VER54" s="37"/>
      <c r="VES54" s="37"/>
      <c r="VET54" s="37"/>
      <c r="VEU54" s="37"/>
      <c r="VEV54" s="37"/>
      <c r="VEW54" s="37"/>
      <c r="VEX54" s="37"/>
      <c r="VEY54" s="37"/>
      <c r="VEZ54" s="37"/>
      <c r="VFA54" s="37"/>
      <c r="VFB54" s="37"/>
      <c r="VFC54" s="37"/>
      <c r="VFD54" s="37"/>
      <c r="VFE54" s="37"/>
      <c r="VFF54" s="37"/>
      <c r="VFG54" s="37"/>
      <c r="VFH54" s="37"/>
      <c r="VFI54" s="37"/>
      <c r="VFJ54" s="37"/>
      <c r="VFK54" s="37"/>
      <c r="VFL54" s="37"/>
      <c r="VFM54" s="37"/>
      <c r="VFN54" s="37"/>
      <c r="VFO54" s="37"/>
      <c r="VFP54" s="37"/>
      <c r="VFQ54" s="37"/>
      <c r="VFR54" s="37"/>
      <c r="VFS54" s="37"/>
      <c r="VFT54" s="37"/>
      <c r="VFU54" s="37"/>
      <c r="VFV54" s="37"/>
      <c r="VFW54" s="37"/>
      <c r="VFX54" s="37"/>
      <c r="VFY54" s="37"/>
      <c r="VFZ54" s="37"/>
      <c r="VGA54" s="37"/>
      <c r="VGB54" s="37"/>
      <c r="VGC54" s="37"/>
      <c r="VGD54" s="37"/>
      <c r="VGE54" s="37"/>
      <c r="VGF54" s="37"/>
      <c r="VGG54" s="37"/>
      <c r="VGH54" s="37"/>
      <c r="VGI54" s="37"/>
      <c r="VGJ54" s="37"/>
      <c r="VGK54" s="37"/>
      <c r="VGL54" s="37"/>
      <c r="VGM54" s="37"/>
      <c r="VGN54" s="37"/>
      <c r="VGO54" s="37"/>
      <c r="VGP54" s="37"/>
      <c r="VGQ54" s="37"/>
      <c r="VGR54" s="37"/>
      <c r="VGS54" s="37"/>
      <c r="VGT54" s="37"/>
      <c r="VGU54" s="37"/>
      <c r="VGV54" s="37"/>
      <c r="VGW54" s="37"/>
      <c r="VGX54" s="37"/>
      <c r="VGY54" s="37"/>
      <c r="VGZ54" s="37"/>
      <c r="VHA54" s="37"/>
      <c r="VHB54" s="37"/>
      <c r="VHC54" s="37"/>
      <c r="VHD54" s="37"/>
      <c r="VHE54" s="37"/>
      <c r="VHF54" s="37"/>
      <c r="VHG54" s="37"/>
      <c r="VHH54" s="37"/>
      <c r="VHI54" s="37"/>
      <c r="VHJ54" s="37"/>
      <c r="VHK54" s="37"/>
      <c r="VHL54" s="37"/>
      <c r="VHM54" s="37"/>
      <c r="VHN54" s="37"/>
      <c r="VHO54" s="37"/>
      <c r="VHP54" s="37"/>
      <c r="VHQ54" s="37"/>
      <c r="VHR54" s="37"/>
      <c r="VHS54" s="37"/>
      <c r="VHT54" s="37"/>
      <c r="VHU54" s="37"/>
      <c r="VHV54" s="37"/>
      <c r="VHW54" s="37"/>
      <c r="VHX54" s="37"/>
      <c r="VHY54" s="37"/>
      <c r="VHZ54" s="37"/>
      <c r="VIA54" s="37"/>
      <c r="VIB54" s="37"/>
      <c r="VIC54" s="37"/>
      <c r="VID54" s="37"/>
      <c r="VIE54" s="37"/>
      <c r="VIF54" s="37"/>
      <c r="VIG54" s="37"/>
      <c r="VIH54" s="37"/>
      <c r="VII54" s="37"/>
      <c r="VIJ54" s="37"/>
      <c r="VIK54" s="37"/>
      <c r="VIL54" s="37"/>
      <c r="VIM54" s="37"/>
      <c r="VIN54" s="37"/>
      <c r="VIO54" s="37"/>
      <c r="VIP54" s="37"/>
      <c r="VIQ54" s="37"/>
      <c r="VIR54" s="37"/>
      <c r="VIS54" s="37"/>
      <c r="VIT54" s="37"/>
      <c r="VIU54" s="37"/>
      <c r="VIV54" s="37"/>
      <c r="VIW54" s="37"/>
      <c r="VIX54" s="37"/>
      <c r="VIY54" s="37"/>
      <c r="VIZ54" s="37"/>
      <c r="VJA54" s="37"/>
      <c r="VJB54" s="37"/>
      <c r="VJC54" s="37"/>
      <c r="VJD54" s="37"/>
      <c r="VJE54" s="37"/>
      <c r="VJF54" s="37"/>
      <c r="VJG54" s="37"/>
      <c r="VJH54" s="37"/>
      <c r="VJI54" s="37"/>
      <c r="VJJ54" s="37"/>
      <c r="VJK54" s="37"/>
      <c r="VJL54" s="37"/>
      <c r="VJM54" s="37"/>
      <c r="VJN54" s="37"/>
      <c r="VJO54" s="37"/>
      <c r="VJP54" s="37"/>
      <c r="VJQ54" s="37"/>
      <c r="VJR54" s="37"/>
      <c r="VJS54" s="37"/>
      <c r="VJT54" s="37"/>
      <c r="VJU54" s="37"/>
      <c r="VJV54" s="37"/>
      <c r="VJW54" s="37"/>
      <c r="VJX54" s="37"/>
      <c r="VJY54" s="37"/>
      <c r="VJZ54" s="37"/>
      <c r="VKA54" s="37"/>
      <c r="VKB54" s="37"/>
      <c r="VKC54" s="37"/>
      <c r="VKD54" s="37"/>
      <c r="VKE54" s="37"/>
      <c r="VKF54" s="37"/>
      <c r="VKG54" s="37"/>
      <c r="VKH54" s="37"/>
      <c r="VKI54" s="37"/>
      <c r="VKJ54" s="37"/>
      <c r="VKK54" s="37"/>
      <c r="VKL54" s="37"/>
      <c r="VKM54" s="37"/>
      <c r="VKN54" s="37"/>
      <c r="VKO54" s="37"/>
      <c r="VKP54" s="37"/>
      <c r="VKQ54" s="37"/>
      <c r="VKR54" s="37"/>
      <c r="VKS54" s="37"/>
      <c r="VKT54" s="37"/>
      <c r="VKU54" s="37"/>
      <c r="VKV54" s="37"/>
      <c r="VKW54" s="37"/>
      <c r="VKX54" s="37"/>
      <c r="VKY54" s="37"/>
      <c r="VKZ54" s="37"/>
      <c r="VLA54" s="37"/>
      <c r="VLB54" s="37"/>
      <c r="VLC54" s="37"/>
      <c r="VLD54" s="37"/>
      <c r="VLE54" s="37"/>
      <c r="VLF54" s="37"/>
      <c r="VLG54" s="37"/>
      <c r="VLH54" s="37"/>
      <c r="VLI54" s="37"/>
      <c r="VLJ54" s="37"/>
      <c r="VLK54" s="37"/>
      <c r="VLL54" s="37"/>
      <c r="VLM54" s="37"/>
      <c r="VLN54" s="37"/>
      <c r="VLO54" s="37"/>
      <c r="VLP54" s="37"/>
      <c r="VLQ54" s="37"/>
      <c r="VLR54" s="37"/>
      <c r="VLS54" s="37"/>
      <c r="VLT54" s="37"/>
      <c r="VLU54" s="37"/>
      <c r="VLV54" s="37"/>
      <c r="VLW54" s="37"/>
      <c r="VLX54" s="37"/>
      <c r="VLY54" s="37"/>
      <c r="VLZ54" s="37"/>
      <c r="VMA54" s="37"/>
      <c r="VMB54" s="37"/>
      <c r="VMC54" s="37"/>
      <c r="VMD54" s="37"/>
      <c r="VME54" s="37"/>
      <c r="VMF54" s="37"/>
      <c r="VMG54" s="37"/>
      <c r="VMH54" s="37"/>
      <c r="VMI54" s="37"/>
      <c r="VMJ54" s="37"/>
      <c r="VMK54" s="37"/>
      <c r="VML54" s="37"/>
      <c r="VMM54" s="37"/>
      <c r="VMN54" s="37"/>
      <c r="VMO54" s="37"/>
      <c r="VMP54" s="37"/>
      <c r="VMQ54" s="37"/>
      <c r="VMR54" s="37"/>
      <c r="VMS54" s="37"/>
      <c r="VMT54" s="37"/>
      <c r="VMU54" s="37"/>
      <c r="VMV54" s="37"/>
      <c r="VMW54" s="37"/>
      <c r="VMX54" s="37"/>
      <c r="VMY54" s="37"/>
      <c r="VMZ54" s="37"/>
      <c r="VNA54" s="37"/>
      <c r="VNB54" s="37"/>
      <c r="VNC54" s="37"/>
      <c r="VND54" s="37"/>
      <c r="VNE54" s="37"/>
      <c r="VNF54" s="37"/>
      <c r="VNG54" s="37"/>
      <c r="VNH54" s="37"/>
      <c r="VNI54" s="37"/>
      <c r="VNJ54" s="37"/>
      <c r="VNK54" s="37"/>
      <c r="VNL54" s="37"/>
      <c r="VNM54" s="37"/>
      <c r="VNN54" s="37"/>
      <c r="VNO54" s="37"/>
      <c r="VNP54" s="37"/>
      <c r="VNQ54" s="37"/>
      <c r="VNR54" s="37"/>
      <c r="VNS54" s="37"/>
      <c r="VNT54" s="37"/>
      <c r="VNU54" s="37"/>
      <c r="VNV54" s="37"/>
      <c r="VNW54" s="37"/>
      <c r="VNX54" s="37"/>
      <c r="VNY54" s="37"/>
      <c r="VNZ54" s="37"/>
      <c r="VOA54" s="37"/>
      <c r="VOB54" s="37"/>
      <c r="VOC54" s="37"/>
      <c r="VOD54" s="37"/>
      <c r="VOE54" s="37"/>
      <c r="VOF54" s="37"/>
      <c r="VOG54" s="37"/>
      <c r="VOH54" s="37"/>
      <c r="VOI54" s="37"/>
      <c r="VOJ54" s="37"/>
      <c r="VOK54" s="37"/>
      <c r="VOL54" s="37"/>
      <c r="VOM54" s="37"/>
      <c r="VON54" s="37"/>
      <c r="VOO54" s="37"/>
      <c r="VOP54" s="37"/>
      <c r="VOQ54" s="37"/>
      <c r="VOR54" s="37"/>
      <c r="VOS54" s="37"/>
      <c r="VOT54" s="37"/>
      <c r="VOU54" s="37"/>
      <c r="VOV54" s="37"/>
      <c r="VOW54" s="37"/>
      <c r="VOX54" s="37"/>
      <c r="VOY54" s="37"/>
      <c r="VOZ54" s="37"/>
      <c r="VPA54" s="37"/>
      <c r="VPB54" s="37"/>
      <c r="VPC54" s="37"/>
      <c r="VPD54" s="37"/>
      <c r="VPE54" s="37"/>
      <c r="VPF54" s="37"/>
      <c r="VPG54" s="37"/>
      <c r="VPH54" s="37"/>
      <c r="VPI54" s="37"/>
      <c r="VPJ54" s="37"/>
      <c r="VPK54" s="37"/>
      <c r="VPL54" s="37"/>
      <c r="VPM54" s="37"/>
      <c r="VPN54" s="37"/>
      <c r="VPO54" s="37"/>
      <c r="VPP54" s="37"/>
      <c r="VPQ54" s="37"/>
      <c r="VPR54" s="37"/>
      <c r="VPS54" s="37"/>
      <c r="VPT54" s="37"/>
      <c r="VPU54" s="37"/>
      <c r="VPV54" s="37"/>
      <c r="VPW54" s="37"/>
      <c r="VPX54" s="37"/>
      <c r="VPY54" s="37"/>
      <c r="VPZ54" s="37"/>
      <c r="VQA54" s="37"/>
      <c r="VQB54" s="37"/>
      <c r="VQC54" s="37"/>
      <c r="VQD54" s="37"/>
      <c r="VQE54" s="37"/>
      <c r="VQF54" s="37"/>
      <c r="VQG54" s="37"/>
      <c r="VQH54" s="37"/>
      <c r="VQI54" s="37"/>
      <c r="VQJ54" s="37"/>
      <c r="VQK54" s="37"/>
      <c r="VQL54" s="37"/>
      <c r="VQM54" s="37"/>
      <c r="VQN54" s="37"/>
      <c r="VQO54" s="37"/>
      <c r="VQP54" s="37"/>
      <c r="VQQ54" s="37"/>
      <c r="VQR54" s="37"/>
      <c r="VQS54" s="37"/>
      <c r="VQT54" s="37"/>
      <c r="VQU54" s="37"/>
      <c r="VQV54" s="37"/>
      <c r="VQW54" s="37"/>
      <c r="VQX54" s="37"/>
      <c r="VQY54" s="37"/>
      <c r="VQZ54" s="37"/>
      <c r="VRA54" s="37"/>
      <c r="VRB54" s="37"/>
      <c r="VRC54" s="37"/>
      <c r="VRD54" s="37"/>
      <c r="VRE54" s="37"/>
      <c r="VRF54" s="37"/>
      <c r="VRG54" s="37"/>
      <c r="VRH54" s="37"/>
      <c r="VRI54" s="37"/>
      <c r="VRJ54" s="37"/>
      <c r="VRK54" s="37"/>
      <c r="VRL54" s="37"/>
      <c r="VRM54" s="37"/>
      <c r="VRN54" s="37"/>
      <c r="VRO54" s="37"/>
      <c r="VRP54" s="37"/>
      <c r="VRQ54" s="37"/>
      <c r="VRR54" s="37"/>
      <c r="VRS54" s="37"/>
      <c r="VRT54" s="37"/>
      <c r="VRU54" s="37"/>
      <c r="VRV54" s="37"/>
      <c r="VRW54" s="37"/>
      <c r="VRX54" s="37"/>
      <c r="VRY54" s="37"/>
      <c r="VRZ54" s="37"/>
      <c r="VSA54" s="37"/>
      <c r="VSB54" s="37"/>
      <c r="VSC54" s="37"/>
      <c r="VSD54" s="37"/>
      <c r="VSE54" s="37"/>
      <c r="VSF54" s="37"/>
      <c r="VSG54" s="37"/>
      <c r="VSH54" s="37"/>
      <c r="VSI54" s="37"/>
      <c r="VSJ54" s="37"/>
      <c r="VSK54" s="37"/>
      <c r="VSL54" s="37"/>
      <c r="VSM54" s="37"/>
      <c r="VSN54" s="37"/>
      <c r="VSO54" s="37"/>
      <c r="VSP54" s="37"/>
      <c r="VSQ54" s="37"/>
      <c r="VSR54" s="37"/>
      <c r="VSS54" s="37"/>
      <c r="VST54" s="37"/>
      <c r="VSU54" s="37"/>
      <c r="VSV54" s="37"/>
      <c r="VSW54" s="37"/>
      <c r="VSX54" s="37"/>
      <c r="VSY54" s="37"/>
      <c r="VSZ54" s="37"/>
      <c r="VTA54" s="37"/>
      <c r="VTB54" s="37"/>
      <c r="VTC54" s="37"/>
      <c r="VTD54" s="37"/>
      <c r="VTE54" s="37"/>
      <c r="VTF54" s="37"/>
      <c r="VTG54" s="37"/>
      <c r="VTH54" s="37"/>
      <c r="VTI54" s="37"/>
      <c r="VTJ54" s="37"/>
      <c r="VTK54" s="37"/>
      <c r="VTL54" s="37"/>
      <c r="VTM54" s="37"/>
      <c r="VTN54" s="37"/>
      <c r="VTO54" s="37"/>
      <c r="VTP54" s="37"/>
      <c r="VTQ54" s="37"/>
      <c r="VTR54" s="37"/>
      <c r="VTS54" s="37"/>
      <c r="VTT54" s="37"/>
      <c r="VTU54" s="37"/>
      <c r="VTV54" s="37"/>
      <c r="VTW54" s="37"/>
      <c r="VTX54" s="37"/>
      <c r="VTY54" s="37"/>
      <c r="VTZ54" s="37"/>
      <c r="VUA54" s="37"/>
      <c r="VUB54" s="37"/>
      <c r="VUC54" s="37"/>
      <c r="VUD54" s="37"/>
      <c r="VUE54" s="37"/>
      <c r="VUF54" s="37"/>
      <c r="VUG54" s="37"/>
      <c r="VUH54" s="37"/>
      <c r="VUI54" s="37"/>
      <c r="VUJ54" s="37"/>
      <c r="VUK54" s="37"/>
      <c r="VUL54" s="37"/>
      <c r="VUM54" s="37"/>
      <c r="VUN54" s="37"/>
      <c r="VUO54" s="37"/>
      <c r="VUP54" s="37"/>
      <c r="VUQ54" s="37"/>
      <c r="VUR54" s="37"/>
      <c r="VUS54" s="37"/>
      <c r="VUT54" s="37"/>
      <c r="VUU54" s="37"/>
      <c r="VUV54" s="37"/>
      <c r="VUW54" s="37"/>
      <c r="VUX54" s="37"/>
      <c r="VUY54" s="37"/>
      <c r="VUZ54" s="37"/>
      <c r="VVA54" s="37"/>
      <c r="VVB54" s="37"/>
      <c r="VVC54" s="37"/>
      <c r="VVD54" s="37"/>
      <c r="VVE54" s="37"/>
      <c r="VVF54" s="37"/>
      <c r="VVG54" s="37"/>
      <c r="VVH54" s="37"/>
      <c r="VVI54" s="37"/>
      <c r="VVJ54" s="37"/>
      <c r="VVK54" s="37"/>
      <c r="VVL54" s="37"/>
      <c r="VVM54" s="37"/>
      <c r="VVN54" s="37"/>
      <c r="VVO54" s="37"/>
      <c r="VVP54" s="37"/>
      <c r="VVQ54" s="37"/>
      <c r="VVR54" s="37"/>
      <c r="VVS54" s="37"/>
      <c r="VVT54" s="37"/>
      <c r="VVU54" s="37"/>
      <c r="VVV54" s="37"/>
      <c r="VVW54" s="37"/>
      <c r="VVX54" s="37"/>
      <c r="VVY54" s="37"/>
      <c r="VVZ54" s="37"/>
      <c r="VWA54" s="37"/>
      <c r="VWB54" s="37"/>
      <c r="VWC54" s="37"/>
      <c r="VWD54" s="37"/>
      <c r="VWE54" s="37"/>
      <c r="VWF54" s="37"/>
      <c r="VWG54" s="37"/>
      <c r="VWH54" s="37"/>
      <c r="VWI54" s="37"/>
      <c r="VWJ54" s="37"/>
      <c r="VWK54" s="37"/>
      <c r="VWL54" s="37"/>
      <c r="VWM54" s="37"/>
      <c r="VWN54" s="37"/>
      <c r="VWO54" s="37"/>
      <c r="VWP54" s="37"/>
      <c r="VWQ54" s="37"/>
      <c r="VWR54" s="37"/>
      <c r="VWS54" s="37"/>
      <c r="VWT54" s="37"/>
      <c r="VWU54" s="37"/>
      <c r="VWV54" s="37"/>
      <c r="VWW54" s="37"/>
      <c r="VWX54" s="37"/>
      <c r="VWY54" s="37"/>
      <c r="VWZ54" s="37"/>
      <c r="VXA54" s="37"/>
      <c r="VXB54" s="37"/>
      <c r="VXC54" s="37"/>
      <c r="VXD54" s="37"/>
      <c r="VXE54" s="37"/>
      <c r="VXF54" s="37"/>
      <c r="VXG54" s="37"/>
      <c r="VXH54" s="37"/>
      <c r="VXI54" s="37"/>
      <c r="VXJ54" s="37"/>
      <c r="VXK54" s="37"/>
      <c r="VXL54" s="37"/>
      <c r="VXM54" s="37"/>
      <c r="VXN54" s="37"/>
      <c r="VXO54" s="37"/>
      <c r="VXP54" s="37"/>
      <c r="VXQ54" s="37"/>
      <c r="VXR54" s="37"/>
      <c r="VXS54" s="37"/>
      <c r="VXT54" s="37"/>
      <c r="VXU54" s="37"/>
      <c r="VXV54" s="37"/>
      <c r="VXW54" s="37"/>
      <c r="VXX54" s="37"/>
      <c r="VXY54" s="37"/>
      <c r="VXZ54" s="37"/>
      <c r="VYA54" s="37"/>
      <c r="VYB54" s="37"/>
      <c r="VYC54" s="37"/>
      <c r="VYD54" s="37"/>
      <c r="VYE54" s="37"/>
      <c r="VYF54" s="37"/>
      <c r="VYG54" s="37"/>
      <c r="VYH54" s="37"/>
      <c r="VYI54" s="37"/>
      <c r="VYJ54" s="37"/>
      <c r="VYK54" s="37"/>
      <c r="VYL54" s="37"/>
      <c r="VYM54" s="37"/>
      <c r="VYN54" s="37"/>
      <c r="VYO54" s="37"/>
      <c r="VYP54" s="37"/>
      <c r="VYQ54" s="37"/>
      <c r="VYR54" s="37"/>
      <c r="VYS54" s="37"/>
      <c r="VYT54" s="37"/>
      <c r="VYU54" s="37"/>
      <c r="VYV54" s="37"/>
      <c r="VYW54" s="37"/>
      <c r="VYX54" s="37"/>
      <c r="VYY54" s="37"/>
      <c r="VYZ54" s="37"/>
      <c r="VZA54" s="37"/>
      <c r="VZB54" s="37"/>
      <c r="VZC54" s="37"/>
      <c r="VZD54" s="37"/>
      <c r="VZE54" s="37"/>
      <c r="VZF54" s="37"/>
      <c r="VZG54" s="37"/>
      <c r="VZH54" s="37"/>
      <c r="VZI54" s="37"/>
      <c r="VZJ54" s="37"/>
      <c r="VZK54" s="37"/>
      <c r="VZL54" s="37"/>
      <c r="VZM54" s="37"/>
      <c r="VZN54" s="37"/>
      <c r="VZO54" s="37"/>
      <c r="VZP54" s="37"/>
      <c r="VZQ54" s="37"/>
      <c r="VZR54" s="37"/>
      <c r="VZS54" s="37"/>
      <c r="VZT54" s="37"/>
      <c r="VZU54" s="37"/>
      <c r="VZV54" s="37"/>
      <c r="VZW54" s="37"/>
      <c r="VZX54" s="37"/>
      <c r="VZY54" s="37"/>
      <c r="VZZ54" s="37"/>
      <c r="WAA54" s="37"/>
      <c r="WAB54" s="37"/>
      <c r="WAC54" s="37"/>
      <c r="WAD54" s="37"/>
      <c r="WAE54" s="37"/>
      <c r="WAF54" s="37"/>
      <c r="WAG54" s="37"/>
      <c r="WAH54" s="37"/>
      <c r="WAI54" s="37"/>
      <c r="WAJ54" s="37"/>
      <c r="WAK54" s="37"/>
      <c r="WAL54" s="37"/>
      <c r="WAM54" s="37"/>
      <c r="WAN54" s="37"/>
      <c r="WAO54" s="37"/>
      <c r="WAP54" s="37"/>
      <c r="WAQ54" s="37"/>
      <c r="WAR54" s="37"/>
      <c r="WAS54" s="37"/>
      <c r="WAT54" s="37"/>
      <c r="WAU54" s="37"/>
      <c r="WAV54" s="37"/>
      <c r="WAW54" s="37"/>
      <c r="WAX54" s="37"/>
      <c r="WAY54" s="37"/>
      <c r="WAZ54" s="37"/>
      <c r="WBA54" s="37"/>
      <c r="WBB54" s="37"/>
      <c r="WBC54" s="37"/>
      <c r="WBD54" s="37"/>
      <c r="WBE54" s="37"/>
      <c r="WBF54" s="37"/>
      <c r="WBG54" s="37"/>
      <c r="WBH54" s="37"/>
      <c r="WBI54" s="37"/>
      <c r="WBJ54" s="37"/>
      <c r="WBK54" s="37"/>
      <c r="WBL54" s="37"/>
      <c r="WBM54" s="37"/>
      <c r="WBN54" s="37"/>
      <c r="WBO54" s="37"/>
      <c r="WBP54" s="37"/>
      <c r="WBQ54" s="37"/>
      <c r="WBR54" s="37"/>
      <c r="WBS54" s="37"/>
      <c r="WBT54" s="37"/>
      <c r="WBU54" s="37"/>
      <c r="WBV54" s="37"/>
      <c r="WBW54" s="37"/>
      <c r="WBX54" s="37"/>
      <c r="WBY54" s="37"/>
      <c r="WBZ54" s="37"/>
      <c r="WCA54" s="37"/>
      <c r="WCB54" s="37"/>
      <c r="WCC54" s="37"/>
      <c r="WCD54" s="37"/>
      <c r="WCE54" s="37"/>
      <c r="WCF54" s="37"/>
      <c r="WCG54" s="37"/>
      <c r="WCH54" s="37"/>
      <c r="WCI54" s="37"/>
      <c r="WCJ54" s="37"/>
      <c r="WCK54" s="37"/>
      <c r="WCL54" s="37"/>
      <c r="WCM54" s="37"/>
      <c r="WCN54" s="37"/>
      <c r="WCO54" s="37"/>
      <c r="WCP54" s="37"/>
      <c r="WCQ54" s="37"/>
      <c r="WCR54" s="37"/>
      <c r="WCS54" s="37"/>
      <c r="WCT54" s="37"/>
      <c r="WCU54" s="37"/>
      <c r="WCV54" s="37"/>
      <c r="WCW54" s="37"/>
      <c r="WCX54" s="37"/>
      <c r="WCY54" s="37"/>
      <c r="WCZ54" s="37"/>
      <c r="WDA54" s="37"/>
      <c r="WDB54" s="37"/>
      <c r="WDC54" s="37"/>
      <c r="WDD54" s="37"/>
      <c r="WDE54" s="37"/>
      <c r="WDF54" s="37"/>
      <c r="WDG54" s="37"/>
      <c r="WDH54" s="37"/>
      <c r="WDI54" s="37"/>
      <c r="WDJ54" s="37"/>
      <c r="WDK54" s="37"/>
      <c r="WDL54" s="37"/>
      <c r="WDM54" s="37"/>
      <c r="WDN54" s="37"/>
      <c r="WDO54" s="37"/>
      <c r="WDP54" s="37"/>
      <c r="WDQ54" s="37"/>
      <c r="WDR54" s="37"/>
      <c r="WDS54" s="37"/>
      <c r="WDT54" s="37"/>
      <c r="WDU54" s="37"/>
      <c r="WDV54" s="37"/>
      <c r="WDW54" s="37"/>
      <c r="WDX54" s="37"/>
      <c r="WDY54" s="37"/>
      <c r="WDZ54" s="37"/>
      <c r="WEA54" s="37"/>
      <c r="WEB54" s="37"/>
      <c r="WEC54" s="37"/>
      <c r="WED54" s="37"/>
      <c r="WEE54" s="37"/>
      <c r="WEF54" s="37"/>
      <c r="WEG54" s="37"/>
      <c r="WEH54" s="37"/>
      <c r="WEI54" s="37"/>
      <c r="WEJ54" s="37"/>
      <c r="WEK54" s="37"/>
      <c r="WEL54" s="37"/>
      <c r="WEM54" s="37"/>
      <c r="WEN54" s="37"/>
      <c r="WEO54" s="37"/>
      <c r="WEP54" s="37"/>
      <c r="WEQ54" s="37"/>
      <c r="WER54" s="37"/>
      <c r="WES54" s="37"/>
      <c r="WET54" s="37"/>
      <c r="WEU54" s="37"/>
      <c r="WEV54" s="37"/>
      <c r="WEW54" s="37"/>
      <c r="WEX54" s="37"/>
      <c r="WEY54" s="37"/>
      <c r="WEZ54" s="37"/>
      <c r="WFA54" s="37"/>
      <c r="WFB54" s="37"/>
      <c r="WFC54" s="37"/>
      <c r="WFD54" s="37"/>
      <c r="WFE54" s="37"/>
      <c r="WFF54" s="37"/>
      <c r="WFG54" s="37"/>
      <c r="WFH54" s="37"/>
      <c r="WFI54" s="37"/>
      <c r="WFJ54" s="37"/>
      <c r="WFK54" s="37"/>
      <c r="WFL54" s="37"/>
      <c r="WFM54" s="37"/>
      <c r="WFN54" s="37"/>
      <c r="WFO54" s="37"/>
      <c r="WFP54" s="37"/>
      <c r="WFQ54" s="37"/>
      <c r="WFR54" s="37"/>
      <c r="WFS54" s="37"/>
      <c r="WFT54" s="37"/>
      <c r="WFU54" s="37"/>
      <c r="WFV54" s="37"/>
      <c r="WFW54" s="37"/>
      <c r="WFX54" s="37"/>
      <c r="WFY54" s="37"/>
      <c r="WFZ54" s="37"/>
      <c r="WGA54" s="37"/>
      <c r="WGB54" s="37"/>
      <c r="WGC54" s="37"/>
      <c r="WGD54" s="37"/>
      <c r="WGE54" s="37"/>
      <c r="WGF54" s="37"/>
      <c r="WGG54" s="37"/>
      <c r="WGH54" s="37"/>
      <c r="WGI54" s="37"/>
      <c r="WGJ54" s="37"/>
      <c r="WGK54" s="37"/>
      <c r="WGL54" s="37"/>
      <c r="WGM54" s="37"/>
      <c r="WGN54" s="37"/>
      <c r="WGO54" s="37"/>
      <c r="WGP54" s="37"/>
      <c r="WGQ54" s="37"/>
      <c r="WGR54" s="37"/>
      <c r="WGS54" s="37"/>
      <c r="WGT54" s="37"/>
      <c r="WGU54" s="37"/>
      <c r="WGV54" s="37"/>
      <c r="WGW54" s="37"/>
      <c r="WGX54" s="37"/>
      <c r="WGY54" s="37"/>
      <c r="WGZ54" s="37"/>
      <c r="WHA54" s="37"/>
      <c r="WHB54" s="37"/>
      <c r="WHC54" s="37"/>
      <c r="WHD54" s="37"/>
      <c r="WHE54" s="37"/>
      <c r="WHF54" s="37"/>
      <c r="WHG54" s="37"/>
      <c r="WHH54" s="37"/>
      <c r="WHI54" s="37"/>
      <c r="WHJ54" s="37"/>
      <c r="WHK54" s="37"/>
      <c r="WHL54" s="37"/>
      <c r="WHM54" s="37"/>
      <c r="WHN54" s="37"/>
      <c r="WHO54" s="37"/>
      <c r="WHP54" s="37"/>
      <c r="WHQ54" s="37"/>
      <c r="WHR54" s="37"/>
      <c r="WHS54" s="37"/>
      <c r="WHT54" s="37"/>
      <c r="WHU54" s="37"/>
      <c r="WHV54" s="37"/>
      <c r="WHW54" s="37"/>
      <c r="WHX54" s="37"/>
      <c r="WHY54" s="37"/>
      <c r="WHZ54" s="37"/>
      <c r="WIA54" s="37"/>
      <c r="WIB54" s="37"/>
      <c r="WIC54" s="37"/>
      <c r="WID54" s="37"/>
      <c r="WIE54" s="37"/>
      <c r="WIF54" s="37"/>
      <c r="WIG54" s="37"/>
      <c r="WIH54" s="37"/>
      <c r="WII54" s="37"/>
      <c r="WIJ54" s="37"/>
      <c r="WIK54" s="37"/>
      <c r="WIL54" s="37"/>
      <c r="WIM54" s="37"/>
      <c r="WIN54" s="37"/>
      <c r="WIO54" s="37"/>
      <c r="WIP54" s="37"/>
      <c r="WIQ54" s="37"/>
      <c r="WIR54" s="37"/>
      <c r="WIS54" s="37"/>
      <c r="WIT54" s="37"/>
      <c r="WIU54" s="37"/>
      <c r="WIV54" s="37"/>
      <c r="WIW54" s="37"/>
      <c r="WIX54" s="37"/>
      <c r="WIY54" s="37"/>
      <c r="WIZ54" s="37"/>
      <c r="WJA54" s="37"/>
      <c r="WJB54" s="37"/>
      <c r="WJC54" s="37"/>
      <c r="WJD54" s="37"/>
      <c r="WJE54" s="37"/>
      <c r="WJF54" s="37"/>
      <c r="WJG54" s="37"/>
      <c r="WJH54" s="37"/>
      <c r="WJI54" s="37"/>
      <c r="WJJ54" s="37"/>
      <c r="WJK54" s="37"/>
      <c r="WJL54" s="37"/>
      <c r="WJM54" s="37"/>
      <c r="WJN54" s="37"/>
      <c r="WJO54" s="37"/>
      <c r="WJP54" s="37"/>
      <c r="WJQ54" s="37"/>
      <c r="WJR54" s="37"/>
      <c r="WJS54" s="37"/>
      <c r="WJT54" s="37"/>
      <c r="WJU54" s="37"/>
      <c r="WJV54" s="37"/>
      <c r="WJW54" s="37"/>
      <c r="WJX54" s="37"/>
      <c r="WJY54" s="37"/>
      <c r="WJZ54" s="37"/>
      <c r="WKA54" s="37"/>
      <c r="WKB54" s="37"/>
      <c r="WKC54" s="37"/>
      <c r="WKD54" s="37"/>
      <c r="WKE54" s="37"/>
      <c r="WKF54" s="37"/>
      <c r="WKG54" s="37"/>
      <c r="WKH54" s="37"/>
      <c r="WKI54" s="37"/>
      <c r="WKJ54" s="37"/>
      <c r="WKK54" s="37"/>
      <c r="WKL54" s="37"/>
      <c r="WKM54" s="37"/>
      <c r="WKN54" s="37"/>
      <c r="WKO54" s="37"/>
      <c r="WKP54" s="37"/>
      <c r="WKQ54" s="37"/>
      <c r="WKR54" s="37"/>
      <c r="WKS54" s="37"/>
      <c r="WKT54" s="37"/>
      <c r="WKU54" s="37"/>
      <c r="WKV54" s="37"/>
      <c r="WKW54" s="37"/>
      <c r="WKX54" s="37"/>
      <c r="WKY54" s="37"/>
      <c r="WKZ54" s="37"/>
      <c r="WLA54" s="37"/>
      <c r="WLB54" s="37"/>
      <c r="WLC54" s="37"/>
      <c r="WLD54" s="37"/>
      <c r="WLE54" s="37"/>
      <c r="WLF54" s="37"/>
      <c r="WLG54" s="37"/>
      <c r="WLH54" s="37"/>
      <c r="WLI54" s="37"/>
      <c r="WLJ54" s="37"/>
      <c r="WLK54" s="37"/>
      <c r="WLL54" s="37"/>
      <c r="WLM54" s="37"/>
      <c r="WLN54" s="37"/>
      <c r="WLO54" s="37"/>
      <c r="WLP54" s="37"/>
      <c r="WLQ54" s="37"/>
      <c r="WLR54" s="37"/>
      <c r="WLS54" s="37"/>
      <c r="WLT54" s="37"/>
      <c r="WLU54" s="37"/>
      <c r="WLV54" s="37"/>
      <c r="WLW54" s="37"/>
      <c r="WLX54" s="37"/>
      <c r="WLY54" s="37"/>
      <c r="WLZ54" s="37"/>
      <c r="WMA54" s="37"/>
      <c r="WMB54" s="37"/>
      <c r="WMC54" s="37"/>
      <c r="WMD54" s="37"/>
      <c r="WME54" s="37"/>
      <c r="WMF54" s="37"/>
      <c r="WMG54" s="37"/>
      <c r="WMH54" s="37"/>
      <c r="WMI54" s="37"/>
      <c r="WMJ54" s="37"/>
      <c r="WMK54" s="37"/>
      <c r="WML54" s="37"/>
      <c r="WMM54" s="37"/>
      <c r="WMN54" s="37"/>
      <c r="WMO54" s="37"/>
      <c r="WMP54" s="37"/>
      <c r="WMQ54" s="37"/>
      <c r="WMR54" s="37"/>
      <c r="WMS54" s="37"/>
      <c r="WMT54" s="37"/>
      <c r="WMU54" s="37"/>
      <c r="WMV54" s="37"/>
      <c r="WMW54" s="37"/>
      <c r="WMX54" s="37"/>
      <c r="WMY54" s="37"/>
      <c r="WMZ54" s="37"/>
      <c r="WNA54" s="37"/>
      <c r="WNB54" s="37"/>
      <c r="WNC54" s="37"/>
      <c r="WND54" s="37"/>
      <c r="WNE54" s="37"/>
      <c r="WNF54" s="37"/>
      <c r="WNG54" s="37"/>
      <c r="WNH54" s="37"/>
      <c r="WNI54" s="37"/>
      <c r="WNJ54" s="37"/>
      <c r="WNK54" s="37"/>
      <c r="WNL54" s="37"/>
      <c r="WNM54" s="37"/>
      <c r="WNN54" s="37"/>
      <c r="WNO54" s="37"/>
      <c r="WNP54" s="37"/>
      <c r="WNQ54" s="37"/>
      <c r="WNR54" s="37"/>
      <c r="WNS54" s="37"/>
      <c r="WNT54" s="37"/>
      <c r="WNU54" s="37"/>
      <c r="WNV54" s="37"/>
      <c r="WNW54" s="37"/>
      <c r="WNX54" s="37"/>
      <c r="WNY54" s="37"/>
      <c r="WNZ54" s="37"/>
      <c r="WOA54" s="37"/>
      <c r="WOB54" s="37"/>
      <c r="WOC54" s="37"/>
      <c r="WOD54" s="37"/>
      <c r="WOE54" s="37"/>
      <c r="WOF54" s="37"/>
      <c r="WOG54" s="37"/>
      <c r="WOH54" s="37"/>
      <c r="WOI54" s="37"/>
      <c r="WOJ54" s="37"/>
      <c r="WOK54" s="37"/>
      <c r="WOL54" s="37"/>
      <c r="WOM54" s="37"/>
      <c r="WON54" s="37"/>
      <c r="WOO54" s="37"/>
      <c r="WOP54" s="37"/>
      <c r="WOQ54" s="37"/>
      <c r="WOR54" s="37"/>
      <c r="WOS54" s="37"/>
      <c r="WOT54" s="37"/>
      <c r="WOU54" s="37"/>
      <c r="WOV54" s="37"/>
      <c r="WOW54" s="37"/>
      <c r="WOX54" s="37"/>
      <c r="WOY54" s="37"/>
      <c r="WOZ54" s="37"/>
      <c r="WPA54" s="37"/>
      <c r="WPB54" s="37"/>
      <c r="WPC54" s="37"/>
      <c r="WPD54" s="37"/>
      <c r="WPE54" s="37"/>
      <c r="WPF54" s="37"/>
      <c r="WPG54" s="37"/>
      <c r="WPH54" s="37"/>
      <c r="WPI54" s="37"/>
      <c r="WPJ54" s="37"/>
      <c r="WPK54" s="37"/>
      <c r="WPL54" s="37"/>
      <c r="WPM54" s="37"/>
      <c r="WPN54" s="37"/>
      <c r="WPO54" s="37"/>
      <c r="WPP54" s="37"/>
      <c r="WPQ54" s="37"/>
      <c r="WPR54" s="37"/>
      <c r="WPS54" s="37"/>
      <c r="WPT54" s="37"/>
      <c r="WPU54" s="37"/>
      <c r="WPV54" s="37"/>
      <c r="WPW54" s="37"/>
      <c r="WPX54" s="37"/>
      <c r="WPY54" s="37"/>
      <c r="WPZ54" s="37"/>
      <c r="WQA54" s="37"/>
      <c r="WQB54" s="37"/>
      <c r="WQC54" s="37"/>
      <c r="WQD54" s="37"/>
      <c r="WQE54" s="37"/>
      <c r="WQF54" s="37"/>
      <c r="WQG54" s="37"/>
      <c r="WQH54" s="37"/>
      <c r="WQI54" s="37"/>
      <c r="WQJ54" s="37"/>
      <c r="WQK54" s="37"/>
      <c r="WQL54" s="37"/>
      <c r="WQM54" s="37"/>
      <c r="WQN54" s="37"/>
      <c r="WQO54" s="37"/>
      <c r="WQP54" s="37"/>
      <c r="WQQ54" s="37"/>
      <c r="WQR54" s="37"/>
      <c r="WQS54" s="37"/>
      <c r="WQT54" s="37"/>
      <c r="WQU54" s="37"/>
      <c r="WQV54" s="37"/>
      <c r="WQW54" s="37"/>
      <c r="WQX54" s="37"/>
      <c r="WQY54" s="37"/>
      <c r="WQZ54" s="37"/>
      <c r="WRA54" s="37"/>
      <c r="WRB54" s="37"/>
      <c r="WRC54" s="37"/>
      <c r="WRD54" s="37"/>
      <c r="WRE54" s="37"/>
      <c r="WRF54" s="37"/>
      <c r="WRG54" s="37"/>
      <c r="WRH54" s="37"/>
      <c r="WRI54" s="37"/>
      <c r="WRJ54" s="37"/>
      <c r="WRK54" s="37"/>
      <c r="WRL54" s="37"/>
      <c r="WRM54" s="37"/>
      <c r="WRN54" s="37"/>
      <c r="WRO54" s="37"/>
      <c r="WRP54" s="37"/>
      <c r="WRQ54" s="37"/>
      <c r="WRR54" s="37"/>
      <c r="WRS54" s="37"/>
      <c r="WRT54" s="37"/>
      <c r="WRU54" s="37"/>
      <c r="WRV54" s="37"/>
      <c r="WRW54" s="37"/>
      <c r="WRX54" s="37"/>
      <c r="WRY54" s="37"/>
      <c r="WRZ54" s="37"/>
      <c r="WSA54" s="37"/>
      <c r="WSB54" s="37"/>
      <c r="WSC54" s="37"/>
      <c r="WSD54" s="37"/>
      <c r="WSE54" s="37"/>
      <c r="WSF54" s="37"/>
      <c r="WSG54" s="37"/>
      <c r="WSH54" s="37"/>
      <c r="WSI54" s="37"/>
      <c r="WSJ54" s="37"/>
      <c r="WSK54" s="37"/>
      <c r="WSL54" s="37"/>
      <c r="WSM54" s="37"/>
      <c r="WSN54" s="37"/>
      <c r="WSO54" s="37"/>
      <c r="WSP54" s="37"/>
      <c r="WSQ54" s="37"/>
      <c r="WSR54" s="37"/>
      <c r="WSS54" s="37"/>
      <c r="WST54" s="37"/>
      <c r="WSU54" s="37"/>
      <c r="WSV54" s="37"/>
      <c r="WSW54" s="37"/>
      <c r="WSX54" s="37"/>
      <c r="WSY54" s="37"/>
      <c r="WSZ54" s="37"/>
      <c r="WTA54" s="37"/>
      <c r="WTB54" s="37"/>
      <c r="WTC54" s="37"/>
      <c r="WTD54" s="37"/>
      <c r="WTE54" s="37"/>
      <c r="WTF54" s="37"/>
      <c r="WTG54" s="37"/>
      <c r="WTH54" s="37"/>
      <c r="WTI54" s="37"/>
      <c r="WTJ54" s="37"/>
      <c r="WTK54" s="37"/>
      <c r="WTL54" s="37"/>
      <c r="WTM54" s="37"/>
      <c r="WTN54" s="37"/>
      <c r="WTO54" s="37"/>
      <c r="WTP54" s="37"/>
      <c r="WTQ54" s="37"/>
      <c r="WTR54" s="37"/>
      <c r="WTS54" s="37"/>
      <c r="WTT54" s="37"/>
      <c r="WTU54" s="37"/>
      <c r="WTV54" s="37"/>
      <c r="WTW54" s="37"/>
      <c r="WTX54" s="37"/>
      <c r="WTY54" s="37"/>
      <c r="WTZ54" s="37"/>
      <c r="WUA54" s="37"/>
      <c r="WUB54" s="37"/>
      <c r="WUC54" s="37"/>
      <c r="WUD54" s="37"/>
      <c r="WUE54" s="37"/>
      <c r="WUF54" s="37"/>
      <c r="WUG54" s="37"/>
      <c r="WUH54" s="37"/>
      <c r="WUI54" s="37"/>
      <c r="WUJ54" s="37"/>
      <c r="WUK54" s="37"/>
      <c r="WUL54" s="37"/>
      <c r="WUM54" s="37"/>
      <c r="WUN54" s="37"/>
      <c r="WUO54" s="37"/>
      <c r="WUP54" s="37"/>
      <c r="WUQ54" s="37"/>
      <c r="WUR54" s="37"/>
      <c r="WUS54" s="37"/>
      <c r="WUT54" s="37"/>
      <c r="WUU54" s="37"/>
      <c r="WUV54" s="37"/>
      <c r="WUW54" s="37"/>
      <c r="WUX54" s="37"/>
      <c r="WUY54" s="37"/>
      <c r="WUZ54" s="37"/>
      <c r="WVA54" s="37"/>
      <c r="WVB54" s="37"/>
      <c r="WVC54" s="37"/>
      <c r="WVD54" s="37"/>
      <c r="WVE54" s="37"/>
      <c r="WVF54" s="37"/>
      <c r="WVG54" s="37"/>
      <c r="WVH54" s="37"/>
      <c r="WVI54" s="37"/>
      <c r="WVJ54" s="37"/>
      <c r="WVK54" s="37"/>
      <c r="WVL54" s="37"/>
      <c r="WVM54" s="37"/>
      <c r="WVN54" s="37"/>
      <c r="WVO54" s="37"/>
      <c r="WVP54" s="37"/>
      <c r="WVQ54" s="37"/>
      <c r="WVR54" s="37"/>
      <c r="WVS54" s="37"/>
      <c r="WVT54" s="37"/>
      <c r="WVU54" s="37"/>
      <c r="WVV54" s="37"/>
      <c r="WVW54" s="37"/>
      <c r="WVX54" s="37"/>
      <c r="WVY54" s="37"/>
      <c r="WVZ54" s="37"/>
      <c r="WWA54" s="37"/>
      <c r="WWB54" s="37"/>
      <c r="WWC54" s="37"/>
      <c r="WWD54" s="37"/>
      <c r="WWE54" s="37"/>
      <c r="WWF54" s="37"/>
      <c r="WWG54" s="37"/>
      <c r="WWH54" s="37"/>
      <c r="WWI54" s="37"/>
      <c r="WWJ54" s="37"/>
      <c r="WWK54" s="37"/>
      <c r="WWL54" s="37"/>
      <c r="WWM54" s="37"/>
      <c r="WWN54" s="37"/>
      <c r="WWO54" s="37"/>
      <c r="WWP54" s="37"/>
      <c r="WWQ54" s="37"/>
      <c r="WWR54" s="37"/>
      <c r="WWS54" s="37"/>
      <c r="WWT54" s="37"/>
      <c r="WWU54" s="37"/>
      <c r="WWV54" s="37"/>
      <c r="WWW54" s="37"/>
      <c r="WWX54" s="37"/>
      <c r="WWY54" s="37"/>
      <c r="WWZ54" s="37"/>
      <c r="WXA54" s="37"/>
      <c r="WXB54" s="37"/>
      <c r="WXC54" s="37"/>
      <c r="WXD54" s="37"/>
      <c r="WXE54" s="37"/>
      <c r="WXF54" s="37"/>
      <c r="WXG54" s="37"/>
      <c r="WXH54" s="37"/>
      <c r="WXI54" s="37"/>
      <c r="WXJ54" s="37"/>
      <c r="WXK54" s="37"/>
      <c r="WXL54" s="37"/>
      <c r="WXM54" s="37"/>
      <c r="WXN54" s="37"/>
      <c r="WXO54" s="37"/>
      <c r="WXP54" s="37"/>
      <c r="WXQ54" s="37"/>
      <c r="WXR54" s="37"/>
      <c r="WXS54" s="37"/>
      <c r="WXT54" s="37"/>
      <c r="WXU54" s="37"/>
      <c r="WXV54" s="37"/>
      <c r="WXW54" s="37"/>
      <c r="WXX54" s="37"/>
      <c r="WXY54" s="37"/>
      <c r="WXZ54" s="37"/>
      <c r="WYA54" s="37"/>
      <c r="WYB54" s="37"/>
      <c r="WYC54" s="37"/>
      <c r="WYD54" s="37"/>
      <c r="WYE54" s="37"/>
      <c r="WYF54" s="37"/>
      <c r="WYG54" s="37"/>
      <c r="WYH54" s="37"/>
      <c r="WYI54" s="37"/>
      <c r="WYJ54" s="37"/>
      <c r="WYK54" s="37"/>
      <c r="WYL54" s="37"/>
      <c r="WYM54" s="37"/>
      <c r="WYN54" s="37"/>
      <c r="WYO54" s="37"/>
      <c r="WYP54" s="37"/>
      <c r="WYQ54" s="37"/>
      <c r="WYR54" s="37"/>
      <c r="WYS54" s="37"/>
      <c r="WYT54" s="37"/>
      <c r="WYU54" s="37"/>
      <c r="WYV54" s="37"/>
      <c r="WYW54" s="37"/>
      <c r="WYX54" s="37"/>
      <c r="WYY54" s="37"/>
      <c r="WYZ54" s="37"/>
      <c r="WZA54" s="37"/>
      <c r="WZB54" s="37"/>
      <c r="WZC54" s="37"/>
      <c r="WZD54" s="37"/>
      <c r="WZE54" s="37"/>
      <c r="WZF54" s="37"/>
      <c r="WZG54" s="37"/>
      <c r="WZH54" s="37"/>
      <c r="WZI54" s="37"/>
      <c r="WZJ54" s="37"/>
      <c r="WZK54" s="37"/>
      <c r="WZL54" s="37"/>
      <c r="WZM54" s="37"/>
      <c r="WZN54" s="37"/>
      <c r="WZO54" s="37"/>
      <c r="WZP54" s="37"/>
      <c r="WZQ54" s="37"/>
      <c r="WZR54" s="37"/>
      <c r="WZS54" s="37"/>
      <c r="WZT54" s="37"/>
      <c r="WZU54" s="37"/>
      <c r="WZV54" s="37"/>
      <c r="WZW54" s="37"/>
      <c r="WZX54" s="37"/>
      <c r="WZY54" s="37"/>
      <c r="WZZ54" s="37"/>
      <c r="XAA54" s="37"/>
      <c r="XAB54" s="37"/>
      <c r="XAC54" s="37"/>
      <c r="XAD54" s="37"/>
      <c r="XAE54" s="37"/>
      <c r="XAF54" s="37"/>
      <c r="XAG54" s="37"/>
      <c r="XAH54" s="37"/>
      <c r="XAI54" s="37"/>
      <c r="XAJ54" s="37"/>
      <c r="XAK54" s="37"/>
      <c r="XAL54" s="37"/>
      <c r="XAM54" s="37"/>
      <c r="XAN54" s="37"/>
      <c r="XAO54" s="37"/>
      <c r="XAP54" s="37"/>
      <c r="XAQ54" s="37"/>
      <c r="XAR54" s="37"/>
      <c r="XAS54" s="37"/>
      <c r="XAT54" s="37"/>
      <c r="XAU54" s="37"/>
      <c r="XAV54" s="37"/>
      <c r="XAW54" s="37"/>
      <c r="XAX54" s="37"/>
      <c r="XAY54" s="37"/>
      <c r="XAZ54" s="37"/>
      <c r="XBA54" s="37"/>
      <c r="XBB54" s="37"/>
      <c r="XBC54" s="37"/>
      <c r="XBD54" s="37"/>
      <c r="XBE54" s="37"/>
      <c r="XBF54" s="37"/>
      <c r="XBG54" s="37"/>
      <c r="XBH54" s="37"/>
      <c r="XBI54" s="37"/>
      <c r="XBJ54" s="37"/>
      <c r="XBK54" s="37"/>
      <c r="XBL54" s="37"/>
      <c r="XBM54" s="37"/>
      <c r="XBN54" s="37"/>
      <c r="XBO54" s="37"/>
      <c r="XBP54" s="37"/>
      <c r="XBQ54" s="37"/>
      <c r="XBR54" s="37"/>
      <c r="XBS54" s="37"/>
      <c r="XBT54" s="37"/>
      <c r="XBU54" s="37"/>
      <c r="XBV54" s="37"/>
      <c r="XBW54" s="37"/>
      <c r="XBX54" s="37"/>
      <c r="XBY54" s="37"/>
      <c r="XBZ54" s="37"/>
      <c r="XCA54" s="37"/>
      <c r="XCB54" s="37"/>
      <c r="XCC54" s="37"/>
      <c r="XCD54" s="37"/>
      <c r="XCE54" s="37"/>
      <c r="XCF54" s="37"/>
      <c r="XCG54" s="37"/>
      <c r="XCH54" s="37"/>
      <c r="XCI54" s="37"/>
      <c r="XCJ54" s="37"/>
      <c r="XCK54" s="37"/>
      <c r="XCL54" s="37"/>
      <c r="XCM54" s="37"/>
      <c r="XCN54" s="37"/>
      <c r="XCO54" s="37"/>
      <c r="XCP54" s="37"/>
      <c r="XCQ54" s="37"/>
      <c r="XCR54" s="37"/>
      <c r="XCS54" s="37"/>
      <c r="XCT54" s="37"/>
      <c r="XCU54" s="37"/>
      <c r="XCV54" s="37"/>
      <c r="XCW54" s="37"/>
      <c r="XCX54" s="37"/>
      <c r="XCY54" s="37"/>
      <c r="XCZ54" s="37"/>
      <c r="XDA54" s="37"/>
      <c r="XDB54" s="37"/>
      <c r="XDC54" s="37"/>
      <c r="XDD54" s="37"/>
      <c r="XDE54" s="37"/>
      <c r="XDF54" s="37"/>
      <c r="XDG54" s="37"/>
      <c r="XDH54" s="37"/>
      <c r="XDI54" s="37"/>
      <c r="XDJ54" s="37"/>
      <c r="XDK54" s="37"/>
      <c r="XDL54" s="37"/>
      <c r="XDM54" s="37"/>
      <c r="XDN54" s="37"/>
      <c r="XDO54" s="37"/>
      <c r="XDP54" s="37"/>
      <c r="XDQ54" s="37"/>
      <c r="XDR54" s="37"/>
      <c r="XDS54" s="37"/>
      <c r="XDT54" s="37"/>
      <c r="XDU54" s="37"/>
      <c r="XDV54" s="37"/>
      <c r="XDW54" s="37"/>
      <c r="XDX54" s="37"/>
      <c r="XDY54" s="37"/>
      <c r="XDZ54" s="37"/>
      <c r="XEA54" s="37"/>
      <c r="XEB54" s="37"/>
      <c r="XEC54" s="37"/>
      <c r="XED54" s="37"/>
      <c r="XEE54" s="37"/>
      <c r="XEF54" s="37"/>
      <c r="XEG54" s="37"/>
      <c r="XEH54" s="37"/>
      <c r="XEI54" s="37"/>
      <c r="XEJ54" s="37"/>
      <c r="XEK54" s="37"/>
      <c r="XEL54" s="37"/>
      <c r="XEM54" s="37"/>
      <c r="XEN54" s="37"/>
      <c r="XEO54" s="37"/>
      <c r="XEP54" s="37"/>
      <c r="XEQ54" s="37"/>
      <c r="XER54" s="37"/>
      <c r="XES54" s="37"/>
      <c r="XET54" s="37"/>
      <c r="XEU54" s="37"/>
      <c r="XEV54" s="37"/>
      <c r="XEW54" s="37"/>
    </row>
    <row r="55" spans="1:16377" ht="16">
      <c r="A55" s="30">
        <v>53</v>
      </c>
      <c r="B55" s="30">
        <v>5</v>
      </c>
      <c r="C55" s="30" t="s">
        <v>1034</v>
      </c>
      <c r="D55" s="30"/>
      <c r="E55" s="30">
        <f t="shared" si="0"/>
        <v>5</v>
      </c>
      <c r="F55" s="20">
        <v>54</v>
      </c>
      <c r="G55" s="7" t="s">
        <v>357</v>
      </c>
      <c r="H55" s="30" t="s">
        <v>1226</v>
      </c>
      <c r="I55">
        <v>20</v>
      </c>
      <c r="J55">
        <v>20</v>
      </c>
      <c r="K55" s="7">
        <v>4</v>
      </c>
      <c r="L55" t="s">
        <v>199</v>
      </c>
      <c r="M55" s="7">
        <v>35</v>
      </c>
      <c r="N55" s="2" t="s">
        <v>107</v>
      </c>
      <c r="O55" s="2" t="s">
        <v>108</v>
      </c>
      <c r="P55" s="2" t="s">
        <v>10</v>
      </c>
      <c r="Q55" s="7" t="s">
        <v>312</v>
      </c>
      <c r="R55" s="183">
        <f t="shared" si="6"/>
        <v>400</v>
      </c>
      <c r="S55" s="20">
        <v>573</v>
      </c>
      <c r="T55" s="2" t="str">
        <f t="shared" si="8"/>
        <v>gold10001800,goldChange0to50,r1-ogre-tooth_75,r2-eliore-tonic_45,r3-star-crossed-knot_15,</v>
      </c>
      <c r="U55" s="2" t="str">
        <f t="shared" si="9"/>
        <v>1,1,1,1,1,</v>
      </c>
      <c r="V55" s="37"/>
      <c r="W55" s="37"/>
      <c r="X55">
        <v>19</v>
      </c>
      <c r="Y55">
        <v>13</v>
      </c>
      <c r="Z55" s="37"/>
      <c r="AA55" s="37"/>
      <c r="AB55" s="39"/>
      <c r="AC55" s="7" t="s">
        <v>357</v>
      </c>
      <c r="AD55" s="51" t="s">
        <v>246</v>
      </c>
      <c r="AF55" s="37"/>
      <c r="AG55" s="2">
        <v>1800</v>
      </c>
      <c r="AH55" s="135"/>
      <c r="AI55" s="2" t="str">
        <f t="shared" si="3"/>
        <v>gold10001800</v>
      </c>
      <c r="AJ55" s="7">
        <v>1</v>
      </c>
      <c r="AK55" t="s">
        <v>598</v>
      </c>
      <c r="AL55" s="7">
        <v>1</v>
      </c>
      <c r="AM55" t="s">
        <v>634</v>
      </c>
      <c r="AN55">
        <v>1</v>
      </c>
      <c r="AO55" t="s">
        <v>661</v>
      </c>
      <c r="AP55">
        <v>1</v>
      </c>
      <c r="AQ55" t="s">
        <v>1209</v>
      </c>
      <c r="AR55">
        <v>1</v>
      </c>
      <c r="AS55"/>
      <c r="AT55"/>
      <c r="AU55" s="37"/>
      <c r="AV55" s="135"/>
      <c r="AW55" s="37"/>
      <c r="AX55" s="37"/>
      <c r="AY55" s="37"/>
      <c r="AZ55" s="37"/>
      <c r="BA55" s="37"/>
      <c r="BB55" s="37"/>
      <c r="BC55" s="37"/>
      <c r="BD55" s="51" t="s">
        <v>247</v>
      </c>
      <c r="BE55" s="37"/>
      <c r="BF55" s="37"/>
      <c r="BG55" s="37"/>
      <c r="BH55" s="37"/>
      <c r="BI55" t="s">
        <v>357</v>
      </c>
      <c r="BJ55" s="2" t="str">
        <f t="shared" si="7"/>
        <v>OK</v>
      </c>
      <c r="BK55" s="37"/>
      <c r="BL55" s="212" t="s">
        <v>634</v>
      </c>
      <c r="BM55" s="29">
        <v>1</v>
      </c>
      <c r="BN55" s="212" t="s">
        <v>661</v>
      </c>
      <c r="BO55" s="7">
        <v>1</v>
      </c>
      <c r="BP55" s="214" t="s">
        <v>1209</v>
      </c>
      <c r="BQ55" s="7">
        <v>1</v>
      </c>
      <c r="BR55" s="7"/>
      <c r="BS55"/>
      <c r="BT55" s="37"/>
      <c r="BU55" s="37"/>
      <c r="BV55" s="37"/>
      <c r="BW55" s="37"/>
      <c r="BX55" s="37"/>
      <c r="BY55" s="37"/>
      <c r="BZ55" s="37"/>
      <c r="CA55" s="37"/>
      <c r="CB55" s="37"/>
      <c r="CC55" s="37"/>
      <c r="CD55" s="37"/>
      <c r="CE55" s="37"/>
      <c r="CF55" s="37"/>
      <c r="CG55" s="37"/>
      <c r="CH55" s="37"/>
      <c r="CI55" s="37"/>
      <c r="CJ55" s="37"/>
      <c r="CK55" s="37"/>
      <c r="CL55" s="37"/>
      <c r="CM55" s="37"/>
      <c r="CN55" s="37"/>
      <c r="CO55" s="37"/>
      <c r="CP55" s="37"/>
      <c r="CQ55" s="37"/>
      <c r="CR55" s="37"/>
      <c r="CS55" s="37"/>
      <c r="CT55" s="37"/>
      <c r="CU55" s="37"/>
      <c r="CV55" s="37"/>
      <c r="CW55" s="37"/>
      <c r="CX55" s="37"/>
      <c r="CY55" s="37"/>
      <c r="CZ55" s="37"/>
      <c r="DA55" s="37"/>
      <c r="DB55" s="37"/>
      <c r="DC55" s="37"/>
      <c r="DD55" s="37"/>
      <c r="DE55" s="37"/>
      <c r="DF55" s="37"/>
      <c r="DG55" s="37"/>
      <c r="DH55" s="37"/>
      <c r="DI55" s="37"/>
      <c r="DJ55" s="37"/>
      <c r="DK55" s="37"/>
      <c r="DL55" s="37"/>
      <c r="DM55" s="37"/>
      <c r="DN55" s="37"/>
      <c r="DO55" s="37"/>
      <c r="DP55" s="37"/>
      <c r="DQ55" s="37"/>
      <c r="DR55" s="37"/>
      <c r="DS55" s="37"/>
      <c r="DT55" s="37"/>
      <c r="DU55" s="37"/>
      <c r="DV55" s="37"/>
      <c r="DW55" s="37"/>
      <c r="DX55" s="37"/>
      <c r="DY55" s="37"/>
      <c r="DZ55" s="37"/>
      <c r="EA55" s="37"/>
      <c r="EB55" s="37"/>
      <c r="EC55" s="37"/>
      <c r="ED55" s="37"/>
      <c r="EE55" s="37"/>
      <c r="EF55" s="37"/>
      <c r="EG55" s="37"/>
      <c r="EH55" s="37"/>
      <c r="EI55" s="37"/>
      <c r="EJ55" s="37"/>
      <c r="EK55" s="37"/>
      <c r="EL55" s="37"/>
      <c r="EM55" s="37"/>
      <c r="EN55" s="37"/>
      <c r="EO55" s="37"/>
      <c r="EP55" s="37"/>
      <c r="EQ55" s="37"/>
      <c r="ER55" s="37"/>
      <c r="ES55" s="37"/>
      <c r="ET55" s="37"/>
      <c r="EU55" s="37"/>
      <c r="EV55" s="37"/>
      <c r="EW55" s="37"/>
      <c r="EX55" s="37"/>
      <c r="EY55" s="37"/>
      <c r="EZ55" s="37"/>
      <c r="FA55" s="37"/>
      <c r="FB55" s="37"/>
      <c r="FC55" s="37"/>
      <c r="FD55" s="37"/>
      <c r="FE55" s="37"/>
      <c r="FF55" s="37"/>
      <c r="FG55" s="37"/>
      <c r="FH55" s="37"/>
      <c r="FI55" s="37"/>
      <c r="FJ55" s="37"/>
      <c r="FK55" s="37"/>
      <c r="FL55" s="37"/>
      <c r="FM55" s="37"/>
      <c r="FN55" s="37"/>
      <c r="FO55" s="37"/>
      <c r="FP55" s="37"/>
      <c r="FQ55" s="37"/>
      <c r="FR55" s="37"/>
      <c r="FS55" s="37"/>
      <c r="FT55" s="37"/>
      <c r="FU55" s="37"/>
      <c r="FV55" s="37"/>
      <c r="FW55" s="37"/>
      <c r="FX55" s="37"/>
      <c r="FY55" s="37"/>
      <c r="FZ55" s="37"/>
      <c r="GA55" s="37"/>
      <c r="GB55" s="37"/>
      <c r="GC55" s="37"/>
      <c r="GD55" s="37"/>
      <c r="GE55" s="37"/>
      <c r="GF55" s="37"/>
      <c r="GG55" s="37"/>
      <c r="GH55" s="37"/>
      <c r="GI55" s="37"/>
      <c r="GJ55" s="37"/>
      <c r="GK55" s="37"/>
      <c r="GL55" s="37"/>
      <c r="GM55" s="37"/>
      <c r="GN55" s="37"/>
      <c r="GO55" s="37"/>
      <c r="GP55" s="37"/>
      <c r="GQ55" s="37"/>
      <c r="GR55" s="37"/>
      <c r="GS55" s="37"/>
      <c r="GT55" s="37"/>
      <c r="GU55" s="37"/>
      <c r="GV55" s="37"/>
      <c r="GW55" s="37"/>
      <c r="GX55" s="37"/>
      <c r="GY55" s="37"/>
      <c r="GZ55" s="37"/>
      <c r="HA55" s="37"/>
      <c r="HB55" s="37"/>
      <c r="HC55" s="37"/>
      <c r="HD55" s="37"/>
      <c r="HE55" s="37"/>
      <c r="HF55" s="37"/>
      <c r="HG55" s="37"/>
      <c r="HH55" s="37"/>
      <c r="HI55" s="37"/>
      <c r="HJ55" s="37"/>
      <c r="HK55" s="37"/>
      <c r="HL55" s="37"/>
      <c r="HM55" s="37"/>
      <c r="HN55" s="37"/>
      <c r="HO55" s="37"/>
      <c r="HP55" s="37"/>
      <c r="HQ55" s="37"/>
      <c r="HR55" s="37"/>
      <c r="HS55" s="37"/>
      <c r="HT55" s="37"/>
      <c r="HU55" s="37"/>
      <c r="HV55" s="37"/>
      <c r="HW55" s="37"/>
      <c r="HX55" s="37"/>
      <c r="HY55" s="37"/>
      <c r="HZ55" s="37"/>
      <c r="IA55" s="37"/>
      <c r="IB55" s="37"/>
      <c r="IC55" s="37"/>
      <c r="ID55" s="37"/>
      <c r="IE55" s="37"/>
      <c r="IF55" s="37"/>
      <c r="IG55" s="37"/>
      <c r="IH55" s="37"/>
      <c r="II55" s="37"/>
      <c r="IJ55" s="37"/>
      <c r="IK55" s="37"/>
      <c r="IL55" s="37"/>
      <c r="IM55" s="37"/>
      <c r="IN55" s="37"/>
      <c r="IO55" s="37"/>
      <c r="IP55" s="37"/>
      <c r="IQ55" s="37"/>
      <c r="IR55" s="37"/>
      <c r="IS55" s="37"/>
      <c r="IT55" s="37"/>
      <c r="IU55" s="37"/>
      <c r="IV55" s="37"/>
      <c r="IW55" s="37"/>
      <c r="IX55" s="37"/>
      <c r="IY55" s="37"/>
      <c r="IZ55" s="37"/>
      <c r="JA55" s="37"/>
      <c r="JB55" s="37"/>
      <c r="JC55" s="37"/>
      <c r="JD55" s="37"/>
      <c r="JE55" s="37"/>
      <c r="JF55" s="37"/>
      <c r="JG55" s="37"/>
      <c r="JH55" s="37"/>
      <c r="JI55" s="37"/>
      <c r="JJ55" s="37"/>
      <c r="JK55" s="37"/>
      <c r="JL55" s="37"/>
      <c r="JM55" s="37"/>
      <c r="JN55" s="37"/>
      <c r="JO55" s="37"/>
      <c r="JP55" s="37"/>
      <c r="JQ55" s="37"/>
      <c r="JR55" s="37"/>
      <c r="JS55" s="37"/>
      <c r="JT55" s="37"/>
      <c r="JU55" s="37"/>
      <c r="JV55" s="37"/>
      <c r="JW55" s="37"/>
      <c r="JX55" s="37"/>
      <c r="JY55" s="37"/>
      <c r="JZ55" s="37"/>
      <c r="KA55" s="37"/>
      <c r="KB55" s="37"/>
      <c r="KC55" s="37"/>
      <c r="KD55" s="37"/>
      <c r="KE55" s="37"/>
      <c r="KF55" s="37"/>
      <c r="KG55" s="37"/>
      <c r="KH55" s="37"/>
      <c r="KI55" s="37"/>
      <c r="KJ55" s="37"/>
      <c r="KK55" s="37"/>
      <c r="KL55" s="37"/>
      <c r="KM55" s="37"/>
      <c r="KN55" s="37"/>
      <c r="KO55" s="37"/>
      <c r="KP55" s="37"/>
      <c r="KQ55" s="37"/>
      <c r="KR55" s="37"/>
      <c r="KS55" s="37"/>
      <c r="KT55" s="37"/>
      <c r="KU55" s="37"/>
      <c r="KV55" s="37"/>
      <c r="KW55" s="37"/>
      <c r="KX55" s="37"/>
      <c r="KY55" s="37"/>
      <c r="KZ55" s="37"/>
      <c r="LA55" s="37"/>
      <c r="LB55" s="37"/>
      <c r="LC55" s="37"/>
      <c r="LD55" s="37"/>
      <c r="LE55" s="37"/>
      <c r="LF55" s="37"/>
      <c r="LG55" s="37"/>
      <c r="LH55" s="37"/>
      <c r="LI55" s="37"/>
      <c r="LJ55" s="37"/>
      <c r="LK55" s="37"/>
      <c r="LL55" s="37"/>
      <c r="LM55" s="37"/>
      <c r="LN55" s="37"/>
      <c r="LO55" s="37"/>
      <c r="LP55" s="37"/>
      <c r="LQ55" s="37"/>
      <c r="LR55" s="37"/>
      <c r="LS55" s="37"/>
      <c r="LT55" s="37"/>
      <c r="LU55" s="37"/>
      <c r="LV55" s="37"/>
      <c r="LW55" s="37"/>
      <c r="LX55" s="37"/>
      <c r="LY55" s="37"/>
      <c r="LZ55" s="37"/>
      <c r="MA55" s="37"/>
      <c r="MB55" s="37"/>
      <c r="MC55" s="37"/>
      <c r="MD55" s="37"/>
      <c r="ME55" s="37"/>
      <c r="MF55" s="37"/>
      <c r="MG55" s="37"/>
      <c r="MH55" s="37"/>
      <c r="MI55" s="37"/>
      <c r="MJ55" s="37"/>
      <c r="MK55" s="37"/>
      <c r="ML55" s="37"/>
      <c r="MM55" s="37"/>
      <c r="MN55" s="37"/>
      <c r="MO55" s="37"/>
      <c r="MP55" s="37"/>
      <c r="MQ55" s="37"/>
      <c r="MR55" s="37"/>
      <c r="MS55" s="37"/>
      <c r="MT55" s="37"/>
      <c r="MU55" s="37"/>
      <c r="MV55" s="37"/>
      <c r="MW55" s="37"/>
      <c r="MX55" s="37"/>
      <c r="MY55" s="37"/>
      <c r="MZ55" s="37"/>
      <c r="NA55" s="37"/>
      <c r="NB55" s="37"/>
      <c r="NC55" s="37"/>
      <c r="ND55" s="37"/>
      <c r="NE55" s="37"/>
      <c r="NF55" s="37"/>
      <c r="NG55" s="37"/>
      <c r="NH55" s="37"/>
      <c r="NI55" s="37"/>
      <c r="NJ55" s="37"/>
      <c r="NK55" s="37"/>
      <c r="NL55" s="37"/>
      <c r="NM55" s="37"/>
      <c r="NN55" s="37"/>
      <c r="NO55" s="37"/>
      <c r="NP55" s="37"/>
      <c r="NQ55" s="37"/>
      <c r="NR55" s="37"/>
      <c r="NS55" s="37"/>
      <c r="NT55" s="37"/>
      <c r="NU55" s="37"/>
      <c r="NV55" s="37"/>
      <c r="NW55" s="37"/>
      <c r="NX55" s="37"/>
      <c r="NY55" s="37"/>
      <c r="NZ55" s="37"/>
      <c r="OA55" s="37"/>
      <c r="OB55" s="37"/>
      <c r="OC55" s="37"/>
      <c r="OD55" s="37"/>
      <c r="OE55" s="37"/>
      <c r="OF55" s="37"/>
      <c r="OG55" s="37"/>
      <c r="OH55" s="37"/>
      <c r="OI55" s="37"/>
      <c r="OJ55" s="37"/>
      <c r="OK55" s="37"/>
      <c r="OL55" s="37"/>
      <c r="OM55" s="37"/>
      <c r="ON55" s="37"/>
      <c r="OO55" s="37"/>
      <c r="OP55" s="37"/>
      <c r="OQ55" s="37"/>
      <c r="OR55" s="37"/>
      <c r="OS55" s="37"/>
      <c r="OT55" s="37"/>
      <c r="OU55" s="37"/>
      <c r="OV55" s="37"/>
      <c r="OW55" s="37"/>
      <c r="OX55" s="37"/>
      <c r="OY55" s="37"/>
      <c r="OZ55" s="37"/>
      <c r="PA55" s="37"/>
      <c r="PB55" s="37"/>
      <c r="PC55" s="37"/>
      <c r="PD55" s="37"/>
      <c r="PE55" s="37"/>
      <c r="PF55" s="37"/>
      <c r="PG55" s="37"/>
      <c r="PH55" s="37"/>
      <c r="PI55" s="37"/>
      <c r="PJ55" s="37"/>
      <c r="PK55" s="37"/>
      <c r="PL55" s="37"/>
      <c r="PM55" s="37"/>
      <c r="PN55" s="37"/>
      <c r="PO55" s="37"/>
      <c r="PP55" s="37"/>
      <c r="PQ55" s="37"/>
      <c r="PR55" s="37"/>
      <c r="PS55" s="37"/>
      <c r="PT55" s="37"/>
      <c r="PU55" s="37"/>
      <c r="PV55" s="37"/>
      <c r="PW55" s="37"/>
      <c r="PX55" s="37"/>
      <c r="PY55" s="37"/>
      <c r="PZ55" s="37"/>
      <c r="QA55" s="37"/>
      <c r="QB55" s="37"/>
      <c r="QC55" s="37"/>
      <c r="QD55" s="37"/>
      <c r="QE55" s="37"/>
      <c r="QF55" s="37"/>
      <c r="QG55" s="37"/>
      <c r="QH55" s="37"/>
      <c r="QI55" s="37"/>
      <c r="QJ55" s="37"/>
      <c r="QK55" s="37"/>
      <c r="QL55" s="37"/>
      <c r="QM55" s="37"/>
      <c r="QN55" s="37"/>
      <c r="QO55" s="37"/>
      <c r="QP55" s="37"/>
      <c r="QQ55" s="37"/>
      <c r="QR55" s="37"/>
      <c r="QS55" s="37"/>
      <c r="QT55" s="37"/>
      <c r="QU55" s="37"/>
      <c r="QV55" s="37"/>
      <c r="QW55" s="37"/>
      <c r="QX55" s="37"/>
      <c r="QY55" s="37"/>
      <c r="QZ55" s="37"/>
      <c r="RA55" s="37"/>
      <c r="RB55" s="37"/>
      <c r="RC55" s="37"/>
      <c r="RD55" s="37"/>
      <c r="RE55" s="37"/>
      <c r="RF55" s="37"/>
      <c r="RG55" s="37"/>
      <c r="RH55" s="37"/>
      <c r="RI55" s="37"/>
      <c r="RJ55" s="37"/>
      <c r="RK55" s="37"/>
      <c r="RL55" s="37"/>
      <c r="RM55" s="37"/>
      <c r="RN55" s="37"/>
      <c r="RO55" s="37"/>
      <c r="RP55" s="37"/>
      <c r="RQ55" s="37"/>
      <c r="RR55" s="37"/>
      <c r="RS55" s="37"/>
      <c r="RT55" s="37"/>
      <c r="RU55" s="37"/>
      <c r="RV55" s="37"/>
      <c r="RW55" s="37"/>
      <c r="RX55" s="37"/>
      <c r="RY55" s="37"/>
      <c r="RZ55" s="37"/>
      <c r="SA55" s="37"/>
      <c r="SB55" s="37"/>
      <c r="SC55" s="37"/>
      <c r="SD55" s="37"/>
      <c r="SE55" s="37"/>
      <c r="SF55" s="37"/>
      <c r="SG55" s="37"/>
      <c r="SH55" s="37"/>
      <c r="SI55" s="37"/>
      <c r="SJ55" s="37"/>
      <c r="SK55" s="37"/>
      <c r="SL55" s="37"/>
      <c r="SM55" s="37"/>
      <c r="SN55" s="37"/>
      <c r="SO55" s="37"/>
      <c r="SP55" s="37"/>
      <c r="SQ55" s="37"/>
      <c r="SR55" s="37"/>
      <c r="SS55" s="37"/>
      <c r="ST55" s="37"/>
      <c r="SU55" s="37"/>
      <c r="SV55" s="37"/>
      <c r="SW55" s="37"/>
      <c r="SX55" s="37"/>
      <c r="SY55" s="37"/>
      <c r="SZ55" s="37"/>
      <c r="TA55" s="37"/>
      <c r="TB55" s="37"/>
      <c r="TC55" s="37"/>
      <c r="TD55" s="37"/>
      <c r="TE55" s="37"/>
      <c r="TF55" s="37"/>
      <c r="TG55" s="37"/>
      <c r="TH55" s="37"/>
      <c r="TI55" s="37"/>
      <c r="TJ55" s="37"/>
      <c r="TK55" s="37"/>
      <c r="TL55" s="37"/>
      <c r="TM55" s="37"/>
      <c r="TN55" s="37"/>
      <c r="TO55" s="37"/>
      <c r="TP55" s="37"/>
      <c r="TQ55" s="37"/>
      <c r="TR55" s="37"/>
      <c r="TS55" s="37"/>
      <c r="TT55" s="37"/>
      <c r="TU55" s="37"/>
      <c r="TV55" s="37"/>
      <c r="TW55" s="37"/>
      <c r="TX55" s="37"/>
      <c r="TY55" s="37"/>
      <c r="TZ55" s="37"/>
      <c r="UA55" s="37"/>
      <c r="UB55" s="37"/>
      <c r="UC55" s="37"/>
      <c r="UD55" s="37"/>
      <c r="UE55" s="37"/>
      <c r="UF55" s="37"/>
      <c r="UG55" s="37"/>
      <c r="UH55" s="37"/>
      <c r="UI55" s="37"/>
      <c r="UJ55" s="37"/>
      <c r="UK55" s="37"/>
      <c r="UL55" s="37"/>
      <c r="UM55" s="37"/>
      <c r="UN55" s="37"/>
      <c r="UO55" s="37"/>
      <c r="UP55" s="37"/>
      <c r="UQ55" s="37"/>
      <c r="UR55" s="37"/>
      <c r="US55" s="37"/>
      <c r="UT55" s="37"/>
      <c r="UU55" s="37"/>
      <c r="UV55" s="37"/>
      <c r="UW55" s="37"/>
      <c r="UX55" s="37"/>
      <c r="UY55" s="37"/>
      <c r="UZ55" s="37"/>
      <c r="VA55" s="37"/>
      <c r="VB55" s="37"/>
      <c r="VC55" s="37"/>
      <c r="VD55" s="37"/>
      <c r="VE55" s="37"/>
      <c r="VF55" s="37"/>
      <c r="VG55" s="37"/>
      <c r="VH55" s="37"/>
      <c r="VI55" s="37"/>
      <c r="VJ55" s="37"/>
      <c r="VK55" s="37"/>
      <c r="VL55" s="37"/>
      <c r="VM55" s="37"/>
      <c r="VN55" s="37"/>
      <c r="VO55" s="37"/>
      <c r="VP55" s="37"/>
      <c r="VQ55" s="37"/>
      <c r="VR55" s="37"/>
      <c r="VS55" s="37"/>
      <c r="VT55" s="37"/>
      <c r="VU55" s="37"/>
      <c r="VV55" s="37"/>
      <c r="VW55" s="37"/>
      <c r="VX55" s="37"/>
      <c r="VY55" s="37"/>
      <c r="VZ55" s="37"/>
      <c r="WA55" s="37"/>
      <c r="WB55" s="37"/>
      <c r="WC55" s="37"/>
      <c r="WD55" s="37"/>
      <c r="WE55" s="37"/>
      <c r="WF55" s="37"/>
      <c r="WG55" s="37"/>
      <c r="WH55" s="37"/>
      <c r="WI55" s="37"/>
      <c r="WJ55" s="37"/>
      <c r="WK55" s="37"/>
      <c r="WL55" s="37"/>
      <c r="WM55" s="37"/>
      <c r="WN55" s="37"/>
      <c r="WO55" s="37"/>
      <c r="WP55" s="37"/>
      <c r="WQ55" s="37"/>
      <c r="WR55" s="37"/>
      <c r="WS55" s="37"/>
      <c r="WT55" s="37"/>
      <c r="WU55" s="37"/>
      <c r="WV55" s="37"/>
      <c r="WW55" s="37"/>
      <c r="WX55" s="37"/>
      <c r="WY55" s="37"/>
      <c r="WZ55" s="37"/>
      <c r="XA55" s="37"/>
      <c r="XB55" s="37"/>
      <c r="XC55" s="37"/>
      <c r="XD55" s="37"/>
      <c r="XE55" s="37"/>
      <c r="XF55" s="37"/>
      <c r="XG55" s="37"/>
      <c r="XH55" s="37"/>
      <c r="XI55" s="37"/>
      <c r="XJ55" s="37"/>
      <c r="XK55" s="37"/>
      <c r="XL55" s="37"/>
      <c r="XM55" s="37"/>
      <c r="XN55" s="37"/>
      <c r="XO55" s="37"/>
      <c r="XP55" s="37"/>
      <c r="XQ55" s="37"/>
      <c r="XR55" s="37"/>
      <c r="XS55" s="37"/>
      <c r="XT55" s="37"/>
      <c r="XU55" s="37"/>
      <c r="XV55" s="37"/>
      <c r="XW55" s="37"/>
      <c r="XX55" s="37"/>
      <c r="XY55" s="37"/>
      <c r="XZ55" s="37"/>
      <c r="YA55" s="37"/>
      <c r="YB55" s="37"/>
      <c r="YC55" s="37"/>
      <c r="YD55" s="37"/>
      <c r="YE55" s="37"/>
      <c r="YF55" s="37"/>
      <c r="YG55" s="37"/>
      <c r="YH55" s="37"/>
      <c r="YI55" s="37"/>
      <c r="YJ55" s="37"/>
      <c r="YK55" s="37"/>
      <c r="YL55" s="37"/>
      <c r="YM55" s="37"/>
      <c r="YN55" s="37"/>
      <c r="YO55" s="37"/>
      <c r="YP55" s="37"/>
      <c r="YQ55" s="37"/>
      <c r="YR55" s="37"/>
      <c r="YS55" s="37"/>
      <c r="YT55" s="37"/>
      <c r="YU55" s="37"/>
      <c r="YV55" s="37"/>
      <c r="YW55" s="37"/>
      <c r="YX55" s="37"/>
      <c r="YY55" s="37"/>
      <c r="YZ55" s="37"/>
      <c r="ZA55" s="37"/>
      <c r="ZB55" s="37"/>
      <c r="ZC55" s="37"/>
      <c r="ZD55" s="37"/>
      <c r="ZE55" s="37"/>
      <c r="ZF55" s="37"/>
      <c r="ZG55" s="37"/>
      <c r="ZH55" s="37"/>
      <c r="ZI55" s="37"/>
      <c r="ZJ55" s="37"/>
      <c r="ZK55" s="37"/>
      <c r="ZL55" s="37"/>
      <c r="ZM55" s="37"/>
      <c r="ZN55" s="37"/>
      <c r="ZO55" s="37"/>
      <c r="ZP55" s="37"/>
      <c r="ZQ55" s="37"/>
      <c r="ZR55" s="37"/>
      <c r="ZS55" s="37"/>
      <c r="ZT55" s="37"/>
      <c r="ZU55" s="37"/>
      <c r="ZV55" s="37"/>
      <c r="ZW55" s="37"/>
      <c r="ZX55" s="37"/>
      <c r="ZY55" s="37"/>
      <c r="ZZ55" s="37"/>
      <c r="AAA55" s="37"/>
      <c r="AAB55" s="37"/>
      <c r="AAC55" s="37"/>
      <c r="AAD55" s="37"/>
      <c r="AAE55" s="37"/>
      <c r="AAF55" s="37"/>
      <c r="AAG55" s="37"/>
      <c r="AAH55" s="37"/>
      <c r="AAI55" s="37"/>
      <c r="AAJ55" s="37"/>
      <c r="AAK55" s="37"/>
      <c r="AAL55" s="37"/>
      <c r="AAM55" s="37"/>
      <c r="AAN55" s="37"/>
      <c r="AAO55" s="37"/>
      <c r="AAP55" s="37"/>
      <c r="AAQ55" s="37"/>
      <c r="AAR55" s="37"/>
      <c r="AAS55" s="37"/>
      <c r="AAT55" s="37"/>
      <c r="AAU55" s="37"/>
      <c r="AAV55" s="37"/>
      <c r="AAW55" s="37"/>
      <c r="AAX55" s="37"/>
      <c r="AAY55" s="37"/>
      <c r="AAZ55" s="37"/>
      <c r="ABA55" s="37"/>
      <c r="ABB55" s="37"/>
      <c r="ABC55" s="37"/>
      <c r="ABD55" s="37"/>
      <c r="ABE55" s="37"/>
      <c r="ABF55" s="37"/>
      <c r="ABG55" s="37"/>
      <c r="ABH55" s="37"/>
      <c r="ABI55" s="37"/>
      <c r="ABJ55" s="37"/>
      <c r="ABK55" s="37"/>
      <c r="ABL55" s="37"/>
      <c r="ABM55" s="37"/>
      <c r="ABN55" s="37"/>
      <c r="ABO55" s="37"/>
      <c r="ABP55" s="37"/>
      <c r="ABQ55" s="37"/>
      <c r="ABR55" s="37"/>
      <c r="ABS55" s="37"/>
      <c r="ABT55" s="37"/>
      <c r="ABU55" s="37"/>
      <c r="ABV55" s="37"/>
      <c r="ABW55" s="37"/>
      <c r="ABX55" s="37"/>
      <c r="ABY55" s="37"/>
      <c r="ABZ55" s="37"/>
      <c r="ACA55" s="37"/>
      <c r="ACB55" s="37"/>
      <c r="ACC55" s="37"/>
      <c r="ACD55" s="37"/>
      <c r="ACE55" s="37"/>
      <c r="ACF55" s="37"/>
      <c r="ACG55" s="37"/>
      <c r="ACH55" s="37"/>
      <c r="ACI55" s="37"/>
      <c r="ACJ55" s="37"/>
      <c r="ACK55" s="37"/>
      <c r="ACL55" s="37"/>
      <c r="ACM55" s="37"/>
      <c r="ACN55" s="37"/>
      <c r="ACO55" s="37"/>
      <c r="ACP55" s="37"/>
      <c r="ACQ55" s="37"/>
      <c r="ACR55" s="37"/>
      <c r="ACS55" s="37"/>
      <c r="ACT55" s="37"/>
      <c r="ACU55" s="37"/>
      <c r="ACV55" s="37"/>
      <c r="ACW55" s="37"/>
      <c r="ACX55" s="37"/>
      <c r="ACY55" s="37"/>
      <c r="ACZ55" s="37"/>
      <c r="ADA55" s="37"/>
      <c r="ADB55" s="37"/>
      <c r="ADC55" s="37"/>
      <c r="ADD55" s="37"/>
      <c r="ADE55" s="37"/>
      <c r="ADF55" s="37"/>
      <c r="ADG55" s="37"/>
      <c r="ADH55" s="37"/>
      <c r="ADI55" s="37"/>
      <c r="ADJ55" s="37"/>
      <c r="ADK55" s="37"/>
      <c r="ADL55" s="37"/>
      <c r="ADM55" s="37"/>
      <c r="ADN55" s="37"/>
      <c r="ADO55" s="37"/>
      <c r="ADP55" s="37"/>
      <c r="ADQ55" s="37"/>
      <c r="ADR55" s="37"/>
      <c r="ADS55" s="37"/>
      <c r="ADT55" s="37"/>
      <c r="ADU55" s="37"/>
      <c r="ADV55" s="37"/>
      <c r="ADW55" s="37"/>
      <c r="ADX55" s="37"/>
      <c r="ADY55" s="37"/>
      <c r="ADZ55" s="37"/>
      <c r="AEA55" s="37"/>
      <c r="AEB55" s="37"/>
      <c r="AEC55" s="37"/>
      <c r="AED55" s="37"/>
      <c r="AEE55" s="37"/>
      <c r="AEF55" s="37"/>
      <c r="AEG55" s="37"/>
      <c r="AEH55" s="37"/>
      <c r="AEI55" s="37"/>
      <c r="AEJ55" s="37"/>
      <c r="AEK55" s="37"/>
      <c r="AEL55" s="37"/>
      <c r="AEM55" s="37"/>
      <c r="AEN55" s="37"/>
      <c r="AEO55" s="37"/>
      <c r="AEP55" s="37"/>
      <c r="AEQ55" s="37"/>
      <c r="AER55" s="37"/>
      <c r="AES55" s="37"/>
      <c r="AET55" s="37"/>
      <c r="AEU55" s="37"/>
      <c r="AEV55" s="37"/>
      <c r="AEW55" s="37"/>
      <c r="AEX55" s="37"/>
      <c r="AEY55" s="37"/>
      <c r="AEZ55" s="37"/>
      <c r="AFA55" s="37"/>
      <c r="AFB55" s="37"/>
      <c r="AFC55" s="37"/>
      <c r="AFD55" s="37"/>
      <c r="AFE55" s="37"/>
      <c r="AFF55" s="37"/>
      <c r="AFG55" s="37"/>
      <c r="AFH55" s="37"/>
      <c r="AFI55" s="37"/>
      <c r="AFJ55" s="37"/>
      <c r="AFK55" s="37"/>
      <c r="AFL55" s="37"/>
      <c r="AFM55" s="37"/>
      <c r="AFN55" s="37"/>
      <c r="AFO55" s="37"/>
      <c r="AFP55" s="37"/>
      <c r="AFQ55" s="37"/>
      <c r="AFR55" s="37"/>
      <c r="AFS55" s="37"/>
      <c r="AFT55" s="37"/>
      <c r="AFU55" s="37"/>
      <c r="AFV55" s="37"/>
      <c r="AFW55" s="37"/>
      <c r="AFX55" s="37"/>
      <c r="AFY55" s="37"/>
      <c r="AFZ55" s="37"/>
      <c r="AGA55" s="37"/>
      <c r="AGB55" s="37"/>
      <c r="AGC55" s="37"/>
      <c r="AGD55" s="37"/>
      <c r="AGE55" s="37"/>
      <c r="AGF55" s="37"/>
      <c r="AGG55" s="37"/>
      <c r="AGH55" s="37"/>
      <c r="AGI55" s="37"/>
      <c r="AGJ55" s="37"/>
      <c r="AGK55" s="37"/>
      <c r="AGL55" s="37"/>
      <c r="AGM55" s="37"/>
      <c r="AGN55" s="37"/>
      <c r="AGO55" s="37"/>
      <c r="AGP55" s="37"/>
      <c r="AGQ55" s="37"/>
      <c r="AGR55" s="37"/>
      <c r="AGS55" s="37"/>
      <c r="AGT55" s="37"/>
      <c r="AGU55" s="37"/>
      <c r="AGV55" s="37"/>
      <c r="AGW55" s="37"/>
      <c r="AGX55" s="37"/>
      <c r="AGY55" s="37"/>
      <c r="AGZ55" s="37"/>
      <c r="AHA55" s="37"/>
      <c r="AHB55" s="37"/>
      <c r="AHC55" s="37"/>
      <c r="AHD55" s="37"/>
      <c r="AHE55" s="37"/>
      <c r="AHF55" s="37"/>
      <c r="AHG55" s="37"/>
      <c r="AHH55" s="37"/>
      <c r="AHI55" s="37"/>
      <c r="AHJ55" s="37"/>
      <c r="AHK55" s="37"/>
      <c r="AHL55" s="37"/>
      <c r="AHM55" s="37"/>
      <c r="AHN55" s="37"/>
      <c r="AHO55" s="37"/>
      <c r="AHP55" s="37"/>
      <c r="AHQ55" s="37"/>
      <c r="AHR55" s="37"/>
      <c r="AHS55" s="37"/>
      <c r="AHT55" s="37"/>
      <c r="AHU55" s="37"/>
      <c r="AHV55" s="37"/>
      <c r="AHW55" s="37"/>
      <c r="AHX55" s="37"/>
      <c r="AHY55" s="37"/>
      <c r="AHZ55" s="37"/>
      <c r="AIA55" s="37"/>
      <c r="AIB55" s="37"/>
      <c r="AIC55" s="37"/>
      <c r="AID55" s="37"/>
      <c r="AIE55" s="37"/>
      <c r="AIF55" s="37"/>
      <c r="AIG55" s="37"/>
      <c r="AIH55" s="37"/>
      <c r="AII55" s="37"/>
      <c r="AIJ55" s="37"/>
      <c r="AIK55" s="37"/>
      <c r="AIL55" s="37"/>
      <c r="AIM55" s="37"/>
      <c r="AIN55" s="37"/>
      <c r="AIO55" s="37"/>
      <c r="AIP55" s="37"/>
      <c r="AIQ55" s="37"/>
      <c r="AIR55" s="37"/>
      <c r="AIS55" s="37"/>
      <c r="AIT55" s="37"/>
      <c r="AIU55" s="37"/>
      <c r="AIV55" s="37"/>
      <c r="AIW55" s="37"/>
      <c r="AIX55" s="37"/>
      <c r="AIY55" s="37"/>
      <c r="AIZ55" s="37"/>
      <c r="AJA55" s="37"/>
      <c r="AJB55" s="37"/>
      <c r="AJC55" s="37"/>
      <c r="AJD55" s="37"/>
      <c r="AJE55" s="37"/>
      <c r="AJF55" s="37"/>
      <c r="AJG55" s="37"/>
      <c r="AJH55" s="37"/>
      <c r="AJI55" s="37"/>
      <c r="AJJ55" s="37"/>
      <c r="AJK55" s="37"/>
      <c r="AJL55" s="37"/>
      <c r="AJM55" s="37"/>
      <c r="AJN55" s="37"/>
      <c r="AJO55" s="37"/>
      <c r="AJP55" s="37"/>
      <c r="AJQ55" s="37"/>
      <c r="AJR55" s="37"/>
      <c r="AJS55" s="37"/>
      <c r="AJT55" s="37"/>
      <c r="AJU55" s="37"/>
      <c r="AJV55" s="37"/>
      <c r="AJW55" s="37"/>
      <c r="AJX55" s="37"/>
      <c r="AJY55" s="37"/>
      <c r="AJZ55" s="37"/>
      <c r="AKA55" s="37"/>
      <c r="AKB55" s="37"/>
      <c r="AKC55" s="37"/>
      <c r="AKD55" s="37"/>
      <c r="AKE55" s="37"/>
      <c r="AKF55" s="37"/>
      <c r="AKG55" s="37"/>
      <c r="AKH55" s="37"/>
      <c r="AKI55" s="37"/>
      <c r="AKJ55" s="37"/>
      <c r="AKK55" s="37"/>
      <c r="AKL55" s="37"/>
      <c r="AKM55" s="37"/>
      <c r="AKN55" s="37"/>
      <c r="AKO55" s="37"/>
      <c r="AKP55" s="37"/>
      <c r="AKQ55" s="37"/>
      <c r="AKR55" s="37"/>
      <c r="AKS55" s="37"/>
      <c r="AKT55" s="37"/>
      <c r="AKU55" s="37"/>
      <c r="AKV55" s="37"/>
      <c r="AKW55" s="37"/>
      <c r="AKX55" s="37"/>
      <c r="AKY55" s="37"/>
      <c r="AKZ55" s="37"/>
      <c r="ALA55" s="37"/>
      <c r="ALB55" s="37"/>
      <c r="ALC55" s="37"/>
      <c r="ALD55" s="37"/>
      <c r="ALE55" s="37"/>
      <c r="ALF55" s="37"/>
      <c r="ALG55" s="37"/>
      <c r="ALH55" s="37"/>
      <c r="ALI55" s="37"/>
      <c r="ALJ55" s="37"/>
      <c r="ALK55" s="37"/>
      <c r="ALL55" s="37"/>
      <c r="ALM55" s="37"/>
      <c r="ALN55" s="37"/>
      <c r="ALO55" s="37"/>
      <c r="ALP55" s="37"/>
      <c r="ALQ55" s="37"/>
      <c r="ALR55" s="37"/>
      <c r="ALS55" s="37"/>
      <c r="ALT55" s="37"/>
      <c r="ALU55" s="37"/>
      <c r="ALV55" s="37"/>
      <c r="ALW55" s="37"/>
      <c r="ALX55" s="37"/>
      <c r="ALY55" s="37"/>
      <c r="ALZ55" s="37"/>
      <c r="AMA55" s="37"/>
      <c r="AMB55" s="37"/>
      <c r="AMC55" s="37"/>
      <c r="AMD55" s="37"/>
      <c r="AME55" s="37"/>
      <c r="AMF55" s="37"/>
      <c r="AMG55" s="37"/>
      <c r="AMH55" s="37"/>
      <c r="AMI55" s="37"/>
      <c r="AMJ55" s="37"/>
      <c r="AMK55" s="37"/>
      <c r="AML55" s="37"/>
      <c r="AMM55" s="37"/>
      <c r="AMN55" s="37"/>
      <c r="AMO55" s="37"/>
      <c r="AMP55" s="37"/>
      <c r="AMQ55" s="37"/>
      <c r="AMR55" s="37"/>
      <c r="AMS55" s="37"/>
      <c r="AMT55" s="37"/>
      <c r="AMU55" s="37"/>
      <c r="AMV55" s="37"/>
      <c r="AMW55" s="37"/>
      <c r="AMX55" s="37"/>
      <c r="AMY55" s="37"/>
      <c r="AMZ55" s="37"/>
      <c r="ANA55" s="37"/>
      <c r="ANB55" s="37"/>
      <c r="ANC55" s="37"/>
      <c r="AND55" s="37"/>
      <c r="ANE55" s="37"/>
      <c r="ANF55" s="37"/>
      <c r="ANG55" s="37"/>
      <c r="ANH55" s="37"/>
      <c r="ANI55" s="37"/>
      <c r="ANJ55" s="37"/>
      <c r="ANK55" s="37"/>
      <c r="ANL55" s="37"/>
      <c r="ANM55" s="37"/>
      <c r="ANN55" s="37"/>
      <c r="ANO55" s="37"/>
      <c r="ANP55" s="37"/>
      <c r="ANQ55" s="37"/>
      <c r="ANR55" s="37"/>
      <c r="ANS55" s="37"/>
      <c r="ANT55" s="37"/>
      <c r="ANU55" s="37"/>
      <c r="ANV55" s="37"/>
      <c r="ANW55" s="37"/>
      <c r="ANX55" s="37"/>
      <c r="ANY55" s="37"/>
      <c r="ANZ55" s="37"/>
      <c r="AOA55" s="37"/>
      <c r="AOB55" s="37"/>
      <c r="AOC55" s="37"/>
      <c r="AOD55" s="37"/>
      <c r="AOE55" s="37"/>
      <c r="AOF55" s="37"/>
      <c r="AOG55" s="37"/>
      <c r="AOH55" s="37"/>
      <c r="AOI55" s="37"/>
      <c r="AOJ55" s="37"/>
      <c r="AOK55" s="37"/>
      <c r="AOL55" s="37"/>
      <c r="AOM55" s="37"/>
      <c r="AON55" s="37"/>
      <c r="AOO55" s="37"/>
      <c r="AOP55" s="37"/>
      <c r="AOQ55" s="37"/>
      <c r="AOR55" s="37"/>
      <c r="AOS55" s="37"/>
      <c r="AOT55" s="37"/>
      <c r="AOU55" s="37"/>
      <c r="AOV55" s="37"/>
      <c r="AOW55" s="37"/>
      <c r="AOX55" s="37"/>
      <c r="AOY55" s="37"/>
      <c r="AOZ55" s="37"/>
      <c r="APA55" s="37"/>
      <c r="APB55" s="37"/>
      <c r="APC55" s="37"/>
      <c r="APD55" s="37"/>
      <c r="APE55" s="37"/>
      <c r="APF55" s="37"/>
      <c r="APG55" s="37"/>
      <c r="APH55" s="37"/>
      <c r="API55" s="37"/>
      <c r="APJ55" s="37"/>
      <c r="APK55" s="37"/>
      <c r="APL55" s="37"/>
      <c r="APM55" s="37"/>
      <c r="APN55" s="37"/>
      <c r="APO55" s="37"/>
      <c r="APP55" s="37"/>
      <c r="APQ55" s="37"/>
      <c r="APR55" s="37"/>
      <c r="APS55" s="37"/>
      <c r="APT55" s="37"/>
      <c r="APU55" s="37"/>
      <c r="APV55" s="37"/>
      <c r="APW55" s="37"/>
      <c r="APX55" s="37"/>
      <c r="APY55" s="37"/>
      <c r="APZ55" s="37"/>
      <c r="AQA55" s="37"/>
      <c r="AQB55" s="37"/>
      <c r="AQC55" s="37"/>
      <c r="AQD55" s="37"/>
      <c r="AQE55" s="37"/>
      <c r="AQF55" s="37"/>
      <c r="AQG55" s="37"/>
      <c r="AQH55" s="37"/>
      <c r="AQI55" s="37"/>
      <c r="AQJ55" s="37"/>
      <c r="AQK55" s="37"/>
      <c r="AQL55" s="37"/>
      <c r="AQM55" s="37"/>
      <c r="AQN55" s="37"/>
      <c r="AQO55" s="37"/>
      <c r="AQP55" s="37"/>
      <c r="AQQ55" s="37"/>
      <c r="AQR55" s="37"/>
      <c r="AQS55" s="37"/>
      <c r="AQT55" s="37"/>
      <c r="AQU55" s="37"/>
      <c r="AQV55" s="37"/>
      <c r="AQW55" s="37"/>
      <c r="AQX55" s="37"/>
      <c r="AQY55" s="37"/>
      <c r="AQZ55" s="37"/>
      <c r="ARA55" s="37"/>
      <c r="ARB55" s="37"/>
      <c r="ARC55" s="37"/>
      <c r="ARD55" s="37"/>
      <c r="ARE55" s="37"/>
      <c r="ARF55" s="37"/>
      <c r="ARG55" s="37"/>
      <c r="ARH55" s="37"/>
      <c r="ARI55" s="37"/>
      <c r="ARJ55" s="37"/>
      <c r="ARK55" s="37"/>
      <c r="ARL55" s="37"/>
      <c r="ARM55" s="37"/>
      <c r="ARN55" s="37"/>
      <c r="ARO55" s="37"/>
      <c r="ARP55" s="37"/>
      <c r="ARQ55" s="37"/>
      <c r="ARR55" s="37"/>
      <c r="ARS55" s="37"/>
      <c r="ART55" s="37"/>
      <c r="ARU55" s="37"/>
      <c r="ARV55" s="37"/>
      <c r="ARW55" s="37"/>
      <c r="ARX55" s="37"/>
      <c r="ARY55" s="37"/>
      <c r="ARZ55" s="37"/>
      <c r="ASA55" s="37"/>
      <c r="ASB55" s="37"/>
      <c r="ASC55" s="37"/>
      <c r="ASD55" s="37"/>
      <c r="ASE55" s="37"/>
      <c r="ASF55" s="37"/>
      <c r="ASG55" s="37"/>
      <c r="ASH55" s="37"/>
      <c r="ASI55" s="37"/>
      <c r="ASJ55" s="37"/>
      <c r="ASK55" s="37"/>
      <c r="ASL55" s="37"/>
      <c r="ASM55" s="37"/>
      <c r="ASN55" s="37"/>
      <c r="ASO55" s="37"/>
      <c r="ASP55" s="37"/>
      <c r="ASQ55" s="37"/>
      <c r="ASR55" s="37"/>
      <c r="ASS55" s="37"/>
      <c r="AST55" s="37"/>
      <c r="ASU55" s="37"/>
      <c r="ASV55" s="37"/>
      <c r="ASW55" s="37"/>
      <c r="ASX55" s="37"/>
      <c r="ASY55" s="37"/>
      <c r="ASZ55" s="37"/>
      <c r="ATA55" s="37"/>
      <c r="ATB55" s="37"/>
      <c r="ATC55" s="37"/>
      <c r="ATD55" s="37"/>
      <c r="ATE55" s="37"/>
      <c r="ATF55" s="37"/>
      <c r="ATG55" s="37"/>
      <c r="ATH55" s="37"/>
      <c r="ATI55" s="37"/>
      <c r="ATJ55" s="37"/>
      <c r="ATK55" s="37"/>
      <c r="ATL55" s="37"/>
      <c r="ATM55" s="37"/>
      <c r="ATN55" s="37"/>
      <c r="ATO55" s="37"/>
      <c r="ATP55" s="37"/>
      <c r="ATQ55" s="37"/>
      <c r="ATR55" s="37"/>
      <c r="ATS55" s="37"/>
      <c r="ATT55" s="37"/>
      <c r="ATU55" s="37"/>
      <c r="ATV55" s="37"/>
      <c r="ATW55" s="37"/>
      <c r="ATX55" s="37"/>
      <c r="ATY55" s="37"/>
      <c r="ATZ55" s="37"/>
      <c r="AUA55" s="37"/>
      <c r="AUB55" s="37"/>
      <c r="AUC55" s="37"/>
      <c r="AUD55" s="37"/>
      <c r="AUE55" s="37"/>
      <c r="AUF55" s="37"/>
      <c r="AUG55" s="37"/>
      <c r="AUH55" s="37"/>
      <c r="AUI55" s="37"/>
      <c r="AUJ55" s="37"/>
      <c r="AUK55" s="37"/>
      <c r="AUL55" s="37"/>
      <c r="AUM55" s="37"/>
      <c r="AUN55" s="37"/>
      <c r="AUO55" s="37"/>
      <c r="AUP55" s="37"/>
      <c r="AUQ55" s="37"/>
      <c r="AUR55" s="37"/>
      <c r="AUS55" s="37"/>
      <c r="AUT55" s="37"/>
      <c r="AUU55" s="37"/>
      <c r="AUV55" s="37"/>
      <c r="AUW55" s="37"/>
      <c r="AUX55" s="37"/>
      <c r="AUY55" s="37"/>
      <c r="AUZ55" s="37"/>
      <c r="AVA55" s="37"/>
      <c r="AVB55" s="37"/>
      <c r="AVC55" s="37"/>
      <c r="AVD55" s="37"/>
      <c r="AVE55" s="37"/>
      <c r="AVF55" s="37"/>
      <c r="AVG55" s="37"/>
      <c r="AVH55" s="37"/>
      <c r="AVI55" s="37"/>
      <c r="AVJ55" s="37"/>
      <c r="AVK55" s="37"/>
      <c r="AVL55" s="37"/>
      <c r="AVM55" s="37"/>
      <c r="AVN55" s="37"/>
      <c r="AVO55" s="37"/>
      <c r="AVP55" s="37"/>
      <c r="AVQ55" s="37"/>
      <c r="AVR55" s="37"/>
      <c r="AVS55" s="37"/>
      <c r="AVT55" s="37"/>
      <c r="AVU55" s="37"/>
      <c r="AVV55" s="37"/>
      <c r="AVW55" s="37"/>
      <c r="AVX55" s="37"/>
      <c r="AVY55" s="37"/>
      <c r="AVZ55" s="37"/>
      <c r="AWA55" s="37"/>
      <c r="AWB55" s="37"/>
      <c r="AWC55" s="37"/>
      <c r="AWD55" s="37"/>
      <c r="AWE55" s="37"/>
      <c r="AWF55" s="37"/>
      <c r="AWG55" s="37"/>
      <c r="AWH55" s="37"/>
      <c r="AWI55" s="37"/>
      <c r="AWJ55" s="37"/>
      <c r="AWK55" s="37"/>
      <c r="AWL55" s="37"/>
      <c r="AWM55" s="37"/>
      <c r="AWN55" s="37"/>
      <c r="AWO55" s="37"/>
      <c r="AWP55" s="37"/>
      <c r="AWQ55" s="37"/>
      <c r="AWR55" s="37"/>
      <c r="AWS55" s="37"/>
      <c r="AWT55" s="37"/>
      <c r="AWU55" s="37"/>
      <c r="AWV55" s="37"/>
      <c r="AWW55" s="37"/>
      <c r="AWX55" s="37"/>
      <c r="AWY55" s="37"/>
      <c r="AWZ55" s="37"/>
      <c r="AXA55" s="37"/>
      <c r="AXB55" s="37"/>
      <c r="AXC55" s="37"/>
      <c r="AXD55" s="37"/>
      <c r="AXE55" s="37"/>
      <c r="AXF55" s="37"/>
      <c r="AXG55" s="37"/>
      <c r="AXH55" s="37"/>
      <c r="AXI55" s="37"/>
      <c r="AXJ55" s="37"/>
      <c r="AXK55" s="37"/>
      <c r="AXL55" s="37"/>
      <c r="AXM55" s="37"/>
      <c r="AXN55" s="37"/>
      <c r="AXO55" s="37"/>
      <c r="AXP55" s="37"/>
      <c r="AXQ55" s="37"/>
      <c r="AXR55" s="37"/>
      <c r="AXS55" s="37"/>
      <c r="AXT55" s="37"/>
      <c r="AXU55" s="37"/>
      <c r="AXV55" s="37"/>
      <c r="AXW55" s="37"/>
      <c r="AXX55" s="37"/>
      <c r="AXY55" s="37"/>
      <c r="AXZ55" s="37"/>
      <c r="AYA55" s="37"/>
      <c r="AYB55" s="37"/>
      <c r="AYC55" s="37"/>
      <c r="AYD55" s="37"/>
      <c r="AYE55" s="37"/>
      <c r="AYF55" s="37"/>
      <c r="AYG55" s="37"/>
      <c r="AYH55" s="37"/>
      <c r="AYI55" s="37"/>
      <c r="AYJ55" s="37"/>
      <c r="AYK55" s="37"/>
      <c r="AYL55" s="37"/>
      <c r="AYM55" s="37"/>
      <c r="AYN55" s="37"/>
      <c r="AYO55" s="37"/>
      <c r="AYP55" s="37"/>
      <c r="AYQ55" s="37"/>
      <c r="AYR55" s="37"/>
      <c r="AYS55" s="37"/>
      <c r="AYT55" s="37"/>
      <c r="AYU55" s="37"/>
      <c r="AYV55" s="37"/>
      <c r="AYW55" s="37"/>
      <c r="AYX55" s="37"/>
      <c r="AYY55" s="37"/>
      <c r="AYZ55" s="37"/>
      <c r="AZA55" s="37"/>
      <c r="AZB55" s="37"/>
      <c r="AZC55" s="37"/>
      <c r="AZD55" s="37"/>
      <c r="AZE55" s="37"/>
      <c r="AZF55" s="37"/>
      <c r="AZG55" s="37"/>
      <c r="AZH55" s="37"/>
      <c r="AZI55" s="37"/>
      <c r="AZJ55" s="37"/>
      <c r="AZK55" s="37"/>
      <c r="AZL55" s="37"/>
      <c r="AZM55" s="37"/>
      <c r="AZN55" s="37"/>
      <c r="AZO55" s="37"/>
      <c r="AZP55" s="37"/>
      <c r="AZQ55" s="37"/>
      <c r="AZR55" s="37"/>
      <c r="AZS55" s="37"/>
      <c r="AZT55" s="37"/>
      <c r="AZU55" s="37"/>
      <c r="AZV55" s="37"/>
      <c r="AZW55" s="37"/>
      <c r="AZX55" s="37"/>
      <c r="AZY55" s="37"/>
      <c r="AZZ55" s="37"/>
      <c r="BAA55" s="37"/>
      <c r="BAB55" s="37"/>
      <c r="BAC55" s="37"/>
      <c r="BAD55" s="37"/>
      <c r="BAE55" s="37"/>
      <c r="BAF55" s="37"/>
      <c r="BAG55" s="37"/>
      <c r="BAH55" s="37"/>
      <c r="BAI55" s="37"/>
      <c r="BAJ55" s="37"/>
      <c r="BAK55" s="37"/>
      <c r="BAL55" s="37"/>
      <c r="BAM55" s="37"/>
      <c r="BAN55" s="37"/>
      <c r="BAO55" s="37"/>
      <c r="BAP55" s="37"/>
      <c r="BAQ55" s="37"/>
      <c r="BAR55" s="37"/>
      <c r="BAS55" s="37"/>
      <c r="BAT55" s="37"/>
      <c r="BAU55" s="37"/>
      <c r="BAV55" s="37"/>
      <c r="BAW55" s="37"/>
      <c r="BAX55" s="37"/>
      <c r="BAY55" s="37"/>
      <c r="BAZ55" s="37"/>
      <c r="BBA55" s="37"/>
      <c r="BBB55" s="37"/>
      <c r="BBC55" s="37"/>
      <c r="BBD55" s="37"/>
      <c r="BBE55" s="37"/>
      <c r="BBF55" s="37"/>
      <c r="BBG55" s="37"/>
      <c r="BBH55" s="37"/>
      <c r="BBI55" s="37"/>
      <c r="BBJ55" s="37"/>
      <c r="BBK55" s="37"/>
      <c r="BBL55" s="37"/>
      <c r="BBM55" s="37"/>
      <c r="BBN55" s="37"/>
      <c r="BBO55" s="37"/>
      <c r="BBP55" s="37"/>
      <c r="BBQ55" s="37"/>
      <c r="BBR55" s="37"/>
      <c r="BBS55" s="37"/>
      <c r="BBT55" s="37"/>
      <c r="BBU55" s="37"/>
      <c r="BBV55" s="37"/>
      <c r="BBW55" s="37"/>
      <c r="BBX55" s="37"/>
      <c r="BBY55" s="37"/>
      <c r="BBZ55" s="37"/>
      <c r="BCA55" s="37"/>
      <c r="BCB55" s="37"/>
      <c r="BCC55" s="37"/>
      <c r="BCD55" s="37"/>
      <c r="BCE55" s="37"/>
      <c r="BCF55" s="37"/>
      <c r="BCG55" s="37"/>
      <c r="BCH55" s="37"/>
      <c r="BCI55" s="37"/>
      <c r="BCJ55" s="37"/>
      <c r="BCK55" s="37"/>
      <c r="BCL55" s="37"/>
      <c r="BCM55" s="37"/>
      <c r="BCN55" s="37"/>
      <c r="BCO55" s="37"/>
      <c r="BCP55" s="37"/>
      <c r="BCQ55" s="37"/>
      <c r="BCR55" s="37"/>
      <c r="BCS55" s="37"/>
      <c r="BCT55" s="37"/>
      <c r="BCU55" s="37"/>
      <c r="BCV55" s="37"/>
      <c r="BCW55" s="37"/>
      <c r="BCX55" s="37"/>
      <c r="BCY55" s="37"/>
      <c r="BCZ55" s="37"/>
      <c r="BDA55" s="37"/>
      <c r="BDB55" s="37"/>
      <c r="BDC55" s="37"/>
      <c r="BDD55" s="37"/>
      <c r="BDE55" s="37"/>
      <c r="BDF55" s="37"/>
      <c r="BDG55" s="37"/>
      <c r="BDH55" s="37"/>
      <c r="BDI55" s="37"/>
      <c r="BDJ55" s="37"/>
      <c r="BDK55" s="37"/>
      <c r="BDL55" s="37"/>
      <c r="BDM55" s="37"/>
      <c r="BDN55" s="37"/>
      <c r="BDO55" s="37"/>
      <c r="BDP55" s="37"/>
      <c r="BDQ55" s="37"/>
      <c r="BDR55" s="37"/>
      <c r="BDS55" s="37"/>
      <c r="BDT55" s="37"/>
      <c r="BDU55" s="37"/>
      <c r="BDV55" s="37"/>
      <c r="BDW55" s="37"/>
      <c r="BDX55" s="37"/>
      <c r="BDY55" s="37"/>
      <c r="BDZ55" s="37"/>
      <c r="BEA55" s="37"/>
      <c r="BEB55" s="37"/>
      <c r="BEC55" s="37"/>
      <c r="BED55" s="37"/>
      <c r="BEE55" s="37"/>
      <c r="BEF55" s="37"/>
      <c r="BEG55" s="37"/>
      <c r="BEH55" s="37"/>
      <c r="BEI55" s="37"/>
      <c r="BEJ55" s="37"/>
      <c r="BEK55" s="37"/>
      <c r="BEL55" s="37"/>
      <c r="BEM55" s="37"/>
      <c r="BEN55" s="37"/>
      <c r="BEO55" s="37"/>
      <c r="BEP55" s="37"/>
      <c r="BEQ55" s="37"/>
      <c r="BER55" s="37"/>
      <c r="BES55" s="37"/>
      <c r="BET55" s="37"/>
      <c r="BEU55" s="37"/>
      <c r="BEV55" s="37"/>
      <c r="BEW55" s="37"/>
      <c r="BEX55" s="37"/>
      <c r="BEY55" s="37"/>
      <c r="BEZ55" s="37"/>
      <c r="BFA55" s="37"/>
      <c r="BFB55" s="37"/>
      <c r="BFC55" s="37"/>
      <c r="BFD55" s="37"/>
      <c r="BFE55" s="37"/>
      <c r="BFF55" s="37"/>
      <c r="BFG55" s="37"/>
      <c r="BFH55" s="37"/>
      <c r="BFI55" s="37"/>
      <c r="BFJ55" s="37"/>
      <c r="BFK55" s="37"/>
      <c r="BFL55" s="37"/>
      <c r="BFM55" s="37"/>
      <c r="BFN55" s="37"/>
      <c r="BFO55" s="37"/>
      <c r="BFP55" s="37"/>
      <c r="BFQ55" s="37"/>
      <c r="BFR55" s="37"/>
      <c r="BFS55" s="37"/>
      <c r="BFT55" s="37"/>
      <c r="BFU55" s="37"/>
      <c r="BFV55" s="37"/>
      <c r="BFW55" s="37"/>
      <c r="BFX55" s="37"/>
      <c r="BFY55" s="37"/>
      <c r="BFZ55" s="37"/>
      <c r="BGA55" s="37"/>
      <c r="BGB55" s="37"/>
      <c r="BGC55" s="37"/>
      <c r="BGD55" s="37"/>
      <c r="BGE55" s="37"/>
      <c r="BGF55" s="37"/>
      <c r="BGG55" s="37"/>
      <c r="BGH55" s="37"/>
      <c r="BGI55" s="37"/>
      <c r="BGJ55" s="37"/>
      <c r="BGK55" s="37"/>
      <c r="BGL55" s="37"/>
      <c r="BGM55" s="37"/>
      <c r="BGN55" s="37"/>
      <c r="BGO55" s="37"/>
      <c r="BGP55" s="37"/>
      <c r="BGQ55" s="37"/>
      <c r="BGR55" s="37"/>
      <c r="BGS55" s="37"/>
      <c r="BGT55" s="37"/>
      <c r="BGU55" s="37"/>
      <c r="BGV55" s="37"/>
      <c r="BGW55" s="37"/>
      <c r="BGX55" s="37"/>
      <c r="BGY55" s="37"/>
      <c r="BGZ55" s="37"/>
      <c r="BHA55" s="37"/>
      <c r="BHB55" s="37"/>
      <c r="BHC55" s="37"/>
      <c r="BHD55" s="37"/>
      <c r="BHE55" s="37"/>
      <c r="BHF55" s="37"/>
      <c r="BHG55" s="37"/>
      <c r="BHH55" s="37"/>
      <c r="BHI55" s="37"/>
      <c r="BHJ55" s="37"/>
      <c r="BHK55" s="37"/>
      <c r="BHL55" s="37"/>
      <c r="BHM55" s="37"/>
      <c r="BHN55" s="37"/>
      <c r="BHO55" s="37"/>
      <c r="BHP55" s="37"/>
      <c r="BHQ55" s="37"/>
      <c r="BHR55" s="37"/>
      <c r="BHS55" s="37"/>
      <c r="BHT55" s="37"/>
      <c r="BHU55" s="37"/>
      <c r="BHV55" s="37"/>
      <c r="BHW55" s="37"/>
      <c r="BHX55" s="37"/>
      <c r="BHY55" s="37"/>
      <c r="BHZ55" s="37"/>
      <c r="BIA55" s="37"/>
      <c r="BIB55" s="37"/>
      <c r="BIC55" s="37"/>
      <c r="BID55" s="37"/>
      <c r="BIE55" s="37"/>
      <c r="BIF55" s="37"/>
      <c r="BIG55" s="37"/>
      <c r="BIH55" s="37"/>
      <c r="BII55" s="37"/>
      <c r="BIJ55" s="37"/>
      <c r="BIK55" s="37"/>
      <c r="BIL55" s="37"/>
      <c r="BIM55" s="37"/>
      <c r="BIN55" s="37"/>
      <c r="BIO55" s="37"/>
      <c r="BIP55" s="37"/>
      <c r="BIQ55" s="37"/>
      <c r="BIR55" s="37"/>
      <c r="BIS55" s="37"/>
      <c r="BIT55" s="37"/>
      <c r="BIU55" s="37"/>
      <c r="BIV55" s="37"/>
      <c r="BIW55" s="37"/>
      <c r="BIX55" s="37"/>
      <c r="BIY55" s="37"/>
      <c r="BIZ55" s="37"/>
      <c r="BJA55" s="37"/>
      <c r="BJB55" s="37"/>
      <c r="BJC55" s="37"/>
      <c r="BJD55" s="37"/>
      <c r="BJE55" s="37"/>
      <c r="BJF55" s="37"/>
      <c r="BJG55" s="37"/>
      <c r="BJH55" s="37"/>
      <c r="BJI55" s="37"/>
      <c r="BJJ55" s="37"/>
      <c r="BJK55" s="37"/>
      <c r="BJL55" s="37"/>
      <c r="BJM55" s="37"/>
      <c r="BJN55" s="37"/>
      <c r="BJO55" s="37"/>
      <c r="BJP55" s="37"/>
      <c r="BJQ55" s="37"/>
      <c r="BJR55" s="37"/>
      <c r="BJS55" s="37"/>
      <c r="BJT55" s="37"/>
      <c r="BJU55" s="37"/>
      <c r="BJV55" s="37"/>
      <c r="BJW55" s="37"/>
      <c r="BJX55" s="37"/>
      <c r="BJY55" s="37"/>
      <c r="BJZ55" s="37"/>
      <c r="BKA55" s="37"/>
      <c r="BKB55" s="37"/>
      <c r="BKC55" s="37"/>
      <c r="BKD55" s="37"/>
      <c r="BKE55" s="37"/>
      <c r="BKF55" s="37"/>
      <c r="BKG55" s="37"/>
      <c r="BKH55" s="37"/>
      <c r="BKI55" s="37"/>
      <c r="BKJ55" s="37"/>
      <c r="BKK55" s="37"/>
      <c r="BKL55" s="37"/>
      <c r="BKM55" s="37"/>
      <c r="BKN55" s="37"/>
      <c r="BKO55" s="37"/>
      <c r="BKP55" s="37"/>
      <c r="BKQ55" s="37"/>
      <c r="BKR55" s="37"/>
      <c r="BKS55" s="37"/>
      <c r="BKT55" s="37"/>
      <c r="BKU55" s="37"/>
      <c r="BKV55" s="37"/>
      <c r="BKW55" s="37"/>
      <c r="BKX55" s="37"/>
      <c r="BKY55" s="37"/>
      <c r="BKZ55" s="37"/>
      <c r="BLA55" s="37"/>
      <c r="BLB55" s="37"/>
      <c r="BLC55" s="37"/>
      <c r="BLD55" s="37"/>
      <c r="BLE55" s="37"/>
      <c r="BLF55" s="37"/>
      <c r="BLG55" s="37"/>
      <c r="BLH55" s="37"/>
      <c r="BLI55" s="37"/>
      <c r="BLJ55" s="37"/>
      <c r="BLK55" s="37"/>
      <c r="BLL55" s="37"/>
      <c r="BLM55" s="37"/>
      <c r="BLN55" s="37"/>
      <c r="BLO55" s="37"/>
      <c r="BLP55" s="37"/>
      <c r="BLQ55" s="37"/>
      <c r="BLR55" s="37"/>
      <c r="BLS55" s="37"/>
      <c r="BLT55" s="37"/>
      <c r="BLU55" s="37"/>
      <c r="BLV55" s="37"/>
      <c r="BLW55" s="37"/>
      <c r="BLX55" s="37"/>
      <c r="BLY55" s="37"/>
      <c r="BLZ55" s="37"/>
      <c r="BMA55" s="37"/>
      <c r="BMB55" s="37"/>
      <c r="BMC55" s="37"/>
      <c r="BMD55" s="37"/>
      <c r="BME55" s="37"/>
      <c r="BMF55" s="37"/>
      <c r="BMG55" s="37"/>
      <c r="BMH55" s="37"/>
      <c r="BMI55" s="37"/>
      <c r="BMJ55" s="37"/>
      <c r="BMK55" s="37"/>
      <c r="BML55" s="37"/>
      <c r="BMM55" s="37"/>
      <c r="BMN55" s="37"/>
      <c r="BMO55" s="37"/>
      <c r="BMP55" s="37"/>
      <c r="BMQ55" s="37"/>
      <c r="BMR55" s="37"/>
      <c r="BMS55" s="37"/>
      <c r="BMT55" s="37"/>
      <c r="BMU55" s="37"/>
      <c r="BMV55" s="37"/>
      <c r="BMW55" s="37"/>
      <c r="BMX55" s="37"/>
      <c r="BMY55" s="37"/>
      <c r="BMZ55" s="37"/>
      <c r="BNA55" s="37"/>
      <c r="BNB55" s="37"/>
      <c r="BNC55" s="37"/>
      <c r="BND55" s="37"/>
      <c r="BNE55" s="37"/>
      <c r="BNF55" s="37"/>
      <c r="BNG55" s="37"/>
      <c r="BNH55" s="37"/>
      <c r="BNI55" s="37"/>
      <c r="BNJ55" s="37"/>
      <c r="BNK55" s="37"/>
      <c r="BNL55" s="37"/>
      <c r="BNM55" s="37"/>
      <c r="BNN55" s="37"/>
      <c r="BNO55" s="37"/>
      <c r="BNP55" s="37"/>
      <c r="BNQ55" s="37"/>
      <c r="BNR55" s="37"/>
      <c r="BNS55" s="37"/>
      <c r="BNT55" s="37"/>
      <c r="BNU55" s="37"/>
      <c r="BNV55" s="37"/>
      <c r="BNW55" s="37"/>
      <c r="BNX55" s="37"/>
      <c r="BNY55" s="37"/>
      <c r="BNZ55" s="37"/>
      <c r="BOA55" s="37"/>
      <c r="BOB55" s="37"/>
      <c r="BOC55" s="37"/>
      <c r="BOD55" s="37"/>
      <c r="BOE55" s="37"/>
      <c r="BOF55" s="37"/>
      <c r="BOG55" s="37"/>
      <c r="BOH55" s="37"/>
      <c r="BOI55" s="37"/>
      <c r="BOJ55" s="37"/>
      <c r="BOK55" s="37"/>
      <c r="BOL55" s="37"/>
      <c r="BOM55" s="37"/>
      <c r="BON55" s="37"/>
      <c r="BOO55" s="37"/>
      <c r="BOP55" s="37"/>
      <c r="BOQ55" s="37"/>
      <c r="BOR55" s="37"/>
      <c r="BOS55" s="37"/>
      <c r="BOT55" s="37"/>
      <c r="BOU55" s="37"/>
      <c r="BOV55" s="37"/>
      <c r="BOW55" s="37"/>
      <c r="BOX55" s="37"/>
      <c r="BOY55" s="37"/>
      <c r="BOZ55" s="37"/>
      <c r="BPA55" s="37"/>
      <c r="BPB55" s="37"/>
      <c r="BPC55" s="37"/>
      <c r="BPD55" s="37"/>
      <c r="BPE55" s="37"/>
      <c r="BPF55" s="37"/>
      <c r="BPG55" s="37"/>
      <c r="BPH55" s="37"/>
      <c r="BPI55" s="37"/>
      <c r="BPJ55" s="37"/>
      <c r="BPK55" s="37"/>
      <c r="BPL55" s="37"/>
      <c r="BPM55" s="37"/>
      <c r="BPN55" s="37"/>
      <c r="BPO55" s="37"/>
      <c r="BPP55" s="37"/>
      <c r="BPQ55" s="37"/>
      <c r="BPR55" s="37"/>
      <c r="BPS55" s="37"/>
      <c r="BPT55" s="37"/>
      <c r="BPU55" s="37"/>
      <c r="BPV55" s="37"/>
      <c r="BPW55" s="37"/>
      <c r="BPX55" s="37"/>
      <c r="BPY55" s="37"/>
      <c r="BPZ55" s="37"/>
      <c r="BQA55" s="37"/>
      <c r="BQB55" s="37"/>
      <c r="BQC55" s="37"/>
      <c r="BQD55" s="37"/>
      <c r="BQE55" s="37"/>
      <c r="BQF55" s="37"/>
      <c r="BQG55" s="37"/>
      <c r="BQH55" s="37"/>
      <c r="BQI55" s="37"/>
      <c r="BQJ55" s="37"/>
      <c r="BQK55" s="37"/>
      <c r="BQL55" s="37"/>
      <c r="BQM55" s="37"/>
      <c r="BQN55" s="37"/>
      <c r="BQO55" s="37"/>
      <c r="BQP55" s="37"/>
      <c r="BQQ55" s="37"/>
      <c r="BQR55" s="37"/>
      <c r="BQS55" s="37"/>
      <c r="BQT55" s="37"/>
      <c r="BQU55" s="37"/>
      <c r="BQV55" s="37"/>
      <c r="BQW55" s="37"/>
      <c r="BQX55" s="37"/>
      <c r="BQY55" s="37"/>
      <c r="BQZ55" s="37"/>
      <c r="BRA55" s="37"/>
      <c r="BRB55" s="37"/>
      <c r="BRC55" s="37"/>
      <c r="BRD55" s="37"/>
      <c r="BRE55" s="37"/>
      <c r="BRF55" s="37"/>
      <c r="BRG55" s="37"/>
      <c r="BRH55" s="37"/>
      <c r="BRI55" s="37"/>
      <c r="BRJ55" s="37"/>
      <c r="BRK55" s="37"/>
      <c r="BRL55" s="37"/>
      <c r="BRM55" s="37"/>
      <c r="BRN55" s="37"/>
      <c r="BRO55" s="37"/>
      <c r="BRP55" s="37"/>
      <c r="BRQ55" s="37"/>
      <c r="BRR55" s="37"/>
      <c r="BRS55" s="37"/>
      <c r="BRT55" s="37"/>
      <c r="BRU55" s="37"/>
      <c r="BRV55" s="37"/>
      <c r="BRW55" s="37"/>
      <c r="BRX55" s="37"/>
      <c r="BRY55" s="37"/>
      <c r="BRZ55" s="37"/>
      <c r="BSA55" s="37"/>
      <c r="BSB55" s="37"/>
      <c r="BSC55" s="37"/>
      <c r="BSD55" s="37"/>
      <c r="BSE55" s="37"/>
      <c r="BSF55" s="37"/>
      <c r="BSG55" s="37"/>
      <c r="BSH55" s="37"/>
      <c r="BSI55" s="37"/>
      <c r="BSJ55" s="37"/>
      <c r="BSK55" s="37"/>
      <c r="BSL55" s="37"/>
      <c r="BSM55" s="37"/>
      <c r="BSN55" s="37"/>
      <c r="BSO55" s="37"/>
      <c r="BSP55" s="37"/>
      <c r="BSQ55" s="37"/>
      <c r="BSR55" s="37"/>
      <c r="BSS55" s="37"/>
      <c r="BST55" s="37"/>
      <c r="BSU55" s="37"/>
      <c r="BSV55" s="37"/>
      <c r="BSW55" s="37"/>
      <c r="BSX55" s="37"/>
      <c r="BSY55" s="37"/>
      <c r="BSZ55" s="37"/>
      <c r="BTA55" s="37"/>
      <c r="BTB55" s="37"/>
      <c r="BTC55" s="37"/>
      <c r="BTD55" s="37"/>
      <c r="BTE55" s="37"/>
      <c r="BTF55" s="37"/>
      <c r="BTG55" s="37"/>
      <c r="BTH55" s="37"/>
      <c r="BTI55" s="37"/>
      <c r="BTJ55" s="37"/>
      <c r="BTK55" s="37"/>
      <c r="BTL55" s="37"/>
      <c r="BTM55" s="37"/>
      <c r="BTN55" s="37"/>
      <c r="BTO55" s="37"/>
      <c r="BTP55" s="37"/>
      <c r="BTQ55" s="37"/>
      <c r="BTR55" s="37"/>
      <c r="BTS55" s="37"/>
      <c r="BTT55" s="37"/>
      <c r="BTU55" s="37"/>
      <c r="BTV55" s="37"/>
      <c r="BTW55" s="37"/>
      <c r="BTX55" s="37"/>
      <c r="BTY55" s="37"/>
      <c r="BTZ55" s="37"/>
      <c r="BUA55" s="37"/>
      <c r="BUB55" s="37"/>
      <c r="BUC55" s="37"/>
      <c r="BUD55" s="37"/>
      <c r="BUE55" s="37"/>
      <c r="BUF55" s="37"/>
      <c r="BUG55" s="37"/>
      <c r="BUH55" s="37"/>
      <c r="BUI55" s="37"/>
      <c r="BUJ55" s="37"/>
      <c r="BUK55" s="37"/>
      <c r="BUL55" s="37"/>
      <c r="BUM55" s="37"/>
      <c r="BUN55" s="37"/>
      <c r="BUO55" s="37"/>
      <c r="BUP55" s="37"/>
      <c r="BUQ55" s="37"/>
      <c r="BUR55" s="37"/>
      <c r="BUS55" s="37"/>
      <c r="BUT55" s="37"/>
      <c r="BUU55" s="37"/>
      <c r="BUV55" s="37"/>
      <c r="BUW55" s="37"/>
      <c r="BUX55" s="37"/>
      <c r="BUY55" s="37"/>
      <c r="BUZ55" s="37"/>
      <c r="BVA55" s="37"/>
      <c r="BVB55" s="37"/>
      <c r="BVC55" s="37"/>
      <c r="BVD55" s="37"/>
      <c r="BVE55" s="37"/>
      <c r="BVF55" s="37"/>
      <c r="BVG55" s="37"/>
      <c r="BVH55" s="37"/>
      <c r="BVI55" s="37"/>
      <c r="BVJ55" s="37"/>
      <c r="BVK55" s="37"/>
      <c r="BVL55" s="37"/>
      <c r="BVM55" s="37"/>
      <c r="BVN55" s="37"/>
      <c r="BVO55" s="37"/>
      <c r="BVP55" s="37"/>
      <c r="BVQ55" s="37"/>
      <c r="BVR55" s="37"/>
      <c r="BVS55" s="37"/>
      <c r="BVT55" s="37"/>
      <c r="BVU55" s="37"/>
      <c r="BVV55" s="37"/>
      <c r="BVW55" s="37"/>
      <c r="BVX55" s="37"/>
      <c r="BVY55" s="37"/>
      <c r="BVZ55" s="37"/>
      <c r="BWA55" s="37"/>
      <c r="BWB55" s="37"/>
      <c r="BWC55" s="37"/>
      <c r="BWD55" s="37"/>
      <c r="BWE55" s="37"/>
      <c r="BWF55" s="37"/>
      <c r="BWG55" s="37"/>
      <c r="BWH55" s="37"/>
      <c r="BWI55" s="37"/>
      <c r="BWJ55" s="37"/>
      <c r="BWK55" s="37"/>
      <c r="BWL55" s="37"/>
      <c r="BWM55" s="37"/>
      <c r="BWN55" s="37"/>
      <c r="BWO55" s="37"/>
      <c r="BWP55" s="37"/>
      <c r="BWQ55" s="37"/>
      <c r="BWR55" s="37"/>
      <c r="BWS55" s="37"/>
      <c r="BWT55" s="37"/>
      <c r="BWU55" s="37"/>
      <c r="BWV55" s="37"/>
      <c r="BWW55" s="37"/>
      <c r="BWX55" s="37"/>
      <c r="BWY55" s="37"/>
      <c r="BWZ55" s="37"/>
      <c r="BXA55" s="37"/>
      <c r="BXB55" s="37"/>
      <c r="BXC55" s="37"/>
      <c r="BXD55" s="37"/>
      <c r="BXE55" s="37"/>
      <c r="BXF55" s="37"/>
      <c r="BXG55" s="37"/>
      <c r="BXH55" s="37"/>
      <c r="BXI55" s="37"/>
      <c r="BXJ55" s="37"/>
      <c r="BXK55" s="37"/>
      <c r="BXL55" s="37"/>
      <c r="BXM55" s="37"/>
      <c r="BXN55" s="37"/>
      <c r="BXO55" s="37"/>
      <c r="BXP55" s="37"/>
      <c r="BXQ55" s="37"/>
      <c r="BXR55" s="37"/>
      <c r="BXS55" s="37"/>
      <c r="BXT55" s="37"/>
      <c r="BXU55" s="37"/>
      <c r="BXV55" s="37"/>
      <c r="BXW55" s="37"/>
      <c r="BXX55" s="37"/>
      <c r="BXY55" s="37"/>
      <c r="BXZ55" s="37"/>
      <c r="BYA55" s="37"/>
      <c r="BYB55" s="37"/>
      <c r="BYC55" s="37"/>
      <c r="BYD55" s="37"/>
      <c r="BYE55" s="37"/>
      <c r="BYF55" s="37"/>
      <c r="BYG55" s="37"/>
      <c r="BYH55" s="37"/>
      <c r="BYI55" s="37"/>
      <c r="BYJ55" s="37"/>
      <c r="BYK55" s="37"/>
      <c r="BYL55" s="37"/>
      <c r="BYM55" s="37"/>
      <c r="BYN55" s="37"/>
      <c r="BYO55" s="37"/>
      <c r="BYP55" s="37"/>
      <c r="BYQ55" s="37"/>
      <c r="BYR55" s="37"/>
      <c r="BYS55" s="37"/>
      <c r="BYT55" s="37"/>
      <c r="BYU55" s="37"/>
      <c r="BYV55" s="37"/>
      <c r="BYW55" s="37"/>
      <c r="BYX55" s="37"/>
      <c r="BYY55" s="37"/>
      <c r="BYZ55" s="37"/>
      <c r="BZA55" s="37"/>
      <c r="BZB55" s="37"/>
      <c r="BZC55" s="37"/>
      <c r="BZD55" s="37"/>
      <c r="BZE55" s="37"/>
      <c r="BZF55" s="37"/>
      <c r="BZG55" s="37"/>
      <c r="BZH55" s="37"/>
      <c r="BZI55" s="37"/>
      <c r="BZJ55" s="37"/>
      <c r="BZK55" s="37"/>
      <c r="BZL55" s="37"/>
      <c r="BZM55" s="37"/>
      <c r="BZN55" s="37"/>
      <c r="BZO55" s="37"/>
      <c r="BZP55" s="37"/>
      <c r="BZQ55" s="37"/>
      <c r="BZR55" s="37"/>
      <c r="BZS55" s="37"/>
      <c r="BZT55" s="37"/>
      <c r="BZU55" s="37"/>
      <c r="BZV55" s="37"/>
      <c r="BZW55" s="37"/>
      <c r="BZX55" s="37"/>
      <c r="BZY55" s="37"/>
      <c r="BZZ55" s="37"/>
      <c r="CAA55" s="37"/>
      <c r="CAB55" s="37"/>
      <c r="CAC55" s="37"/>
      <c r="CAD55" s="37"/>
      <c r="CAE55" s="37"/>
      <c r="CAF55" s="37"/>
      <c r="CAG55" s="37"/>
      <c r="CAH55" s="37"/>
      <c r="CAI55" s="37"/>
      <c r="CAJ55" s="37"/>
      <c r="CAK55" s="37"/>
      <c r="CAL55" s="37"/>
      <c r="CAM55" s="37"/>
      <c r="CAN55" s="37"/>
      <c r="CAO55" s="37"/>
      <c r="CAP55" s="37"/>
      <c r="CAQ55" s="37"/>
      <c r="CAR55" s="37"/>
      <c r="CAS55" s="37"/>
      <c r="CAT55" s="37"/>
      <c r="CAU55" s="37"/>
      <c r="CAV55" s="37"/>
      <c r="CAW55" s="37"/>
      <c r="CAX55" s="37"/>
      <c r="CAY55" s="37"/>
      <c r="CAZ55" s="37"/>
      <c r="CBA55" s="37"/>
      <c r="CBB55" s="37"/>
      <c r="CBC55" s="37"/>
      <c r="CBD55" s="37"/>
      <c r="CBE55" s="37"/>
      <c r="CBF55" s="37"/>
      <c r="CBG55" s="37"/>
      <c r="CBH55" s="37"/>
      <c r="CBI55" s="37"/>
      <c r="CBJ55" s="37"/>
      <c r="CBK55" s="37"/>
      <c r="CBL55" s="37"/>
      <c r="CBM55" s="37"/>
      <c r="CBN55" s="37"/>
      <c r="CBO55" s="37"/>
      <c r="CBP55" s="37"/>
      <c r="CBQ55" s="37"/>
      <c r="CBR55" s="37"/>
      <c r="CBS55" s="37"/>
      <c r="CBT55" s="37"/>
      <c r="CBU55" s="37"/>
      <c r="CBV55" s="37"/>
      <c r="CBW55" s="37"/>
      <c r="CBX55" s="37"/>
      <c r="CBY55" s="37"/>
      <c r="CBZ55" s="37"/>
      <c r="CCA55" s="37"/>
      <c r="CCB55" s="37"/>
      <c r="CCC55" s="37"/>
      <c r="CCD55" s="37"/>
      <c r="CCE55" s="37"/>
      <c r="CCF55" s="37"/>
      <c r="CCG55" s="37"/>
      <c r="CCH55" s="37"/>
      <c r="CCI55" s="37"/>
      <c r="CCJ55" s="37"/>
      <c r="CCK55" s="37"/>
      <c r="CCL55" s="37"/>
      <c r="CCM55" s="37"/>
      <c r="CCN55" s="37"/>
      <c r="CCO55" s="37"/>
      <c r="CCP55" s="37"/>
      <c r="CCQ55" s="37"/>
      <c r="CCR55" s="37"/>
      <c r="CCS55" s="37"/>
      <c r="CCT55" s="37"/>
      <c r="CCU55" s="37"/>
      <c r="CCV55" s="37"/>
      <c r="CCW55" s="37"/>
      <c r="CCX55" s="37"/>
      <c r="CCY55" s="37"/>
      <c r="CCZ55" s="37"/>
      <c r="CDA55" s="37"/>
      <c r="CDB55" s="37"/>
      <c r="CDC55" s="37"/>
      <c r="CDD55" s="37"/>
      <c r="CDE55" s="37"/>
      <c r="CDF55" s="37"/>
      <c r="CDG55" s="37"/>
      <c r="CDH55" s="37"/>
      <c r="CDI55" s="37"/>
      <c r="CDJ55" s="37"/>
      <c r="CDK55" s="37"/>
      <c r="CDL55" s="37"/>
      <c r="CDM55" s="37"/>
      <c r="CDN55" s="37"/>
      <c r="CDO55" s="37"/>
      <c r="CDP55" s="37"/>
      <c r="CDQ55" s="37"/>
      <c r="CDR55" s="37"/>
      <c r="CDS55" s="37"/>
      <c r="CDT55" s="37"/>
      <c r="CDU55" s="37"/>
      <c r="CDV55" s="37"/>
      <c r="CDW55" s="37"/>
      <c r="CDX55" s="37"/>
      <c r="CDY55" s="37"/>
      <c r="CDZ55" s="37"/>
      <c r="CEA55" s="37"/>
      <c r="CEB55" s="37"/>
      <c r="CEC55" s="37"/>
      <c r="CED55" s="37"/>
      <c r="CEE55" s="37"/>
      <c r="CEF55" s="37"/>
      <c r="CEG55" s="37"/>
      <c r="CEH55" s="37"/>
      <c r="CEI55" s="37"/>
      <c r="CEJ55" s="37"/>
      <c r="CEK55" s="37"/>
      <c r="CEL55" s="37"/>
      <c r="CEM55" s="37"/>
      <c r="CEN55" s="37"/>
      <c r="CEO55" s="37"/>
      <c r="CEP55" s="37"/>
      <c r="CEQ55" s="37"/>
      <c r="CER55" s="37"/>
      <c r="CES55" s="37"/>
      <c r="CET55" s="37"/>
      <c r="CEU55" s="37"/>
      <c r="CEV55" s="37"/>
      <c r="CEW55" s="37"/>
      <c r="CEX55" s="37"/>
      <c r="CEY55" s="37"/>
      <c r="CEZ55" s="37"/>
      <c r="CFA55" s="37"/>
      <c r="CFB55" s="37"/>
      <c r="CFC55" s="37"/>
      <c r="CFD55" s="37"/>
      <c r="CFE55" s="37"/>
      <c r="CFF55" s="37"/>
      <c r="CFG55" s="37"/>
      <c r="CFH55" s="37"/>
      <c r="CFI55" s="37"/>
      <c r="CFJ55" s="37"/>
      <c r="CFK55" s="37"/>
      <c r="CFL55" s="37"/>
      <c r="CFM55" s="37"/>
      <c r="CFN55" s="37"/>
      <c r="CFO55" s="37"/>
      <c r="CFP55" s="37"/>
      <c r="CFQ55" s="37"/>
      <c r="CFR55" s="37"/>
      <c r="CFS55" s="37"/>
      <c r="CFT55" s="37"/>
      <c r="CFU55" s="37"/>
      <c r="CFV55" s="37"/>
      <c r="CFW55" s="37"/>
      <c r="CFX55" s="37"/>
      <c r="CFY55" s="37"/>
      <c r="CFZ55" s="37"/>
      <c r="CGA55" s="37"/>
      <c r="CGB55" s="37"/>
      <c r="CGC55" s="37"/>
      <c r="CGD55" s="37"/>
      <c r="CGE55" s="37"/>
      <c r="CGF55" s="37"/>
      <c r="CGG55" s="37"/>
      <c r="CGH55" s="37"/>
      <c r="CGI55" s="37"/>
      <c r="CGJ55" s="37"/>
      <c r="CGK55" s="37"/>
      <c r="CGL55" s="37"/>
      <c r="CGM55" s="37"/>
      <c r="CGN55" s="37"/>
      <c r="CGO55" s="37"/>
      <c r="CGP55" s="37"/>
      <c r="CGQ55" s="37"/>
      <c r="CGR55" s="37"/>
      <c r="CGS55" s="37"/>
      <c r="CGT55" s="37"/>
      <c r="CGU55" s="37"/>
      <c r="CGV55" s="37"/>
      <c r="CGW55" s="37"/>
      <c r="CGX55" s="37"/>
      <c r="CGY55" s="37"/>
      <c r="CGZ55" s="37"/>
      <c r="CHA55" s="37"/>
      <c r="CHB55" s="37"/>
      <c r="CHC55" s="37"/>
      <c r="CHD55" s="37"/>
      <c r="CHE55" s="37"/>
      <c r="CHF55" s="37"/>
      <c r="CHG55" s="37"/>
      <c r="CHH55" s="37"/>
      <c r="CHI55" s="37"/>
      <c r="CHJ55" s="37"/>
      <c r="CHK55" s="37"/>
      <c r="CHL55" s="37"/>
      <c r="CHM55" s="37"/>
      <c r="CHN55" s="37"/>
      <c r="CHO55" s="37"/>
      <c r="CHP55" s="37"/>
      <c r="CHQ55" s="37"/>
      <c r="CHR55" s="37"/>
      <c r="CHS55" s="37"/>
      <c r="CHT55" s="37"/>
      <c r="CHU55" s="37"/>
      <c r="CHV55" s="37"/>
      <c r="CHW55" s="37"/>
      <c r="CHX55" s="37"/>
      <c r="CHY55" s="37"/>
      <c r="CHZ55" s="37"/>
      <c r="CIA55" s="37"/>
      <c r="CIB55" s="37"/>
      <c r="CIC55" s="37"/>
      <c r="CID55" s="37"/>
      <c r="CIE55" s="37"/>
      <c r="CIF55" s="37"/>
      <c r="CIG55" s="37"/>
      <c r="CIH55" s="37"/>
      <c r="CII55" s="37"/>
      <c r="CIJ55" s="37"/>
      <c r="CIK55" s="37"/>
      <c r="CIL55" s="37"/>
      <c r="CIM55" s="37"/>
      <c r="CIN55" s="37"/>
      <c r="CIO55" s="37"/>
      <c r="CIP55" s="37"/>
      <c r="CIQ55" s="37"/>
      <c r="CIR55" s="37"/>
      <c r="CIS55" s="37"/>
      <c r="CIT55" s="37"/>
      <c r="CIU55" s="37"/>
      <c r="CIV55" s="37"/>
      <c r="CIW55" s="37"/>
      <c r="CIX55" s="37"/>
      <c r="CIY55" s="37"/>
      <c r="CIZ55" s="37"/>
      <c r="CJA55" s="37"/>
      <c r="CJB55" s="37"/>
      <c r="CJC55" s="37"/>
      <c r="CJD55" s="37"/>
      <c r="CJE55" s="37"/>
      <c r="CJF55" s="37"/>
      <c r="CJG55" s="37"/>
      <c r="CJH55" s="37"/>
      <c r="CJI55" s="37"/>
      <c r="CJJ55" s="37"/>
      <c r="CJK55" s="37"/>
      <c r="CJL55" s="37"/>
      <c r="CJM55" s="37"/>
      <c r="CJN55" s="37"/>
      <c r="CJO55" s="37"/>
      <c r="CJP55" s="37"/>
      <c r="CJQ55" s="37"/>
      <c r="CJR55" s="37"/>
      <c r="CJS55" s="37"/>
      <c r="CJT55" s="37"/>
      <c r="CJU55" s="37"/>
      <c r="CJV55" s="37"/>
      <c r="CJW55" s="37"/>
      <c r="CJX55" s="37"/>
      <c r="CJY55" s="37"/>
      <c r="CJZ55" s="37"/>
      <c r="CKA55" s="37"/>
      <c r="CKB55" s="37"/>
      <c r="CKC55" s="37"/>
      <c r="CKD55" s="37"/>
      <c r="CKE55" s="37"/>
      <c r="CKF55" s="37"/>
      <c r="CKG55" s="37"/>
      <c r="CKH55" s="37"/>
      <c r="CKI55" s="37"/>
      <c r="CKJ55" s="37"/>
      <c r="CKK55" s="37"/>
      <c r="CKL55" s="37"/>
      <c r="CKM55" s="37"/>
      <c r="CKN55" s="37"/>
      <c r="CKO55" s="37"/>
      <c r="CKP55" s="37"/>
      <c r="CKQ55" s="37"/>
      <c r="CKR55" s="37"/>
      <c r="CKS55" s="37"/>
      <c r="CKT55" s="37"/>
      <c r="CKU55" s="37"/>
      <c r="CKV55" s="37"/>
      <c r="CKW55" s="37"/>
      <c r="CKX55" s="37"/>
      <c r="CKY55" s="37"/>
      <c r="CKZ55" s="37"/>
      <c r="CLA55" s="37"/>
      <c r="CLB55" s="37"/>
      <c r="CLC55" s="37"/>
      <c r="CLD55" s="37"/>
      <c r="CLE55" s="37"/>
      <c r="CLF55" s="37"/>
      <c r="CLG55" s="37"/>
      <c r="CLH55" s="37"/>
      <c r="CLI55" s="37"/>
      <c r="CLJ55" s="37"/>
      <c r="CLK55" s="37"/>
      <c r="CLL55" s="37"/>
      <c r="CLM55" s="37"/>
      <c r="CLN55" s="37"/>
      <c r="CLO55" s="37"/>
      <c r="CLP55" s="37"/>
      <c r="CLQ55" s="37"/>
      <c r="CLR55" s="37"/>
      <c r="CLS55" s="37"/>
      <c r="CLT55" s="37"/>
      <c r="CLU55" s="37"/>
      <c r="CLV55" s="37"/>
      <c r="CLW55" s="37"/>
      <c r="CLX55" s="37"/>
      <c r="CLY55" s="37"/>
      <c r="CLZ55" s="37"/>
      <c r="CMA55" s="37"/>
      <c r="CMB55" s="37"/>
      <c r="CMC55" s="37"/>
      <c r="CMD55" s="37"/>
      <c r="CME55" s="37"/>
      <c r="CMF55" s="37"/>
      <c r="CMG55" s="37"/>
      <c r="CMH55" s="37"/>
      <c r="CMI55" s="37"/>
      <c r="CMJ55" s="37"/>
      <c r="CMK55" s="37"/>
      <c r="CML55" s="37"/>
      <c r="CMM55" s="37"/>
      <c r="CMN55" s="37"/>
      <c r="CMO55" s="37"/>
      <c r="CMP55" s="37"/>
      <c r="CMQ55" s="37"/>
      <c r="CMR55" s="37"/>
      <c r="CMS55" s="37"/>
      <c r="CMT55" s="37"/>
      <c r="CMU55" s="37"/>
      <c r="CMV55" s="37"/>
      <c r="CMW55" s="37"/>
      <c r="CMX55" s="37"/>
      <c r="CMY55" s="37"/>
      <c r="CMZ55" s="37"/>
      <c r="CNA55" s="37"/>
      <c r="CNB55" s="37"/>
      <c r="CNC55" s="37"/>
      <c r="CND55" s="37"/>
      <c r="CNE55" s="37"/>
      <c r="CNF55" s="37"/>
      <c r="CNG55" s="37"/>
      <c r="CNH55" s="37"/>
      <c r="CNI55" s="37"/>
      <c r="CNJ55" s="37"/>
      <c r="CNK55" s="37"/>
      <c r="CNL55" s="37"/>
      <c r="CNM55" s="37"/>
      <c r="CNN55" s="37"/>
      <c r="CNO55" s="37"/>
      <c r="CNP55" s="37"/>
      <c r="CNQ55" s="37"/>
      <c r="CNR55" s="37"/>
      <c r="CNS55" s="37"/>
      <c r="CNT55" s="37"/>
      <c r="CNU55" s="37"/>
      <c r="CNV55" s="37"/>
      <c r="CNW55" s="37"/>
      <c r="CNX55" s="37"/>
      <c r="CNY55" s="37"/>
      <c r="CNZ55" s="37"/>
      <c r="COA55" s="37"/>
      <c r="COB55" s="37"/>
      <c r="COC55" s="37"/>
      <c r="COD55" s="37"/>
      <c r="COE55" s="37"/>
      <c r="COF55" s="37"/>
      <c r="COG55" s="37"/>
      <c r="COH55" s="37"/>
      <c r="COI55" s="37"/>
      <c r="COJ55" s="37"/>
      <c r="COK55" s="37"/>
      <c r="COL55" s="37"/>
      <c r="COM55" s="37"/>
      <c r="CON55" s="37"/>
      <c r="COO55" s="37"/>
      <c r="COP55" s="37"/>
      <c r="COQ55" s="37"/>
      <c r="COR55" s="37"/>
      <c r="COS55" s="37"/>
      <c r="COT55" s="37"/>
      <c r="COU55" s="37"/>
      <c r="COV55" s="37"/>
      <c r="COW55" s="37"/>
      <c r="COX55" s="37"/>
      <c r="COY55" s="37"/>
      <c r="COZ55" s="37"/>
      <c r="CPA55" s="37"/>
      <c r="CPB55" s="37"/>
      <c r="CPC55" s="37"/>
      <c r="CPD55" s="37"/>
      <c r="CPE55" s="37"/>
      <c r="CPF55" s="37"/>
      <c r="CPG55" s="37"/>
      <c r="CPH55" s="37"/>
      <c r="CPI55" s="37"/>
      <c r="CPJ55" s="37"/>
      <c r="CPK55" s="37"/>
      <c r="CPL55" s="37"/>
      <c r="CPM55" s="37"/>
      <c r="CPN55" s="37"/>
      <c r="CPO55" s="37"/>
      <c r="CPP55" s="37"/>
      <c r="CPQ55" s="37"/>
      <c r="CPR55" s="37"/>
      <c r="CPS55" s="37"/>
      <c r="CPT55" s="37"/>
      <c r="CPU55" s="37"/>
      <c r="CPV55" s="37"/>
      <c r="CPW55" s="37"/>
      <c r="CPX55" s="37"/>
      <c r="CPY55" s="37"/>
      <c r="CPZ55" s="37"/>
      <c r="CQA55" s="37"/>
      <c r="CQB55" s="37"/>
      <c r="CQC55" s="37"/>
      <c r="CQD55" s="37"/>
      <c r="CQE55" s="37"/>
      <c r="CQF55" s="37"/>
      <c r="CQG55" s="37"/>
      <c r="CQH55" s="37"/>
      <c r="CQI55" s="37"/>
      <c r="CQJ55" s="37"/>
      <c r="CQK55" s="37"/>
      <c r="CQL55" s="37"/>
      <c r="CQM55" s="37"/>
      <c r="CQN55" s="37"/>
      <c r="CQO55" s="37"/>
      <c r="CQP55" s="37"/>
      <c r="CQQ55" s="37"/>
      <c r="CQR55" s="37"/>
      <c r="CQS55" s="37"/>
      <c r="CQT55" s="37"/>
      <c r="CQU55" s="37"/>
      <c r="CQV55" s="37"/>
      <c r="CQW55" s="37"/>
      <c r="CQX55" s="37"/>
      <c r="CQY55" s="37"/>
      <c r="CQZ55" s="37"/>
      <c r="CRA55" s="37"/>
      <c r="CRB55" s="37"/>
      <c r="CRC55" s="37"/>
      <c r="CRD55" s="37"/>
      <c r="CRE55" s="37"/>
      <c r="CRF55" s="37"/>
      <c r="CRG55" s="37"/>
      <c r="CRH55" s="37"/>
      <c r="CRI55" s="37"/>
      <c r="CRJ55" s="37"/>
      <c r="CRK55" s="37"/>
      <c r="CRL55" s="37"/>
      <c r="CRM55" s="37"/>
      <c r="CRN55" s="37"/>
      <c r="CRO55" s="37"/>
      <c r="CRP55" s="37"/>
      <c r="CRQ55" s="37"/>
      <c r="CRR55" s="37"/>
      <c r="CRS55" s="37"/>
      <c r="CRT55" s="37"/>
      <c r="CRU55" s="37"/>
      <c r="CRV55" s="37"/>
      <c r="CRW55" s="37"/>
      <c r="CRX55" s="37"/>
      <c r="CRY55" s="37"/>
      <c r="CRZ55" s="37"/>
      <c r="CSA55" s="37"/>
      <c r="CSB55" s="37"/>
      <c r="CSC55" s="37"/>
      <c r="CSD55" s="37"/>
      <c r="CSE55" s="37"/>
      <c r="CSF55" s="37"/>
      <c r="CSG55" s="37"/>
      <c r="CSH55" s="37"/>
      <c r="CSI55" s="37"/>
      <c r="CSJ55" s="37"/>
      <c r="CSK55" s="37"/>
      <c r="CSL55" s="37"/>
      <c r="CSM55" s="37"/>
      <c r="CSN55" s="37"/>
      <c r="CSO55" s="37"/>
      <c r="CSP55" s="37"/>
      <c r="CSQ55" s="37"/>
      <c r="CSR55" s="37"/>
      <c r="CSS55" s="37"/>
      <c r="CST55" s="37"/>
      <c r="CSU55" s="37"/>
      <c r="CSV55" s="37"/>
      <c r="CSW55" s="37"/>
      <c r="CSX55" s="37"/>
      <c r="CSY55" s="37"/>
      <c r="CSZ55" s="37"/>
      <c r="CTA55" s="37"/>
      <c r="CTB55" s="37"/>
      <c r="CTC55" s="37"/>
      <c r="CTD55" s="37"/>
      <c r="CTE55" s="37"/>
      <c r="CTF55" s="37"/>
      <c r="CTG55" s="37"/>
      <c r="CTH55" s="37"/>
      <c r="CTI55" s="37"/>
      <c r="CTJ55" s="37"/>
      <c r="CTK55" s="37"/>
      <c r="CTL55" s="37"/>
      <c r="CTM55" s="37"/>
      <c r="CTN55" s="37"/>
      <c r="CTO55" s="37"/>
      <c r="CTP55" s="37"/>
      <c r="CTQ55" s="37"/>
      <c r="CTR55" s="37"/>
      <c r="CTS55" s="37"/>
      <c r="CTT55" s="37"/>
      <c r="CTU55" s="37"/>
      <c r="CTV55" s="37"/>
      <c r="CTW55" s="37"/>
      <c r="CTX55" s="37"/>
      <c r="CTY55" s="37"/>
      <c r="CTZ55" s="37"/>
      <c r="CUA55" s="37"/>
      <c r="CUB55" s="37"/>
      <c r="CUC55" s="37"/>
      <c r="CUD55" s="37"/>
      <c r="CUE55" s="37"/>
      <c r="CUF55" s="37"/>
      <c r="CUG55" s="37"/>
      <c r="CUH55" s="37"/>
      <c r="CUI55" s="37"/>
      <c r="CUJ55" s="37"/>
      <c r="CUK55" s="37"/>
      <c r="CUL55" s="37"/>
      <c r="CUM55" s="37"/>
      <c r="CUN55" s="37"/>
      <c r="CUO55" s="37"/>
      <c r="CUP55" s="37"/>
      <c r="CUQ55" s="37"/>
      <c r="CUR55" s="37"/>
      <c r="CUS55" s="37"/>
      <c r="CUT55" s="37"/>
      <c r="CUU55" s="37"/>
      <c r="CUV55" s="37"/>
      <c r="CUW55" s="37"/>
      <c r="CUX55" s="37"/>
      <c r="CUY55" s="37"/>
      <c r="CUZ55" s="37"/>
      <c r="CVA55" s="37"/>
      <c r="CVB55" s="37"/>
      <c r="CVC55" s="37"/>
      <c r="CVD55" s="37"/>
      <c r="CVE55" s="37"/>
      <c r="CVF55" s="37"/>
      <c r="CVG55" s="37"/>
      <c r="CVH55" s="37"/>
      <c r="CVI55" s="37"/>
      <c r="CVJ55" s="37"/>
      <c r="CVK55" s="37"/>
      <c r="CVL55" s="37"/>
      <c r="CVM55" s="37"/>
      <c r="CVN55" s="37"/>
      <c r="CVO55" s="37"/>
      <c r="CVP55" s="37"/>
      <c r="CVQ55" s="37"/>
      <c r="CVR55" s="37"/>
      <c r="CVS55" s="37"/>
      <c r="CVT55" s="37"/>
      <c r="CVU55" s="37"/>
      <c r="CVV55" s="37"/>
      <c r="CVW55" s="37"/>
      <c r="CVX55" s="37"/>
      <c r="CVY55" s="37"/>
      <c r="CVZ55" s="37"/>
      <c r="CWA55" s="37"/>
      <c r="CWB55" s="37"/>
      <c r="CWC55" s="37"/>
      <c r="CWD55" s="37"/>
      <c r="CWE55" s="37"/>
      <c r="CWF55" s="37"/>
      <c r="CWG55" s="37"/>
      <c r="CWH55" s="37"/>
      <c r="CWI55" s="37"/>
      <c r="CWJ55" s="37"/>
      <c r="CWK55" s="37"/>
      <c r="CWL55" s="37"/>
      <c r="CWM55" s="37"/>
      <c r="CWN55" s="37"/>
      <c r="CWO55" s="37"/>
      <c r="CWP55" s="37"/>
      <c r="CWQ55" s="37"/>
      <c r="CWR55" s="37"/>
      <c r="CWS55" s="37"/>
      <c r="CWT55" s="37"/>
      <c r="CWU55" s="37"/>
      <c r="CWV55" s="37"/>
      <c r="CWW55" s="37"/>
      <c r="CWX55" s="37"/>
      <c r="CWY55" s="37"/>
      <c r="CWZ55" s="37"/>
      <c r="CXA55" s="37"/>
      <c r="CXB55" s="37"/>
      <c r="CXC55" s="37"/>
      <c r="CXD55" s="37"/>
      <c r="CXE55" s="37"/>
      <c r="CXF55" s="37"/>
      <c r="CXG55" s="37"/>
      <c r="CXH55" s="37"/>
      <c r="CXI55" s="37"/>
      <c r="CXJ55" s="37"/>
      <c r="CXK55" s="37"/>
      <c r="CXL55" s="37"/>
      <c r="CXM55" s="37"/>
      <c r="CXN55" s="37"/>
      <c r="CXO55" s="37"/>
      <c r="CXP55" s="37"/>
      <c r="CXQ55" s="37"/>
      <c r="CXR55" s="37"/>
      <c r="CXS55" s="37"/>
      <c r="CXT55" s="37"/>
      <c r="CXU55" s="37"/>
      <c r="CXV55" s="37"/>
      <c r="CXW55" s="37"/>
      <c r="CXX55" s="37"/>
      <c r="CXY55" s="37"/>
      <c r="CXZ55" s="37"/>
      <c r="CYA55" s="37"/>
      <c r="CYB55" s="37"/>
      <c r="CYC55" s="37"/>
      <c r="CYD55" s="37"/>
      <c r="CYE55" s="37"/>
      <c r="CYF55" s="37"/>
      <c r="CYG55" s="37"/>
      <c r="CYH55" s="37"/>
      <c r="CYI55" s="37"/>
      <c r="CYJ55" s="37"/>
      <c r="CYK55" s="37"/>
      <c r="CYL55" s="37"/>
      <c r="CYM55" s="37"/>
      <c r="CYN55" s="37"/>
      <c r="CYO55" s="37"/>
      <c r="CYP55" s="37"/>
      <c r="CYQ55" s="37"/>
      <c r="CYR55" s="37"/>
      <c r="CYS55" s="37"/>
      <c r="CYT55" s="37"/>
      <c r="CYU55" s="37"/>
      <c r="CYV55" s="37"/>
      <c r="CYW55" s="37"/>
      <c r="CYX55" s="37"/>
      <c r="CYY55" s="37"/>
      <c r="CYZ55" s="37"/>
      <c r="CZA55" s="37"/>
      <c r="CZB55" s="37"/>
      <c r="CZC55" s="37"/>
      <c r="CZD55" s="37"/>
      <c r="CZE55" s="37"/>
      <c r="CZF55" s="37"/>
      <c r="CZG55" s="37"/>
      <c r="CZH55" s="37"/>
      <c r="CZI55" s="37"/>
      <c r="CZJ55" s="37"/>
      <c r="CZK55" s="37"/>
      <c r="CZL55" s="37"/>
      <c r="CZM55" s="37"/>
      <c r="CZN55" s="37"/>
      <c r="CZO55" s="37"/>
      <c r="CZP55" s="37"/>
      <c r="CZQ55" s="37"/>
      <c r="CZR55" s="37"/>
      <c r="CZS55" s="37"/>
      <c r="CZT55" s="37"/>
      <c r="CZU55" s="37"/>
      <c r="CZV55" s="37"/>
      <c r="CZW55" s="37"/>
      <c r="CZX55" s="37"/>
      <c r="CZY55" s="37"/>
      <c r="CZZ55" s="37"/>
      <c r="DAA55" s="37"/>
      <c r="DAB55" s="37"/>
      <c r="DAC55" s="37"/>
      <c r="DAD55" s="37"/>
      <c r="DAE55" s="37"/>
      <c r="DAF55" s="37"/>
      <c r="DAG55" s="37"/>
      <c r="DAH55" s="37"/>
      <c r="DAI55" s="37"/>
      <c r="DAJ55" s="37"/>
      <c r="DAK55" s="37"/>
      <c r="DAL55" s="37"/>
      <c r="DAM55" s="37"/>
      <c r="DAN55" s="37"/>
      <c r="DAO55" s="37"/>
      <c r="DAP55" s="37"/>
      <c r="DAQ55" s="37"/>
      <c r="DAR55" s="37"/>
      <c r="DAS55" s="37"/>
      <c r="DAT55" s="37"/>
      <c r="DAU55" s="37"/>
      <c r="DAV55" s="37"/>
      <c r="DAW55" s="37"/>
      <c r="DAX55" s="37"/>
      <c r="DAY55" s="37"/>
      <c r="DAZ55" s="37"/>
      <c r="DBA55" s="37"/>
      <c r="DBB55" s="37"/>
      <c r="DBC55" s="37"/>
      <c r="DBD55" s="37"/>
      <c r="DBE55" s="37"/>
      <c r="DBF55" s="37"/>
      <c r="DBG55" s="37"/>
      <c r="DBH55" s="37"/>
      <c r="DBI55" s="37"/>
      <c r="DBJ55" s="37"/>
      <c r="DBK55" s="37"/>
      <c r="DBL55" s="37"/>
      <c r="DBM55" s="37"/>
      <c r="DBN55" s="37"/>
      <c r="DBO55" s="37"/>
      <c r="DBP55" s="37"/>
      <c r="DBQ55" s="37"/>
      <c r="DBR55" s="37"/>
      <c r="DBS55" s="37"/>
      <c r="DBT55" s="37"/>
      <c r="DBU55" s="37"/>
      <c r="DBV55" s="37"/>
      <c r="DBW55" s="37"/>
      <c r="DBX55" s="37"/>
      <c r="DBY55" s="37"/>
      <c r="DBZ55" s="37"/>
      <c r="DCA55" s="37"/>
      <c r="DCB55" s="37"/>
      <c r="DCC55" s="37"/>
      <c r="DCD55" s="37"/>
      <c r="DCE55" s="37"/>
      <c r="DCF55" s="37"/>
      <c r="DCG55" s="37"/>
      <c r="DCH55" s="37"/>
      <c r="DCI55" s="37"/>
      <c r="DCJ55" s="37"/>
      <c r="DCK55" s="37"/>
      <c r="DCL55" s="37"/>
      <c r="DCM55" s="37"/>
      <c r="DCN55" s="37"/>
      <c r="DCO55" s="37"/>
      <c r="DCP55" s="37"/>
      <c r="DCQ55" s="37"/>
      <c r="DCR55" s="37"/>
      <c r="DCS55" s="37"/>
      <c r="DCT55" s="37"/>
      <c r="DCU55" s="37"/>
      <c r="DCV55" s="37"/>
      <c r="DCW55" s="37"/>
      <c r="DCX55" s="37"/>
      <c r="DCY55" s="37"/>
      <c r="DCZ55" s="37"/>
      <c r="DDA55" s="37"/>
      <c r="DDB55" s="37"/>
      <c r="DDC55" s="37"/>
      <c r="DDD55" s="37"/>
      <c r="DDE55" s="37"/>
      <c r="DDF55" s="37"/>
      <c r="DDG55" s="37"/>
      <c r="DDH55" s="37"/>
      <c r="DDI55" s="37"/>
      <c r="DDJ55" s="37"/>
      <c r="DDK55" s="37"/>
      <c r="DDL55" s="37"/>
      <c r="DDM55" s="37"/>
      <c r="DDN55" s="37"/>
      <c r="DDO55" s="37"/>
      <c r="DDP55" s="37"/>
      <c r="DDQ55" s="37"/>
      <c r="DDR55" s="37"/>
      <c r="DDS55" s="37"/>
      <c r="DDT55" s="37"/>
      <c r="DDU55" s="37"/>
      <c r="DDV55" s="37"/>
      <c r="DDW55" s="37"/>
      <c r="DDX55" s="37"/>
      <c r="DDY55" s="37"/>
      <c r="DDZ55" s="37"/>
      <c r="DEA55" s="37"/>
      <c r="DEB55" s="37"/>
      <c r="DEC55" s="37"/>
      <c r="DED55" s="37"/>
      <c r="DEE55" s="37"/>
      <c r="DEF55" s="37"/>
      <c r="DEG55" s="37"/>
      <c r="DEH55" s="37"/>
      <c r="DEI55" s="37"/>
      <c r="DEJ55" s="37"/>
      <c r="DEK55" s="37"/>
      <c r="DEL55" s="37"/>
      <c r="DEM55" s="37"/>
      <c r="DEN55" s="37"/>
      <c r="DEO55" s="37"/>
      <c r="DEP55" s="37"/>
      <c r="DEQ55" s="37"/>
      <c r="DER55" s="37"/>
      <c r="DES55" s="37"/>
      <c r="DET55" s="37"/>
      <c r="DEU55" s="37"/>
      <c r="DEV55" s="37"/>
      <c r="DEW55" s="37"/>
      <c r="DEX55" s="37"/>
      <c r="DEY55" s="37"/>
      <c r="DEZ55" s="37"/>
      <c r="DFA55" s="37"/>
      <c r="DFB55" s="37"/>
      <c r="DFC55" s="37"/>
      <c r="DFD55" s="37"/>
      <c r="DFE55" s="37"/>
      <c r="DFF55" s="37"/>
      <c r="DFG55" s="37"/>
      <c r="DFH55" s="37"/>
      <c r="DFI55" s="37"/>
      <c r="DFJ55" s="37"/>
      <c r="DFK55" s="37"/>
      <c r="DFL55" s="37"/>
      <c r="DFM55" s="37"/>
      <c r="DFN55" s="37"/>
      <c r="DFO55" s="37"/>
      <c r="DFP55" s="37"/>
      <c r="DFQ55" s="37"/>
      <c r="DFR55" s="37"/>
      <c r="DFS55" s="37"/>
      <c r="DFT55" s="37"/>
      <c r="DFU55" s="37"/>
      <c r="DFV55" s="37"/>
      <c r="DFW55" s="37"/>
      <c r="DFX55" s="37"/>
      <c r="DFY55" s="37"/>
      <c r="DFZ55" s="37"/>
      <c r="DGA55" s="37"/>
      <c r="DGB55" s="37"/>
      <c r="DGC55" s="37"/>
      <c r="DGD55" s="37"/>
      <c r="DGE55" s="37"/>
      <c r="DGF55" s="37"/>
      <c r="DGG55" s="37"/>
      <c r="DGH55" s="37"/>
      <c r="DGI55" s="37"/>
      <c r="DGJ55" s="37"/>
      <c r="DGK55" s="37"/>
      <c r="DGL55" s="37"/>
      <c r="DGM55" s="37"/>
      <c r="DGN55" s="37"/>
      <c r="DGO55" s="37"/>
      <c r="DGP55" s="37"/>
      <c r="DGQ55" s="37"/>
      <c r="DGR55" s="37"/>
      <c r="DGS55" s="37"/>
      <c r="DGT55" s="37"/>
      <c r="DGU55" s="37"/>
      <c r="DGV55" s="37"/>
      <c r="DGW55" s="37"/>
      <c r="DGX55" s="37"/>
      <c r="DGY55" s="37"/>
      <c r="DGZ55" s="37"/>
      <c r="DHA55" s="37"/>
      <c r="DHB55" s="37"/>
      <c r="DHC55" s="37"/>
      <c r="DHD55" s="37"/>
      <c r="DHE55" s="37"/>
      <c r="DHF55" s="37"/>
      <c r="DHG55" s="37"/>
      <c r="DHH55" s="37"/>
      <c r="DHI55" s="37"/>
      <c r="DHJ55" s="37"/>
      <c r="DHK55" s="37"/>
      <c r="DHL55" s="37"/>
      <c r="DHM55" s="37"/>
      <c r="DHN55" s="37"/>
      <c r="DHO55" s="37"/>
      <c r="DHP55" s="37"/>
      <c r="DHQ55" s="37"/>
      <c r="DHR55" s="37"/>
      <c r="DHS55" s="37"/>
      <c r="DHT55" s="37"/>
      <c r="DHU55" s="37"/>
      <c r="DHV55" s="37"/>
      <c r="DHW55" s="37"/>
      <c r="DHX55" s="37"/>
      <c r="DHY55" s="37"/>
      <c r="DHZ55" s="37"/>
      <c r="DIA55" s="37"/>
      <c r="DIB55" s="37"/>
      <c r="DIC55" s="37"/>
      <c r="DID55" s="37"/>
      <c r="DIE55" s="37"/>
      <c r="DIF55" s="37"/>
      <c r="DIG55" s="37"/>
      <c r="DIH55" s="37"/>
      <c r="DII55" s="37"/>
      <c r="DIJ55" s="37"/>
      <c r="DIK55" s="37"/>
      <c r="DIL55" s="37"/>
      <c r="DIM55" s="37"/>
      <c r="DIN55" s="37"/>
      <c r="DIO55" s="37"/>
      <c r="DIP55" s="37"/>
      <c r="DIQ55" s="37"/>
      <c r="DIR55" s="37"/>
      <c r="DIS55" s="37"/>
      <c r="DIT55" s="37"/>
      <c r="DIU55" s="37"/>
      <c r="DIV55" s="37"/>
      <c r="DIW55" s="37"/>
      <c r="DIX55" s="37"/>
      <c r="DIY55" s="37"/>
      <c r="DIZ55" s="37"/>
      <c r="DJA55" s="37"/>
      <c r="DJB55" s="37"/>
      <c r="DJC55" s="37"/>
      <c r="DJD55" s="37"/>
      <c r="DJE55" s="37"/>
      <c r="DJF55" s="37"/>
      <c r="DJG55" s="37"/>
      <c r="DJH55" s="37"/>
      <c r="DJI55" s="37"/>
      <c r="DJJ55" s="37"/>
      <c r="DJK55" s="37"/>
      <c r="DJL55" s="37"/>
      <c r="DJM55" s="37"/>
      <c r="DJN55" s="37"/>
      <c r="DJO55" s="37"/>
      <c r="DJP55" s="37"/>
      <c r="DJQ55" s="37"/>
      <c r="DJR55" s="37"/>
      <c r="DJS55" s="37"/>
      <c r="DJT55" s="37"/>
      <c r="DJU55" s="37"/>
      <c r="DJV55" s="37"/>
      <c r="DJW55" s="37"/>
      <c r="DJX55" s="37"/>
      <c r="DJY55" s="37"/>
      <c r="DJZ55" s="37"/>
      <c r="DKA55" s="37"/>
      <c r="DKB55" s="37"/>
      <c r="DKC55" s="37"/>
      <c r="DKD55" s="37"/>
      <c r="DKE55" s="37"/>
      <c r="DKF55" s="37"/>
      <c r="DKG55" s="37"/>
      <c r="DKH55" s="37"/>
      <c r="DKI55" s="37"/>
      <c r="DKJ55" s="37"/>
      <c r="DKK55" s="37"/>
      <c r="DKL55" s="37"/>
      <c r="DKM55" s="37"/>
      <c r="DKN55" s="37"/>
      <c r="DKO55" s="37"/>
      <c r="DKP55" s="37"/>
      <c r="DKQ55" s="37"/>
      <c r="DKR55" s="37"/>
      <c r="DKS55" s="37"/>
      <c r="DKT55" s="37"/>
      <c r="DKU55" s="37"/>
      <c r="DKV55" s="37"/>
      <c r="DKW55" s="37"/>
      <c r="DKX55" s="37"/>
      <c r="DKY55" s="37"/>
      <c r="DKZ55" s="37"/>
      <c r="DLA55" s="37"/>
      <c r="DLB55" s="37"/>
      <c r="DLC55" s="37"/>
      <c r="DLD55" s="37"/>
      <c r="DLE55" s="37"/>
      <c r="DLF55" s="37"/>
      <c r="DLG55" s="37"/>
      <c r="DLH55" s="37"/>
      <c r="DLI55" s="37"/>
      <c r="DLJ55" s="37"/>
      <c r="DLK55" s="37"/>
      <c r="DLL55" s="37"/>
      <c r="DLM55" s="37"/>
      <c r="DLN55" s="37"/>
      <c r="DLO55" s="37"/>
      <c r="DLP55" s="37"/>
      <c r="DLQ55" s="37"/>
      <c r="DLR55" s="37"/>
      <c r="DLS55" s="37"/>
      <c r="DLT55" s="37"/>
      <c r="DLU55" s="37"/>
      <c r="DLV55" s="37"/>
      <c r="DLW55" s="37"/>
      <c r="DLX55" s="37"/>
      <c r="DLY55" s="37"/>
      <c r="DLZ55" s="37"/>
      <c r="DMA55" s="37"/>
      <c r="DMB55" s="37"/>
      <c r="DMC55" s="37"/>
      <c r="DMD55" s="37"/>
      <c r="DME55" s="37"/>
      <c r="DMF55" s="37"/>
      <c r="DMG55" s="37"/>
      <c r="DMH55" s="37"/>
      <c r="DMI55" s="37"/>
      <c r="DMJ55" s="37"/>
      <c r="DMK55" s="37"/>
      <c r="DML55" s="37"/>
      <c r="DMM55" s="37"/>
      <c r="DMN55" s="37"/>
      <c r="DMO55" s="37"/>
      <c r="DMP55" s="37"/>
      <c r="DMQ55" s="37"/>
      <c r="DMR55" s="37"/>
      <c r="DMS55" s="37"/>
      <c r="DMT55" s="37"/>
      <c r="DMU55" s="37"/>
      <c r="DMV55" s="37"/>
      <c r="DMW55" s="37"/>
      <c r="DMX55" s="37"/>
      <c r="DMY55" s="37"/>
      <c r="DMZ55" s="37"/>
      <c r="DNA55" s="37"/>
      <c r="DNB55" s="37"/>
      <c r="DNC55" s="37"/>
      <c r="DND55" s="37"/>
      <c r="DNE55" s="37"/>
      <c r="DNF55" s="37"/>
      <c r="DNG55" s="37"/>
      <c r="DNH55" s="37"/>
      <c r="DNI55" s="37"/>
      <c r="DNJ55" s="37"/>
      <c r="DNK55" s="37"/>
      <c r="DNL55" s="37"/>
      <c r="DNM55" s="37"/>
      <c r="DNN55" s="37"/>
      <c r="DNO55" s="37"/>
      <c r="DNP55" s="37"/>
      <c r="DNQ55" s="37"/>
      <c r="DNR55" s="37"/>
      <c r="DNS55" s="37"/>
      <c r="DNT55" s="37"/>
      <c r="DNU55" s="37"/>
      <c r="DNV55" s="37"/>
      <c r="DNW55" s="37"/>
      <c r="DNX55" s="37"/>
      <c r="DNY55" s="37"/>
      <c r="DNZ55" s="37"/>
      <c r="DOA55" s="37"/>
      <c r="DOB55" s="37"/>
      <c r="DOC55" s="37"/>
      <c r="DOD55" s="37"/>
      <c r="DOE55" s="37"/>
      <c r="DOF55" s="37"/>
      <c r="DOG55" s="37"/>
      <c r="DOH55" s="37"/>
      <c r="DOI55" s="37"/>
      <c r="DOJ55" s="37"/>
      <c r="DOK55" s="37"/>
      <c r="DOL55" s="37"/>
      <c r="DOM55" s="37"/>
      <c r="DON55" s="37"/>
      <c r="DOO55" s="37"/>
      <c r="DOP55" s="37"/>
      <c r="DOQ55" s="37"/>
      <c r="DOR55" s="37"/>
      <c r="DOS55" s="37"/>
      <c r="DOT55" s="37"/>
      <c r="DOU55" s="37"/>
      <c r="DOV55" s="37"/>
      <c r="DOW55" s="37"/>
      <c r="DOX55" s="37"/>
      <c r="DOY55" s="37"/>
      <c r="DOZ55" s="37"/>
      <c r="DPA55" s="37"/>
      <c r="DPB55" s="37"/>
      <c r="DPC55" s="37"/>
      <c r="DPD55" s="37"/>
      <c r="DPE55" s="37"/>
      <c r="DPF55" s="37"/>
      <c r="DPG55" s="37"/>
      <c r="DPH55" s="37"/>
      <c r="DPI55" s="37"/>
      <c r="DPJ55" s="37"/>
      <c r="DPK55" s="37"/>
      <c r="DPL55" s="37"/>
      <c r="DPM55" s="37"/>
      <c r="DPN55" s="37"/>
      <c r="DPO55" s="37"/>
      <c r="DPP55" s="37"/>
      <c r="DPQ55" s="37"/>
      <c r="DPR55" s="37"/>
      <c r="DPS55" s="37"/>
      <c r="DPT55" s="37"/>
      <c r="DPU55" s="37"/>
      <c r="DPV55" s="37"/>
      <c r="DPW55" s="37"/>
      <c r="DPX55" s="37"/>
      <c r="DPY55" s="37"/>
      <c r="DPZ55" s="37"/>
      <c r="DQA55" s="37"/>
      <c r="DQB55" s="37"/>
      <c r="DQC55" s="37"/>
      <c r="DQD55" s="37"/>
      <c r="DQE55" s="37"/>
      <c r="DQF55" s="37"/>
      <c r="DQG55" s="37"/>
      <c r="DQH55" s="37"/>
      <c r="DQI55" s="37"/>
      <c r="DQJ55" s="37"/>
      <c r="DQK55" s="37"/>
      <c r="DQL55" s="37"/>
      <c r="DQM55" s="37"/>
      <c r="DQN55" s="37"/>
      <c r="DQO55" s="37"/>
      <c r="DQP55" s="37"/>
      <c r="DQQ55" s="37"/>
      <c r="DQR55" s="37"/>
      <c r="DQS55" s="37"/>
      <c r="DQT55" s="37"/>
      <c r="DQU55" s="37"/>
      <c r="DQV55" s="37"/>
      <c r="DQW55" s="37"/>
      <c r="DQX55" s="37"/>
      <c r="DQY55" s="37"/>
      <c r="DQZ55" s="37"/>
      <c r="DRA55" s="37"/>
      <c r="DRB55" s="37"/>
      <c r="DRC55" s="37"/>
      <c r="DRD55" s="37"/>
      <c r="DRE55" s="37"/>
      <c r="DRF55" s="37"/>
      <c r="DRG55" s="37"/>
      <c r="DRH55" s="37"/>
      <c r="DRI55" s="37"/>
      <c r="DRJ55" s="37"/>
      <c r="DRK55" s="37"/>
      <c r="DRL55" s="37"/>
      <c r="DRM55" s="37"/>
      <c r="DRN55" s="37"/>
      <c r="DRO55" s="37"/>
      <c r="DRP55" s="37"/>
      <c r="DRQ55" s="37"/>
      <c r="DRR55" s="37"/>
      <c r="DRS55" s="37"/>
      <c r="DRT55" s="37"/>
      <c r="DRU55" s="37"/>
      <c r="DRV55" s="37"/>
      <c r="DRW55" s="37"/>
      <c r="DRX55" s="37"/>
      <c r="DRY55" s="37"/>
      <c r="DRZ55" s="37"/>
      <c r="DSA55" s="37"/>
      <c r="DSB55" s="37"/>
      <c r="DSC55" s="37"/>
      <c r="DSD55" s="37"/>
      <c r="DSE55" s="37"/>
      <c r="DSF55" s="37"/>
      <c r="DSG55" s="37"/>
      <c r="DSH55" s="37"/>
      <c r="DSI55" s="37"/>
      <c r="DSJ55" s="37"/>
      <c r="DSK55" s="37"/>
      <c r="DSL55" s="37"/>
      <c r="DSM55" s="37"/>
      <c r="DSN55" s="37"/>
      <c r="DSO55" s="37"/>
      <c r="DSP55" s="37"/>
      <c r="DSQ55" s="37"/>
      <c r="DSR55" s="37"/>
      <c r="DSS55" s="37"/>
      <c r="DST55" s="37"/>
      <c r="DSU55" s="37"/>
      <c r="DSV55" s="37"/>
      <c r="DSW55" s="37"/>
      <c r="DSX55" s="37"/>
      <c r="DSY55" s="37"/>
      <c r="DSZ55" s="37"/>
      <c r="DTA55" s="37"/>
      <c r="DTB55" s="37"/>
      <c r="DTC55" s="37"/>
      <c r="DTD55" s="37"/>
      <c r="DTE55" s="37"/>
      <c r="DTF55" s="37"/>
      <c r="DTG55" s="37"/>
      <c r="DTH55" s="37"/>
      <c r="DTI55" s="37"/>
      <c r="DTJ55" s="37"/>
      <c r="DTK55" s="37"/>
      <c r="DTL55" s="37"/>
      <c r="DTM55" s="37"/>
      <c r="DTN55" s="37"/>
      <c r="DTO55" s="37"/>
      <c r="DTP55" s="37"/>
      <c r="DTQ55" s="37"/>
      <c r="DTR55" s="37"/>
      <c r="DTS55" s="37"/>
      <c r="DTT55" s="37"/>
      <c r="DTU55" s="37"/>
      <c r="DTV55" s="37"/>
      <c r="DTW55" s="37"/>
      <c r="DTX55" s="37"/>
      <c r="DTY55" s="37"/>
      <c r="DTZ55" s="37"/>
      <c r="DUA55" s="37"/>
      <c r="DUB55" s="37"/>
      <c r="DUC55" s="37"/>
      <c r="DUD55" s="37"/>
      <c r="DUE55" s="37"/>
      <c r="DUF55" s="37"/>
      <c r="DUG55" s="37"/>
      <c r="DUH55" s="37"/>
      <c r="DUI55" s="37"/>
      <c r="DUJ55" s="37"/>
      <c r="DUK55" s="37"/>
      <c r="DUL55" s="37"/>
      <c r="DUM55" s="37"/>
      <c r="DUN55" s="37"/>
      <c r="DUO55" s="37"/>
      <c r="DUP55" s="37"/>
      <c r="DUQ55" s="37"/>
      <c r="DUR55" s="37"/>
      <c r="DUS55" s="37"/>
      <c r="DUT55" s="37"/>
      <c r="DUU55" s="37"/>
      <c r="DUV55" s="37"/>
      <c r="DUW55" s="37"/>
      <c r="DUX55" s="37"/>
      <c r="DUY55" s="37"/>
      <c r="DUZ55" s="37"/>
      <c r="DVA55" s="37"/>
      <c r="DVB55" s="37"/>
      <c r="DVC55" s="37"/>
      <c r="DVD55" s="37"/>
      <c r="DVE55" s="37"/>
      <c r="DVF55" s="37"/>
      <c r="DVG55" s="37"/>
      <c r="DVH55" s="37"/>
      <c r="DVI55" s="37"/>
      <c r="DVJ55" s="37"/>
      <c r="DVK55" s="37"/>
      <c r="DVL55" s="37"/>
      <c r="DVM55" s="37"/>
      <c r="DVN55" s="37"/>
      <c r="DVO55" s="37"/>
      <c r="DVP55" s="37"/>
      <c r="DVQ55" s="37"/>
      <c r="DVR55" s="37"/>
      <c r="DVS55" s="37"/>
      <c r="DVT55" s="37"/>
      <c r="DVU55" s="37"/>
      <c r="DVV55" s="37"/>
      <c r="DVW55" s="37"/>
      <c r="DVX55" s="37"/>
      <c r="DVY55" s="37"/>
      <c r="DVZ55" s="37"/>
      <c r="DWA55" s="37"/>
      <c r="DWB55" s="37"/>
      <c r="DWC55" s="37"/>
      <c r="DWD55" s="37"/>
      <c r="DWE55" s="37"/>
      <c r="DWF55" s="37"/>
      <c r="DWG55" s="37"/>
      <c r="DWH55" s="37"/>
      <c r="DWI55" s="37"/>
      <c r="DWJ55" s="37"/>
      <c r="DWK55" s="37"/>
      <c r="DWL55" s="37"/>
      <c r="DWM55" s="37"/>
      <c r="DWN55" s="37"/>
      <c r="DWO55" s="37"/>
      <c r="DWP55" s="37"/>
      <c r="DWQ55" s="37"/>
      <c r="DWR55" s="37"/>
      <c r="DWS55" s="37"/>
      <c r="DWT55" s="37"/>
      <c r="DWU55" s="37"/>
      <c r="DWV55" s="37"/>
      <c r="DWW55" s="37"/>
      <c r="DWX55" s="37"/>
      <c r="DWY55" s="37"/>
      <c r="DWZ55" s="37"/>
      <c r="DXA55" s="37"/>
      <c r="DXB55" s="37"/>
      <c r="DXC55" s="37"/>
      <c r="DXD55" s="37"/>
      <c r="DXE55" s="37"/>
      <c r="DXF55" s="37"/>
      <c r="DXG55" s="37"/>
      <c r="DXH55" s="37"/>
      <c r="DXI55" s="37"/>
      <c r="DXJ55" s="37"/>
      <c r="DXK55" s="37"/>
      <c r="DXL55" s="37"/>
      <c r="DXM55" s="37"/>
      <c r="DXN55" s="37"/>
      <c r="DXO55" s="37"/>
      <c r="DXP55" s="37"/>
      <c r="DXQ55" s="37"/>
      <c r="DXR55" s="37"/>
      <c r="DXS55" s="37"/>
      <c r="DXT55" s="37"/>
      <c r="DXU55" s="37"/>
      <c r="DXV55" s="37"/>
      <c r="DXW55" s="37"/>
      <c r="DXX55" s="37"/>
      <c r="DXY55" s="37"/>
      <c r="DXZ55" s="37"/>
      <c r="DYA55" s="37"/>
      <c r="DYB55" s="37"/>
      <c r="DYC55" s="37"/>
      <c r="DYD55" s="37"/>
      <c r="DYE55" s="37"/>
      <c r="DYF55" s="37"/>
      <c r="DYG55" s="37"/>
      <c r="DYH55" s="37"/>
      <c r="DYI55" s="37"/>
      <c r="DYJ55" s="37"/>
      <c r="DYK55" s="37"/>
      <c r="DYL55" s="37"/>
      <c r="DYM55" s="37"/>
      <c r="DYN55" s="37"/>
      <c r="DYO55" s="37"/>
      <c r="DYP55" s="37"/>
      <c r="DYQ55" s="37"/>
      <c r="DYR55" s="37"/>
      <c r="DYS55" s="37"/>
      <c r="DYT55" s="37"/>
      <c r="DYU55" s="37"/>
      <c r="DYV55" s="37"/>
      <c r="DYW55" s="37"/>
      <c r="DYX55" s="37"/>
      <c r="DYY55" s="37"/>
      <c r="DYZ55" s="37"/>
      <c r="DZA55" s="37"/>
      <c r="DZB55" s="37"/>
      <c r="DZC55" s="37"/>
      <c r="DZD55" s="37"/>
      <c r="DZE55" s="37"/>
      <c r="DZF55" s="37"/>
      <c r="DZG55" s="37"/>
      <c r="DZH55" s="37"/>
      <c r="DZI55" s="37"/>
      <c r="DZJ55" s="37"/>
      <c r="DZK55" s="37"/>
      <c r="DZL55" s="37"/>
      <c r="DZM55" s="37"/>
      <c r="DZN55" s="37"/>
      <c r="DZO55" s="37"/>
      <c r="DZP55" s="37"/>
      <c r="DZQ55" s="37"/>
      <c r="DZR55" s="37"/>
      <c r="DZS55" s="37"/>
      <c r="DZT55" s="37"/>
      <c r="DZU55" s="37"/>
      <c r="DZV55" s="37"/>
      <c r="DZW55" s="37"/>
      <c r="DZX55" s="37"/>
      <c r="DZY55" s="37"/>
      <c r="DZZ55" s="37"/>
      <c r="EAA55" s="37"/>
      <c r="EAB55" s="37"/>
      <c r="EAC55" s="37"/>
      <c r="EAD55" s="37"/>
      <c r="EAE55" s="37"/>
      <c r="EAF55" s="37"/>
      <c r="EAG55" s="37"/>
      <c r="EAH55" s="37"/>
      <c r="EAI55" s="37"/>
      <c r="EAJ55" s="37"/>
      <c r="EAK55" s="37"/>
      <c r="EAL55" s="37"/>
      <c r="EAM55" s="37"/>
      <c r="EAN55" s="37"/>
      <c r="EAO55" s="37"/>
      <c r="EAP55" s="37"/>
      <c r="EAQ55" s="37"/>
      <c r="EAR55" s="37"/>
      <c r="EAS55" s="37"/>
      <c r="EAT55" s="37"/>
      <c r="EAU55" s="37"/>
      <c r="EAV55" s="37"/>
      <c r="EAW55" s="37"/>
      <c r="EAX55" s="37"/>
      <c r="EAY55" s="37"/>
      <c r="EAZ55" s="37"/>
      <c r="EBA55" s="37"/>
      <c r="EBB55" s="37"/>
      <c r="EBC55" s="37"/>
      <c r="EBD55" s="37"/>
      <c r="EBE55" s="37"/>
      <c r="EBF55" s="37"/>
      <c r="EBG55" s="37"/>
      <c r="EBH55" s="37"/>
      <c r="EBI55" s="37"/>
      <c r="EBJ55" s="37"/>
      <c r="EBK55" s="37"/>
      <c r="EBL55" s="37"/>
      <c r="EBM55" s="37"/>
      <c r="EBN55" s="37"/>
      <c r="EBO55" s="37"/>
      <c r="EBP55" s="37"/>
      <c r="EBQ55" s="37"/>
      <c r="EBR55" s="37"/>
      <c r="EBS55" s="37"/>
      <c r="EBT55" s="37"/>
      <c r="EBU55" s="37"/>
      <c r="EBV55" s="37"/>
      <c r="EBW55" s="37"/>
      <c r="EBX55" s="37"/>
      <c r="EBY55" s="37"/>
      <c r="EBZ55" s="37"/>
      <c r="ECA55" s="37"/>
      <c r="ECB55" s="37"/>
      <c r="ECC55" s="37"/>
      <c r="ECD55" s="37"/>
      <c r="ECE55" s="37"/>
      <c r="ECF55" s="37"/>
      <c r="ECG55" s="37"/>
      <c r="ECH55" s="37"/>
      <c r="ECI55" s="37"/>
      <c r="ECJ55" s="37"/>
      <c r="ECK55" s="37"/>
      <c r="ECL55" s="37"/>
      <c r="ECM55" s="37"/>
      <c r="ECN55" s="37"/>
      <c r="ECO55" s="37"/>
      <c r="ECP55" s="37"/>
      <c r="ECQ55" s="37"/>
      <c r="ECR55" s="37"/>
      <c r="ECS55" s="37"/>
      <c r="ECT55" s="37"/>
      <c r="ECU55" s="37"/>
      <c r="ECV55" s="37"/>
      <c r="ECW55" s="37"/>
      <c r="ECX55" s="37"/>
      <c r="ECY55" s="37"/>
      <c r="ECZ55" s="37"/>
      <c r="EDA55" s="37"/>
      <c r="EDB55" s="37"/>
      <c r="EDC55" s="37"/>
      <c r="EDD55" s="37"/>
      <c r="EDE55" s="37"/>
      <c r="EDF55" s="37"/>
      <c r="EDG55" s="37"/>
      <c r="EDH55" s="37"/>
      <c r="EDI55" s="37"/>
      <c r="EDJ55" s="37"/>
      <c r="EDK55" s="37"/>
      <c r="EDL55" s="37"/>
      <c r="EDM55" s="37"/>
      <c r="EDN55" s="37"/>
      <c r="EDO55" s="37"/>
      <c r="EDP55" s="37"/>
      <c r="EDQ55" s="37"/>
      <c r="EDR55" s="37"/>
      <c r="EDS55" s="37"/>
      <c r="EDT55" s="37"/>
      <c r="EDU55" s="37"/>
      <c r="EDV55" s="37"/>
      <c r="EDW55" s="37"/>
      <c r="EDX55" s="37"/>
      <c r="EDY55" s="37"/>
      <c r="EDZ55" s="37"/>
      <c r="EEA55" s="37"/>
      <c r="EEB55" s="37"/>
      <c r="EEC55" s="37"/>
      <c r="EED55" s="37"/>
      <c r="EEE55" s="37"/>
      <c r="EEF55" s="37"/>
      <c r="EEG55" s="37"/>
      <c r="EEH55" s="37"/>
      <c r="EEI55" s="37"/>
      <c r="EEJ55" s="37"/>
      <c r="EEK55" s="37"/>
      <c r="EEL55" s="37"/>
      <c r="EEM55" s="37"/>
      <c r="EEN55" s="37"/>
      <c r="EEO55" s="37"/>
      <c r="EEP55" s="37"/>
      <c r="EEQ55" s="37"/>
      <c r="EER55" s="37"/>
      <c r="EES55" s="37"/>
      <c r="EET55" s="37"/>
      <c r="EEU55" s="37"/>
      <c r="EEV55" s="37"/>
      <c r="EEW55" s="37"/>
      <c r="EEX55" s="37"/>
      <c r="EEY55" s="37"/>
      <c r="EEZ55" s="37"/>
      <c r="EFA55" s="37"/>
      <c r="EFB55" s="37"/>
      <c r="EFC55" s="37"/>
      <c r="EFD55" s="37"/>
      <c r="EFE55" s="37"/>
      <c r="EFF55" s="37"/>
      <c r="EFG55" s="37"/>
      <c r="EFH55" s="37"/>
      <c r="EFI55" s="37"/>
      <c r="EFJ55" s="37"/>
      <c r="EFK55" s="37"/>
      <c r="EFL55" s="37"/>
      <c r="EFM55" s="37"/>
      <c r="EFN55" s="37"/>
      <c r="EFO55" s="37"/>
      <c r="EFP55" s="37"/>
      <c r="EFQ55" s="37"/>
      <c r="EFR55" s="37"/>
      <c r="EFS55" s="37"/>
      <c r="EFT55" s="37"/>
      <c r="EFU55" s="37"/>
      <c r="EFV55" s="37"/>
      <c r="EFW55" s="37"/>
      <c r="EFX55" s="37"/>
      <c r="EFY55" s="37"/>
      <c r="EFZ55" s="37"/>
      <c r="EGA55" s="37"/>
      <c r="EGB55" s="37"/>
      <c r="EGC55" s="37"/>
      <c r="EGD55" s="37"/>
      <c r="EGE55" s="37"/>
      <c r="EGF55" s="37"/>
      <c r="EGG55" s="37"/>
      <c r="EGH55" s="37"/>
      <c r="EGI55" s="37"/>
      <c r="EGJ55" s="37"/>
      <c r="EGK55" s="37"/>
      <c r="EGL55" s="37"/>
      <c r="EGM55" s="37"/>
      <c r="EGN55" s="37"/>
      <c r="EGO55" s="37"/>
      <c r="EGP55" s="37"/>
      <c r="EGQ55" s="37"/>
      <c r="EGR55" s="37"/>
      <c r="EGS55" s="37"/>
      <c r="EGT55" s="37"/>
      <c r="EGU55" s="37"/>
      <c r="EGV55" s="37"/>
      <c r="EGW55" s="37"/>
      <c r="EGX55" s="37"/>
      <c r="EGY55" s="37"/>
      <c r="EGZ55" s="37"/>
      <c r="EHA55" s="37"/>
      <c r="EHB55" s="37"/>
      <c r="EHC55" s="37"/>
      <c r="EHD55" s="37"/>
      <c r="EHE55" s="37"/>
      <c r="EHF55" s="37"/>
      <c r="EHG55" s="37"/>
      <c r="EHH55" s="37"/>
      <c r="EHI55" s="37"/>
      <c r="EHJ55" s="37"/>
      <c r="EHK55" s="37"/>
      <c r="EHL55" s="37"/>
      <c r="EHM55" s="37"/>
      <c r="EHN55" s="37"/>
      <c r="EHO55" s="37"/>
      <c r="EHP55" s="37"/>
      <c r="EHQ55" s="37"/>
      <c r="EHR55" s="37"/>
      <c r="EHS55" s="37"/>
      <c r="EHT55" s="37"/>
      <c r="EHU55" s="37"/>
      <c r="EHV55" s="37"/>
      <c r="EHW55" s="37"/>
      <c r="EHX55" s="37"/>
      <c r="EHY55" s="37"/>
      <c r="EHZ55" s="37"/>
      <c r="EIA55" s="37"/>
      <c r="EIB55" s="37"/>
      <c r="EIC55" s="37"/>
      <c r="EID55" s="37"/>
      <c r="EIE55" s="37"/>
      <c r="EIF55" s="37"/>
      <c r="EIG55" s="37"/>
      <c r="EIH55" s="37"/>
      <c r="EII55" s="37"/>
      <c r="EIJ55" s="37"/>
      <c r="EIK55" s="37"/>
      <c r="EIL55" s="37"/>
      <c r="EIM55" s="37"/>
      <c r="EIN55" s="37"/>
      <c r="EIO55" s="37"/>
      <c r="EIP55" s="37"/>
      <c r="EIQ55" s="37"/>
      <c r="EIR55" s="37"/>
      <c r="EIS55" s="37"/>
      <c r="EIT55" s="37"/>
      <c r="EIU55" s="37"/>
      <c r="EIV55" s="37"/>
      <c r="EIW55" s="37"/>
      <c r="EIX55" s="37"/>
      <c r="EIY55" s="37"/>
      <c r="EIZ55" s="37"/>
      <c r="EJA55" s="37"/>
      <c r="EJB55" s="37"/>
      <c r="EJC55" s="37"/>
      <c r="EJD55" s="37"/>
      <c r="EJE55" s="37"/>
      <c r="EJF55" s="37"/>
      <c r="EJG55" s="37"/>
      <c r="EJH55" s="37"/>
      <c r="EJI55" s="37"/>
      <c r="EJJ55" s="37"/>
      <c r="EJK55" s="37"/>
      <c r="EJL55" s="37"/>
      <c r="EJM55" s="37"/>
      <c r="EJN55" s="37"/>
      <c r="EJO55" s="37"/>
      <c r="EJP55" s="37"/>
      <c r="EJQ55" s="37"/>
      <c r="EJR55" s="37"/>
      <c r="EJS55" s="37"/>
      <c r="EJT55" s="37"/>
      <c r="EJU55" s="37"/>
      <c r="EJV55" s="37"/>
      <c r="EJW55" s="37"/>
      <c r="EJX55" s="37"/>
      <c r="EJY55" s="37"/>
      <c r="EJZ55" s="37"/>
      <c r="EKA55" s="37"/>
      <c r="EKB55" s="37"/>
      <c r="EKC55" s="37"/>
      <c r="EKD55" s="37"/>
      <c r="EKE55" s="37"/>
      <c r="EKF55" s="37"/>
      <c r="EKG55" s="37"/>
      <c r="EKH55" s="37"/>
      <c r="EKI55" s="37"/>
      <c r="EKJ55" s="37"/>
      <c r="EKK55" s="37"/>
      <c r="EKL55" s="37"/>
      <c r="EKM55" s="37"/>
      <c r="EKN55" s="37"/>
      <c r="EKO55" s="37"/>
      <c r="EKP55" s="37"/>
      <c r="EKQ55" s="37"/>
      <c r="EKR55" s="37"/>
      <c r="EKS55" s="37"/>
      <c r="EKT55" s="37"/>
      <c r="EKU55" s="37"/>
      <c r="EKV55" s="37"/>
      <c r="EKW55" s="37"/>
      <c r="EKX55" s="37"/>
      <c r="EKY55" s="37"/>
      <c r="EKZ55" s="37"/>
      <c r="ELA55" s="37"/>
      <c r="ELB55" s="37"/>
      <c r="ELC55" s="37"/>
      <c r="ELD55" s="37"/>
      <c r="ELE55" s="37"/>
      <c r="ELF55" s="37"/>
      <c r="ELG55" s="37"/>
      <c r="ELH55" s="37"/>
      <c r="ELI55" s="37"/>
      <c r="ELJ55" s="37"/>
      <c r="ELK55" s="37"/>
      <c r="ELL55" s="37"/>
      <c r="ELM55" s="37"/>
      <c r="ELN55" s="37"/>
      <c r="ELO55" s="37"/>
      <c r="ELP55" s="37"/>
      <c r="ELQ55" s="37"/>
      <c r="ELR55" s="37"/>
      <c r="ELS55" s="37"/>
      <c r="ELT55" s="37"/>
      <c r="ELU55" s="37"/>
      <c r="ELV55" s="37"/>
      <c r="ELW55" s="37"/>
      <c r="ELX55" s="37"/>
      <c r="ELY55" s="37"/>
      <c r="ELZ55" s="37"/>
      <c r="EMA55" s="37"/>
      <c r="EMB55" s="37"/>
      <c r="EMC55" s="37"/>
      <c r="EMD55" s="37"/>
      <c r="EME55" s="37"/>
      <c r="EMF55" s="37"/>
      <c r="EMG55" s="37"/>
      <c r="EMH55" s="37"/>
      <c r="EMI55" s="37"/>
      <c r="EMJ55" s="37"/>
      <c r="EMK55" s="37"/>
      <c r="EML55" s="37"/>
      <c r="EMM55" s="37"/>
      <c r="EMN55" s="37"/>
      <c r="EMO55" s="37"/>
      <c r="EMP55" s="37"/>
      <c r="EMQ55" s="37"/>
      <c r="EMR55" s="37"/>
      <c r="EMS55" s="37"/>
      <c r="EMT55" s="37"/>
      <c r="EMU55" s="37"/>
      <c r="EMV55" s="37"/>
      <c r="EMW55" s="37"/>
      <c r="EMX55" s="37"/>
      <c r="EMY55" s="37"/>
      <c r="EMZ55" s="37"/>
      <c r="ENA55" s="37"/>
      <c r="ENB55" s="37"/>
      <c r="ENC55" s="37"/>
      <c r="END55" s="37"/>
      <c r="ENE55" s="37"/>
      <c r="ENF55" s="37"/>
      <c r="ENG55" s="37"/>
      <c r="ENH55" s="37"/>
      <c r="ENI55" s="37"/>
      <c r="ENJ55" s="37"/>
      <c r="ENK55" s="37"/>
      <c r="ENL55" s="37"/>
      <c r="ENM55" s="37"/>
      <c r="ENN55" s="37"/>
      <c r="ENO55" s="37"/>
      <c r="ENP55" s="37"/>
      <c r="ENQ55" s="37"/>
      <c r="ENR55" s="37"/>
      <c r="ENS55" s="37"/>
      <c r="ENT55" s="37"/>
      <c r="ENU55" s="37"/>
      <c r="ENV55" s="37"/>
      <c r="ENW55" s="37"/>
      <c r="ENX55" s="37"/>
      <c r="ENY55" s="37"/>
      <c r="ENZ55" s="37"/>
      <c r="EOA55" s="37"/>
      <c r="EOB55" s="37"/>
      <c r="EOC55" s="37"/>
      <c r="EOD55" s="37"/>
      <c r="EOE55" s="37"/>
      <c r="EOF55" s="37"/>
      <c r="EOG55" s="37"/>
      <c r="EOH55" s="37"/>
      <c r="EOI55" s="37"/>
      <c r="EOJ55" s="37"/>
      <c r="EOK55" s="37"/>
      <c r="EOL55" s="37"/>
      <c r="EOM55" s="37"/>
      <c r="EON55" s="37"/>
      <c r="EOO55" s="37"/>
      <c r="EOP55" s="37"/>
      <c r="EOQ55" s="37"/>
      <c r="EOR55" s="37"/>
      <c r="EOS55" s="37"/>
      <c r="EOT55" s="37"/>
      <c r="EOU55" s="37"/>
      <c r="EOV55" s="37"/>
      <c r="EOW55" s="37"/>
      <c r="EOX55" s="37"/>
      <c r="EOY55" s="37"/>
      <c r="EOZ55" s="37"/>
      <c r="EPA55" s="37"/>
      <c r="EPB55" s="37"/>
      <c r="EPC55" s="37"/>
      <c r="EPD55" s="37"/>
      <c r="EPE55" s="37"/>
      <c r="EPF55" s="37"/>
      <c r="EPG55" s="37"/>
      <c r="EPH55" s="37"/>
      <c r="EPI55" s="37"/>
      <c r="EPJ55" s="37"/>
      <c r="EPK55" s="37"/>
      <c r="EPL55" s="37"/>
      <c r="EPM55" s="37"/>
      <c r="EPN55" s="37"/>
      <c r="EPO55" s="37"/>
      <c r="EPP55" s="37"/>
      <c r="EPQ55" s="37"/>
      <c r="EPR55" s="37"/>
      <c r="EPS55" s="37"/>
      <c r="EPT55" s="37"/>
      <c r="EPU55" s="37"/>
      <c r="EPV55" s="37"/>
      <c r="EPW55" s="37"/>
      <c r="EPX55" s="37"/>
      <c r="EPY55" s="37"/>
      <c r="EPZ55" s="37"/>
      <c r="EQA55" s="37"/>
      <c r="EQB55" s="37"/>
      <c r="EQC55" s="37"/>
      <c r="EQD55" s="37"/>
      <c r="EQE55" s="37"/>
      <c r="EQF55" s="37"/>
      <c r="EQG55" s="37"/>
      <c r="EQH55" s="37"/>
      <c r="EQI55" s="37"/>
      <c r="EQJ55" s="37"/>
      <c r="EQK55" s="37"/>
      <c r="EQL55" s="37"/>
      <c r="EQM55" s="37"/>
      <c r="EQN55" s="37"/>
      <c r="EQO55" s="37"/>
      <c r="EQP55" s="37"/>
      <c r="EQQ55" s="37"/>
      <c r="EQR55" s="37"/>
      <c r="EQS55" s="37"/>
      <c r="EQT55" s="37"/>
      <c r="EQU55" s="37"/>
      <c r="EQV55" s="37"/>
      <c r="EQW55" s="37"/>
      <c r="EQX55" s="37"/>
      <c r="EQY55" s="37"/>
      <c r="EQZ55" s="37"/>
      <c r="ERA55" s="37"/>
      <c r="ERB55" s="37"/>
      <c r="ERC55" s="37"/>
      <c r="ERD55" s="37"/>
      <c r="ERE55" s="37"/>
      <c r="ERF55" s="37"/>
      <c r="ERG55" s="37"/>
      <c r="ERH55" s="37"/>
      <c r="ERI55" s="37"/>
      <c r="ERJ55" s="37"/>
      <c r="ERK55" s="37"/>
      <c r="ERL55" s="37"/>
      <c r="ERM55" s="37"/>
      <c r="ERN55" s="37"/>
      <c r="ERO55" s="37"/>
      <c r="ERP55" s="37"/>
      <c r="ERQ55" s="37"/>
      <c r="ERR55" s="37"/>
      <c r="ERS55" s="37"/>
      <c r="ERT55" s="37"/>
      <c r="ERU55" s="37"/>
      <c r="ERV55" s="37"/>
      <c r="ERW55" s="37"/>
      <c r="ERX55" s="37"/>
      <c r="ERY55" s="37"/>
      <c r="ERZ55" s="37"/>
      <c r="ESA55" s="37"/>
      <c r="ESB55" s="37"/>
      <c r="ESC55" s="37"/>
      <c r="ESD55" s="37"/>
      <c r="ESE55" s="37"/>
      <c r="ESF55" s="37"/>
      <c r="ESG55" s="37"/>
      <c r="ESH55" s="37"/>
      <c r="ESI55" s="37"/>
      <c r="ESJ55" s="37"/>
      <c r="ESK55" s="37"/>
      <c r="ESL55" s="37"/>
      <c r="ESM55" s="37"/>
      <c r="ESN55" s="37"/>
      <c r="ESO55" s="37"/>
      <c r="ESP55" s="37"/>
      <c r="ESQ55" s="37"/>
      <c r="ESR55" s="37"/>
      <c r="ESS55" s="37"/>
      <c r="EST55" s="37"/>
      <c r="ESU55" s="37"/>
      <c r="ESV55" s="37"/>
      <c r="ESW55" s="37"/>
      <c r="ESX55" s="37"/>
      <c r="ESY55" s="37"/>
      <c r="ESZ55" s="37"/>
      <c r="ETA55" s="37"/>
      <c r="ETB55" s="37"/>
      <c r="ETC55" s="37"/>
      <c r="ETD55" s="37"/>
      <c r="ETE55" s="37"/>
      <c r="ETF55" s="37"/>
      <c r="ETG55" s="37"/>
      <c r="ETH55" s="37"/>
      <c r="ETI55" s="37"/>
      <c r="ETJ55" s="37"/>
      <c r="ETK55" s="37"/>
      <c r="ETL55" s="37"/>
      <c r="ETM55" s="37"/>
      <c r="ETN55" s="37"/>
      <c r="ETO55" s="37"/>
      <c r="ETP55" s="37"/>
      <c r="ETQ55" s="37"/>
      <c r="ETR55" s="37"/>
      <c r="ETS55" s="37"/>
      <c r="ETT55" s="37"/>
      <c r="ETU55" s="37"/>
      <c r="ETV55" s="37"/>
      <c r="ETW55" s="37"/>
      <c r="ETX55" s="37"/>
      <c r="ETY55" s="37"/>
      <c r="ETZ55" s="37"/>
      <c r="EUA55" s="37"/>
      <c r="EUB55" s="37"/>
      <c r="EUC55" s="37"/>
      <c r="EUD55" s="37"/>
      <c r="EUE55" s="37"/>
      <c r="EUF55" s="37"/>
      <c r="EUG55" s="37"/>
      <c r="EUH55" s="37"/>
      <c r="EUI55" s="37"/>
      <c r="EUJ55" s="37"/>
      <c r="EUK55" s="37"/>
      <c r="EUL55" s="37"/>
      <c r="EUM55" s="37"/>
      <c r="EUN55" s="37"/>
      <c r="EUO55" s="37"/>
      <c r="EUP55" s="37"/>
      <c r="EUQ55" s="37"/>
      <c r="EUR55" s="37"/>
      <c r="EUS55" s="37"/>
      <c r="EUT55" s="37"/>
      <c r="EUU55" s="37"/>
      <c r="EUV55" s="37"/>
      <c r="EUW55" s="37"/>
      <c r="EUX55" s="37"/>
      <c r="EUY55" s="37"/>
      <c r="EUZ55" s="37"/>
      <c r="EVA55" s="37"/>
      <c r="EVB55" s="37"/>
      <c r="EVC55" s="37"/>
      <c r="EVD55" s="37"/>
      <c r="EVE55" s="37"/>
      <c r="EVF55" s="37"/>
      <c r="EVG55" s="37"/>
      <c r="EVH55" s="37"/>
      <c r="EVI55" s="37"/>
      <c r="EVJ55" s="37"/>
      <c r="EVK55" s="37"/>
      <c r="EVL55" s="37"/>
      <c r="EVM55" s="37"/>
      <c r="EVN55" s="37"/>
      <c r="EVO55" s="37"/>
      <c r="EVP55" s="37"/>
      <c r="EVQ55" s="37"/>
      <c r="EVR55" s="37"/>
      <c r="EVS55" s="37"/>
      <c r="EVT55" s="37"/>
      <c r="EVU55" s="37"/>
      <c r="EVV55" s="37"/>
      <c r="EVW55" s="37"/>
      <c r="EVX55" s="37"/>
      <c r="EVY55" s="37"/>
      <c r="EVZ55" s="37"/>
      <c r="EWA55" s="37"/>
      <c r="EWB55" s="37"/>
      <c r="EWC55" s="37"/>
      <c r="EWD55" s="37"/>
      <c r="EWE55" s="37"/>
      <c r="EWF55" s="37"/>
      <c r="EWG55" s="37"/>
      <c r="EWH55" s="37"/>
      <c r="EWI55" s="37"/>
      <c r="EWJ55" s="37"/>
      <c r="EWK55" s="37"/>
      <c r="EWL55" s="37"/>
      <c r="EWM55" s="37"/>
      <c r="EWN55" s="37"/>
      <c r="EWO55" s="37"/>
      <c r="EWP55" s="37"/>
      <c r="EWQ55" s="37"/>
      <c r="EWR55" s="37"/>
      <c r="EWS55" s="37"/>
      <c r="EWT55" s="37"/>
      <c r="EWU55" s="37"/>
      <c r="EWV55" s="37"/>
      <c r="EWW55" s="37"/>
      <c r="EWX55" s="37"/>
      <c r="EWY55" s="37"/>
      <c r="EWZ55" s="37"/>
      <c r="EXA55" s="37"/>
      <c r="EXB55" s="37"/>
      <c r="EXC55" s="37"/>
      <c r="EXD55" s="37"/>
      <c r="EXE55" s="37"/>
      <c r="EXF55" s="37"/>
      <c r="EXG55" s="37"/>
      <c r="EXH55" s="37"/>
      <c r="EXI55" s="37"/>
      <c r="EXJ55" s="37"/>
      <c r="EXK55" s="37"/>
      <c r="EXL55" s="37"/>
      <c r="EXM55" s="37"/>
      <c r="EXN55" s="37"/>
      <c r="EXO55" s="37"/>
      <c r="EXP55" s="37"/>
      <c r="EXQ55" s="37"/>
      <c r="EXR55" s="37"/>
      <c r="EXS55" s="37"/>
      <c r="EXT55" s="37"/>
      <c r="EXU55" s="37"/>
      <c r="EXV55" s="37"/>
      <c r="EXW55" s="37"/>
      <c r="EXX55" s="37"/>
      <c r="EXY55" s="37"/>
      <c r="EXZ55" s="37"/>
      <c r="EYA55" s="37"/>
      <c r="EYB55" s="37"/>
      <c r="EYC55" s="37"/>
      <c r="EYD55" s="37"/>
      <c r="EYE55" s="37"/>
      <c r="EYF55" s="37"/>
      <c r="EYG55" s="37"/>
      <c r="EYH55" s="37"/>
      <c r="EYI55" s="37"/>
      <c r="EYJ55" s="37"/>
      <c r="EYK55" s="37"/>
      <c r="EYL55" s="37"/>
      <c r="EYM55" s="37"/>
      <c r="EYN55" s="37"/>
      <c r="EYO55" s="37"/>
      <c r="EYP55" s="37"/>
      <c r="EYQ55" s="37"/>
      <c r="EYR55" s="37"/>
      <c r="EYS55" s="37"/>
      <c r="EYT55" s="37"/>
      <c r="EYU55" s="37"/>
      <c r="EYV55" s="37"/>
      <c r="EYW55" s="37"/>
      <c r="EYX55" s="37"/>
      <c r="EYY55" s="37"/>
      <c r="EYZ55" s="37"/>
      <c r="EZA55" s="37"/>
      <c r="EZB55" s="37"/>
      <c r="EZC55" s="37"/>
      <c r="EZD55" s="37"/>
      <c r="EZE55" s="37"/>
      <c r="EZF55" s="37"/>
      <c r="EZG55" s="37"/>
      <c r="EZH55" s="37"/>
      <c r="EZI55" s="37"/>
      <c r="EZJ55" s="37"/>
      <c r="EZK55" s="37"/>
      <c r="EZL55" s="37"/>
      <c r="EZM55" s="37"/>
      <c r="EZN55" s="37"/>
      <c r="EZO55" s="37"/>
      <c r="EZP55" s="37"/>
      <c r="EZQ55" s="37"/>
      <c r="EZR55" s="37"/>
      <c r="EZS55" s="37"/>
      <c r="EZT55" s="37"/>
      <c r="EZU55" s="37"/>
      <c r="EZV55" s="37"/>
      <c r="EZW55" s="37"/>
      <c r="EZX55" s="37"/>
      <c r="EZY55" s="37"/>
      <c r="EZZ55" s="37"/>
      <c r="FAA55" s="37"/>
      <c r="FAB55" s="37"/>
      <c r="FAC55" s="37"/>
      <c r="FAD55" s="37"/>
      <c r="FAE55" s="37"/>
      <c r="FAF55" s="37"/>
      <c r="FAG55" s="37"/>
      <c r="FAH55" s="37"/>
      <c r="FAI55" s="37"/>
      <c r="FAJ55" s="37"/>
      <c r="FAK55" s="37"/>
      <c r="FAL55" s="37"/>
      <c r="FAM55" s="37"/>
      <c r="FAN55" s="37"/>
      <c r="FAO55" s="37"/>
      <c r="FAP55" s="37"/>
      <c r="FAQ55" s="37"/>
      <c r="FAR55" s="37"/>
      <c r="FAS55" s="37"/>
      <c r="FAT55" s="37"/>
      <c r="FAU55" s="37"/>
      <c r="FAV55" s="37"/>
      <c r="FAW55" s="37"/>
      <c r="FAX55" s="37"/>
      <c r="FAY55" s="37"/>
      <c r="FAZ55" s="37"/>
      <c r="FBA55" s="37"/>
      <c r="FBB55" s="37"/>
      <c r="FBC55" s="37"/>
      <c r="FBD55" s="37"/>
      <c r="FBE55" s="37"/>
      <c r="FBF55" s="37"/>
      <c r="FBG55" s="37"/>
      <c r="FBH55" s="37"/>
      <c r="FBI55" s="37"/>
      <c r="FBJ55" s="37"/>
      <c r="FBK55" s="37"/>
      <c r="FBL55" s="37"/>
      <c r="FBM55" s="37"/>
      <c r="FBN55" s="37"/>
      <c r="FBO55" s="37"/>
      <c r="FBP55" s="37"/>
      <c r="FBQ55" s="37"/>
      <c r="FBR55" s="37"/>
      <c r="FBS55" s="37"/>
      <c r="FBT55" s="37"/>
      <c r="FBU55" s="37"/>
      <c r="FBV55" s="37"/>
      <c r="FBW55" s="37"/>
      <c r="FBX55" s="37"/>
      <c r="FBY55" s="37"/>
      <c r="FBZ55" s="37"/>
      <c r="FCA55" s="37"/>
      <c r="FCB55" s="37"/>
      <c r="FCC55" s="37"/>
      <c r="FCD55" s="37"/>
      <c r="FCE55" s="37"/>
      <c r="FCF55" s="37"/>
      <c r="FCG55" s="37"/>
      <c r="FCH55" s="37"/>
      <c r="FCI55" s="37"/>
      <c r="FCJ55" s="37"/>
      <c r="FCK55" s="37"/>
      <c r="FCL55" s="37"/>
      <c r="FCM55" s="37"/>
      <c r="FCN55" s="37"/>
      <c r="FCO55" s="37"/>
      <c r="FCP55" s="37"/>
      <c r="FCQ55" s="37"/>
      <c r="FCR55" s="37"/>
      <c r="FCS55" s="37"/>
      <c r="FCT55" s="37"/>
      <c r="FCU55" s="37"/>
      <c r="FCV55" s="37"/>
      <c r="FCW55" s="37"/>
      <c r="FCX55" s="37"/>
      <c r="FCY55" s="37"/>
      <c r="FCZ55" s="37"/>
      <c r="FDA55" s="37"/>
      <c r="FDB55" s="37"/>
      <c r="FDC55" s="37"/>
      <c r="FDD55" s="37"/>
      <c r="FDE55" s="37"/>
      <c r="FDF55" s="37"/>
      <c r="FDG55" s="37"/>
      <c r="FDH55" s="37"/>
      <c r="FDI55" s="37"/>
      <c r="FDJ55" s="37"/>
      <c r="FDK55" s="37"/>
      <c r="FDL55" s="37"/>
      <c r="FDM55" s="37"/>
      <c r="FDN55" s="37"/>
      <c r="FDO55" s="37"/>
      <c r="FDP55" s="37"/>
      <c r="FDQ55" s="37"/>
      <c r="FDR55" s="37"/>
      <c r="FDS55" s="37"/>
      <c r="FDT55" s="37"/>
      <c r="FDU55" s="37"/>
      <c r="FDV55" s="37"/>
      <c r="FDW55" s="37"/>
      <c r="FDX55" s="37"/>
      <c r="FDY55" s="37"/>
      <c r="FDZ55" s="37"/>
      <c r="FEA55" s="37"/>
      <c r="FEB55" s="37"/>
      <c r="FEC55" s="37"/>
      <c r="FED55" s="37"/>
      <c r="FEE55" s="37"/>
      <c r="FEF55" s="37"/>
      <c r="FEG55" s="37"/>
      <c r="FEH55" s="37"/>
      <c r="FEI55" s="37"/>
      <c r="FEJ55" s="37"/>
      <c r="FEK55" s="37"/>
      <c r="FEL55" s="37"/>
      <c r="FEM55" s="37"/>
      <c r="FEN55" s="37"/>
      <c r="FEO55" s="37"/>
      <c r="FEP55" s="37"/>
      <c r="FEQ55" s="37"/>
      <c r="FER55" s="37"/>
      <c r="FES55" s="37"/>
      <c r="FET55" s="37"/>
      <c r="FEU55" s="37"/>
      <c r="FEV55" s="37"/>
      <c r="FEW55" s="37"/>
      <c r="FEX55" s="37"/>
      <c r="FEY55" s="37"/>
      <c r="FEZ55" s="37"/>
      <c r="FFA55" s="37"/>
      <c r="FFB55" s="37"/>
      <c r="FFC55" s="37"/>
      <c r="FFD55" s="37"/>
      <c r="FFE55" s="37"/>
      <c r="FFF55" s="37"/>
      <c r="FFG55" s="37"/>
      <c r="FFH55" s="37"/>
      <c r="FFI55" s="37"/>
      <c r="FFJ55" s="37"/>
      <c r="FFK55" s="37"/>
      <c r="FFL55" s="37"/>
      <c r="FFM55" s="37"/>
      <c r="FFN55" s="37"/>
      <c r="FFO55" s="37"/>
      <c r="FFP55" s="37"/>
      <c r="FFQ55" s="37"/>
      <c r="FFR55" s="37"/>
      <c r="FFS55" s="37"/>
      <c r="FFT55" s="37"/>
      <c r="FFU55" s="37"/>
      <c r="FFV55" s="37"/>
      <c r="FFW55" s="37"/>
      <c r="FFX55" s="37"/>
      <c r="FFY55" s="37"/>
      <c r="FFZ55" s="37"/>
      <c r="FGA55" s="37"/>
      <c r="FGB55" s="37"/>
      <c r="FGC55" s="37"/>
      <c r="FGD55" s="37"/>
      <c r="FGE55" s="37"/>
      <c r="FGF55" s="37"/>
      <c r="FGG55" s="37"/>
      <c r="FGH55" s="37"/>
      <c r="FGI55" s="37"/>
      <c r="FGJ55" s="37"/>
      <c r="FGK55" s="37"/>
      <c r="FGL55" s="37"/>
      <c r="FGM55" s="37"/>
      <c r="FGN55" s="37"/>
      <c r="FGO55" s="37"/>
      <c r="FGP55" s="37"/>
      <c r="FGQ55" s="37"/>
      <c r="FGR55" s="37"/>
      <c r="FGS55" s="37"/>
      <c r="FGT55" s="37"/>
      <c r="FGU55" s="37"/>
      <c r="FGV55" s="37"/>
      <c r="FGW55" s="37"/>
      <c r="FGX55" s="37"/>
      <c r="FGY55" s="37"/>
      <c r="FGZ55" s="37"/>
      <c r="FHA55" s="37"/>
      <c r="FHB55" s="37"/>
      <c r="FHC55" s="37"/>
      <c r="FHD55" s="37"/>
      <c r="FHE55" s="37"/>
      <c r="FHF55" s="37"/>
      <c r="FHG55" s="37"/>
      <c r="FHH55" s="37"/>
      <c r="FHI55" s="37"/>
      <c r="FHJ55" s="37"/>
      <c r="FHK55" s="37"/>
      <c r="FHL55" s="37"/>
      <c r="FHM55" s="37"/>
      <c r="FHN55" s="37"/>
      <c r="FHO55" s="37"/>
      <c r="FHP55" s="37"/>
      <c r="FHQ55" s="37"/>
      <c r="FHR55" s="37"/>
      <c r="FHS55" s="37"/>
      <c r="FHT55" s="37"/>
      <c r="FHU55" s="37"/>
      <c r="FHV55" s="37"/>
      <c r="FHW55" s="37"/>
      <c r="FHX55" s="37"/>
      <c r="FHY55" s="37"/>
      <c r="FHZ55" s="37"/>
      <c r="FIA55" s="37"/>
      <c r="FIB55" s="37"/>
      <c r="FIC55" s="37"/>
      <c r="FID55" s="37"/>
      <c r="FIE55" s="37"/>
      <c r="FIF55" s="37"/>
      <c r="FIG55" s="37"/>
      <c r="FIH55" s="37"/>
      <c r="FII55" s="37"/>
      <c r="FIJ55" s="37"/>
      <c r="FIK55" s="37"/>
      <c r="FIL55" s="37"/>
      <c r="FIM55" s="37"/>
      <c r="FIN55" s="37"/>
      <c r="FIO55" s="37"/>
      <c r="FIP55" s="37"/>
      <c r="FIQ55" s="37"/>
      <c r="FIR55" s="37"/>
      <c r="FIS55" s="37"/>
      <c r="FIT55" s="37"/>
      <c r="FIU55" s="37"/>
      <c r="FIV55" s="37"/>
      <c r="FIW55" s="37"/>
      <c r="FIX55" s="37"/>
      <c r="FIY55" s="37"/>
      <c r="FIZ55" s="37"/>
      <c r="FJA55" s="37"/>
      <c r="FJB55" s="37"/>
      <c r="FJC55" s="37"/>
      <c r="FJD55" s="37"/>
      <c r="FJE55" s="37"/>
      <c r="FJF55" s="37"/>
      <c r="FJG55" s="37"/>
      <c r="FJH55" s="37"/>
      <c r="FJI55" s="37"/>
      <c r="FJJ55" s="37"/>
      <c r="FJK55" s="37"/>
      <c r="FJL55" s="37"/>
      <c r="FJM55" s="37"/>
      <c r="FJN55" s="37"/>
      <c r="FJO55" s="37"/>
      <c r="FJP55" s="37"/>
      <c r="FJQ55" s="37"/>
      <c r="FJR55" s="37"/>
      <c r="FJS55" s="37"/>
      <c r="FJT55" s="37"/>
      <c r="FJU55" s="37"/>
      <c r="FJV55" s="37"/>
      <c r="FJW55" s="37"/>
      <c r="FJX55" s="37"/>
      <c r="FJY55" s="37"/>
      <c r="FJZ55" s="37"/>
      <c r="FKA55" s="37"/>
      <c r="FKB55" s="37"/>
      <c r="FKC55" s="37"/>
      <c r="FKD55" s="37"/>
      <c r="FKE55" s="37"/>
      <c r="FKF55" s="37"/>
      <c r="FKG55" s="37"/>
      <c r="FKH55" s="37"/>
      <c r="FKI55" s="37"/>
      <c r="FKJ55" s="37"/>
      <c r="FKK55" s="37"/>
      <c r="FKL55" s="37"/>
      <c r="FKM55" s="37"/>
      <c r="FKN55" s="37"/>
      <c r="FKO55" s="37"/>
      <c r="FKP55" s="37"/>
      <c r="FKQ55" s="37"/>
      <c r="FKR55" s="37"/>
      <c r="FKS55" s="37"/>
      <c r="FKT55" s="37"/>
      <c r="FKU55" s="37"/>
      <c r="FKV55" s="37"/>
      <c r="FKW55" s="37"/>
      <c r="FKX55" s="37"/>
      <c r="FKY55" s="37"/>
      <c r="FKZ55" s="37"/>
      <c r="FLA55" s="37"/>
      <c r="FLB55" s="37"/>
      <c r="FLC55" s="37"/>
      <c r="FLD55" s="37"/>
      <c r="FLE55" s="37"/>
      <c r="FLF55" s="37"/>
      <c r="FLG55" s="37"/>
      <c r="FLH55" s="37"/>
      <c r="FLI55" s="37"/>
      <c r="FLJ55" s="37"/>
      <c r="FLK55" s="37"/>
      <c r="FLL55" s="37"/>
      <c r="FLM55" s="37"/>
      <c r="FLN55" s="37"/>
      <c r="FLO55" s="37"/>
      <c r="FLP55" s="37"/>
      <c r="FLQ55" s="37"/>
      <c r="FLR55" s="37"/>
      <c r="FLS55" s="37"/>
      <c r="FLT55" s="37"/>
      <c r="FLU55" s="37"/>
      <c r="FLV55" s="37"/>
      <c r="FLW55" s="37"/>
      <c r="FLX55" s="37"/>
      <c r="FLY55" s="37"/>
      <c r="FLZ55" s="37"/>
      <c r="FMA55" s="37"/>
      <c r="FMB55" s="37"/>
      <c r="FMC55" s="37"/>
      <c r="FMD55" s="37"/>
      <c r="FME55" s="37"/>
      <c r="FMF55" s="37"/>
      <c r="FMG55" s="37"/>
      <c r="FMH55" s="37"/>
      <c r="FMI55" s="37"/>
      <c r="FMJ55" s="37"/>
      <c r="FMK55" s="37"/>
      <c r="FML55" s="37"/>
      <c r="FMM55" s="37"/>
      <c r="FMN55" s="37"/>
      <c r="FMO55" s="37"/>
      <c r="FMP55" s="37"/>
      <c r="FMQ55" s="37"/>
      <c r="FMR55" s="37"/>
      <c r="FMS55" s="37"/>
      <c r="FMT55" s="37"/>
      <c r="FMU55" s="37"/>
      <c r="FMV55" s="37"/>
      <c r="FMW55" s="37"/>
      <c r="FMX55" s="37"/>
      <c r="FMY55" s="37"/>
      <c r="FMZ55" s="37"/>
      <c r="FNA55" s="37"/>
      <c r="FNB55" s="37"/>
      <c r="FNC55" s="37"/>
      <c r="FND55" s="37"/>
      <c r="FNE55" s="37"/>
      <c r="FNF55" s="37"/>
      <c r="FNG55" s="37"/>
      <c r="FNH55" s="37"/>
      <c r="FNI55" s="37"/>
      <c r="FNJ55" s="37"/>
      <c r="FNK55" s="37"/>
      <c r="FNL55" s="37"/>
      <c r="FNM55" s="37"/>
      <c r="FNN55" s="37"/>
      <c r="FNO55" s="37"/>
      <c r="FNP55" s="37"/>
      <c r="FNQ55" s="37"/>
      <c r="FNR55" s="37"/>
      <c r="FNS55" s="37"/>
      <c r="FNT55" s="37"/>
      <c r="FNU55" s="37"/>
      <c r="FNV55" s="37"/>
      <c r="FNW55" s="37"/>
      <c r="FNX55" s="37"/>
      <c r="FNY55" s="37"/>
      <c r="FNZ55" s="37"/>
      <c r="FOA55" s="37"/>
      <c r="FOB55" s="37"/>
      <c r="FOC55" s="37"/>
      <c r="FOD55" s="37"/>
      <c r="FOE55" s="37"/>
      <c r="FOF55" s="37"/>
      <c r="FOG55" s="37"/>
      <c r="FOH55" s="37"/>
      <c r="FOI55" s="37"/>
      <c r="FOJ55" s="37"/>
      <c r="FOK55" s="37"/>
      <c r="FOL55" s="37"/>
      <c r="FOM55" s="37"/>
      <c r="FON55" s="37"/>
      <c r="FOO55" s="37"/>
      <c r="FOP55" s="37"/>
      <c r="FOQ55" s="37"/>
      <c r="FOR55" s="37"/>
      <c r="FOS55" s="37"/>
      <c r="FOT55" s="37"/>
      <c r="FOU55" s="37"/>
      <c r="FOV55" s="37"/>
      <c r="FOW55" s="37"/>
      <c r="FOX55" s="37"/>
      <c r="FOY55" s="37"/>
      <c r="FOZ55" s="37"/>
      <c r="FPA55" s="37"/>
      <c r="FPB55" s="37"/>
      <c r="FPC55" s="37"/>
      <c r="FPD55" s="37"/>
      <c r="FPE55" s="37"/>
      <c r="FPF55" s="37"/>
      <c r="FPG55" s="37"/>
      <c r="FPH55" s="37"/>
      <c r="FPI55" s="37"/>
      <c r="FPJ55" s="37"/>
      <c r="FPK55" s="37"/>
      <c r="FPL55" s="37"/>
      <c r="FPM55" s="37"/>
      <c r="FPN55" s="37"/>
      <c r="FPO55" s="37"/>
      <c r="FPP55" s="37"/>
      <c r="FPQ55" s="37"/>
      <c r="FPR55" s="37"/>
      <c r="FPS55" s="37"/>
      <c r="FPT55" s="37"/>
      <c r="FPU55" s="37"/>
      <c r="FPV55" s="37"/>
      <c r="FPW55" s="37"/>
      <c r="FPX55" s="37"/>
      <c r="FPY55" s="37"/>
      <c r="FPZ55" s="37"/>
      <c r="FQA55" s="37"/>
      <c r="FQB55" s="37"/>
      <c r="FQC55" s="37"/>
      <c r="FQD55" s="37"/>
      <c r="FQE55" s="37"/>
      <c r="FQF55" s="37"/>
      <c r="FQG55" s="37"/>
      <c r="FQH55" s="37"/>
      <c r="FQI55" s="37"/>
      <c r="FQJ55" s="37"/>
      <c r="FQK55" s="37"/>
      <c r="FQL55" s="37"/>
      <c r="FQM55" s="37"/>
      <c r="FQN55" s="37"/>
      <c r="FQO55" s="37"/>
      <c r="FQP55" s="37"/>
      <c r="FQQ55" s="37"/>
      <c r="FQR55" s="37"/>
      <c r="FQS55" s="37"/>
      <c r="FQT55" s="37"/>
      <c r="FQU55" s="37"/>
      <c r="FQV55" s="37"/>
      <c r="FQW55" s="37"/>
      <c r="FQX55" s="37"/>
      <c r="FQY55" s="37"/>
      <c r="FQZ55" s="37"/>
      <c r="FRA55" s="37"/>
      <c r="FRB55" s="37"/>
      <c r="FRC55" s="37"/>
      <c r="FRD55" s="37"/>
      <c r="FRE55" s="37"/>
      <c r="FRF55" s="37"/>
      <c r="FRG55" s="37"/>
      <c r="FRH55" s="37"/>
      <c r="FRI55" s="37"/>
      <c r="FRJ55" s="37"/>
      <c r="FRK55" s="37"/>
      <c r="FRL55" s="37"/>
      <c r="FRM55" s="37"/>
      <c r="FRN55" s="37"/>
      <c r="FRO55" s="37"/>
      <c r="FRP55" s="37"/>
      <c r="FRQ55" s="37"/>
      <c r="FRR55" s="37"/>
      <c r="FRS55" s="37"/>
      <c r="FRT55" s="37"/>
      <c r="FRU55" s="37"/>
      <c r="FRV55" s="37"/>
      <c r="FRW55" s="37"/>
      <c r="FRX55" s="37"/>
      <c r="FRY55" s="37"/>
      <c r="FRZ55" s="37"/>
      <c r="FSA55" s="37"/>
      <c r="FSB55" s="37"/>
      <c r="FSC55" s="37"/>
      <c r="FSD55" s="37"/>
      <c r="FSE55" s="37"/>
      <c r="FSF55" s="37"/>
      <c r="FSG55" s="37"/>
      <c r="FSH55" s="37"/>
      <c r="FSI55" s="37"/>
      <c r="FSJ55" s="37"/>
      <c r="FSK55" s="37"/>
      <c r="FSL55" s="37"/>
      <c r="FSM55" s="37"/>
      <c r="FSN55" s="37"/>
      <c r="FSO55" s="37"/>
      <c r="FSP55" s="37"/>
      <c r="FSQ55" s="37"/>
      <c r="FSR55" s="37"/>
      <c r="FSS55" s="37"/>
      <c r="FST55" s="37"/>
      <c r="FSU55" s="37"/>
      <c r="FSV55" s="37"/>
      <c r="FSW55" s="37"/>
      <c r="FSX55" s="37"/>
      <c r="FSY55" s="37"/>
      <c r="FSZ55" s="37"/>
      <c r="FTA55" s="37"/>
      <c r="FTB55" s="37"/>
      <c r="FTC55" s="37"/>
      <c r="FTD55" s="37"/>
      <c r="FTE55" s="37"/>
      <c r="FTF55" s="37"/>
      <c r="FTG55" s="37"/>
      <c r="FTH55" s="37"/>
      <c r="FTI55" s="37"/>
      <c r="FTJ55" s="37"/>
      <c r="FTK55" s="37"/>
      <c r="FTL55" s="37"/>
      <c r="FTM55" s="37"/>
      <c r="FTN55" s="37"/>
      <c r="FTO55" s="37"/>
      <c r="FTP55" s="37"/>
      <c r="FTQ55" s="37"/>
      <c r="FTR55" s="37"/>
      <c r="FTS55" s="37"/>
      <c r="FTT55" s="37"/>
      <c r="FTU55" s="37"/>
      <c r="FTV55" s="37"/>
      <c r="FTW55" s="37"/>
      <c r="FTX55" s="37"/>
      <c r="FTY55" s="37"/>
      <c r="FTZ55" s="37"/>
      <c r="FUA55" s="37"/>
      <c r="FUB55" s="37"/>
      <c r="FUC55" s="37"/>
      <c r="FUD55" s="37"/>
      <c r="FUE55" s="37"/>
      <c r="FUF55" s="37"/>
      <c r="FUG55" s="37"/>
      <c r="FUH55" s="37"/>
      <c r="FUI55" s="37"/>
      <c r="FUJ55" s="37"/>
      <c r="FUK55" s="37"/>
      <c r="FUL55" s="37"/>
      <c r="FUM55" s="37"/>
      <c r="FUN55" s="37"/>
      <c r="FUO55" s="37"/>
      <c r="FUP55" s="37"/>
      <c r="FUQ55" s="37"/>
      <c r="FUR55" s="37"/>
      <c r="FUS55" s="37"/>
      <c r="FUT55" s="37"/>
      <c r="FUU55" s="37"/>
      <c r="FUV55" s="37"/>
      <c r="FUW55" s="37"/>
      <c r="FUX55" s="37"/>
      <c r="FUY55" s="37"/>
      <c r="FUZ55" s="37"/>
      <c r="FVA55" s="37"/>
      <c r="FVB55" s="37"/>
      <c r="FVC55" s="37"/>
      <c r="FVD55" s="37"/>
      <c r="FVE55" s="37"/>
      <c r="FVF55" s="37"/>
      <c r="FVG55" s="37"/>
      <c r="FVH55" s="37"/>
      <c r="FVI55" s="37"/>
      <c r="FVJ55" s="37"/>
      <c r="FVK55" s="37"/>
      <c r="FVL55" s="37"/>
      <c r="FVM55" s="37"/>
      <c r="FVN55" s="37"/>
      <c r="FVO55" s="37"/>
      <c r="FVP55" s="37"/>
      <c r="FVQ55" s="37"/>
      <c r="FVR55" s="37"/>
      <c r="FVS55" s="37"/>
      <c r="FVT55" s="37"/>
      <c r="FVU55" s="37"/>
      <c r="FVV55" s="37"/>
      <c r="FVW55" s="37"/>
      <c r="FVX55" s="37"/>
      <c r="FVY55" s="37"/>
      <c r="FVZ55" s="37"/>
      <c r="FWA55" s="37"/>
      <c r="FWB55" s="37"/>
      <c r="FWC55" s="37"/>
      <c r="FWD55" s="37"/>
      <c r="FWE55" s="37"/>
      <c r="FWF55" s="37"/>
      <c r="FWG55" s="37"/>
      <c r="FWH55" s="37"/>
      <c r="FWI55" s="37"/>
      <c r="FWJ55" s="37"/>
      <c r="FWK55" s="37"/>
      <c r="FWL55" s="37"/>
      <c r="FWM55" s="37"/>
      <c r="FWN55" s="37"/>
      <c r="FWO55" s="37"/>
      <c r="FWP55" s="37"/>
      <c r="FWQ55" s="37"/>
      <c r="FWR55" s="37"/>
      <c r="FWS55" s="37"/>
      <c r="FWT55" s="37"/>
      <c r="FWU55" s="37"/>
      <c r="FWV55" s="37"/>
      <c r="FWW55" s="37"/>
      <c r="FWX55" s="37"/>
      <c r="FWY55" s="37"/>
      <c r="FWZ55" s="37"/>
      <c r="FXA55" s="37"/>
      <c r="FXB55" s="37"/>
      <c r="FXC55" s="37"/>
      <c r="FXD55" s="37"/>
      <c r="FXE55" s="37"/>
      <c r="FXF55" s="37"/>
      <c r="FXG55" s="37"/>
      <c r="FXH55" s="37"/>
      <c r="FXI55" s="37"/>
      <c r="FXJ55" s="37"/>
      <c r="FXK55" s="37"/>
      <c r="FXL55" s="37"/>
      <c r="FXM55" s="37"/>
      <c r="FXN55" s="37"/>
      <c r="FXO55" s="37"/>
      <c r="FXP55" s="37"/>
      <c r="FXQ55" s="37"/>
      <c r="FXR55" s="37"/>
      <c r="FXS55" s="37"/>
      <c r="FXT55" s="37"/>
      <c r="FXU55" s="37"/>
      <c r="FXV55" s="37"/>
      <c r="FXW55" s="37"/>
      <c r="FXX55" s="37"/>
      <c r="FXY55" s="37"/>
      <c r="FXZ55" s="37"/>
      <c r="FYA55" s="37"/>
      <c r="FYB55" s="37"/>
      <c r="FYC55" s="37"/>
      <c r="FYD55" s="37"/>
      <c r="FYE55" s="37"/>
      <c r="FYF55" s="37"/>
      <c r="FYG55" s="37"/>
      <c r="FYH55" s="37"/>
      <c r="FYI55" s="37"/>
      <c r="FYJ55" s="37"/>
      <c r="FYK55" s="37"/>
      <c r="FYL55" s="37"/>
      <c r="FYM55" s="37"/>
      <c r="FYN55" s="37"/>
      <c r="FYO55" s="37"/>
      <c r="FYP55" s="37"/>
      <c r="FYQ55" s="37"/>
      <c r="FYR55" s="37"/>
      <c r="FYS55" s="37"/>
      <c r="FYT55" s="37"/>
      <c r="FYU55" s="37"/>
      <c r="FYV55" s="37"/>
      <c r="FYW55" s="37"/>
      <c r="FYX55" s="37"/>
      <c r="FYY55" s="37"/>
      <c r="FYZ55" s="37"/>
      <c r="FZA55" s="37"/>
      <c r="FZB55" s="37"/>
      <c r="FZC55" s="37"/>
      <c r="FZD55" s="37"/>
      <c r="FZE55" s="37"/>
      <c r="FZF55" s="37"/>
      <c r="FZG55" s="37"/>
      <c r="FZH55" s="37"/>
      <c r="FZI55" s="37"/>
      <c r="FZJ55" s="37"/>
      <c r="FZK55" s="37"/>
      <c r="FZL55" s="37"/>
      <c r="FZM55" s="37"/>
      <c r="FZN55" s="37"/>
      <c r="FZO55" s="37"/>
      <c r="FZP55" s="37"/>
      <c r="FZQ55" s="37"/>
      <c r="FZR55" s="37"/>
      <c r="FZS55" s="37"/>
      <c r="FZT55" s="37"/>
      <c r="FZU55" s="37"/>
      <c r="FZV55" s="37"/>
      <c r="FZW55" s="37"/>
      <c r="FZX55" s="37"/>
      <c r="FZY55" s="37"/>
      <c r="FZZ55" s="37"/>
      <c r="GAA55" s="37"/>
      <c r="GAB55" s="37"/>
      <c r="GAC55" s="37"/>
      <c r="GAD55" s="37"/>
      <c r="GAE55" s="37"/>
      <c r="GAF55" s="37"/>
      <c r="GAG55" s="37"/>
      <c r="GAH55" s="37"/>
      <c r="GAI55" s="37"/>
      <c r="GAJ55" s="37"/>
      <c r="GAK55" s="37"/>
      <c r="GAL55" s="37"/>
      <c r="GAM55" s="37"/>
      <c r="GAN55" s="37"/>
      <c r="GAO55" s="37"/>
      <c r="GAP55" s="37"/>
      <c r="GAQ55" s="37"/>
      <c r="GAR55" s="37"/>
      <c r="GAS55" s="37"/>
      <c r="GAT55" s="37"/>
      <c r="GAU55" s="37"/>
      <c r="GAV55" s="37"/>
      <c r="GAW55" s="37"/>
      <c r="GAX55" s="37"/>
      <c r="GAY55" s="37"/>
      <c r="GAZ55" s="37"/>
      <c r="GBA55" s="37"/>
      <c r="GBB55" s="37"/>
      <c r="GBC55" s="37"/>
      <c r="GBD55" s="37"/>
      <c r="GBE55" s="37"/>
      <c r="GBF55" s="37"/>
      <c r="GBG55" s="37"/>
      <c r="GBH55" s="37"/>
      <c r="GBI55" s="37"/>
      <c r="GBJ55" s="37"/>
      <c r="GBK55" s="37"/>
      <c r="GBL55" s="37"/>
      <c r="GBM55" s="37"/>
      <c r="GBN55" s="37"/>
      <c r="GBO55" s="37"/>
      <c r="GBP55" s="37"/>
      <c r="GBQ55" s="37"/>
      <c r="GBR55" s="37"/>
      <c r="GBS55" s="37"/>
      <c r="GBT55" s="37"/>
      <c r="GBU55" s="37"/>
      <c r="GBV55" s="37"/>
      <c r="GBW55" s="37"/>
      <c r="GBX55" s="37"/>
      <c r="GBY55" s="37"/>
      <c r="GBZ55" s="37"/>
      <c r="GCA55" s="37"/>
      <c r="GCB55" s="37"/>
      <c r="GCC55" s="37"/>
      <c r="GCD55" s="37"/>
      <c r="GCE55" s="37"/>
      <c r="GCF55" s="37"/>
      <c r="GCG55" s="37"/>
      <c r="GCH55" s="37"/>
      <c r="GCI55" s="37"/>
      <c r="GCJ55" s="37"/>
      <c r="GCK55" s="37"/>
      <c r="GCL55" s="37"/>
      <c r="GCM55" s="37"/>
      <c r="GCN55" s="37"/>
      <c r="GCO55" s="37"/>
      <c r="GCP55" s="37"/>
      <c r="GCQ55" s="37"/>
      <c r="GCR55" s="37"/>
      <c r="GCS55" s="37"/>
      <c r="GCT55" s="37"/>
      <c r="GCU55" s="37"/>
      <c r="GCV55" s="37"/>
      <c r="GCW55" s="37"/>
      <c r="GCX55" s="37"/>
      <c r="GCY55" s="37"/>
      <c r="GCZ55" s="37"/>
      <c r="GDA55" s="37"/>
      <c r="GDB55" s="37"/>
      <c r="GDC55" s="37"/>
      <c r="GDD55" s="37"/>
      <c r="GDE55" s="37"/>
      <c r="GDF55" s="37"/>
      <c r="GDG55" s="37"/>
      <c r="GDH55" s="37"/>
      <c r="GDI55" s="37"/>
      <c r="GDJ55" s="37"/>
      <c r="GDK55" s="37"/>
      <c r="GDL55" s="37"/>
      <c r="GDM55" s="37"/>
      <c r="GDN55" s="37"/>
      <c r="GDO55" s="37"/>
      <c r="GDP55" s="37"/>
      <c r="GDQ55" s="37"/>
      <c r="GDR55" s="37"/>
      <c r="GDS55" s="37"/>
      <c r="GDT55" s="37"/>
      <c r="GDU55" s="37"/>
      <c r="GDV55" s="37"/>
      <c r="GDW55" s="37"/>
      <c r="GDX55" s="37"/>
      <c r="GDY55" s="37"/>
      <c r="GDZ55" s="37"/>
      <c r="GEA55" s="37"/>
      <c r="GEB55" s="37"/>
      <c r="GEC55" s="37"/>
      <c r="GED55" s="37"/>
      <c r="GEE55" s="37"/>
      <c r="GEF55" s="37"/>
      <c r="GEG55" s="37"/>
      <c r="GEH55" s="37"/>
      <c r="GEI55" s="37"/>
      <c r="GEJ55" s="37"/>
      <c r="GEK55" s="37"/>
      <c r="GEL55" s="37"/>
      <c r="GEM55" s="37"/>
      <c r="GEN55" s="37"/>
      <c r="GEO55" s="37"/>
      <c r="GEP55" s="37"/>
      <c r="GEQ55" s="37"/>
      <c r="GER55" s="37"/>
      <c r="GES55" s="37"/>
      <c r="GET55" s="37"/>
      <c r="GEU55" s="37"/>
      <c r="GEV55" s="37"/>
      <c r="GEW55" s="37"/>
      <c r="GEX55" s="37"/>
      <c r="GEY55" s="37"/>
      <c r="GEZ55" s="37"/>
      <c r="GFA55" s="37"/>
      <c r="GFB55" s="37"/>
      <c r="GFC55" s="37"/>
      <c r="GFD55" s="37"/>
      <c r="GFE55" s="37"/>
      <c r="GFF55" s="37"/>
      <c r="GFG55" s="37"/>
      <c r="GFH55" s="37"/>
      <c r="GFI55" s="37"/>
      <c r="GFJ55" s="37"/>
      <c r="GFK55" s="37"/>
      <c r="GFL55" s="37"/>
      <c r="GFM55" s="37"/>
      <c r="GFN55" s="37"/>
      <c r="GFO55" s="37"/>
      <c r="GFP55" s="37"/>
      <c r="GFQ55" s="37"/>
      <c r="GFR55" s="37"/>
      <c r="GFS55" s="37"/>
      <c r="GFT55" s="37"/>
      <c r="GFU55" s="37"/>
      <c r="GFV55" s="37"/>
      <c r="GFW55" s="37"/>
      <c r="GFX55" s="37"/>
      <c r="GFY55" s="37"/>
      <c r="GFZ55" s="37"/>
      <c r="GGA55" s="37"/>
      <c r="GGB55" s="37"/>
      <c r="GGC55" s="37"/>
      <c r="GGD55" s="37"/>
      <c r="GGE55" s="37"/>
      <c r="GGF55" s="37"/>
      <c r="GGG55" s="37"/>
      <c r="GGH55" s="37"/>
      <c r="GGI55" s="37"/>
      <c r="GGJ55" s="37"/>
      <c r="GGK55" s="37"/>
      <c r="GGL55" s="37"/>
      <c r="GGM55" s="37"/>
      <c r="GGN55" s="37"/>
      <c r="GGO55" s="37"/>
      <c r="GGP55" s="37"/>
      <c r="GGQ55" s="37"/>
      <c r="GGR55" s="37"/>
      <c r="GGS55" s="37"/>
      <c r="GGT55" s="37"/>
      <c r="GGU55" s="37"/>
      <c r="GGV55" s="37"/>
      <c r="GGW55" s="37"/>
      <c r="GGX55" s="37"/>
      <c r="GGY55" s="37"/>
      <c r="GGZ55" s="37"/>
      <c r="GHA55" s="37"/>
      <c r="GHB55" s="37"/>
      <c r="GHC55" s="37"/>
      <c r="GHD55" s="37"/>
      <c r="GHE55" s="37"/>
      <c r="GHF55" s="37"/>
      <c r="GHG55" s="37"/>
      <c r="GHH55" s="37"/>
      <c r="GHI55" s="37"/>
      <c r="GHJ55" s="37"/>
      <c r="GHK55" s="37"/>
      <c r="GHL55" s="37"/>
      <c r="GHM55" s="37"/>
      <c r="GHN55" s="37"/>
      <c r="GHO55" s="37"/>
      <c r="GHP55" s="37"/>
      <c r="GHQ55" s="37"/>
      <c r="GHR55" s="37"/>
      <c r="GHS55" s="37"/>
      <c r="GHT55" s="37"/>
      <c r="GHU55" s="37"/>
      <c r="GHV55" s="37"/>
      <c r="GHW55" s="37"/>
      <c r="GHX55" s="37"/>
      <c r="GHY55" s="37"/>
      <c r="GHZ55" s="37"/>
      <c r="GIA55" s="37"/>
      <c r="GIB55" s="37"/>
      <c r="GIC55" s="37"/>
      <c r="GID55" s="37"/>
      <c r="GIE55" s="37"/>
      <c r="GIF55" s="37"/>
      <c r="GIG55" s="37"/>
      <c r="GIH55" s="37"/>
      <c r="GII55" s="37"/>
      <c r="GIJ55" s="37"/>
      <c r="GIK55" s="37"/>
      <c r="GIL55" s="37"/>
      <c r="GIM55" s="37"/>
      <c r="GIN55" s="37"/>
      <c r="GIO55" s="37"/>
      <c r="GIP55" s="37"/>
      <c r="GIQ55" s="37"/>
      <c r="GIR55" s="37"/>
      <c r="GIS55" s="37"/>
      <c r="GIT55" s="37"/>
      <c r="GIU55" s="37"/>
      <c r="GIV55" s="37"/>
      <c r="GIW55" s="37"/>
      <c r="GIX55" s="37"/>
      <c r="GIY55" s="37"/>
      <c r="GIZ55" s="37"/>
      <c r="GJA55" s="37"/>
      <c r="GJB55" s="37"/>
      <c r="GJC55" s="37"/>
      <c r="GJD55" s="37"/>
      <c r="GJE55" s="37"/>
      <c r="GJF55" s="37"/>
      <c r="GJG55" s="37"/>
      <c r="GJH55" s="37"/>
      <c r="GJI55" s="37"/>
      <c r="GJJ55" s="37"/>
      <c r="GJK55" s="37"/>
      <c r="GJL55" s="37"/>
      <c r="GJM55" s="37"/>
      <c r="GJN55" s="37"/>
      <c r="GJO55" s="37"/>
      <c r="GJP55" s="37"/>
      <c r="GJQ55" s="37"/>
      <c r="GJR55" s="37"/>
      <c r="GJS55" s="37"/>
      <c r="GJT55" s="37"/>
      <c r="GJU55" s="37"/>
      <c r="GJV55" s="37"/>
      <c r="GJW55" s="37"/>
      <c r="GJX55" s="37"/>
      <c r="GJY55" s="37"/>
      <c r="GJZ55" s="37"/>
      <c r="GKA55" s="37"/>
      <c r="GKB55" s="37"/>
      <c r="GKC55" s="37"/>
      <c r="GKD55" s="37"/>
      <c r="GKE55" s="37"/>
      <c r="GKF55" s="37"/>
      <c r="GKG55" s="37"/>
      <c r="GKH55" s="37"/>
      <c r="GKI55" s="37"/>
      <c r="GKJ55" s="37"/>
      <c r="GKK55" s="37"/>
      <c r="GKL55" s="37"/>
      <c r="GKM55" s="37"/>
      <c r="GKN55" s="37"/>
      <c r="GKO55" s="37"/>
      <c r="GKP55" s="37"/>
      <c r="GKQ55" s="37"/>
      <c r="GKR55" s="37"/>
      <c r="GKS55" s="37"/>
      <c r="GKT55" s="37"/>
      <c r="GKU55" s="37"/>
      <c r="GKV55" s="37"/>
      <c r="GKW55" s="37"/>
      <c r="GKX55" s="37"/>
      <c r="GKY55" s="37"/>
      <c r="GKZ55" s="37"/>
      <c r="GLA55" s="37"/>
      <c r="GLB55" s="37"/>
      <c r="GLC55" s="37"/>
      <c r="GLD55" s="37"/>
      <c r="GLE55" s="37"/>
      <c r="GLF55" s="37"/>
      <c r="GLG55" s="37"/>
      <c r="GLH55" s="37"/>
      <c r="GLI55" s="37"/>
      <c r="GLJ55" s="37"/>
      <c r="GLK55" s="37"/>
      <c r="GLL55" s="37"/>
      <c r="GLM55" s="37"/>
      <c r="GLN55" s="37"/>
      <c r="GLO55" s="37"/>
      <c r="GLP55" s="37"/>
      <c r="GLQ55" s="37"/>
      <c r="GLR55" s="37"/>
      <c r="GLS55" s="37"/>
      <c r="GLT55" s="37"/>
      <c r="GLU55" s="37"/>
      <c r="GLV55" s="37"/>
      <c r="GLW55" s="37"/>
      <c r="GLX55" s="37"/>
      <c r="GLY55" s="37"/>
      <c r="GLZ55" s="37"/>
      <c r="GMA55" s="37"/>
      <c r="GMB55" s="37"/>
      <c r="GMC55" s="37"/>
      <c r="GMD55" s="37"/>
      <c r="GME55" s="37"/>
      <c r="GMF55" s="37"/>
      <c r="GMG55" s="37"/>
      <c r="GMH55" s="37"/>
      <c r="GMI55" s="37"/>
      <c r="GMJ55" s="37"/>
      <c r="GMK55" s="37"/>
      <c r="GML55" s="37"/>
      <c r="GMM55" s="37"/>
      <c r="GMN55" s="37"/>
      <c r="GMO55" s="37"/>
      <c r="GMP55" s="37"/>
      <c r="GMQ55" s="37"/>
      <c r="GMR55" s="37"/>
      <c r="GMS55" s="37"/>
      <c r="GMT55" s="37"/>
      <c r="GMU55" s="37"/>
      <c r="GMV55" s="37"/>
      <c r="GMW55" s="37"/>
      <c r="GMX55" s="37"/>
      <c r="GMY55" s="37"/>
      <c r="GMZ55" s="37"/>
      <c r="GNA55" s="37"/>
      <c r="GNB55" s="37"/>
      <c r="GNC55" s="37"/>
      <c r="GND55" s="37"/>
      <c r="GNE55" s="37"/>
      <c r="GNF55" s="37"/>
      <c r="GNG55" s="37"/>
      <c r="GNH55" s="37"/>
      <c r="GNI55" s="37"/>
      <c r="GNJ55" s="37"/>
      <c r="GNK55" s="37"/>
      <c r="GNL55" s="37"/>
      <c r="GNM55" s="37"/>
      <c r="GNN55" s="37"/>
      <c r="GNO55" s="37"/>
      <c r="GNP55" s="37"/>
      <c r="GNQ55" s="37"/>
      <c r="GNR55" s="37"/>
      <c r="GNS55" s="37"/>
      <c r="GNT55" s="37"/>
      <c r="GNU55" s="37"/>
      <c r="GNV55" s="37"/>
      <c r="GNW55" s="37"/>
      <c r="GNX55" s="37"/>
      <c r="GNY55" s="37"/>
      <c r="GNZ55" s="37"/>
      <c r="GOA55" s="37"/>
      <c r="GOB55" s="37"/>
      <c r="GOC55" s="37"/>
      <c r="GOD55" s="37"/>
      <c r="GOE55" s="37"/>
      <c r="GOF55" s="37"/>
      <c r="GOG55" s="37"/>
      <c r="GOH55" s="37"/>
      <c r="GOI55" s="37"/>
      <c r="GOJ55" s="37"/>
      <c r="GOK55" s="37"/>
      <c r="GOL55" s="37"/>
      <c r="GOM55" s="37"/>
      <c r="GON55" s="37"/>
      <c r="GOO55" s="37"/>
      <c r="GOP55" s="37"/>
      <c r="GOQ55" s="37"/>
      <c r="GOR55" s="37"/>
      <c r="GOS55" s="37"/>
      <c r="GOT55" s="37"/>
      <c r="GOU55" s="37"/>
      <c r="GOV55" s="37"/>
      <c r="GOW55" s="37"/>
      <c r="GOX55" s="37"/>
      <c r="GOY55" s="37"/>
      <c r="GOZ55" s="37"/>
      <c r="GPA55" s="37"/>
      <c r="GPB55" s="37"/>
      <c r="GPC55" s="37"/>
      <c r="GPD55" s="37"/>
      <c r="GPE55" s="37"/>
      <c r="GPF55" s="37"/>
      <c r="GPG55" s="37"/>
      <c r="GPH55" s="37"/>
      <c r="GPI55" s="37"/>
      <c r="GPJ55" s="37"/>
      <c r="GPK55" s="37"/>
      <c r="GPL55" s="37"/>
      <c r="GPM55" s="37"/>
      <c r="GPN55" s="37"/>
      <c r="GPO55" s="37"/>
      <c r="GPP55" s="37"/>
      <c r="GPQ55" s="37"/>
      <c r="GPR55" s="37"/>
      <c r="GPS55" s="37"/>
      <c r="GPT55" s="37"/>
      <c r="GPU55" s="37"/>
      <c r="GPV55" s="37"/>
      <c r="GPW55" s="37"/>
      <c r="GPX55" s="37"/>
      <c r="GPY55" s="37"/>
      <c r="GPZ55" s="37"/>
      <c r="GQA55" s="37"/>
      <c r="GQB55" s="37"/>
      <c r="GQC55" s="37"/>
      <c r="GQD55" s="37"/>
      <c r="GQE55" s="37"/>
      <c r="GQF55" s="37"/>
      <c r="GQG55" s="37"/>
      <c r="GQH55" s="37"/>
      <c r="GQI55" s="37"/>
      <c r="GQJ55" s="37"/>
      <c r="GQK55" s="37"/>
      <c r="GQL55" s="37"/>
      <c r="GQM55" s="37"/>
      <c r="GQN55" s="37"/>
      <c r="GQO55" s="37"/>
      <c r="GQP55" s="37"/>
      <c r="GQQ55" s="37"/>
      <c r="GQR55" s="37"/>
      <c r="GQS55" s="37"/>
      <c r="GQT55" s="37"/>
      <c r="GQU55" s="37"/>
      <c r="GQV55" s="37"/>
      <c r="GQW55" s="37"/>
      <c r="GQX55" s="37"/>
      <c r="GQY55" s="37"/>
      <c r="GQZ55" s="37"/>
      <c r="GRA55" s="37"/>
      <c r="GRB55" s="37"/>
      <c r="GRC55" s="37"/>
      <c r="GRD55" s="37"/>
      <c r="GRE55" s="37"/>
      <c r="GRF55" s="37"/>
      <c r="GRG55" s="37"/>
      <c r="GRH55" s="37"/>
      <c r="GRI55" s="37"/>
      <c r="GRJ55" s="37"/>
      <c r="GRK55" s="37"/>
      <c r="GRL55" s="37"/>
      <c r="GRM55" s="37"/>
      <c r="GRN55" s="37"/>
      <c r="GRO55" s="37"/>
      <c r="GRP55" s="37"/>
      <c r="GRQ55" s="37"/>
      <c r="GRR55" s="37"/>
      <c r="GRS55" s="37"/>
      <c r="GRT55" s="37"/>
      <c r="GRU55" s="37"/>
      <c r="GRV55" s="37"/>
      <c r="GRW55" s="37"/>
      <c r="GRX55" s="37"/>
      <c r="GRY55" s="37"/>
      <c r="GRZ55" s="37"/>
      <c r="GSA55" s="37"/>
      <c r="GSB55" s="37"/>
      <c r="GSC55" s="37"/>
      <c r="GSD55" s="37"/>
      <c r="GSE55" s="37"/>
      <c r="GSF55" s="37"/>
      <c r="GSG55" s="37"/>
      <c r="GSH55" s="37"/>
      <c r="GSI55" s="37"/>
      <c r="GSJ55" s="37"/>
      <c r="GSK55" s="37"/>
      <c r="GSL55" s="37"/>
      <c r="GSM55" s="37"/>
      <c r="GSN55" s="37"/>
      <c r="GSO55" s="37"/>
      <c r="GSP55" s="37"/>
      <c r="GSQ55" s="37"/>
      <c r="GSR55" s="37"/>
      <c r="GSS55" s="37"/>
      <c r="GST55" s="37"/>
      <c r="GSU55" s="37"/>
      <c r="GSV55" s="37"/>
      <c r="GSW55" s="37"/>
      <c r="GSX55" s="37"/>
      <c r="GSY55" s="37"/>
      <c r="GSZ55" s="37"/>
      <c r="GTA55" s="37"/>
      <c r="GTB55" s="37"/>
      <c r="GTC55" s="37"/>
      <c r="GTD55" s="37"/>
      <c r="GTE55" s="37"/>
      <c r="GTF55" s="37"/>
      <c r="GTG55" s="37"/>
      <c r="GTH55" s="37"/>
      <c r="GTI55" s="37"/>
      <c r="GTJ55" s="37"/>
      <c r="GTK55" s="37"/>
      <c r="GTL55" s="37"/>
      <c r="GTM55" s="37"/>
      <c r="GTN55" s="37"/>
      <c r="GTO55" s="37"/>
      <c r="GTP55" s="37"/>
      <c r="GTQ55" s="37"/>
      <c r="GTR55" s="37"/>
      <c r="GTS55" s="37"/>
      <c r="GTT55" s="37"/>
      <c r="GTU55" s="37"/>
      <c r="GTV55" s="37"/>
      <c r="GTW55" s="37"/>
      <c r="GTX55" s="37"/>
      <c r="GTY55" s="37"/>
      <c r="GTZ55" s="37"/>
      <c r="GUA55" s="37"/>
      <c r="GUB55" s="37"/>
      <c r="GUC55" s="37"/>
      <c r="GUD55" s="37"/>
      <c r="GUE55" s="37"/>
      <c r="GUF55" s="37"/>
      <c r="GUG55" s="37"/>
      <c r="GUH55" s="37"/>
      <c r="GUI55" s="37"/>
      <c r="GUJ55" s="37"/>
      <c r="GUK55" s="37"/>
      <c r="GUL55" s="37"/>
      <c r="GUM55" s="37"/>
      <c r="GUN55" s="37"/>
      <c r="GUO55" s="37"/>
      <c r="GUP55" s="37"/>
      <c r="GUQ55" s="37"/>
      <c r="GUR55" s="37"/>
      <c r="GUS55" s="37"/>
      <c r="GUT55" s="37"/>
      <c r="GUU55" s="37"/>
      <c r="GUV55" s="37"/>
      <c r="GUW55" s="37"/>
      <c r="GUX55" s="37"/>
      <c r="GUY55" s="37"/>
      <c r="GUZ55" s="37"/>
      <c r="GVA55" s="37"/>
      <c r="GVB55" s="37"/>
      <c r="GVC55" s="37"/>
      <c r="GVD55" s="37"/>
      <c r="GVE55" s="37"/>
      <c r="GVF55" s="37"/>
      <c r="GVG55" s="37"/>
      <c r="GVH55" s="37"/>
      <c r="GVI55" s="37"/>
      <c r="GVJ55" s="37"/>
      <c r="GVK55" s="37"/>
      <c r="GVL55" s="37"/>
      <c r="GVM55" s="37"/>
      <c r="GVN55" s="37"/>
      <c r="GVO55" s="37"/>
      <c r="GVP55" s="37"/>
      <c r="GVQ55" s="37"/>
      <c r="GVR55" s="37"/>
      <c r="GVS55" s="37"/>
      <c r="GVT55" s="37"/>
      <c r="GVU55" s="37"/>
      <c r="GVV55" s="37"/>
      <c r="GVW55" s="37"/>
      <c r="GVX55" s="37"/>
      <c r="GVY55" s="37"/>
      <c r="GVZ55" s="37"/>
      <c r="GWA55" s="37"/>
      <c r="GWB55" s="37"/>
      <c r="GWC55" s="37"/>
      <c r="GWD55" s="37"/>
      <c r="GWE55" s="37"/>
      <c r="GWF55" s="37"/>
      <c r="GWG55" s="37"/>
      <c r="GWH55" s="37"/>
      <c r="GWI55" s="37"/>
      <c r="GWJ55" s="37"/>
      <c r="GWK55" s="37"/>
      <c r="GWL55" s="37"/>
      <c r="GWM55" s="37"/>
      <c r="GWN55" s="37"/>
      <c r="GWO55" s="37"/>
      <c r="GWP55" s="37"/>
      <c r="GWQ55" s="37"/>
      <c r="GWR55" s="37"/>
      <c r="GWS55" s="37"/>
      <c r="GWT55" s="37"/>
      <c r="GWU55" s="37"/>
      <c r="GWV55" s="37"/>
      <c r="GWW55" s="37"/>
      <c r="GWX55" s="37"/>
      <c r="GWY55" s="37"/>
      <c r="GWZ55" s="37"/>
      <c r="GXA55" s="37"/>
      <c r="GXB55" s="37"/>
      <c r="GXC55" s="37"/>
      <c r="GXD55" s="37"/>
      <c r="GXE55" s="37"/>
      <c r="GXF55" s="37"/>
      <c r="GXG55" s="37"/>
      <c r="GXH55" s="37"/>
      <c r="GXI55" s="37"/>
      <c r="GXJ55" s="37"/>
      <c r="GXK55" s="37"/>
      <c r="GXL55" s="37"/>
      <c r="GXM55" s="37"/>
      <c r="GXN55" s="37"/>
      <c r="GXO55" s="37"/>
      <c r="GXP55" s="37"/>
      <c r="GXQ55" s="37"/>
      <c r="GXR55" s="37"/>
      <c r="GXS55" s="37"/>
      <c r="GXT55" s="37"/>
      <c r="GXU55" s="37"/>
      <c r="GXV55" s="37"/>
      <c r="GXW55" s="37"/>
      <c r="GXX55" s="37"/>
      <c r="GXY55" s="37"/>
      <c r="GXZ55" s="37"/>
      <c r="GYA55" s="37"/>
      <c r="GYB55" s="37"/>
      <c r="GYC55" s="37"/>
      <c r="GYD55" s="37"/>
      <c r="GYE55" s="37"/>
      <c r="GYF55" s="37"/>
      <c r="GYG55" s="37"/>
      <c r="GYH55" s="37"/>
      <c r="GYI55" s="37"/>
      <c r="GYJ55" s="37"/>
      <c r="GYK55" s="37"/>
      <c r="GYL55" s="37"/>
      <c r="GYM55" s="37"/>
      <c r="GYN55" s="37"/>
      <c r="GYO55" s="37"/>
      <c r="GYP55" s="37"/>
      <c r="GYQ55" s="37"/>
      <c r="GYR55" s="37"/>
      <c r="GYS55" s="37"/>
      <c r="GYT55" s="37"/>
      <c r="GYU55" s="37"/>
      <c r="GYV55" s="37"/>
      <c r="GYW55" s="37"/>
      <c r="GYX55" s="37"/>
      <c r="GYY55" s="37"/>
      <c r="GYZ55" s="37"/>
      <c r="GZA55" s="37"/>
      <c r="GZB55" s="37"/>
      <c r="GZC55" s="37"/>
      <c r="GZD55" s="37"/>
      <c r="GZE55" s="37"/>
      <c r="GZF55" s="37"/>
      <c r="GZG55" s="37"/>
      <c r="GZH55" s="37"/>
      <c r="GZI55" s="37"/>
      <c r="GZJ55" s="37"/>
      <c r="GZK55" s="37"/>
      <c r="GZL55" s="37"/>
      <c r="GZM55" s="37"/>
      <c r="GZN55" s="37"/>
      <c r="GZO55" s="37"/>
      <c r="GZP55" s="37"/>
      <c r="GZQ55" s="37"/>
      <c r="GZR55" s="37"/>
      <c r="GZS55" s="37"/>
      <c r="GZT55" s="37"/>
      <c r="GZU55" s="37"/>
      <c r="GZV55" s="37"/>
      <c r="GZW55" s="37"/>
      <c r="GZX55" s="37"/>
      <c r="GZY55" s="37"/>
      <c r="GZZ55" s="37"/>
      <c r="HAA55" s="37"/>
      <c r="HAB55" s="37"/>
      <c r="HAC55" s="37"/>
      <c r="HAD55" s="37"/>
      <c r="HAE55" s="37"/>
      <c r="HAF55" s="37"/>
      <c r="HAG55" s="37"/>
      <c r="HAH55" s="37"/>
      <c r="HAI55" s="37"/>
      <c r="HAJ55" s="37"/>
      <c r="HAK55" s="37"/>
      <c r="HAL55" s="37"/>
      <c r="HAM55" s="37"/>
      <c r="HAN55" s="37"/>
      <c r="HAO55" s="37"/>
      <c r="HAP55" s="37"/>
      <c r="HAQ55" s="37"/>
      <c r="HAR55" s="37"/>
      <c r="HAS55" s="37"/>
      <c r="HAT55" s="37"/>
      <c r="HAU55" s="37"/>
      <c r="HAV55" s="37"/>
      <c r="HAW55" s="37"/>
      <c r="HAX55" s="37"/>
      <c r="HAY55" s="37"/>
      <c r="HAZ55" s="37"/>
      <c r="HBA55" s="37"/>
      <c r="HBB55" s="37"/>
      <c r="HBC55" s="37"/>
      <c r="HBD55" s="37"/>
      <c r="HBE55" s="37"/>
      <c r="HBF55" s="37"/>
      <c r="HBG55" s="37"/>
      <c r="HBH55" s="37"/>
      <c r="HBI55" s="37"/>
      <c r="HBJ55" s="37"/>
      <c r="HBK55" s="37"/>
      <c r="HBL55" s="37"/>
      <c r="HBM55" s="37"/>
      <c r="HBN55" s="37"/>
      <c r="HBO55" s="37"/>
      <c r="HBP55" s="37"/>
      <c r="HBQ55" s="37"/>
      <c r="HBR55" s="37"/>
      <c r="HBS55" s="37"/>
      <c r="HBT55" s="37"/>
      <c r="HBU55" s="37"/>
      <c r="HBV55" s="37"/>
      <c r="HBW55" s="37"/>
      <c r="HBX55" s="37"/>
      <c r="HBY55" s="37"/>
      <c r="HBZ55" s="37"/>
      <c r="HCA55" s="37"/>
      <c r="HCB55" s="37"/>
      <c r="HCC55" s="37"/>
      <c r="HCD55" s="37"/>
      <c r="HCE55" s="37"/>
      <c r="HCF55" s="37"/>
      <c r="HCG55" s="37"/>
      <c r="HCH55" s="37"/>
      <c r="HCI55" s="37"/>
      <c r="HCJ55" s="37"/>
      <c r="HCK55" s="37"/>
      <c r="HCL55" s="37"/>
      <c r="HCM55" s="37"/>
      <c r="HCN55" s="37"/>
      <c r="HCO55" s="37"/>
      <c r="HCP55" s="37"/>
      <c r="HCQ55" s="37"/>
      <c r="HCR55" s="37"/>
      <c r="HCS55" s="37"/>
      <c r="HCT55" s="37"/>
      <c r="HCU55" s="37"/>
      <c r="HCV55" s="37"/>
      <c r="HCW55" s="37"/>
      <c r="HCX55" s="37"/>
      <c r="HCY55" s="37"/>
      <c r="HCZ55" s="37"/>
      <c r="HDA55" s="37"/>
      <c r="HDB55" s="37"/>
      <c r="HDC55" s="37"/>
      <c r="HDD55" s="37"/>
      <c r="HDE55" s="37"/>
      <c r="HDF55" s="37"/>
      <c r="HDG55" s="37"/>
      <c r="HDH55" s="37"/>
      <c r="HDI55" s="37"/>
      <c r="HDJ55" s="37"/>
      <c r="HDK55" s="37"/>
      <c r="HDL55" s="37"/>
      <c r="HDM55" s="37"/>
      <c r="HDN55" s="37"/>
      <c r="HDO55" s="37"/>
      <c r="HDP55" s="37"/>
      <c r="HDQ55" s="37"/>
      <c r="HDR55" s="37"/>
      <c r="HDS55" s="37"/>
      <c r="HDT55" s="37"/>
      <c r="HDU55" s="37"/>
      <c r="HDV55" s="37"/>
      <c r="HDW55" s="37"/>
      <c r="HDX55" s="37"/>
      <c r="HDY55" s="37"/>
      <c r="HDZ55" s="37"/>
      <c r="HEA55" s="37"/>
      <c r="HEB55" s="37"/>
      <c r="HEC55" s="37"/>
      <c r="HED55" s="37"/>
      <c r="HEE55" s="37"/>
      <c r="HEF55" s="37"/>
      <c r="HEG55" s="37"/>
      <c r="HEH55" s="37"/>
      <c r="HEI55" s="37"/>
      <c r="HEJ55" s="37"/>
      <c r="HEK55" s="37"/>
      <c r="HEL55" s="37"/>
      <c r="HEM55" s="37"/>
      <c r="HEN55" s="37"/>
      <c r="HEO55" s="37"/>
      <c r="HEP55" s="37"/>
      <c r="HEQ55" s="37"/>
      <c r="HER55" s="37"/>
      <c r="HES55" s="37"/>
      <c r="HET55" s="37"/>
      <c r="HEU55" s="37"/>
      <c r="HEV55" s="37"/>
      <c r="HEW55" s="37"/>
      <c r="HEX55" s="37"/>
      <c r="HEY55" s="37"/>
      <c r="HEZ55" s="37"/>
      <c r="HFA55" s="37"/>
      <c r="HFB55" s="37"/>
      <c r="HFC55" s="37"/>
      <c r="HFD55" s="37"/>
      <c r="HFE55" s="37"/>
      <c r="HFF55" s="37"/>
      <c r="HFG55" s="37"/>
      <c r="HFH55" s="37"/>
      <c r="HFI55" s="37"/>
      <c r="HFJ55" s="37"/>
      <c r="HFK55" s="37"/>
      <c r="HFL55" s="37"/>
      <c r="HFM55" s="37"/>
      <c r="HFN55" s="37"/>
      <c r="HFO55" s="37"/>
      <c r="HFP55" s="37"/>
      <c r="HFQ55" s="37"/>
      <c r="HFR55" s="37"/>
      <c r="HFS55" s="37"/>
      <c r="HFT55" s="37"/>
      <c r="HFU55" s="37"/>
      <c r="HFV55" s="37"/>
      <c r="HFW55" s="37"/>
      <c r="HFX55" s="37"/>
      <c r="HFY55" s="37"/>
      <c r="HFZ55" s="37"/>
      <c r="HGA55" s="37"/>
      <c r="HGB55" s="37"/>
      <c r="HGC55" s="37"/>
      <c r="HGD55" s="37"/>
      <c r="HGE55" s="37"/>
      <c r="HGF55" s="37"/>
      <c r="HGG55" s="37"/>
      <c r="HGH55" s="37"/>
      <c r="HGI55" s="37"/>
      <c r="HGJ55" s="37"/>
      <c r="HGK55" s="37"/>
      <c r="HGL55" s="37"/>
      <c r="HGM55" s="37"/>
      <c r="HGN55" s="37"/>
      <c r="HGO55" s="37"/>
      <c r="HGP55" s="37"/>
      <c r="HGQ55" s="37"/>
      <c r="HGR55" s="37"/>
      <c r="HGS55" s="37"/>
      <c r="HGT55" s="37"/>
      <c r="HGU55" s="37"/>
      <c r="HGV55" s="37"/>
      <c r="HGW55" s="37"/>
      <c r="HGX55" s="37"/>
      <c r="HGY55" s="37"/>
      <c r="HGZ55" s="37"/>
      <c r="HHA55" s="37"/>
      <c r="HHB55" s="37"/>
      <c r="HHC55" s="37"/>
      <c r="HHD55" s="37"/>
      <c r="HHE55" s="37"/>
      <c r="HHF55" s="37"/>
      <c r="HHG55" s="37"/>
      <c r="HHH55" s="37"/>
      <c r="HHI55" s="37"/>
      <c r="HHJ55" s="37"/>
      <c r="HHK55" s="37"/>
      <c r="HHL55" s="37"/>
      <c r="HHM55" s="37"/>
      <c r="HHN55" s="37"/>
      <c r="HHO55" s="37"/>
      <c r="HHP55" s="37"/>
      <c r="HHQ55" s="37"/>
      <c r="HHR55" s="37"/>
      <c r="HHS55" s="37"/>
      <c r="HHT55" s="37"/>
      <c r="HHU55" s="37"/>
      <c r="HHV55" s="37"/>
      <c r="HHW55" s="37"/>
      <c r="HHX55" s="37"/>
      <c r="HHY55" s="37"/>
      <c r="HHZ55" s="37"/>
      <c r="HIA55" s="37"/>
      <c r="HIB55" s="37"/>
      <c r="HIC55" s="37"/>
      <c r="HID55" s="37"/>
      <c r="HIE55" s="37"/>
      <c r="HIF55" s="37"/>
      <c r="HIG55" s="37"/>
      <c r="HIH55" s="37"/>
      <c r="HII55" s="37"/>
      <c r="HIJ55" s="37"/>
      <c r="HIK55" s="37"/>
      <c r="HIL55" s="37"/>
      <c r="HIM55" s="37"/>
      <c r="HIN55" s="37"/>
      <c r="HIO55" s="37"/>
      <c r="HIP55" s="37"/>
      <c r="HIQ55" s="37"/>
      <c r="HIR55" s="37"/>
      <c r="HIS55" s="37"/>
      <c r="HIT55" s="37"/>
      <c r="HIU55" s="37"/>
      <c r="HIV55" s="37"/>
      <c r="HIW55" s="37"/>
      <c r="HIX55" s="37"/>
      <c r="HIY55" s="37"/>
      <c r="HIZ55" s="37"/>
      <c r="HJA55" s="37"/>
      <c r="HJB55" s="37"/>
      <c r="HJC55" s="37"/>
      <c r="HJD55" s="37"/>
      <c r="HJE55" s="37"/>
      <c r="HJF55" s="37"/>
      <c r="HJG55" s="37"/>
      <c r="HJH55" s="37"/>
      <c r="HJI55" s="37"/>
      <c r="HJJ55" s="37"/>
      <c r="HJK55" s="37"/>
      <c r="HJL55" s="37"/>
      <c r="HJM55" s="37"/>
      <c r="HJN55" s="37"/>
      <c r="HJO55" s="37"/>
      <c r="HJP55" s="37"/>
      <c r="HJQ55" s="37"/>
      <c r="HJR55" s="37"/>
      <c r="HJS55" s="37"/>
      <c r="HJT55" s="37"/>
      <c r="HJU55" s="37"/>
      <c r="HJV55" s="37"/>
      <c r="HJW55" s="37"/>
      <c r="HJX55" s="37"/>
      <c r="HJY55" s="37"/>
      <c r="HJZ55" s="37"/>
      <c r="HKA55" s="37"/>
      <c r="HKB55" s="37"/>
      <c r="HKC55" s="37"/>
      <c r="HKD55" s="37"/>
      <c r="HKE55" s="37"/>
      <c r="HKF55" s="37"/>
      <c r="HKG55" s="37"/>
      <c r="HKH55" s="37"/>
      <c r="HKI55" s="37"/>
      <c r="HKJ55" s="37"/>
      <c r="HKK55" s="37"/>
      <c r="HKL55" s="37"/>
      <c r="HKM55" s="37"/>
      <c r="HKN55" s="37"/>
      <c r="HKO55" s="37"/>
      <c r="HKP55" s="37"/>
      <c r="HKQ55" s="37"/>
      <c r="HKR55" s="37"/>
      <c r="HKS55" s="37"/>
      <c r="HKT55" s="37"/>
      <c r="HKU55" s="37"/>
      <c r="HKV55" s="37"/>
      <c r="HKW55" s="37"/>
      <c r="HKX55" s="37"/>
      <c r="HKY55" s="37"/>
      <c r="HKZ55" s="37"/>
      <c r="HLA55" s="37"/>
      <c r="HLB55" s="37"/>
      <c r="HLC55" s="37"/>
      <c r="HLD55" s="37"/>
      <c r="HLE55" s="37"/>
      <c r="HLF55" s="37"/>
      <c r="HLG55" s="37"/>
      <c r="HLH55" s="37"/>
      <c r="HLI55" s="37"/>
      <c r="HLJ55" s="37"/>
      <c r="HLK55" s="37"/>
      <c r="HLL55" s="37"/>
      <c r="HLM55" s="37"/>
      <c r="HLN55" s="37"/>
      <c r="HLO55" s="37"/>
      <c r="HLP55" s="37"/>
      <c r="HLQ55" s="37"/>
      <c r="HLR55" s="37"/>
      <c r="HLS55" s="37"/>
      <c r="HLT55" s="37"/>
      <c r="HLU55" s="37"/>
      <c r="HLV55" s="37"/>
      <c r="HLW55" s="37"/>
      <c r="HLX55" s="37"/>
      <c r="HLY55" s="37"/>
      <c r="HLZ55" s="37"/>
      <c r="HMA55" s="37"/>
      <c r="HMB55" s="37"/>
      <c r="HMC55" s="37"/>
      <c r="HMD55" s="37"/>
      <c r="HME55" s="37"/>
      <c r="HMF55" s="37"/>
      <c r="HMG55" s="37"/>
      <c r="HMH55" s="37"/>
      <c r="HMI55" s="37"/>
      <c r="HMJ55" s="37"/>
      <c r="HMK55" s="37"/>
      <c r="HML55" s="37"/>
      <c r="HMM55" s="37"/>
      <c r="HMN55" s="37"/>
      <c r="HMO55" s="37"/>
      <c r="HMP55" s="37"/>
      <c r="HMQ55" s="37"/>
      <c r="HMR55" s="37"/>
      <c r="HMS55" s="37"/>
      <c r="HMT55" s="37"/>
      <c r="HMU55" s="37"/>
      <c r="HMV55" s="37"/>
      <c r="HMW55" s="37"/>
      <c r="HMX55" s="37"/>
      <c r="HMY55" s="37"/>
      <c r="HMZ55" s="37"/>
      <c r="HNA55" s="37"/>
      <c r="HNB55" s="37"/>
      <c r="HNC55" s="37"/>
      <c r="HND55" s="37"/>
      <c r="HNE55" s="37"/>
      <c r="HNF55" s="37"/>
      <c r="HNG55" s="37"/>
      <c r="HNH55" s="37"/>
      <c r="HNI55" s="37"/>
      <c r="HNJ55" s="37"/>
      <c r="HNK55" s="37"/>
      <c r="HNL55" s="37"/>
      <c r="HNM55" s="37"/>
      <c r="HNN55" s="37"/>
      <c r="HNO55" s="37"/>
      <c r="HNP55" s="37"/>
      <c r="HNQ55" s="37"/>
      <c r="HNR55" s="37"/>
      <c r="HNS55" s="37"/>
      <c r="HNT55" s="37"/>
      <c r="HNU55" s="37"/>
      <c r="HNV55" s="37"/>
      <c r="HNW55" s="37"/>
      <c r="HNX55" s="37"/>
      <c r="HNY55" s="37"/>
      <c r="HNZ55" s="37"/>
      <c r="HOA55" s="37"/>
      <c r="HOB55" s="37"/>
      <c r="HOC55" s="37"/>
      <c r="HOD55" s="37"/>
      <c r="HOE55" s="37"/>
      <c r="HOF55" s="37"/>
      <c r="HOG55" s="37"/>
      <c r="HOH55" s="37"/>
      <c r="HOI55" s="37"/>
      <c r="HOJ55" s="37"/>
      <c r="HOK55" s="37"/>
      <c r="HOL55" s="37"/>
      <c r="HOM55" s="37"/>
      <c r="HON55" s="37"/>
      <c r="HOO55" s="37"/>
      <c r="HOP55" s="37"/>
      <c r="HOQ55" s="37"/>
      <c r="HOR55" s="37"/>
      <c r="HOS55" s="37"/>
      <c r="HOT55" s="37"/>
      <c r="HOU55" s="37"/>
      <c r="HOV55" s="37"/>
      <c r="HOW55" s="37"/>
      <c r="HOX55" s="37"/>
      <c r="HOY55" s="37"/>
      <c r="HOZ55" s="37"/>
      <c r="HPA55" s="37"/>
      <c r="HPB55" s="37"/>
      <c r="HPC55" s="37"/>
      <c r="HPD55" s="37"/>
      <c r="HPE55" s="37"/>
      <c r="HPF55" s="37"/>
      <c r="HPG55" s="37"/>
      <c r="HPH55" s="37"/>
      <c r="HPI55" s="37"/>
      <c r="HPJ55" s="37"/>
      <c r="HPK55" s="37"/>
      <c r="HPL55" s="37"/>
      <c r="HPM55" s="37"/>
      <c r="HPN55" s="37"/>
      <c r="HPO55" s="37"/>
      <c r="HPP55" s="37"/>
      <c r="HPQ55" s="37"/>
      <c r="HPR55" s="37"/>
      <c r="HPS55" s="37"/>
      <c r="HPT55" s="37"/>
      <c r="HPU55" s="37"/>
      <c r="HPV55" s="37"/>
      <c r="HPW55" s="37"/>
      <c r="HPX55" s="37"/>
      <c r="HPY55" s="37"/>
      <c r="HPZ55" s="37"/>
      <c r="HQA55" s="37"/>
      <c r="HQB55" s="37"/>
      <c r="HQC55" s="37"/>
      <c r="HQD55" s="37"/>
      <c r="HQE55" s="37"/>
      <c r="HQF55" s="37"/>
      <c r="HQG55" s="37"/>
      <c r="HQH55" s="37"/>
      <c r="HQI55" s="37"/>
      <c r="HQJ55" s="37"/>
      <c r="HQK55" s="37"/>
      <c r="HQL55" s="37"/>
      <c r="HQM55" s="37"/>
      <c r="HQN55" s="37"/>
      <c r="HQO55" s="37"/>
      <c r="HQP55" s="37"/>
      <c r="HQQ55" s="37"/>
      <c r="HQR55" s="37"/>
      <c r="HQS55" s="37"/>
      <c r="HQT55" s="37"/>
      <c r="HQU55" s="37"/>
      <c r="HQV55" s="37"/>
      <c r="HQW55" s="37"/>
      <c r="HQX55" s="37"/>
      <c r="HQY55" s="37"/>
      <c r="HQZ55" s="37"/>
      <c r="HRA55" s="37"/>
      <c r="HRB55" s="37"/>
      <c r="HRC55" s="37"/>
      <c r="HRD55" s="37"/>
      <c r="HRE55" s="37"/>
      <c r="HRF55" s="37"/>
      <c r="HRG55" s="37"/>
      <c r="HRH55" s="37"/>
      <c r="HRI55" s="37"/>
      <c r="HRJ55" s="37"/>
      <c r="HRK55" s="37"/>
      <c r="HRL55" s="37"/>
      <c r="HRM55" s="37"/>
      <c r="HRN55" s="37"/>
      <c r="HRO55" s="37"/>
      <c r="HRP55" s="37"/>
      <c r="HRQ55" s="37"/>
      <c r="HRR55" s="37"/>
      <c r="HRS55" s="37"/>
      <c r="HRT55" s="37"/>
      <c r="HRU55" s="37"/>
      <c r="HRV55" s="37"/>
      <c r="HRW55" s="37"/>
      <c r="HRX55" s="37"/>
      <c r="HRY55" s="37"/>
      <c r="HRZ55" s="37"/>
      <c r="HSA55" s="37"/>
      <c r="HSB55" s="37"/>
      <c r="HSC55" s="37"/>
      <c r="HSD55" s="37"/>
      <c r="HSE55" s="37"/>
      <c r="HSF55" s="37"/>
      <c r="HSG55" s="37"/>
      <c r="HSH55" s="37"/>
      <c r="HSI55" s="37"/>
      <c r="HSJ55" s="37"/>
      <c r="HSK55" s="37"/>
      <c r="HSL55" s="37"/>
      <c r="HSM55" s="37"/>
      <c r="HSN55" s="37"/>
      <c r="HSO55" s="37"/>
      <c r="HSP55" s="37"/>
      <c r="HSQ55" s="37"/>
      <c r="HSR55" s="37"/>
      <c r="HSS55" s="37"/>
      <c r="HST55" s="37"/>
      <c r="HSU55" s="37"/>
      <c r="HSV55" s="37"/>
      <c r="HSW55" s="37"/>
      <c r="HSX55" s="37"/>
      <c r="HSY55" s="37"/>
      <c r="HSZ55" s="37"/>
      <c r="HTA55" s="37"/>
      <c r="HTB55" s="37"/>
      <c r="HTC55" s="37"/>
      <c r="HTD55" s="37"/>
      <c r="HTE55" s="37"/>
      <c r="HTF55" s="37"/>
      <c r="HTG55" s="37"/>
      <c r="HTH55" s="37"/>
      <c r="HTI55" s="37"/>
      <c r="HTJ55" s="37"/>
      <c r="HTK55" s="37"/>
      <c r="HTL55" s="37"/>
      <c r="HTM55" s="37"/>
      <c r="HTN55" s="37"/>
      <c r="HTO55" s="37"/>
      <c r="HTP55" s="37"/>
      <c r="HTQ55" s="37"/>
      <c r="HTR55" s="37"/>
      <c r="HTS55" s="37"/>
      <c r="HTT55" s="37"/>
      <c r="HTU55" s="37"/>
      <c r="HTV55" s="37"/>
      <c r="HTW55" s="37"/>
      <c r="HTX55" s="37"/>
      <c r="HTY55" s="37"/>
      <c r="HTZ55" s="37"/>
      <c r="HUA55" s="37"/>
      <c r="HUB55" s="37"/>
      <c r="HUC55" s="37"/>
      <c r="HUD55" s="37"/>
      <c r="HUE55" s="37"/>
      <c r="HUF55" s="37"/>
      <c r="HUG55" s="37"/>
      <c r="HUH55" s="37"/>
      <c r="HUI55" s="37"/>
      <c r="HUJ55" s="37"/>
      <c r="HUK55" s="37"/>
      <c r="HUL55" s="37"/>
      <c r="HUM55" s="37"/>
      <c r="HUN55" s="37"/>
      <c r="HUO55" s="37"/>
      <c r="HUP55" s="37"/>
      <c r="HUQ55" s="37"/>
      <c r="HUR55" s="37"/>
      <c r="HUS55" s="37"/>
      <c r="HUT55" s="37"/>
      <c r="HUU55" s="37"/>
      <c r="HUV55" s="37"/>
      <c r="HUW55" s="37"/>
      <c r="HUX55" s="37"/>
      <c r="HUY55" s="37"/>
      <c r="HUZ55" s="37"/>
      <c r="HVA55" s="37"/>
      <c r="HVB55" s="37"/>
      <c r="HVC55" s="37"/>
      <c r="HVD55" s="37"/>
      <c r="HVE55" s="37"/>
      <c r="HVF55" s="37"/>
      <c r="HVG55" s="37"/>
      <c r="HVH55" s="37"/>
      <c r="HVI55" s="37"/>
      <c r="HVJ55" s="37"/>
      <c r="HVK55" s="37"/>
      <c r="HVL55" s="37"/>
      <c r="HVM55" s="37"/>
      <c r="HVN55" s="37"/>
      <c r="HVO55" s="37"/>
      <c r="HVP55" s="37"/>
      <c r="HVQ55" s="37"/>
      <c r="HVR55" s="37"/>
      <c r="HVS55" s="37"/>
      <c r="HVT55" s="37"/>
      <c r="HVU55" s="37"/>
      <c r="HVV55" s="37"/>
      <c r="HVW55" s="37"/>
      <c r="HVX55" s="37"/>
      <c r="HVY55" s="37"/>
      <c r="HVZ55" s="37"/>
      <c r="HWA55" s="37"/>
      <c r="HWB55" s="37"/>
      <c r="HWC55" s="37"/>
      <c r="HWD55" s="37"/>
      <c r="HWE55" s="37"/>
      <c r="HWF55" s="37"/>
      <c r="HWG55" s="37"/>
      <c r="HWH55" s="37"/>
      <c r="HWI55" s="37"/>
      <c r="HWJ55" s="37"/>
      <c r="HWK55" s="37"/>
      <c r="HWL55" s="37"/>
      <c r="HWM55" s="37"/>
      <c r="HWN55" s="37"/>
      <c r="HWO55" s="37"/>
      <c r="HWP55" s="37"/>
      <c r="HWQ55" s="37"/>
      <c r="HWR55" s="37"/>
      <c r="HWS55" s="37"/>
      <c r="HWT55" s="37"/>
      <c r="HWU55" s="37"/>
      <c r="HWV55" s="37"/>
      <c r="HWW55" s="37"/>
      <c r="HWX55" s="37"/>
      <c r="HWY55" s="37"/>
      <c r="HWZ55" s="37"/>
      <c r="HXA55" s="37"/>
      <c r="HXB55" s="37"/>
      <c r="HXC55" s="37"/>
      <c r="HXD55" s="37"/>
      <c r="HXE55" s="37"/>
      <c r="HXF55" s="37"/>
      <c r="HXG55" s="37"/>
      <c r="HXH55" s="37"/>
      <c r="HXI55" s="37"/>
      <c r="HXJ55" s="37"/>
      <c r="HXK55" s="37"/>
      <c r="HXL55" s="37"/>
      <c r="HXM55" s="37"/>
      <c r="HXN55" s="37"/>
      <c r="HXO55" s="37"/>
      <c r="HXP55" s="37"/>
      <c r="HXQ55" s="37"/>
      <c r="HXR55" s="37"/>
      <c r="HXS55" s="37"/>
      <c r="HXT55" s="37"/>
      <c r="HXU55" s="37"/>
      <c r="HXV55" s="37"/>
      <c r="HXW55" s="37"/>
      <c r="HXX55" s="37"/>
      <c r="HXY55" s="37"/>
      <c r="HXZ55" s="37"/>
      <c r="HYA55" s="37"/>
      <c r="HYB55" s="37"/>
      <c r="HYC55" s="37"/>
      <c r="HYD55" s="37"/>
      <c r="HYE55" s="37"/>
      <c r="HYF55" s="37"/>
      <c r="HYG55" s="37"/>
      <c r="HYH55" s="37"/>
      <c r="HYI55" s="37"/>
      <c r="HYJ55" s="37"/>
      <c r="HYK55" s="37"/>
      <c r="HYL55" s="37"/>
      <c r="HYM55" s="37"/>
      <c r="HYN55" s="37"/>
      <c r="HYO55" s="37"/>
      <c r="HYP55" s="37"/>
      <c r="HYQ55" s="37"/>
      <c r="HYR55" s="37"/>
      <c r="HYS55" s="37"/>
      <c r="HYT55" s="37"/>
      <c r="HYU55" s="37"/>
      <c r="HYV55" s="37"/>
      <c r="HYW55" s="37"/>
      <c r="HYX55" s="37"/>
      <c r="HYY55" s="37"/>
      <c r="HYZ55" s="37"/>
      <c r="HZA55" s="37"/>
      <c r="HZB55" s="37"/>
      <c r="HZC55" s="37"/>
      <c r="HZD55" s="37"/>
      <c r="HZE55" s="37"/>
      <c r="HZF55" s="37"/>
      <c r="HZG55" s="37"/>
      <c r="HZH55" s="37"/>
      <c r="HZI55" s="37"/>
      <c r="HZJ55" s="37"/>
      <c r="HZK55" s="37"/>
      <c r="HZL55" s="37"/>
      <c r="HZM55" s="37"/>
      <c r="HZN55" s="37"/>
      <c r="HZO55" s="37"/>
      <c r="HZP55" s="37"/>
      <c r="HZQ55" s="37"/>
      <c r="HZR55" s="37"/>
      <c r="HZS55" s="37"/>
      <c r="HZT55" s="37"/>
      <c r="HZU55" s="37"/>
      <c r="HZV55" s="37"/>
      <c r="HZW55" s="37"/>
      <c r="HZX55" s="37"/>
      <c r="HZY55" s="37"/>
      <c r="HZZ55" s="37"/>
      <c r="IAA55" s="37"/>
      <c r="IAB55" s="37"/>
      <c r="IAC55" s="37"/>
      <c r="IAD55" s="37"/>
      <c r="IAE55" s="37"/>
      <c r="IAF55" s="37"/>
      <c r="IAG55" s="37"/>
      <c r="IAH55" s="37"/>
      <c r="IAI55" s="37"/>
      <c r="IAJ55" s="37"/>
      <c r="IAK55" s="37"/>
      <c r="IAL55" s="37"/>
      <c r="IAM55" s="37"/>
      <c r="IAN55" s="37"/>
      <c r="IAO55" s="37"/>
      <c r="IAP55" s="37"/>
      <c r="IAQ55" s="37"/>
      <c r="IAR55" s="37"/>
      <c r="IAS55" s="37"/>
      <c r="IAT55" s="37"/>
      <c r="IAU55" s="37"/>
      <c r="IAV55" s="37"/>
      <c r="IAW55" s="37"/>
      <c r="IAX55" s="37"/>
      <c r="IAY55" s="37"/>
      <c r="IAZ55" s="37"/>
      <c r="IBA55" s="37"/>
      <c r="IBB55" s="37"/>
      <c r="IBC55" s="37"/>
      <c r="IBD55" s="37"/>
      <c r="IBE55" s="37"/>
      <c r="IBF55" s="37"/>
      <c r="IBG55" s="37"/>
      <c r="IBH55" s="37"/>
      <c r="IBI55" s="37"/>
      <c r="IBJ55" s="37"/>
      <c r="IBK55" s="37"/>
      <c r="IBL55" s="37"/>
      <c r="IBM55" s="37"/>
      <c r="IBN55" s="37"/>
      <c r="IBO55" s="37"/>
      <c r="IBP55" s="37"/>
      <c r="IBQ55" s="37"/>
      <c r="IBR55" s="37"/>
      <c r="IBS55" s="37"/>
      <c r="IBT55" s="37"/>
      <c r="IBU55" s="37"/>
      <c r="IBV55" s="37"/>
      <c r="IBW55" s="37"/>
      <c r="IBX55" s="37"/>
      <c r="IBY55" s="37"/>
      <c r="IBZ55" s="37"/>
      <c r="ICA55" s="37"/>
      <c r="ICB55" s="37"/>
      <c r="ICC55" s="37"/>
      <c r="ICD55" s="37"/>
      <c r="ICE55" s="37"/>
      <c r="ICF55" s="37"/>
      <c r="ICG55" s="37"/>
      <c r="ICH55" s="37"/>
      <c r="ICI55" s="37"/>
      <c r="ICJ55" s="37"/>
      <c r="ICK55" s="37"/>
      <c r="ICL55" s="37"/>
      <c r="ICM55" s="37"/>
      <c r="ICN55" s="37"/>
      <c r="ICO55" s="37"/>
      <c r="ICP55" s="37"/>
      <c r="ICQ55" s="37"/>
      <c r="ICR55" s="37"/>
      <c r="ICS55" s="37"/>
      <c r="ICT55" s="37"/>
      <c r="ICU55" s="37"/>
      <c r="ICV55" s="37"/>
      <c r="ICW55" s="37"/>
      <c r="ICX55" s="37"/>
      <c r="ICY55" s="37"/>
      <c r="ICZ55" s="37"/>
      <c r="IDA55" s="37"/>
      <c r="IDB55" s="37"/>
      <c r="IDC55" s="37"/>
      <c r="IDD55" s="37"/>
      <c r="IDE55" s="37"/>
      <c r="IDF55" s="37"/>
      <c r="IDG55" s="37"/>
      <c r="IDH55" s="37"/>
      <c r="IDI55" s="37"/>
      <c r="IDJ55" s="37"/>
      <c r="IDK55" s="37"/>
      <c r="IDL55" s="37"/>
      <c r="IDM55" s="37"/>
      <c r="IDN55" s="37"/>
      <c r="IDO55" s="37"/>
      <c r="IDP55" s="37"/>
      <c r="IDQ55" s="37"/>
      <c r="IDR55" s="37"/>
      <c r="IDS55" s="37"/>
      <c r="IDT55" s="37"/>
      <c r="IDU55" s="37"/>
      <c r="IDV55" s="37"/>
      <c r="IDW55" s="37"/>
      <c r="IDX55" s="37"/>
      <c r="IDY55" s="37"/>
      <c r="IDZ55" s="37"/>
      <c r="IEA55" s="37"/>
      <c r="IEB55" s="37"/>
      <c r="IEC55" s="37"/>
      <c r="IED55" s="37"/>
      <c r="IEE55" s="37"/>
      <c r="IEF55" s="37"/>
      <c r="IEG55" s="37"/>
      <c r="IEH55" s="37"/>
      <c r="IEI55" s="37"/>
      <c r="IEJ55" s="37"/>
      <c r="IEK55" s="37"/>
      <c r="IEL55" s="37"/>
      <c r="IEM55" s="37"/>
      <c r="IEN55" s="37"/>
      <c r="IEO55" s="37"/>
      <c r="IEP55" s="37"/>
      <c r="IEQ55" s="37"/>
      <c r="IER55" s="37"/>
      <c r="IES55" s="37"/>
      <c r="IET55" s="37"/>
      <c r="IEU55" s="37"/>
      <c r="IEV55" s="37"/>
      <c r="IEW55" s="37"/>
      <c r="IEX55" s="37"/>
      <c r="IEY55" s="37"/>
      <c r="IEZ55" s="37"/>
      <c r="IFA55" s="37"/>
      <c r="IFB55" s="37"/>
      <c r="IFC55" s="37"/>
      <c r="IFD55" s="37"/>
      <c r="IFE55" s="37"/>
      <c r="IFF55" s="37"/>
      <c r="IFG55" s="37"/>
      <c r="IFH55" s="37"/>
      <c r="IFI55" s="37"/>
      <c r="IFJ55" s="37"/>
      <c r="IFK55" s="37"/>
      <c r="IFL55" s="37"/>
      <c r="IFM55" s="37"/>
      <c r="IFN55" s="37"/>
      <c r="IFO55" s="37"/>
      <c r="IFP55" s="37"/>
      <c r="IFQ55" s="37"/>
      <c r="IFR55" s="37"/>
      <c r="IFS55" s="37"/>
      <c r="IFT55" s="37"/>
      <c r="IFU55" s="37"/>
      <c r="IFV55" s="37"/>
      <c r="IFW55" s="37"/>
      <c r="IFX55" s="37"/>
      <c r="IFY55" s="37"/>
      <c r="IFZ55" s="37"/>
      <c r="IGA55" s="37"/>
      <c r="IGB55" s="37"/>
      <c r="IGC55" s="37"/>
      <c r="IGD55" s="37"/>
      <c r="IGE55" s="37"/>
      <c r="IGF55" s="37"/>
      <c r="IGG55" s="37"/>
      <c r="IGH55" s="37"/>
      <c r="IGI55" s="37"/>
      <c r="IGJ55" s="37"/>
      <c r="IGK55" s="37"/>
      <c r="IGL55" s="37"/>
      <c r="IGM55" s="37"/>
      <c r="IGN55" s="37"/>
      <c r="IGO55" s="37"/>
      <c r="IGP55" s="37"/>
      <c r="IGQ55" s="37"/>
      <c r="IGR55" s="37"/>
      <c r="IGS55" s="37"/>
      <c r="IGT55" s="37"/>
      <c r="IGU55" s="37"/>
      <c r="IGV55" s="37"/>
      <c r="IGW55" s="37"/>
      <c r="IGX55" s="37"/>
      <c r="IGY55" s="37"/>
      <c r="IGZ55" s="37"/>
      <c r="IHA55" s="37"/>
      <c r="IHB55" s="37"/>
      <c r="IHC55" s="37"/>
      <c r="IHD55" s="37"/>
      <c r="IHE55" s="37"/>
      <c r="IHF55" s="37"/>
      <c r="IHG55" s="37"/>
      <c r="IHH55" s="37"/>
      <c r="IHI55" s="37"/>
      <c r="IHJ55" s="37"/>
      <c r="IHK55" s="37"/>
      <c r="IHL55" s="37"/>
      <c r="IHM55" s="37"/>
      <c r="IHN55" s="37"/>
      <c r="IHO55" s="37"/>
      <c r="IHP55" s="37"/>
      <c r="IHQ55" s="37"/>
      <c r="IHR55" s="37"/>
      <c r="IHS55" s="37"/>
      <c r="IHT55" s="37"/>
      <c r="IHU55" s="37"/>
      <c r="IHV55" s="37"/>
      <c r="IHW55" s="37"/>
      <c r="IHX55" s="37"/>
      <c r="IHY55" s="37"/>
      <c r="IHZ55" s="37"/>
      <c r="IIA55" s="37"/>
      <c r="IIB55" s="37"/>
      <c r="IIC55" s="37"/>
      <c r="IID55" s="37"/>
      <c r="IIE55" s="37"/>
      <c r="IIF55" s="37"/>
      <c r="IIG55" s="37"/>
      <c r="IIH55" s="37"/>
      <c r="III55" s="37"/>
      <c r="IIJ55" s="37"/>
      <c r="IIK55" s="37"/>
      <c r="IIL55" s="37"/>
      <c r="IIM55" s="37"/>
      <c r="IIN55" s="37"/>
      <c r="IIO55" s="37"/>
      <c r="IIP55" s="37"/>
      <c r="IIQ55" s="37"/>
      <c r="IIR55" s="37"/>
      <c r="IIS55" s="37"/>
      <c r="IIT55" s="37"/>
      <c r="IIU55" s="37"/>
      <c r="IIV55" s="37"/>
      <c r="IIW55" s="37"/>
      <c r="IIX55" s="37"/>
      <c r="IIY55" s="37"/>
      <c r="IIZ55" s="37"/>
      <c r="IJA55" s="37"/>
      <c r="IJB55" s="37"/>
      <c r="IJC55" s="37"/>
      <c r="IJD55" s="37"/>
      <c r="IJE55" s="37"/>
      <c r="IJF55" s="37"/>
      <c r="IJG55" s="37"/>
      <c r="IJH55" s="37"/>
      <c r="IJI55" s="37"/>
      <c r="IJJ55" s="37"/>
      <c r="IJK55" s="37"/>
      <c r="IJL55" s="37"/>
      <c r="IJM55" s="37"/>
      <c r="IJN55" s="37"/>
      <c r="IJO55" s="37"/>
      <c r="IJP55" s="37"/>
      <c r="IJQ55" s="37"/>
      <c r="IJR55" s="37"/>
      <c r="IJS55" s="37"/>
      <c r="IJT55" s="37"/>
      <c r="IJU55" s="37"/>
      <c r="IJV55" s="37"/>
      <c r="IJW55" s="37"/>
      <c r="IJX55" s="37"/>
      <c r="IJY55" s="37"/>
      <c r="IJZ55" s="37"/>
      <c r="IKA55" s="37"/>
      <c r="IKB55" s="37"/>
      <c r="IKC55" s="37"/>
      <c r="IKD55" s="37"/>
      <c r="IKE55" s="37"/>
      <c r="IKF55" s="37"/>
      <c r="IKG55" s="37"/>
      <c r="IKH55" s="37"/>
      <c r="IKI55" s="37"/>
      <c r="IKJ55" s="37"/>
      <c r="IKK55" s="37"/>
      <c r="IKL55" s="37"/>
      <c r="IKM55" s="37"/>
      <c r="IKN55" s="37"/>
      <c r="IKO55" s="37"/>
      <c r="IKP55" s="37"/>
      <c r="IKQ55" s="37"/>
      <c r="IKR55" s="37"/>
      <c r="IKS55" s="37"/>
      <c r="IKT55" s="37"/>
      <c r="IKU55" s="37"/>
      <c r="IKV55" s="37"/>
      <c r="IKW55" s="37"/>
      <c r="IKX55" s="37"/>
      <c r="IKY55" s="37"/>
      <c r="IKZ55" s="37"/>
      <c r="ILA55" s="37"/>
      <c r="ILB55" s="37"/>
      <c r="ILC55" s="37"/>
      <c r="ILD55" s="37"/>
      <c r="ILE55" s="37"/>
      <c r="ILF55" s="37"/>
      <c r="ILG55" s="37"/>
      <c r="ILH55" s="37"/>
      <c r="ILI55" s="37"/>
      <c r="ILJ55" s="37"/>
      <c r="ILK55" s="37"/>
      <c r="ILL55" s="37"/>
      <c r="ILM55" s="37"/>
      <c r="ILN55" s="37"/>
      <c r="ILO55" s="37"/>
      <c r="ILP55" s="37"/>
      <c r="ILQ55" s="37"/>
      <c r="ILR55" s="37"/>
      <c r="ILS55" s="37"/>
      <c r="ILT55" s="37"/>
      <c r="ILU55" s="37"/>
      <c r="ILV55" s="37"/>
      <c r="ILW55" s="37"/>
      <c r="ILX55" s="37"/>
      <c r="ILY55" s="37"/>
      <c r="ILZ55" s="37"/>
      <c r="IMA55" s="37"/>
      <c r="IMB55" s="37"/>
      <c r="IMC55" s="37"/>
      <c r="IMD55" s="37"/>
      <c r="IME55" s="37"/>
      <c r="IMF55" s="37"/>
      <c r="IMG55" s="37"/>
      <c r="IMH55" s="37"/>
      <c r="IMI55" s="37"/>
      <c r="IMJ55" s="37"/>
      <c r="IMK55" s="37"/>
      <c r="IML55" s="37"/>
      <c r="IMM55" s="37"/>
      <c r="IMN55" s="37"/>
      <c r="IMO55" s="37"/>
      <c r="IMP55" s="37"/>
      <c r="IMQ55" s="37"/>
      <c r="IMR55" s="37"/>
      <c r="IMS55" s="37"/>
      <c r="IMT55" s="37"/>
      <c r="IMU55" s="37"/>
      <c r="IMV55" s="37"/>
      <c r="IMW55" s="37"/>
      <c r="IMX55" s="37"/>
      <c r="IMY55" s="37"/>
      <c r="IMZ55" s="37"/>
      <c r="INA55" s="37"/>
      <c r="INB55" s="37"/>
      <c r="INC55" s="37"/>
      <c r="IND55" s="37"/>
      <c r="INE55" s="37"/>
      <c r="INF55" s="37"/>
      <c r="ING55" s="37"/>
      <c r="INH55" s="37"/>
      <c r="INI55" s="37"/>
      <c r="INJ55" s="37"/>
      <c r="INK55" s="37"/>
      <c r="INL55" s="37"/>
      <c r="INM55" s="37"/>
      <c r="INN55" s="37"/>
      <c r="INO55" s="37"/>
      <c r="INP55" s="37"/>
      <c r="INQ55" s="37"/>
      <c r="INR55" s="37"/>
      <c r="INS55" s="37"/>
      <c r="INT55" s="37"/>
      <c r="INU55" s="37"/>
      <c r="INV55" s="37"/>
      <c r="INW55" s="37"/>
      <c r="INX55" s="37"/>
      <c r="INY55" s="37"/>
      <c r="INZ55" s="37"/>
      <c r="IOA55" s="37"/>
      <c r="IOB55" s="37"/>
      <c r="IOC55" s="37"/>
      <c r="IOD55" s="37"/>
      <c r="IOE55" s="37"/>
      <c r="IOF55" s="37"/>
      <c r="IOG55" s="37"/>
      <c r="IOH55" s="37"/>
      <c r="IOI55" s="37"/>
      <c r="IOJ55" s="37"/>
      <c r="IOK55" s="37"/>
      <c r="IOL55" s="37"/>
      <c r="IOM55" s="37"/>
      <c r="ION55" s="37"/>
      <c r="IOO55" s="37"/>
      <c r="IOP55" s="37"/>
      <c r="IOQ55" s="37"/>
      <c r="IOR55" s="37"/>
      <c r="IOS55" s="37"/>
      <c r="IOT55" s="37"/>
      <c r="IOU55" s="37"/>
      <c r="IOV55" s="37"/>
      <c r="IOW55" s="37"/>
      <c r="IOX55" s="37"/>
      <c r="IOY55" s="37"/>
      <c r="IOZ55" s="37"/>
      <c r="IPA55" s="37"/>
      <c r="IPB55" s="37"/>
      <c r="IPC55" s="37"/>
      <c r="IPD55" s="37"/>
      <c r="IPE55" s="37"/>
      <c r="IPF55" s="37"/>
      <c r="IPG55" s="37"/>
      <c r="IPH55" s="37"/>
      <c r="IPI55" s="37"/>
      <c r="IPJ55" s="37"/>
      <c r="IPK55" s="37"/>
      <c r="IPL55" s="37"/>
      <c r="IPM55" s="37"/>
      <c r="IPN55" s="37"/>
      <c r="IPO55" s="37"/>
      <c r="IPP55" s="37"/>
      <c r="IPQ55" s="37"/>
      <c r="IPR55" s="37"/>
      <c r="IPS55" s="37"/>
      <c r="IPT55" s="37"/>
      <c r="IPU55" s="37"/>
      <c r="IPV55" s="37"/>
      <c r="IPW55" s="37"/>
      <c r="IPX55" s="37"/>
      <c r="IPY55" s="37"/>
      <c r="IPZ55" s="37"/>
      <c r="IQA55" s="37"/>
      <c r="IQB55" s="37"/>
      <c r="IQC55" s="37"/>
      <c r="IQD55" s="37"/>
      <c r="IQE55" s="37"/>
      <c r="IQF55" s="37"/>
      <c r="IQG55" s="37"/>
      <c r="IQH55" s="37"/>
      <c r="IQI55" s="37"/>
      <c r="IQJ55" s="37"/>
      <c r="IQK55" s="37"/>
      <c r="IQL55" s="37"/>
      <c r="IQM55" s="37"/>
      <c r="IQN55" s="37"/>
      <c r="IQO55" s="37"/>
      <c r="IQP55" s="37"/>
      <c r="IQQ55" s="37"/>
      <c r="IQR55" s="37"/>
      <c r="IQS55" s="37"/>
      <c r="IQT55" s="37"/>
      <c r="IQU55" s="37"/>
      <c r="IQV55" s="37"/>
      <c r="IQW55" s="37"/>
      <c r="IQX55" s="37"/>
      <c r="IQY55" s="37"/>
      <c r="IQZ55" s="37"/>
      <c r="IRA55" s="37"/>
      <c r="IRB55" s="37"/>
      <c r="IRC55" s="37"/>
      <c r="IRD55" s="37"/>
      <c r="IRE55" s="37"/>
      <c r="IRF55" s="37"/>
      <c r="IRG55" s="37"/>
      <c r="IRH55" s="37"/>
      <c r="IRI55" s="37"/>
      <c r="IRJ55" s="37"/>
      <c r="IRK55" s="37"/>
      <c r="IRL55" s="37"/>
      <c r="IRM55" s="37"/>
      <c r="IRN55" s="37"/>
      <c r="IRO55" s="37"/>
      <c r="IRP55" s="37"/>
      <c r="IRQ55" s="37"/>
      <c r="IRR55" s="37"/>
      <c r="IRS55" s="37"/>
      <c r="IRT55" s="37"/>
      <c r="IRU55" s="37"/>
      <c r="IRV55" s="37"/>
      <c r="IRW55" s="37"/>
      <c r="IRX55" s="37"/>
      <c r="IRY55" s="37"/>
      <c r="IRZ55" s="37"/>
      <c r="ISA55" s="37"/>
      <c r="ISB55" s="37"/>
      <c r="ISC55" s="37"/>
      <c r="ISD55" s="37"/>
      <c r="ISE55" s="37"/>
      <c r="ISF55" s="37"/>
      <c r="ISG55" s="37"/>
      <c r="ISH55" s="37"/>
      <c r="ISI55" s="37"/>
      <c r="ISJ55" s="37"/>
      <c r="ISK55" s="37"/>
      <c r="ISL55" s="37"/>
      <c r="ISM55" s="37"/>
      <c r="ISN55" s="37"/>
      <c r="ISO55" s="37"/>
      <c r="ISP55" s="37"/>
      <c r="ISQ55" s="37"/>
      <c r="ISR55" s="37"/>
      <c r="ISS55" s="37"/>
      <c r="IST55" s="37"/>
      <c r="ISU55" s="37"/>
      <c r="ISV55" s="37"/>
      <c r="ISW55" s="37"/>
      <c r="ISX55" s="37"/>
      <c r="ISY55" s="37"/>
      <c r="ISZ55" s="37"/>
      <c r="ITA55" s="37"/>
      <c r="ITB55" s="37"/>
      <c r="ITC55" s="37"/>
      <c r="ITD55" s="37"/>
      <c r="ITE55" s="37"/>
      <c r="ITF55" s="37"/>
      <c r="ITG55" s="37"/>
      <c r="ITH55" s="37"/>
      <c r="ITI55" s="37"/>
      <c r="ITJ55" s="37"/>
      <c r="ITK55" s="37"/>
      <c r="ITL55" s="37"/>
      <c r="ITM55" s="37"/>
      <c r="ITN55" s="37"/>
      <c r="ITO55" s="37"/>
      <c r="ITP55" s="37"/>
      <c r="ITQ55" s="37"/>
      <c r="ITR55" s="37"/>
      <c r="ITS55" s="37"/>
      <c r="ITT55" s="37"/>
      <c r="ITU55" s="37"/>
      <c r="ITV55" s="37"/>
      <c r="ITW55" s="37"/>
      <c r="ITX55" s="37"/>
      <c r="ITY55" s="37"/>
      <c r="ITZ55" s="37"/>
      <c r="IUA55" s="37"/>
      <c r="IUB55" s="37"/>
      <c r="IUC55" s="37"/>
      <c r="IUD55" s="37"/>
      <c r="IUE55" s="37"/>
      <c r="IUF55" s="37"/>
      <c r="IUG55" s="37"/>
      <c r="IUH55" s="37"/>
      <c r="IUI55" s="37"/>
      <c r="IUJ55" s="37"/>
      <c r="IUK55" s="37"/>
      <c r="IUL55" s="37"/>
      <c r="IUM55" s="37"/>
      <c r="IUN55" s="37"/>
      <c r="IUO55" s="37"/>
      <c r="IUP55" s="37"/>
      <c r="IUQ55" s="37"/>
      <c r="IUR55" s="37"/>
      <c r="IUS55" s="37"/>
      <c r="IUT55" s="37"/>
      <c r="IUU55" s="37"/>
      <c r="IUV55" s="37"/>
      <c r="IUW55" s="37"/>
      <c r="IUX55" s="37"/>
      <c r="IUY55" s="37"/>
      <c r="IUZ55" s="37"/>
      <c r="IVA55" s="37"/>
      <c r="IVB55" s="37"/>
      <c r="IVC55" s="37"/>
      <c r="IVD55" s="37"/>
      <c r="IVE55" s="37"/>
      <c r="IVF55" s="37"/>
      <c r="IVG55" s="37"/>
      <c r="IVH55" s="37"/>
      <c r="IVI55" s="37"/>
      <c r="IVJ55" s="37"/>
      <c r="IVK55" s="37"/>
      <c r="IVL55" s="37"/>
      <c r="IVM55" s="37"/>
      <c r="IVN55" s="37"/>
      <c r="IVO55" s="37"/>
      <c r="IVP55" s="37"/>
      <c r="IVQ55" s="37"/>
      <c r="IVR55" s="37"/>
      <c r="IVS55" s="37"/>
      <c r="IVT55" s="37"/>
      <c r="IVU55" s="37"/>
      <c r="IVV55" s="37"/>
      <c r="IVW55" s="37"/>
      <c r="IVX55" s="37"/>
      <c r="IVY55" s="37"/>
      <c r="IVZ55" s="37"/>
      <c r="IWA55" s="37"/>
      <c r="IWB55" s="37"/>
      <c r="IWC55" s="37"/>
      <c r="IWD55" s="37"/>
      <c r="IWE55" s="37"/>
      <c r="IWF55" s="37"/>
      <c r="IWG55" s="37"/>
      <c r="IWH55" s="37"/>
      <c r="IWI55" s="37"/>
      <c r="IWJ55" s="37"/>
      <c r="IWK55" s="37"/>
      <c r="IWL55" s="37"/>
      <c r="IWM55" s="37"/>
      <c r="IWN55" s="37"/>
      <c r="IWO55" s="37"/>
      <c r="IWP55" s="37"/>
      <c r="IWQ55" s="37"/>
      <c r="IWR55" s="37"/>
      <c r="IWS55" s="37"/>
      <c r="IWT55" s="37"/>
      <c r="IWU55" s="37"/>
      <c r="IWV55" s="37"/>
      <c r="IWW55" s="37"/>
      <c r="IWX55" s="37"/>
      <c r="IWY55" s="37"/>
      <c r="IWZ55" s="37"/>
      <c r="IXA55" s="37"/>
      <c r="IXB55" s="37"/>
      <c r="IXC55" s="37"/>
      <c r="IXD55" s="37"/>
      <c r="IXE55" s="37"/>
      <c r="IXF55" s="37"/>
      <c r="IXG55" s="37"/>
      <c r="IXH55" s="37"/>
      <c r="IXI55" s="37"/>
      <c r="IXJ55" s="37"/>
      <c r="IXK55" s="37"/>
      <c r="IXL55" s="37"/>
      <c r="IXM55" s="37"/>
      <c r="IXN55" s="37"/>
      <c r="IXO55" s="37"/>
      <c r="IXP55" s="37"/>
      <c r="IXQ55" s="37"/>
      <c r="IXR55" s="37"/>
      <c r="IXS55" s="37"/>
      <c r="IXT55" s="37"/>
      <c r="IXU55" s="37"/>
      <c r="IXV55" s="37"/>
      <c r="IXW55" s="37"/>
      <c r="IXX55" s="37"/>
      <c r="IXY55" s="37"/>
      <c r="IXZ55" s="37"/>
      <c r="IYA55" s="37"/>
      <c r="IYB55" s="37"/>
      <c r="IYC55" s="37"/>
      <c r="IYD55" s="37"/>
      <c r="IYE55" s="37"/>
      <c r="IYF55" s="37"/>
      <c r="IYG55" s="37"/>
      <c r="IYH55" s="37"/>
      <c r="IYI55" s="37"/>
      <c r="IYJ55" s="37"/>
      <c r="IYK55" s="37"/>
      <c r="IYL55" s="37"/>
      <c r="IYM55" s="37"/>
      <c r="IYN55" s="37"/>
      <c r="IYO55" s="37"/>
      <c r="IYP55" s="37"/>
      <c r="IYQ55" s="37"/>
      <c r="IYR55" s="37"/>
      <c r="IYS55" s="37"/>
      <c r="IYT55" s="37"/>
      <c r="IYU55" s="37"/>
      <c r="IYV55" s="37"/>
      <c r="IYW55" s="37"/>
      <c r="IYX55" s="37"/>
      <c r="IYY55" s="37"/>
      <c r="IYZ55" s="37"/>
      <c r="IZA55" s="37"/>
      <c r="IZB55" s="37"/>
      <c r="IZC55" s="37"/>
      <c r="IZD55" s="37"/>
      <c r="IZE55" s="37"/>
      <c r="IZF55" s="37"/>
      <c r="IZG55" s="37"/>
      <c r="IZH55" s="37"/>
      <c r="IZI55" s="37"/>
      <c r="IZJ55" s="37"/>
      <c r="IZK55" s="37"/>
      <c r="IZL55" s="37"/>
      <c r="IZM55" s="37"/>
      <c r="IZN55" s="37"/>
      <c r="IZO55" s="37"/>
      <c r="IZP55" s="37"/>
      <c r="IZQ55" s="37"/>
      <c r="IZR55" s="37"/>
      <c r="IZS55" s="37"/>
      <c r="IZT55" s="37"/>
      <c r="IZU55" s="37"/>
      <c r="IZV55" s="37"/>
      <c r="IZW55" s="37"/>
      <c r="IZX55" s="37"/>
      <c r="IZY55" s="37"/>
      <c r="IZZ55" s="37"/>
      <c r="JAA55" s="37"/>
      <c r="JAB55" s="37"/>
      <c r="JAC55" s="37"/>
      <c r="JAD55" s="37"/>
      <c r="JAE55" s="37"/>
      <c r="JAF55" s="37"/>
      <c r="JAG55" s="37"/>
      <c r="JAH55" s="37"/>
      <c r="JAI55" s="37"/>
      <c r="JAJ55" s="37"/>
      <c r="JAK55" s="37"/>
      <c r="JAL55" s="37"/>
      <c r="JAM55" s="37"/>
      <c r="JAN55" s="37"/>
      <c r="JAO55" s="37"/>
      <c r="JAP55" s="37"/>
      <c r="JAQ55" s="37"/>
      <c r="JAR55" s="37"/>
      <c r="JAS55" s="37"/>
      <c r="JAT55" s="37"/>
      <c r="JAU55" s="37"/>
      <c r="JAV55" s="37"/>
      <c r="JAW55" s="37"/>
      <c r="JAX55" s="37"/>
      <c r="JAY55" s="37"/>
      <c r="JAZ55" s="37"/>
      <c r="JBA55" s="37"/>
      <c r="JBB55" s="37"/>
      <c r="JBC55" s="37"/>
      <c r="JBD55" s="37"/>
      <c r="JBE55" s="37"/>
      <c r="JBF55" s="37"/>
      <c r="JBG55" s="37"/>
      <c r="JBH55" s="37"/>
      <c r="JBI55" s="37"/>
      <c r="JBJ55" s="37"/>
      <c r="JBK55" s="37"/>
      <c r="JBL55" s="37"/>
      <c r="JBM55" s="37"/>
      <c r="JBN55" s="37"/>
      <c r="JBO55" s="37"/>
      <c r="JBP55" s="37"/>
      <c r="JBQ55" s="37"/>
      <c r="JBR55" s="37"/>
      <c r="JBS55" s="37"/>
      <c r="JBT55" s="37"/>
      <c r="JBU55" s="37"/>
      <c r="JBV55" s="37"/>
      <c r="JBW55" s="37"/>
      <c r="JBX55" s="37"/>
      <c r="JBY55" s="37"/>
      <c r="JBZ55" s="37"/>
      <c r="JCA55" s="37"/>
      <c r="JCB55" s="37"/>
      <c r="JCC55" s="37"/>
      <c r="JCD55" s="37"/>
      <c r="JCE55" s="37"/>
      <c r="JCF55" s="37"/>
      <c r="JCG55" s="37"/>
      <c r="JCH55" s="37"/>
      <c r="JCI55" s="37"/>
      <c r="JCJ55" s="37"/>
      <c r="JCK55" s="37"/>
      <c r="JCL55" s="37"/>
      <c r="JCM55" s="37"/>
      <c r="JCN55" s="37"/>
      <c r="JCO55" s="37"/>
      <c r="JCP55" s="37"/>
      <c r="JCQ55" s="37"/>
      <c r="JCR55" s="37"/>
      <c r="JCS55" s="37"/>
      <c r="JCT55" s="37"/>
      <c r="JCU55" s="37"/>
      <c r="JCV55" s="37"/>
      <c r="JCW55" s="37"/>
      <c r="JCX55" s="37"/>
      <c r="JCY55" s="37"/>
      <c r="JCZ55" s="37"/>
      <c r="JDA55" s="37"/>
      <c r="JDB55" s="37"/>
      <c r="JDC55" s="37"/>
      <c r="JDD55" s="37"/>
      <c r="JDE55" s="37"/>
      <c r="JDF55" s="37"/>
      <c r="JDG55" s="37"/>
      <c r="JDH55" s="37"/>
      <c r="JDI55" s="37"/>
      <c r="JDJ55" s="37"/>
      <c r="JDK55" s="37"/>
      <c r="JDL55" s="37"/>
      <c r="JDM55" s="37"/>
      <c r="JDN55" s="37"/>
      <c r="JDO55" s="37"/>
      <c r="JDP55" s="37"/>
      <c r="JDQ55" s="37"/>
      <c r="JDR55" s="37"/>
      <c r="JDS55" s="37"/>
      <c r="JDT55" s="37"/>
      <c r="JDU55" s="37"/>
      <c r="JDV55" s="37"/>
      <c r="JDW55" s="37"/>
      <c r="JDX55" s="37"/>
      <c r="JDY55" s="37"/>
      <c r="JDZ55" s="37"/>
      <c r="JEA55" s="37"/>
      <c r="JEB55" s="37"/>
      <c r="JEC55" s="37"/>
      <c r="JED55" s="37"/>
      <c r="JEE55" s="37"/>
      <c r="JEF55" s="37"/>
      <c r="JEG55" s="37"/>
      <c r="JEH55" s="37"/>
      <c r="JEI55" s="37"/>
      <c r="JEJ55" s="37"/>
      <c r="JEK55" s="37"/>
      <c r="JEL55" s="37"/>
      <c r="JEM55" s="37"/>
      <c r="JEN55" s="37"/>
      <c r="JEO55" s="37"/>
      <c r="JEP55" s="37"/>
      <c r="JEQ55" s="37"/>
      <c r="JER55" s="37"/>
      <c r="JES55" s="37"/>
      <c r="JET55" s="37"/>
      <c r="JEU55" s="37"/>
      <c r="JEV55" s="37"/>
      <c r="JEW55" s="37"/>
      <c r="JEX55" s="37"/>
      <c r="JEY55" s="37"/>
      <c r="JEZ55" s="37"/>
      <c r="JFA55" s="37"/>
      <c r="JFB55" s="37"/>
      <c r="JFC55" s="37"/>
      <c r="JFD55" s="37"/>
      <c r="JFE55" s="37"/>
      <c r="JFF55" s="37"/>
      <c r="JFG55" s="37"/>
      <c r="JFH55" s="37"/>
      <c r="JFI55" s="37"/>
      <c r="JFJ55" s="37"/>
      <c r="JFK55" s="37"/>
      <c r="JFL55" s="37"/>
      <c r="JFM55" s="37"/>
      <c r="JFN55" s="37"/>
      <c r="JFO55" s="37"/>
      <c r="JFP55" s="37"/>
      <c r="JFQ55" s="37"/>
      <c r="JFR55" s="37"/>
      <c r="JFS55" s="37"/>
      <c r="JFT55" s="37"/>
      <c r="JFU55" s="37"/>
      <c r="JFV55" s="37"/>
      <c r="JFW55" s="37"/>
      <c r="JFX55" s="37"/>
      <c r="JFY55" s="37"/>
      <c r="JFZ55" s="37"/>
      <c r="JGA55" s="37"/>
      <c r="JGB55" s="37"/>
      <c r="JGC55" s="37"/>
      <c r="JGD55" s="37"/>
      <c r="JGE55" s="37"/>
      <c r="JGF55" s="37"/>
      <c r="JGG55" s="37"/>
      <c r="JGH55" s="37"/>
      <c r="JGI55" s="37"/>
      <c r="JGJ55" s="37"/>
      <c r="JGK55" s="37"/>
      <c r="JGL55" s="37"/>
      <c r="JGM55" s="37"/>
      <c r="JGN55" s="37"/>
      <c r="JGO55" s="37"/>
      <c r="JGP55" s="37"/>
      <c r="JGQ55" s="37"/>
      <c r="JGR55" s="37"/>
      <c r="JGS55" s="37"/>
      <c r="JGT55" s="37"/>
      <c r="JGU55" s="37"/>
      <c r="JGV55" s="37"/>
      <c r="JGW55" s="37"/>
      <c r="JGX55" s="37"/>
      <c r="JGY55" s="37"/>
      <c r="JGZ55" s="37"/>
      <c r="JHA55" s="37"/>
      <c r="JHB55" s="37"/>
      <c r="JHC55" s="37"/>
      <c r="JHD55" s="37"/>
      <c r="JHE55" s="37"/>
      <c r="JHF55" s="37"/>
      <c r="JHG55" s="37"/>
      <c r="JHH55" s="37"/>
      <c r="JHI55" s="37"/>
      <c r="JHJ55" s="37"/>
      <c r="JHK55" s="37"/>
      <c r="JHL55" s="37"/>
      <c r="JHM55" s="37"/>
      <c r="JHN55" s="37"/>
      <c r="JHO55" s="37"/>
      <c r="JHP55" s="37"/>
      <c r="JHQ55" s="37"/>
      <c r="JHR55" s="37"/>
      <c r="JHS55" s="37"/>
      <c r="JHT55" s="37"/>
      <c r="JHU55" s="37"/>
      <c r="JHV55" s="37"/>
      <c r="JHW55" s="37"/>
      <c r="JHX55" s="37"/>
      <c r="JHY55" s="37"/>
      <c r="JHZ55" s="37"/>
      <c r="JIA55" s="37"/>
      <c r="JIB55" s="37"/>
      <c r="JIC55" s="37"/>
      <c r="JID55" s="37"/>
      <c r="JIE55" s="37"/>
      <c r="JIF55" s="37"/>
      <c r="JIG55" s="37"/>
      <c r="JIH55" s="37"/>
      <c r="JII55" s="37"/>
      <c r="JIJ55" s="37"/>
      <c r="JIK55" s="37"/>
      <c r="JIL55" s="37"/>
      <c r="JIM55" s="37"/>
      <c r="JIN55" s="37"/>
      <c r="JIO55" s="37"/>
      <c r="JIP55" s="37"/>
      <c r="JIQ55" s="37"/>
      <c r="JIR55" s="37"/>
      <c r="JIS55" s="37"/>
      <c r="JIT55" s="37"/>
      <c r="JIU55" s="37"/>
      <c r="JIV55" s="37"/>
      <c r="JIW55" s="37"/>
      <c r="JIX55" s="37"/>
      <c r="JIY55" s="37"/>
      <c r="JIZ55" s="37"/>
      <c r="JJA55" s="37"/>
      <c r="JJB55" s="37"/>
      <c r="JJC55" s="37"/>
      <c r="JJD55" s="37"/>
      <c r="JJE55" s="37"/>
      <c r="JJF55" s="37"/>
      <c r="JJG55" s="37"/>
      <c r="JJH55" s="37"/>
      <c r="JJI55" s="37"/>
      <c r="JJJ55" s="37"/>
      <c r="JJK55" s="37"/>
      <c r="JJL55" s="37"/>
      <c r="JJM55" s="37"/>
      <c r="JJN55" s="37"/>
      <c r="JJO55" s="37"/>
      <c r="JJP55" s="37"/>
      <c r="JJQ55" s="37"/>
      <c r="JJR55" s="37"/>
      <c r="JJS55" s="37"/>
      <c r="JJT55" s="37"/>
      <c r="JJU55" s="37"/>
      <c r="JJV55" s="37"/>
      <c r="JJW55" s="37"/>
      <c r="JJX55" s="37"/>
      <c r="JJY55" s="37"/>
      <c r="JJZ55" s="37"/>
      <c r="JKA55" s="37"/>
      <c r="JKB55" s="37"/>
      <c r="JKC55" s="37"/>
      <c r="JKD55" s="37"/>
      <c r="JKE55" s="37"/>
      <c r="JKF55" s="37"/>
      <c r="JKG55" s="37"/>
      <c r="JKH55" s="37"/>
      <c r="JKI55" s="37"/>
      <c r="JKJ55" s="37"/>
      <c r="JKK55" s="37"/>
      <c r="JKL55" s="37"/>
      <c r="JKM55" s="37"/>
      <c r="JKN55" s="37"/>
      <c r="JKO55" s="37"/>
      <c r="JKP55" s="37"/>
      <c r="JKQ55" s="37"/>
      <c r="JKR55" s="37"/>
      <c r="JKS55" s="37"/>
      <c r="JKT55" s="37"/>
      <c r="JKU55" s="37"/>
      <c r="JKV55" s="37"/>
      <c r="JKW55" s="37"/>
      <c r="JKX55" s="37"/>
      <c r="JKY55" s="37"/>
      <c r="JKZ55" s="37"/>
      <c r="JLA55" s="37"/>
      <c r="JLB55" s="37"/>
      <c r="JLC55" s="37"/>
      <c r="JLD55" s="37"/>
      <c r="JLE55" s="37"/>
      <c r="JLF55" s="37"/>
      <c r="JLG55" s="37"/>
      <c r="JLH55" s="37"/>
      <c r="JLI55" s="37"/>
      <c r="JLJ55" s="37"/>
      <c r="JLK55" s="37"/>
      <c r="JLL55" s="37"/>
      <c r="JLM55" s="37"/>
      <c r="JLN55" s="37"/>
      <c r="JLO55" s="37"/>
      <c r="JLP55" s="37"/>
      <c r="JLQ55" s="37"/>
      <c r="JLR55" s="37"/>
      <c r="JLS55" s="37"/>
      <c r="JLT55" s="37"/>
      <c r="JLU55" s="37"/>
      <c r="JLV55" s="37"/>
      <c r="JLW55" s="37"/>
      <c r="JLX55" s="37"/>
      <c r="JLY55" s="37"/>
      <c r="JLZ55" s="37"/>
      <c r="JMA55" s="37"/>
      <c r="JMB55" s="37"/>
      <c r="JMC55" s="37"/>
      <c r="JMD55" s="37"/>
      <c r="JME55" s="37"/>
      <c r="JMF55" s="37"/>
      <c r="JMG55" s="37"/>
      <c r="JMH55" s="37"/>
      <c r="JMI55" s="37"/>
      <c r="JMJ55" s="37"/>
      <c r="JMK55" s="37"/>
      <c r="JML55" s="37"/>
      <c r="JMM55" s="37"/>
      <c r="JMN55" s="37"/>
      <c r="JMO55" s="37"/>
      <c r="JMP55" s="37"/>
      <c r="JMQ55" s="37"/>
      <c r="JMR55" s="37"/>
      <c r="JMS55" s="37"/>
      <c r="JMT55" s="37"/>
      <c r="JMU55" s="37"/>
      <c r="JMV55" s="37"/>
      <c r="JMW55" s="37"/>
      <c r="JMX55" s="37"/>
      <c r="JMY55" s="37"/>
      <c r="JMZ55" s="37"/>
      <c r="JNA55" s="37"/>
      <c r="JNB55" s="37"/>
      <c r="JNC55" s="37"/>
      <c r="JND55" s="37"/>
      <c r="JNE55" s="37"/>
      <c r="JNF55" s="37"/>
      <c r="JNG55" s="37"/>
      <c r="JNH55" s="37"/>
      <c r="JNI55" s="37"/>
      <c r="JNJ55" s="37"/>
      <c r="JNK55" s="37"/>
      <c r="JNL55" s="37"/>
      <c r="JNM55" s="37"/>
      <c r="JNN55" s="37"/>
      <c r="JNO55" s="37"/>
      <c r="JNP55" s="37"/>
      <c r="JNQ55" s="37"/>
      <c r="JNR55" s="37"/>
      <c r="JNS55" s="37"/>
      <c r="JNT55" s="37"/>
      <c r="JNU55" s="37"/>
      <c r="JNV55" s="37"/>
      <c r="JNW55" s="37"/>
      <c r="JNX55" s="37"/>
      <c r="JNY55" s="37"/>
      <c r="JNZ55" s="37"/>
      <c r="JOA55" s="37"/>
      <c r="JOB55" s="37"/>
      <c r="JOC55" s="37"/>
      <c r="JOD55" s="37"/>
      <c r="JOE55" s="37"/>
      <c r="JOF55" s="37"/>
      <c r="JOG55" s="37"/>
      <c r="JOH55" s="37"/>
      <c r="JOI55" s="37"/>
      <c r="JOJ55" s="37"/>
      <c r="JOK55" s="37"/>
      <c r="JOL55" s="37"/>
      <c r="JOM55" s="37"/>
      <c r="JON55" s="37"/>
      <c r="JOO55" s="37"/>
      <c r="JOP55" s="37"/>
      <c r="JOQ55" s="37"/>
      <c r="JOR55" s="37"/>
      <c r="JOS55" s="37"/>
      <c r="JOT55" s="37"/>
      <c r="JOU55" s="37"/>
      <c r="JOV55" s="37"/>
      <c r="JOW55" s="37"/>
      <c r="JOX55" s="37"/>
      <c r="JOY55" s="37"/>
      <c r="JOZ55" s="37"/>
      <c r="JPA55" s="37"/>
      <c r="JPB55" s="37"/>
      <c r="JPC55" s="37"/>
      <c r="JPD55" s="37"/>
      <c r="JPE55" s="37"/>
      <c r="JPF55" s="37"/>
      <c r="JPG55" s="37"/>
      <c r="JPH55" s="37"/>
      <c r="JPI55" s="37"/>
      <c r="JPJ55" s="37"/>
      <c r="JPK55" s="37"/>
      <c r="JPL55" s="37"/>
      <c r="JPM55" s="37"/>
      <c r="JPN55" s="37"/>
      <c r="JPO55" s="37"/>
      <c r="JPP55" s="37"/>
      <c r="JPQ55" s="37"/>
      <c r="JPR55" s="37"/>
      <c r="JPS55" s="37"/>
      <c r="JPT55" s="37"/>
      <c r="JPU55" s="37"/>
      <c r="JPV55" s="37"/>
      <c r="JPW55" s="37"/>
      <c r="JPX55" s="37"/>
      <c r="JPY55" s="37"/>
      <c r="JPZ55" s="37"/>
      <c r="JQA55" s="37"/>
      <c r="JQB55" s="37"/>
      <c r="JQC55" s="37"/>
      <c r="JQD55" s="37"/>
      <c r="JQE55" s="37"/>
      <c r="JQF55" s="37"/>
      <c r="JQG55" s="37"/>
      <c r="JQH55" s="37"/>
      <c r="JQI55" s="37"/>
      <c r="JQJ55" s="37"/>
      <c r="JQK55" s="37"/>
      <c r="JQL55" s="37"/>
      <c r="JQM55" s="37"/>
      <c r="JQN55" s="37"/>
      <c r="JQO55" s="37"/>
      <c r="JQP55" s="37"/>
      <c r="JQQ55" s="37"/>
      <c r="JQR55" s="37"/>
      <c r="JQS55" s="37"/>
      <c r="JQT55" s="37"/>
      <c r="JQU55" s="37"/>
      <c r="JQV55" s="37"/>
      <c r="JQW55" s="37"/>
      <c r="JQX55" s="37"/>
      <c r="JQY55" s="37"/>
      <c r="JQZ55" s="37"/>
      <c r="JRA55" s="37"/>
      <c r="JRB55" s="37"/>
      <c r="JRC55" s="37"/>
      <c r="JRD55" s="37"/>
      <c r="JRE55" s="37"/>
      <c r="JRF55" s="37"/>
      <c r="JRG55" s="37"/>
      <c r="JRH55" s="37"/>
      <c r="JRI55" s="37"/>
      <c r="JRJ55" s="37"/>
      <c r="JRK55" s="37"/>
      <c r="JRL55" s="37"/>
      <c r="JRM55" s="37"/>
      <c r="JRN55" s="37"/>
      <c r="JRO55" s="37"/>
      <c r="JRP55" s="37"/>
      <c r="JRQ55" s="37"/>
      <c r="JRR55" s="37"/>
      <c r="JRS55" s="37"/>
      <c r="JRT55" s="37"/>
      <c r="JRU55" s="37"/>
      <c r="JRV55" s="37"/>
      <c r="JRW55" s="37"/>
      <c r="JRX55" s="37"/>
      <c r="JRY55" s="37"/>
      <c r="JRZ55" s="37"/>
      <c r="JSA55" s="37"/>
      <c r="JSB55" s="37"/>
      <c r="JSC55" s="37"/>
      <c r="JSD55" s="37"/>
      <c r="JSE55" s="37"/>
      <c r="JSF55" s="37"/>
      <c r="JSG55" s="37"/>
      <c r="JSH55" s="37"/>
      <c r="JSI55" s="37"/>
      <c r="JSJ55" s="37"/>
      <c r="JSK55" s="37"/>
      <c r="JSL55" s="37"/>
      <c r="JSM55" s="37"/>
      <c r="JSN55" s="37"/>
      <c r="JSO55" s="37"/>
      <c r="JSP55" s="37"/>
      <c r="JSQ55" s="37"/>
      <c r="JSR55" s="37"/>
      <c r="JSS55" s="37"/>
      <c r="JST55" s="37"/>
      <c r="JSU55" s="37"/>
      <c r="JSV55" s="37"/>
      <c r="JSW55" s="37"/>
      <c r="JSX55" s="37"/>
      <c r="JSY55" s="37"/>
      <c r="JSZ55" s="37"/>
      <c r="JTA55" s="37"/>
      <c r="JTB55" s="37"/>
      <c r="JTC55" s="37"/>
      <c r="JTD55" s="37"/>
      <c r="JTE55" s="37"/>
      <c r="JTF55" s="37"/>
      <c r="JTG55" s="37"/>
      <c r="JTH55" s="37"/>
      <c r="JTI55" s="37"/>
      <c r="JTJ55" s="37"/>
      <c r="JTK55" s="37"/>
      <c r="JTL55" s="37"/>
      <c r="JTM55" s="37"/>
      <c r="JTN55" s="37"/>
      <c r="JTO55" s="37"/>
      <c r="JTP55" s="37"/>
      <c r="JTQ55" s="37"/>
      <c r="JTR55" s="37"/>
      <c r="JTS55" s="37"/>
      <c r="JTT55" s="37"/>
      <c r="JTU55" s="37"/>
      <c r="JTV55" s="37"/>
      <c r="JTW55" s="37"/>
      <c r="JTX55" s="37"/>
      <c r="JTY55" s="37"/>
      <c r="JTZ55" s="37"/>
      <c r="JUA55" s="37"/>
      <c r="JUB55" s="37"/>
      <c r="JUC55" s="37"/>
      <c r="JUD55" s="37"/>
      <c r="JUE55" s="37"/>
      <c r="JUF55" s="37"/>
      <c r="JUG55" s="37"/>
      <c r="JUH55" s="37"/>
      <c r="JUI55" s="37"/>
      <c r="JUJ55" s="37"/>
      <c r="JUK55" s="37"/>
      <c r="JUL55" s="37"/>
      <c r="JUM55" s="37"/>
      <c r="JUN55" s="37"/>
      <c r="JUO55" s="37"/>
      <c r="JUP55" s="37"/>
      <c r="JUQ55" s="37"/>
      <c r="JUR55" s="37"/>
      <c r="JUS55" s="37"/>
      <c r="JUT55" s="37"/>
      <c r="JUU55" s="37"/>
      <c r="JUV55" s="37"/>
      <c r="JUW55" s="37"/>
      <c r="JUX55" s="37"/>
      <c r="JUY55" s="37"/>
      <c r="JUZ55" s="37"/>
      <c r="JVA55" s="37"/>
      <c r="JVB55" s="37"/>
      <c r="JVC55" s="37"/>
      <c r="JVD55" s="37"/>
      <c r="JVE55" s="37"/>
      <c r="JVF55" s="37"/>
      <c r="JVG55" s="37"/>
      <c r="JVH55" s="37"/>
      <c r="JVI55" s="37"/>
      <c r="JVJ55" s="37"/>
      <c r="JVK55" s="37"/>
      <c r="JVL55" s="37"/>
      <c r="JVM55" s="37"/>
      <c r="JVN55" s="37"/>
      <c r="JVO55" s="37"/>
      <c r="JVP55" s="37"/>
      <c r="JVQ55" s="37"/>
      <c r="JVR55" s="37"/>
      <c r="JVS55" s="37"/>
      <c r="JVT55" s="37"/>
      <c r="JVU55" s="37"/>
      <c r="JVV55" s="37"/>
      <c r="JVW55" s="37"/>
      <c r="JVX55" s="37"/>
      <c r="JVY55" s="37"/>
      <c r="JVZ55" s="37"/>
      <c r="JWA55" s="37"/>
      <c r="JWB55" s="37"/>
      <c r="JWC55" s="37"/>
      <c r="JWD55" s="37"/>
      <c r="JWE55" s="37"/>
      <c r="JWF55" s="37"/>
      <c r="JWG55" s="37"/>
      <c r="JWH55" s="37"/>
      <c r="JWI55" s="37"/>
      <c r="JWJ55" s="37"/>
      <c r="JWK55" s="37"/>
      <c r="JWL55" s="37"/>
      <c r="JWM55" s="37"/>
      <c r="JWN55" s="37"/>
      <c r="JWO55" s="37"/>
      <c r="JWP55" s="37"/>
      <c r="JWQ55" s="37"/>
      <c r="JWR55" s="37"/>
      <c r="JWS55" s="37"/>
      <c r="JWT55" s="37"/>
      <c r="JWU55" s="37"/>
      <c r="JWV55" s="37"/>
      <c r="JWW55" s="37"/>
      <c r="JWX55" s="37"/>
      <c r="JWY55" s="37"/>
      <c r="JWZ55" s="37"/>
      <c r="JXA55" s="37"/>
      <c r="JXB55" s="37"/>
      <c r="JXC55" s="37"/>
      <c r="JXD55" s="37"/>
      <c r="JXE55" s="37"/>
      <c r="JXF55" s="37"/>
      <c r="JXG55" s="37"/>
      <c r="JXH55" s="37"/>
      <c r="JXI55" s="37"/>
      <c r="JXJ55" s="37"/>
      <c r="JXK55" s="37"/>
      <c r="JXL55" s="37"/>
      <c r="JXM55" s="37"/>
      <c r="JXN55" s="37"/>
      <c r="JXO55" s="37"/>
      <c r="JXP55" s="37"/>
      <c r="JXQ55" s="37"/>
      <c r="JXR55" s="37"/>
      <c r="JXS55" s="37"/>
      <c r="JXT55" s="37"/>
      <c r="JXU55" s="37"/>
      <c r="JXV55" s="37"/>
      <c r="JXW55" s="37"/>
      <c r="JXX55" s="37"/>
      <c r="JXY55" s="37"/>
      <c r="JXZ55" s="37"/>
      <c r="JYA55" s="37"/>
      <c r="JYB55" s="37"/>
      <c r="JYC55" s="37"/>
      <c r="JYD55" s="37"/>
      <c r="JYE55" s="37"/>
      <c r="JYF55" s="37"/>
      <c r="JYG55" s="37"/>
      <c r="JYH55" s="37"/>
      <c r="JYI55" s="37"/>
      <c r="JYJ55" s="37"/>
      <c r="JYK55" s="37"/>
      <c r="JYL55" s="37"/>
      <c r="JYM55" s="37"/>
      <c r="JYN55" s="37"/>
      <c r="JYO55" s="37"/>
      <c r="JYP55" s="37"/>
      <c r="JYQ55" s="37"/>
      <c r="JYR55" s="37"/>
      <c r="JYS55" s="37"/>
      <c r="JYT55" s="37"/>
      <c r="JYU55" s="37"/>
      <c r="JYV55" s="37"/>
      <c r="JYW55" s="37"/>
      <c r="JYX55" s="37"/>
      <c r="JYY55" s="37"/>
      <c r="JYZ55" s="37"/>
      <c r="JZA55" s="37"/>
      <c r="JZB55" s="37"/>
      <c r="JZC55" s="37"/>
      <c r="JZD55" s="37"/>
      <c r="JZE55" s="37"/>
      <c r="JZF55" s="37"/>
      <c r="JZG55" s="37"/>
      <c r="JZH55" s="37"/>
      <c r="JZI55" s="37"/>
      <c r="JZJ55" s="37"/>
      <c r="JZK55" s="37"/>
      <c r="JZL55" s="37"/>
      <c r="JZM55" s="37"/>
      <c r="JZN55" s="37"/>
      <c r="JZO55" s="37"/>
      <c r="JZP55" s="37"/>
      <c r="JZQ55" s="37"/>
      <c r="JZR55" s="37"/>
      <c r="JZS55" s="37"/>
      <c r="JZT55" s="37"/>
      <c r="JZU55" s="37"/>
      <c r="JZV55" s="37"/>
      <c r="JZW55" s="37"/>
      <c r="JZX55" s="37"/>
      <c r="JZY55" s="37"/>
      <c r="JZZ55" s="37"/>
      <c r="KAA55" s="37"/>
      <c r="KAB55" s="37"/>
      <c r="KAC55" s="37"/>
      <c r="KAD55" s="37"/>
      <c r="KAE55" s="37"/>
      <c r="KAF55" s="37"/>
      <c r="KAG55" s="37"/>
      <c r="KAH55" s="37"/>
      <c r="KAI55" s="37"/>
      <c r="KAJ55" s="37"/>
      <c r="KAK55" s="37"/>
      <c r="KAL55" s="37"/>
      <c r="KAM55" s="37"/>
      <c r="KAN55" s="37"/>
      <c r="KAO55" s="37"/>
      <c r="KAP55" s="37"/>
      <c r="KAQ55" s="37"/>
      <c r="KAR55" s="37"/>
      <c r="KAS55" s="37"/>
      <c r="KAT55" s="37"/>
      <c r="KAU55" s="37"/>
      <c r="KAV55" s="37"/>
      <c r="KAW55" s="37"/>
      <c r="KAX55" s="37"/>
      <c r="KAY55" s="37"/>
      <c r="KAZ55" s="37"/>
      <c r="KBA55" s="37"/>
      <c r="KBB55" s="37"/>
      <c r="KBC55" s="37"/>
      <c r="KBD55" s="37"/>
      <c r="KBE55" s="37"/>
      <c r="KBF55" s="37"/>
      <c r="KBG55" s="37"/>
      <c r="KBH55" s="37"/>
      <c r="KBI55" s="37"/>
      <c r="KBJ55" s="37"/>
      <c r="KBK55" s="37"/>
      <c r="KBL55" s="37"/>
      <c r="KBM55" s="37"/>
      <c r="KBN55" s="37"/>
      <c r="KBO55" s="37"/>
      <c r="KBP55" s="37"/>
      <c r="KBQ55" s="37"/>
      <c r="KBR55" s="37"/>
      <c r="KBS55" s="37"/>
      <c r="KBT55" s="37"/>
      <c r="KBU55" s="37"/>
      <c r="KBV55" s="37"/>
      <c r="KBW55" s="37"/>
      <c r="KBX55" s="37"/>
      <c r="KBY55" s="37"/>
      <c r="KBZ55" s="37"/>
      <c r="KCA55" s="37"/>
      <c r="KCB55" s="37"/>
      <c r="KCC55" s="37"/>
      <c r="KCD55" s="37"/>
      <c r="KCE55" s="37"/>
      <c r="KCF55" s="37"/>
      <c r="KCG55" s="37"/>
      <c r="KCH55" s="37"/>
      <c r="KCI55" s="37"/>
      <c r="KCJ55" s="37"/>
      <c r="KCK55" s="37"/>
      <c r="KCL55" s="37"/>
      <c r="KCM55" s="37"/>
      <c r="KCN55" s="37"/>
      <c r="KCO55" s="37"/>
      <c r="KCP55" s="37"/>
      <c r="KCQ55" s="37"/>
      <c r="KCR55" s="37"/>
      <c r="KCS55" s="37"/>
      <c r="KCT55" s="37"/>
      <c r="KCU55" s="37"/>
      <c r="KCV55" s="37"/>
      <c r="KCW55" s="37"/>
      <c r="KCX55" s="37"/>
      <c r="KCY55" s="37"/>
      <c r="KCZ55" s="37"/>
      <c r="KDA55" s="37"/>
      <c r="KDB55" s="37"/>
      <c r="KDC55" s="37"/>
      <c r="KDD55" s="37"/>
      <c r="KDE55" s="37"/>
      <c r="KDF55" s="37"/>
      <c r="KDG55" s="37"/>
      <c r="KDH55" s="37"/>
      <c r="KDI55" s="37"/>
      <c r="KDJ55" s="37"/>
      <c r="KDK55" s="37"/>
      <c r="KDL55" s="37"/>
      <c r="KDM55" s="37"/>
      <c r="KDN55" s="37"/>
      <c r="KDO55" s="37"/>
      <c r="KDP55" s="37"/>
      <c r="KDQ55" s="37"/>
      <c r="KDR55" s="37"/>
      <c r="KDS55" s="37"/>
      <c r="KDT55" s="37"/>
      <c r="KDU55" s="37"/>
      <c r="KDV55" s="37"/>
      <c r="KDW55" s="37"/>
      <c r="KDX55" s="37"/>
      <c r="KDY55" s="37"/>
      <c r="KDZ55" s="37"/>
      <c r="KEA55" s="37"/>
      <c r="KEB55" s="37"/>
      <c r="KEC55" s="37"/>
      <c r="KED55" s="37"/>
      <c r="KEE55" s="37"/>
      <c r="KEF55" s="37"/>
      <c r="KEG55" s="37"/>
      <c r="KEH55" s="37"/>
      <c r="KEI55" s="37"/>
      <c r="KEJ55" s="37"/>
      <c r="KEK55" s="37"/>
      <c r="KEL55" s="37"/>
      <c r="KEM55" s="37"/>
      <c r="KEN55" s="37"/>
      <c r="KEO55" s="37"/>
      <c r="KEP55" s="37"/>
      <c r="KEQ55" s="37"/>
      <c r="KER55" s="37"/>
      <c r="KES55" s="37"/>
      <c r="KET55" s="37"/>
      <c r="KEU55" s="37"/>
      <c r="KEV55" s="37"/>
      <c r="KEW55" s="37"/>
      <c r="KEX55" s="37"/>
      <c r="KEY55" s="37"/>
      <c r="KEZ55" s="37"/>
      <c r="KFA55" s="37"/>
      <c r="KFB55" s="37"/>
      <c r="KFC55" s="37"/>
      <c r="KFD55" s="37"/>
      <c r="KFE55" s="37"/>
      <c r="KFF55" s="37"/>
      <c r="KFG55" s="37"/>
      <c r="KFH55" s="37"/>
      <c r="KFI55" s="37"/>
      <c r="KFJ55" s="37"/>
      <c r="KFK55" s="37"/>
      <c r="KFL55" s="37"/>
      <c r="KFM55" s="37"/>
      <c r="KFN55" s="37"/>
      <c r="KFO55" s="37"/>
      <c r="KFP55" s="37"/>
      <c r="KFQ55" s="37"/>
      <c r="KFR55" s="37"/>
      <c r="KFS55" s="37"/>
      <c r="KFT55" s="37"/>
      <c r="KFU55" s="37"/>
      <c r="KFV55" s="37"/>
      <c r="KFW55" s="37"/>
      <c r="KFX55" s="37"/>
      <c r="KFY55" s="37"/>
      <c r="KFZ55" s="37"/>
      <c r="KGA55" s="37"/>
      <c r="KGB55" s="37"/>
      <c r="KGC55" s="37"/>
      <c r="KGD55" s="37"/>
      <c r="KGE55" s="37"/>
      <c r="KGF55" s="37"/>
      <c r="KGG55" s="37"/>
      <c r="KGH55" s="37"/>
      <c r="KGI55" s="37"/>
      <c r="KGJ55" s="37"/>
      <c r="KGK55" s="37"/>
      <c r="KGL55" s="37"/>
      <c r="KGM55" s="37"/>
      <c r="KGN55" s="37"/>
      <c r="KGO55" s="37"/>
      <c r="KGP55" s="37"/>
      <c r="KGQ55" s="37"/>
      <c r="KGR55" s="37"/>
      <c r="KGS55" s="37"/>
      <c r="KGT55" s="37"/>
      <c r="KGU55" s="37"/>
      <c r="KGV55" s="37"/>
      <c r="KGW55" s="37"/>
      <c r="KGX55" s="37"/>
      <c r="KGY55" s="37"/>
      <c r="KGZ55" s="37"/>
      <c r="KHA55" s="37"/>
      <c r="KHB55" s="37"/>
      <c r="KHC55" s="37"/>
      <c r="KHD55" s="37"/>
      <c r="KHE55" s="37"/>
      <c r="KHF55" s="37"/>
      <c r="KHG55" s="37"/>
      <c r="KHH55" s="37"/>
      <c r="KHI55" s="37"/>
      <c r="KHJ55" s="37"/>
      <c r="KHK55" s="37"/>
      <c r="KHL55" s="37"/>
      <c r="KHM55" s="37"/>
      <c r="KHN55" s="37"/>
      <c r="KHO55" s="37"/>
      <c r="KHP55" s="37"/>
      <c r="KHQ55" s="37"/>
      <c r="KHR55" s="37"/>
      <c r="KHS55" s="37"/>
      <c r="KHT55" s="37"/>
      <c r="KHU55" s="37"/>
      <c r="KHV55" s="37"/>
      <c r="KHW55" s="37"/>
      <c r="KHX55" s="37"/>
      <c r="KHY55" s="37"/>
      <c r="KHZ55" s="37"/>
      <c r="KIA55" s="37"/>
      <c r="KIB55" s="37"/>
      <c r="KIC55" s="37"/>
      <c r="KID55" s="37"/>
      <c r="KIE55" s="37"/>
      <c r="KIF55" s="37"/>
      <c r="KIG55" s="37"/>
      <c r="KIH55" s="37"/>
      <c r="KII55" s="37"/>
      <c r="KIJ55" s="37"/>
      <c r="KIK55" s="37"/>
      <c r="KIL55" s="37"/>
      <c r="KIM55" s="37"/>
      <c r="KIN55" s="37"/>
      <c r="KIO55" s="37"/>
      <c r="KIP55" s="37"/>
      <c r="KIQ55" s="37"/>
      <c r="KIR55" s="37"/>
      <c r="KIS55" s="37"/>
      <c r="KIT55" s="37"/>
      <c r="KIU55" s="37"/>
      <c r="KIV55" s="37"/>
      <c r="KIW55" s="37"/>
      <c r="KIX55" s="37"/>
      <c r="KIY55" s="37"/>
      <c r="KIZ55" s="37"/>
      <c r="KJA55" s="37"/>
      <c r="KJB55" s="37"/>
      <c r="KJC55" s="37"/>
      <c r="KJD55" s="37"/>
      <c r="KJE55" s="37"/>
      <c r="KJF55" s="37"/>
      <c r="KJG55" s="37"/>
      <c r="KJH55" s="37"/>
      <c r="KJI55" s="37"/>
      <c r="KJJ55" s="37"/>
      <c r="KJK55" s="37"/>
      <c r="KJL55" s="37"/>
      <c r="KJM55" s="37"/>
      <c r="KJN55" s="37"/>
      <c r="KJO55" s="37"/>
      <c r="KJP55" s="37"/>
      <c r="KJQ55" s="37"/>
      <c r="KJR55" s="37"/>
      <c r="KJS55" s="37"/>
      <c r="KJT55" s="37"/>
      <c r="KJU55" s="37"/>
      <c r="KJV55" s="37"/>
      <c r="KJW55" s="37"/>
      <c r="KJX55" s="37"/>
      <c r="KJY55" s="37"/>
      <c r="KJZ55" s="37"/>
      <c r="KKA55" s="37"/>
      <c r="KKB55" s="37"/>
      <c r="KKC55" s="37"/>
      <c r="KKD55" s="37"/>
      <c r="KKE55" s="37"/>
      <c r="KKF55" s="37"/>
      <c r="KKG55" s="37"/>
      <c r="KKH55" s="37"/>
      <c r="KKI55" s="37"/>
      <c r="KKJ55" s="37"/>
      <c r="KKK55" s="37"/>
      <c r="KKL55" s="37"/>
      <c r="KKM55" s="37"/>
      <c r="KKN55" s="37"/>
      <c r="KKO55" s="37"/>
      <c r="KKP55" s="37"/>
      <c r="KKQ55" s="37"/>
      <c r="KKR55" s="37"/>
      <c r="KKS55" s="37"/>
      <c r="KKT55" s="37"/>
      <c r="KKU55" s="37"/>
      <c r="KKV55" s="37"/>
      <c r="KKW55" s="37"/>
      <c r="KKX55" s="37"/>
      <c r="KKY55" s="37"/>
      <c r="KKZ55" s="37"/>
      <c r="KLA55" s="37"/>
      <c r="KLB55" s="37"/>
      <c r="KLC55" s="37"/>
      <c r="KLD55" s="37"/>
      <c r="KLE55" s="37"/>
      <c r="KLF55" s="37"/>
      <c r="KLG55" s="37"/>
      <c r="KLH55" s="37"/>
      <c r="KLI55" s="37"/>
      <c r="KLJ55" s="37"/>
      <c r="KLK55" s="37"/>
      <c r="KLL55" s="37"/>
      <c r="KLM55" s="37"/>
      <c r="KLN55" s="37"/>
      <c r="KLO55" s="37"/>
      <c r="KLP55" s="37"/>
      <c r="KLQ55" s="37"/>
      <c r="KLR55" s="37"/>
      <c r="KLS55" s="37"/>
      <c r="KLT55" s="37"/>
      <c r="KLU55" s="37"/>
      <c r="KLV55" s="37"/>
      <c r="KLW55" s="37"/>
      <c r="KLX55" s="37"/>
      <c r="KLY55" s="37"/>
      <c r="KLZ55" s="37"/>
      <c r="KMA55" s="37"/>
      <c r="KMB55" s="37"/>
      <c r="KMC55" s="37"/>
      <c r="KMD55" s="37"/>
      <c r="KME55" s="37"/>
      <c r="KMF55" s="37"/>
      <c r="KMG55" s="37"/>
      <c r="KMH55" s="37"/>
      <c r="KMI55" s="37"/>
      <c r="KMJ55" s="37"/>
      <c r="KMK55" s="37"/>
      <c r="KML55" s="37"/>
      <c r="KMM55" s="37"/>
      <c r="KMN55" s="37"/>
      <c r="KMO55" s="37"/>
      <c r="KMP55" s="37"/>
      <c r="KMQ55" s="37"/>
      <c r="KMR55" s="37"/>
      <c r="KMS55" s="37"/>
      <c r="KMT55" s="37"/>
      <c r="KMU55" s="37"/>
      <c r="KMV55" s="37"/>
      <c r="KMW55" s="37"/>
      <c r="KMX55" s="37"/>
      <c r="KMY55" s="37"/>
      <c r="KMZ55" s="37"/>
      <c r="KNA55" s="37"/>
      <c r="KNB55" s="37"/>
      <c r="KNC55" s="37"/>
      <c r="KND55" s="37"/>
      <c r="KNE55" s="37"/>
      <c r="KNF55" s="37"/>
      <c r="KNG55" s="37"/>
      <c r="KNH55" s="37"/>
      <c r="KNI55" s="37"/>
      <c r="KNJ55" s="37"/>
      <c r="KNK55" s="37"/>
      <c r="KNL55" s="37"/>
      <c r="KNM55" s="37"/>
      <c r="KNN55" s="37"/>
      <c r="KNO55" s="37"/>
      <c r="KNP55" s="37"/>
      <c r="KNQ55" s="37"/>
      <c r="KNR55" s="37"/>
      <c r="KNS55" s="37"/>
      <c r="KNT55" s="37"/>
      <c r="KNU55" s="37"/>
      <c r="KNV55" s="37"/>
      <c r="KNW55" s="37"/>
      <c r="KNX55" s="37"/>
      <c r="KNY55" s="37"/>
      <c r="KNZ55" s="37"/>
      <c r="KOA55" s="37"/>
      <c r="KOB55" s="37"/>
      <c r="KOC55" s="37"/>
      <c r="KOD55" s="37"/>
      <c r="KOE55" s="37"/>
      <c r="KOF55" s="37"/>
      <c r="KOG55" s="37"/>
      <c r="KOH55" s="37"/>
      <c r="KOI55" s="37"/>
      <c r="KOJ55" s="37"/>
      <c r="KOK55" s="37"/>
      <c r="KOL55" s="37"/>
      <c r="KOM55" s="37"/>
      <c r="KON55" s="37"/>
      <c r="KOO55" s="37"/>
      <c r="KOP55" s="37"/>
      <c r="KOQ55" s="37"/>
      <c r="KOR55" s="37"/>
      <c r="KOS55" s="37"/>
      <c r="KOT55" s="37"/>
      <c r="KOU55" s="37"/>
      <c r="KOV55" s="37"/>
      <c r="KOW55" s="37"/>
      <c r="KOX55" s="37"/>
      <c r="KOY55" s="37"/>
      <c r="KOZ55" s="37"/>
      <c r="KPA55" s="37"/>
      <c r="KPB55" s="37"/>
      <c r="KPC55" s="37"/>
      <c r="KPD55" s="37"/>
      <c r="KPE55" s="37"/>
      <c r="KPF55" s="37"/>
      <c r="KPG55" s="37"/>
      <c r="KPH55" s="37"/>
      <c r="KPI55" s="37"/>
      <c r="KPJ55" s="37"/>
      <c r="KPK55" s="37"/>
      <c r="KPL55" s="37"/>
      <c r="KPM55" s="37"/>
      <c r="KPN55" s="37"/>
      <c r="KPO55" s="37"/>
      <c r="KPP55" s="37"/>
      <c r="KPQ55" s="37"/>
      <c r="KPR55" s="37"/>
      <c r="KPS55" s="37"/>
      <c r="KPT55" s="37"/>
      <c r="KPU55" s="37"/>
      <c r="KPV55" s="37"/>
      <c r="KPW55" s="37"/>
      <c r="KPX55" s="37"/>
      <c r="KPY55" s="37"/>
      <c r="KPZ55" s="37"/>
      <c r="KQA55" s="37"/>
      <c r="KQB55" s="37"/>
      <c r="KQC55" s="37"/>
      <c r="KQD55" s="37"/>
      <c r="KQE55" s="37"/>
      <c r="KQF55" s="37"/>
      <c r="KQG55" s="37"/>
      <c r="KQH55" s="37"/>
      <c r="KQI55" s="37"/>
      <c r="KQJ55" s="37"/>
      <c r="KQK55" s="37"/>
      <c r="KQL55" s="37"/>
      <c r="KQM55" s="37"/>
      <c r="KQN55" s="37"/>
      <c r="KQO55" s="37"/>
      <c r="KQP55" s="37"/>
      <c r="KQQ55" s="37"/>
      <c r="KQR55" s="37"/>
      <c r="KQS55" s="37"/>
      <c r="KQT55" s="37"/>
      <c r="KQU55" s="37"/>
      <c r="KQV55" s="37"/>
      <c r="KQW55" s="37"/>
      <c r="KQX55" s="37"/>
      <c r="KQY55" s="37"/>
      <c r="KQZ55" s="37"/>
      <c r="KRA55" s="37"/>
      <c r="KRB55" s="37"/>
      <c r="KRC55" s="37"/>
      <c r="KRD55" s="37"/>
      <c r="KRE55" s="37"/>
      <c r="KRF55" s="37"/>
      <c r="KRG55" s="37"/>
      <c r="KRH55" s="37"/>
      <c r="KRI55" s="37"/>
      <c r="KRJ55" s="37"/>
      <c r="KRK55" s="37"/>
      <c r="KRL55" s="37"/>
      <c r="KRM55" s="37"/>
      <c r="KRN55" s="37"/>
      <c r="KRO55" s="37"/>
      <c r="KRP55" s="37"/>
      <c r="KRQ55" s="37"/>
      <c r="KRR55" s="37"/>
      <c r="KRS55" s="37"/>
      <c r="KRT55" s="37"/>
      <c r="KRU55" s="37"/>
      <c r="KRV55" s="37"/>
      <c r="KRW55" s="37"/>
      <c r="KRX55" s="37"/>
      <c r="KRY55" s="37"/>
      <c r="KRZ55" s="37"/>
      <c r="KSA55" s="37"/>
      <c r="KSB55" s="37"/>
      <c r="KSC55" s="37"/>
      <c r="KSD55" s="37"/>
      <c r="KSE55" s="37"/>
      <c r="KSF55" s="37"/>
      <c r="KSG55" s="37"/>
      <c r="KSH55" s="37"/>
      <c r="KSI55" s="37"/>
      <c r="KSJ55" s="37"/>
      <c r="KSK55" s="37"/>
      <c r="KSL55" s="37"/>
      <c r="KSM55" s="37"/>
      <c r="KSN55" s="37"/>
      <c r="KSO55" s="37"/>
      <c r="KSP55" s="37"/>
      <c r="KSQ55" s="37"/>
      <c r="KSR55" s="37"/>
      <c r="KSS55" s="37"/>
      <c r="KST55" s="37"/>
      <c r="KSU55" s="37"/>
      <c r="KSV55" s="37"/>
      <c r="KSW55" s="37"/>
      <c r="KSX55" s="37"/>
      <c r="KSY55" s="37"/>
      <c r="KSZ55" s="37"/>
      <c r="KTA55" s="37"/>
      <c r="KTB55" s="37"/>
      <c r="KTC55" s="37"/>
      <c r="KTD55" s="37"/>
      <c r="KTE55" s="37"/>
      <c r="KTF55" s="37"/>
      <c r="KTG55" s="37"/>
      <c r="KTH55" s="37"/>
      <c r="KTI55" s="37"/>
      <c r="KTJ55" s="37"/>
      <c r="KTK55" s="37"/>
      <c r="KTL55" s="37"/>
      <c r="KTM55" s="37"/>
      <c r="KTN55" s="37"/>
      <c r="KTO55" s="37"/>
      <c r="KTP55" s="37"/>
      <c r="KTQ55" s="37"/>
      <c r="KTR55" s="37"/>
      <c r="KTS55" s="37"/>
      <c r="KTT55" s="37"/>
      <c r="KTU55" s="37"/>
      <c r="KTV55" s="37"/>
      <c r="KTW55" s="37"/>
      <c r="KTX55" s="37"/>
      <c r="KTY55" s="37"/>
      <c r="KTZ55" s="37"/>
      <c r="KUA55" s="37"/>
      <c r="KUB55" s="37"/>
      <c r="KUC55" s="37"/>
      <c r="KUD55" s="37"/>
      <c r="KUE55" s="37"/>
      <c r="KUF55" s="37"/>
      <c r="KUG55" s="37"/>
      <c r="KUH55" s="37"/>
      <c r="KUI55" s="37"/>
      <c r="KUJ55" s="37"/>
      <c r="KUK55" s="37"/>
      <c r="KUL55" s="37"/>
      <c r="KUM55" s="37"/>
      <c r="KUN55" s="37"/>
      <c r="KUO55" s="37"/>
      <c r="KUP55" s="37"/>
      <c r="KUQ55" s="37"/>
      <c r="KUR55" s="37"/>
      <c r="KUS55" s="37"/>
      <c r="KUT55" s="37"/>
      <c r="KUU55" s="37"/>
      <c r="KUV55" s="37"/>
      <c r="KUW55" s="37"/>
      <c r="KUX55" s="37"/>
      <c r="KUY55" s="37"/>
      <c r="KUZ55" s="37"/>
      <c r="KVA55" s="37"/>
      <c r="KVB55" s="37"/>
      <c r="KVC55" s="37"/>
      <c r="KVD55" s="37"/>
      <c r="KVE55" s="37"/>
      <c r="KVF55" s="37"/>
      <c r="KVG55" s="37"/>
      <c r="KVH55" s="37"/>
      <c r="KVI55" s="37"/>
      <c r="KVJ55" s="37"/>
      <c r="KVK55" s="37"/>
      <c r="KVL55" s="37"/>
      <c r="KVM55" s="37"/>
      <c r="KVN55" s="37"/>
      <c r="KVO55" s="37"/>
      <c r="KVP55" s="37"/>
      <c r="KVQ55" s="37"/>
      <c r="KVR55" s="37"/>
      <c r="KVS55" s="37"/>
      <c r="KVT55" s="37"/>
      <c r="KVU55" s="37"/>
      <c r="KVV55" s="37"/>
      <c r="KVW55" s="37"/>
      <c r="KVX55" s="37"/>
      <c r="KVY55" s="37"/>
      <c r="KVZ55" s="37"/>
      <c r="KWA55" s="37"/>
      <c r="KWB55" s="37"/>
      <c r="KWC55" s="37"/>
      <c r="KWD55" s="37"/>
      <c r="KWE55" s="37"/>
      <c r="KWF55" s="37"/>
      <c r="KWG55" s="37"/>
      <c r="KWH55" s="37"/>
      <c r="KWI55" s="37"/>
      <c r="KWJ55" s="37"/>
      <c r="KWK55" s="37"/>
      <c r="KWL55" s="37"/>
      <c r="KWM55" s="37"/>
      <c r="KWN55" s="37"/>
      <c r="KWO55" s="37"/>
      <c r="KWP55" s="37"/>
      <c r="KWQ55" s="37"/>
      <c r="KWR55" s="37"/>
      <c r="KWS55" s="37"/>
      <c r="KWT55" s="37"/>
      <c r="KWU55" s="37"/>
      <c r="KWV55" s="37"/>
      <c r="KWW55" s="37"/>
      <c r="KWX55" s="37"/>
      <c r="KWY55" s="37"/>
      <c r="KWZ55" s="37"/>
      <c r="KXA55" s="37"/>
      <c r="KXB55" s="37"/>
      <c r="KXC55" s="37"/>
      <c r="KXD55" s="37"/>
      <c r="KXE55" s="37"/>
      <c r="KXF55" s="37"/>
      <c r="KXG55" s="37"/>
      <c r="KXH55" s="37"/>
      <c r="KXI55" s="37"/>
      <c r="KXJ55" s="37"/>
      <c r="KXK55" s="37"/>
      <c r="KXL55" s="37"/>
      <c r="KXM55" s="37"/>
      <c r="KXN55" s="37"/>
      <c r="KXO55" s="37"/>
      <c r="KXP55" s="37"/>
      <c r="KXQ55" s="37"/>
      <c r="KXR55" s="37"/>
      <c r="KXS55" s="37"/>
      <c r="KXT55" s="37"/>
      <c r="KXU55" s="37"/>
      <c r="KXV55" s="37"/>
      <c r="KXW55" s="37"/>
      <c r="KXX55" s="37"/>
      <c r="KXY55" s="37"/>
      <c r="KXZ55" s="37"/>
      <c r="KYA55" s="37"/>
      <c r="KYB55" s="37"/>
      <c r="KYC55" s="37"/>
      <c r="KYD55" s="37"/>
      <c r="KYE55" s="37"/>
      <c r="KYF55" s="37"/>
      <c r="KYG55" s="37"/>
      <c r="KYH55" s="37"/>
      <c r="KYI55" s="37"/>
      <c r="KYJ55" s="37"/>
      <c r="KYK55" s="37"/>
      <c r="KYL55" s="37"/>
      <c r="KYM55" s="37"/>
      <c r="KYN55" s="37"/>
      <c r="KYO55" s="37"/>
      <c r="KYP55" s="37"/>
      <c r="KYQ55" s="37"/>
      <c r="KYR55" s="37"/>
      <c r="KYS55" s="37"/>
      <c r="KYT55" s="37"/>
      <c r="KYU55" s="37"/>
      <c r="KYV55" s="37"/>
      <c r="KYW55" s="37"/>
      <c r="KYX55" s="37"/>
      <c r="KYY55" s="37"/>
      <c r="KYZ55" s="37"/>
      <c r="KZA55" s="37"/>
      <c r="KZB55" s="37"/>
      <c r="KZC55" s="37"/>
      <c r="KZD55" s="37"/>
      <c r="KZE55" s="37"/>
      <c r="KZF55" s="37"/>
      <c r="KZG55" s="37"/>
      <c r="KZH55" s="37"/>
      <c r="KZI55" s="37"/>
      <c r="KZJ55" s="37"/>
      <c r="KZK55" s="37"/>
      <c r="KZL55" s="37"/>
      <c r="KZM55" s="37"/>
      <c r="KZN55" s="37"/>
      <c r="KZO55" s="37"/>
      <c r="KZP55" s="37"/>
      <c r="KZQ55" s="37"/>
      <c r="KZR55" s="37"/>
      <c r="KZS55" s="37"/>
      <c r="KZT55" s="37"/>
      <c r="KZU55" s="37"/>
      <c r="KZV55" s="37"/>
      <c r="KZW55" s="37"/>
      <c r="KZX55" s="37"/>
      <c r="KZY55" s="37"/>
      <c r="KZZ55" s="37"/>
      <c r="LAA55" s="37"/>
      <c r="LAB55" s="37"/>
      <c r="LAC55" s="37"/>
      <c r="LAD55" s="37"/>
      <c r="LAE55" s="37"/>
      <c r="LAF55" s="37"/>
      <c r="LAG55" s="37"/>
      <c r="LAH55" s="37"/>
      <c r="LAI55" s="37"/>
      <c r="LAJ55" s="37"/>
      <c r="LAK55" s="37"/>
      <c r="LAL55" s="37"/>
      <c r="LAM55" s="37"/>
      <c r="LAN55" s="37"/>
      <c r="LAO55" s="37"/>
      <c r="LAP55" s="37"/>
      <c r="LAQ55" s="37"/>
      <c r="LAR55" s="37"/>
      <c r="LAS55" s="37"/>
      <c r="LAT55" s="37"/>
      <c r="LAU55" s="37"/>
      <c r="LAV55" s="37"/>
      <c r="LAW55" s="37"/>
      <c r="LAX55" s="37"/>
      <c r="LAY55" s="37"/>
      <c r="LAZ55" s="37"/>
      <c r="LBA55" s="37"/>
      <c r="LBB55" s="37"/>
      <c r="LBC55" s="37"/>
      <c r="LBD55" s="37"/>
      <c r="LBE55" s="37"/>
      <c r="LBF55" s="37"/>
      <c r="LBG55" s="37"/>
      <c r="LBH55" s="37"/>
      <c r="LBI55" s="37"/>
      <c r="LBJ55" s="37"/>
      <c r="LBK55" s="37"/>
      <c r="LBL55" s="37"/>
      <c r="LBM55" s="37"/>
      <c r="LBN55" s="37"/>
      <c r="LBO55" s="37"/>
      <c r="LBP55" s="37"/>
      <c r="LBQ55" s="37"/>
      <c r="LBR55" s="37"/>
      <c r="LBS55" s="37"/>
      <c r="LBT55" s="37"/>
      <c r="LBU55" s="37"/>
      <c r="LBV55" s="37"/>
      <c r="LBW55" s="37"/>
      <c r="LBX55" s="37"/>
      <c r="LBY55" s="37"/>
      <c r="LBZ55" s="37"/>
      <c r="LCA55" s="37"/>
      <c r="LCB55" s="37"/>
      <c r="LCC55" s="37"/>
      <c r="LCD55" s="37"/>
      <c r="LCE55" s="37"/>
      <c r="LCF55" s="37"/>
      <c r="LCG55" s="37"/>
      <c r="LCH55" s="37"/>
      <c r="LCI55" s="37"/>
      <c r="LCJ55" s="37"/>
      <c r="LCK55" s="37"/>
      <c r="LCL55" s="37"/>
      <c r="LCM55" s="37"/>
      <c r="LCN55" s="37"/>
      <c r="LCO55" s="37"/>
      <c r="LCP55" s="37"/>
      <c r="LCQ55" s="37"/>
      <c r="LCR55" s="37"/>
      <c r="LCS55" s="37"/>
      <c r="LCT55" s="37"/>
      <c r="LCU55" s="37"/>
      <c r="LCV55" s="37"/>
      <c r="LCW55" s="37"/>
      <c r="LCX55" s="37"/>
      <c r="LCY55" s="37"/>
      <c r="LCZ55" s="37"/>
      <c r="LDA55" s="37"/>
      <c r="LDB55" s="37"/>
      <c r="LDC55" s="37"/>
      <c r="LDD55" s="37"/>
      <c r="LDE55" s="37"/>
      <c r="LDF55" s="37"/>
      <c r="LDG55" s="37"/>
      <c r="LDH55" s="37"/>
      <c r="LDI55" s="37"/>
      <c r="LDJ55" s="37"/>
      <c r="LDK55" s="37"/>
      <c r="LDL55" s="37"/>
      <c r="LDM55" s="37"/>
      <c r="LDN55" s="37"/>
      <c r="LDO55" s="37"/>
      <c r="LDP55" s="37"/>
      <c r="LDQ55" s="37"/>
      <c r="LDR55" s="37"/>
      <c r="LDS55" s="37"/>
      <c r="LDT55" s="37"/>
      <c r="LDU55" s="37"/>
      <c r="LDV55" s="37"/>
      <c r="LDW55" s="37"/>
      <c r="LDX55" s="37"/>
      <c r="LDY55" s="37"/>
      <c r="LDZ55" s="37"/>
      <c r="LEA55" s="37"/>
      <c r="LEB55" s="37"/>
      <c r="LEC55" s="37"/>
      <c r="LED55" s="37"/>
      <c r="LEE55" s="37"/>
      <c r="LEF55" s="37"/>
      <c r="LEG55" s="37"/>
      <c r="LEH55" s="37"/>
      <c r="LEI55" s="37"/>
      <c r="LEJ55" s="37"/>
      <c r="LEK55" s="37"/>
      <c r="LEL55" s="37"/>
      <c r="LEM55" s="37"/>
      <c r="LEN55" s="37"/>
      <c r="LEO55" s="37"/>
      <c r="LEP55" s="37"/>
      <c r="LEQ55" s="37"/>
      <c r="LER55" s="37"/>
      <c r="LES55" s="37"/>
      <c r="LET55" s="37"/>
      <c r="LEU55" s="37"/>
      <c r="LEV55" s="37"/>
      <c r="LEW55" s="37"/>
      <c r="LEX55" s="37"/>
      <c r="LEY55" s="37"/>
      <c r="LEZ55" s="37"/>
      <c r="LFA55" s="37"/>
      <c r="LFB55" s="37"/>
      <c r="LFC55" s="37"/>
      <c r="LFD55" s="37"/>
      <c r="LFE55" s="37"/>
      <c r="LFF55" s="37"/>
      <c r="LFG55" s="37"/>
      <c r="LFH55" s="37"/>
      <c r="LFI55" s="37"/>
      <c r="LFJ55" s="37"/>
      <c r="LFK55" s="37"/>
      <c r="LFL55" s="37"/>
      <c r="LFM55" s="37"/>
      <c r="LFN55" s="37"/>
      <c r="LFO55" s="37"/>
      <c r="LFP55" s="37"/>
      <c r="LFQ55" s="37"/>
      <c r="LFR55" s="37"/>
      <c r="LFS55" s="37"/>
      <c r="LFT55" s="37"/>
      <c r="LFU55" s="37"/>
      <c r="LFV55" s="37"/>
      <c r="LFW55" s="37"/>
      <c r="LFX55" s="37"/>
      <c r="LFY55" s="37"/>
      <c r="LFZ55" s="37"/>
      <c r="LGA55" s="37"/>
      <c r="LGB55" s="37"/>
      <c r="LGC55" s="37"/>
      <c r="LGD55" s="37"/>
      <c r="LGE55" s="37"/>
      <c r="LGF55" s="37"/>
      <c r="LGG55" s="37"/>
      <c r="LGH55" s="37"/>
      <c r="LGI55" s="37"/>
      <c r="LGJ55" s="37"/>
      <c r="LGK55" s="37"/>
      <c r="LGL55" s="37"/>
      <c r="LGM55" s="37"/>
      <c r="LGN55" s="37"/>
      <c r="LGO55" s="37"/>
      <c r="LGP55" s="37"/>
      <c r="LGQ55" s="37"/>
      <c r="LGR55" s="37"/>
      <c r="LGS55" s="37"/>
      <c r="LGT55" s="37"/>
      <c r="LGU55" s="37"/>
      <c r="LGV55" s="37"/>
      <c r="LGW55" s="37"/>
      <c r="LGX55" s="37"/>
      <c r="LGY55" s="37"/>
      <c r="LGZ55" s="37"/>
      <c r="LHA55" s="37"/>
      <c r="LHB55" s="37"/>
      <c r="LHC55" s="37"/>
      <c r="LHD55" s="37"/>
      <c r="LHE55" s="37"/>
      <c r="LHF55" s="37"/>
      <c r="LHG55" s="37"/>
      <c r="LHH55" s="37"/>
      <c r="LHI55" s="37"/>
      <c r="LHJ55" s="37"/>
      <c r="LHK55" s="37"/>
      <c r="LHL55" s="37"/>
      <c r="LHM55" s="37"/>
      <c r="LHN55" s="37"/>
      <c r="LHO55" s="37"/>
      <c r="LHP55" s="37"/>
      <c r="LHQ55" s="37"/>
      <c r="LHR55" s="37"/>
      <c r="LHS55" s="37"/>
      <c r="LHT55" s="37"/>
      <c r="LHU55" s="37"/>
      <c r="LHV55" s="37"/>
      <c r="LHW55" s="37"/>
      <c r="LHX55" s="37"/>
      <c r="LHY55" s="37"/>
      <c r="LHZ55" s="37"/>
      <c r="LIA55" s="37"/>
      <c r="LIB55" s="37"/>
      <c r="LIC55" s="37"/>
      <c r="LID55" s="37"/>
      <c r="LIE55" s="37"/>
      <c r="LIF55" s="37"/>
      <c r="LIG55" s="37"/>
      <c r="LIH55" s="37"/>
      <c r="LII55" s="37"/>
      <c r="LIJ55" s="37"/>
      <c r="LIK55" s="37"/>
      <c r="LIL55" s="37"/>
      <c r="LIM55" s="37"/>
      <c r="LIN55" s="37"/>
      <c r="LIO55" s="37"/>
      <c r="LIP55" s="37"/>
      <c r="LIQ55" s="37"/>
      <c r="LIR55" s="37"/>
      <c r="LIS55" s="37"/>
      <c r="LIT55" s="37"/>
      <c r="LIU55" s="37"/>
      <c r="LIV55" s="37"/>
      <c r="LIW55" s="37"/>
      <c r="LIX55" s="37"/>
      <c r="LIY55" s="37"/>
      <c r="LIZ55" s="37"/>
      <c r="LJA55" s="37"/>
      <c r="LJB55" s="37"/>
      <c r="LJC55" s="37"/>
      <c r="LJD55" s="37"/>
      <c r="LJE55" s="37"/>
      <c r="LJF55" s="37"/>
      <c r="LJG55" s="37"/>
      <c r="LJH55" s="37"/>
      <c r="LJI55" s="37"/>
      <c r="LJJ55" s="37"/>
      <c r="LJK55" s="37"/>
      <c r="LJL55" s="37"/>
      <c r="LJM55" s="37"/>
      <c r="LJN55" s="37"/>
      <c r="LJO55" s="37"/>
      <c r="LJP55" s="37"/>
      <c r="LJQ55" s="37"/>
      <c r="LJR55" s="37"/>
      <c r="LJS55" s="37"/>
      <c r="LJT55" s="37"/>
      <c r="LJU55" s="37"/>
      <c r="LJV55" s="37"/>
      <c r="LJW55" s="37"/>
      <c r="LJX55" s="37"/>
      <c r="LJY55" s="37"/>
      <c r="LJZ55" s="37"/>
      <c r="LKA55" s="37"/>
      <c r="LKB55" s="37"/>
      <c r="LKC55" s="37"/>
      <c r="LKD55" s="37"/>
      <c r="LKE55" s="37"/>
      <c r="LKF55" s="37"/>
      <c r="LKG55" s="37"/>
      <c r="LKH55" s="37"/>
      <c r="LKI55" s="37"/>
      <c r="LKJ55" s="37"/>
      <c r="LKK55" s="37"/>
      <c r="LKL55" s="37"/>
      <c r="LKM55" s="37"/>
      <c r="LKN55" s="37"/>
      <c r="LKO55" s="37"/>
      <c r="LKP55" s="37"/>
      <c r="LKQ55" s="37"/>
      <c r="LKR55" s="37"/>
      <c r="LKS55" s="37"/>
      <c r="LKT55" s="37"/>
      <c r="LKU55" s="37"/>
      <c r="LKV55" s="37"/>
      <c r="LKW55" s="37"/>
      <c r="LKX55" s="37"/>
      <c r="LKY55" s="37"/>
      <c r="LKZ55" s="37"/>
      <c r="LLA55" s="37"/>
      <c r="LLB55" s="37"/>
      <c r="LLC55" s="37"/>
      <c r="LLD55" s="37"/>
      <c r="LLE55" s="37"/>
      <c r="LLF55" s="37"/>
      <c r="LLG55" s="37"/>
      <c r="LLH55" s="37"/>
      <c r="LLI55" s="37"/>
      <c r="LLJ55" s="37"/>
      <c r="LLK55" s="37"/>
      <c r="LLL55" s="37"/>
      <c r="LLM55" s="37"/>
      <c r="LLN55" s="37"/>
      <c r="LLO55" s="37"/>
      <c r="LLP55" s="37"/>
      <c r="LLQ55" s="37"/>
      <c r="LLR55" s="37"/>
      <c r="LLS55" s="37"/>
      <c r="LLT55" s="37"/>
      <c r="LLU55" s="37"/>
      <c r="LLV55" s="37"/>
      <c r="LLW55" s="37"/>
      <c r="LLX55" s="37"/>
      <c r="LLY55" s="37"/>
      <c r="LLZ55" s="37"/>
      <c r="LMA55" s="37"/>
      <c r="LMB55" s="37"/>
      <c r="LMC55" s="37"/>
      <c r="LMD55" s="37"/>
      <c r="LME55" s="37"/>
      <c r="LMF55" s="37"/>
      <c r="LMG55" s="37"/>
      <c r="LMH55" s="37"/>
      <c r="LMI55" s="37"/>
      <c r="LMJ55" s="37"/>
      <c r="LMK55" s="37"/>
      <c r="LML55" s="37"/>
      <c r="LMM55" s="37"/>
      <c r="LMN55" s="37"/>
      <c r="LMO55" s="37"/>
      <c r="LMP55" s="37"/>
      <c r="LMQ55" s="37"/>
      <c r="LMR55" s="37"/>
      <c r="LMS55" s="37"/>
      <c r="LMT55" s="37"/>
      <c r="LMU55" s="37"/>
      <c r="LMV55" s="37"/>
      <c r="LMW55" s="37"/>
      <c r="LMX55" s="37"/>
      <c r="LMY55" s="37"/>
      <c r="LMZ55" s="37"/>
      <c r="LNA55" s="37"/>
      <c r="LNB55" s="37"/>
      <c r="LNC55" s="37"/>
      <c r="LND55" s="37"/>
      <c r="LNE55" s="37"/>
      <c r="LNF55" s="37"/>
      <c r="LNG55" s="37"/>
      <c r="LNH55" s="37"/>
      <c r="LNI55" s="37"/>
      <c r="LNJ55" s="37"/>
      <c r="LNK55" s="37"/>
      <c r="LNL55" s="37"/>
      <c r="LNM55" s="37"/>
      <c r="LNN55" s="37"/>
      <c r="LNO55" s="37"/>
      <c r="LNP55" s="37"/>
      <c r="LNQ55" s="37"/>
      <c r="LNR55" s="37"/>
      <c r="LNS55" s="37"/>
      <c r="LNT55" s="37"/>
      <c r="LNU55" s="37"/>
      <c r="LNV55" s="37"/>
      <c r="LNW55" s="37"/>
      <c r="LNX55" s="37"/>
      <c r="LNY55" s="37"/>
      <c r="LNZ55" s="37"/>
      <c r="LOA55" s="37"/>
      <c r="LOB55" s="37"/>
      <c r="LOC55" s="37"/>
      <c r="LOD55" s="37"/>
      <c r="LOE55" s="37"/>
      <c r="LOF55" s="37"/>
      <c r="LOG55" s="37"/>
      <c r="LOH55" s="37"/>
      <c r="LOI55" s="37"/>
      <c r="LOJ55" s="37"/>
      <c r="LOK55" s="37"/>
      <c r="LOL55" s="37"/>
      <c r="LOM55" s="37"/>
      <c r="LON55" s="37"/>
      <c r="LOO55" s="37"/>
      <c r="LOP55" s="37"/>
      <c r="LOQ55" s="37"/>
      <c r="LOR55" s="37"/>
      <c r="LOS55" s="37"/>
      <c r="LOT55" s="37"/>
      <c r="LOU55" s="37"/>
      <c r="LOV55" s="37"/>
      <c r="LOW55" s="37"/>
      <c r="LOX55" s="37"/>
      <c r="LOY55" s="37"/>
      <c r="LOZ55" s="37"/>
      <c r="LPA55" s="37"/>
      <c r="LPB55" s="37"/>
      <c r="LPC55" s="37"/>
      <c r="LPD55" s="37"/>
      <c r="LPE55" s="37"/>
      <c r="LPF55" s="37"/>
      <c r="LPG55" s="37"/>
      <c r="LPH55" s="37"/>
      <c r="LPI55" s="37"/>
      <c r="LPJ55" s="37"/>
      <c r="LPK55" s="37"/>
      <c r="LPL55" s="37"/>
      <c r="LPM55" s="37"/>
      <c r="LPN55" s="37"/>
      <c r="LPO55" s="37"/>
      <c r="LPP55" s="37"/>
      <c r="LPQ55" s="37"/>
      <c r="LPR55" s="37"/>
      <c r="LPS55" s="37"/>
      <c r="LPT55" s="37"/>
      <c r="LPU55" s="37"/>
      <c r="LPV55" s="37"/>
      <c r="LPW55" s="37"/>
      <c r="LPX55" s="37"/>
      <c r="LPY55" s="37"/>
      <c r="LPZ55" s="37"/>
      <c r="LQA55" s="37"/>
      <c r="LQB55" s="37"/>
      <c r="LQC55" s="37"/>
      <c r="LQD55" s="37"/>
      <c r="LQE55" s="37"/>
      <c r="LQF55" s="37"/>
      <c r="LQG55" s="37"/>
      <c r="LQH55" s="37"/>
      <c r="LQI55" s="37"/>
      <c r="LQJ55" s="37"/>
      <c r="LQK55" s="37"/>
      <c r="LQL55" s="37"/>
      <c r="LQM55" s="37"/>
      <c r="LQN55" s="37"/>
      <c r="LQO55" s="37"/>
      <c r="LQP55" s="37"/>
      <c r="LQQ55" s="37"/>
      <c r="LQR55" s="37"/>
      <c r="LQS55" s="37"/>
      <c r="LQT55" s="37"/>
      <c r="LQU55" s="37"/>
      <c r="LQV55" s="37"/>
      <c r="LQW55" s="37"/>
      <c r="LQX55" s="37"/>
      <c r="LQY55" s="37"/>
      <c r="LQZ55" s="37"/>
      <c r="LRA55" s="37"/>
      <c r="LRB55" s="37"/>
      <c r="LRC55" s="37"/>
      <c r="LRD55" s="37"/>
      <c r="LRE55" s="37"/>
      <c r="LRF55" s="37"/>
      <c r="LRG55" s="37"/>
      <c r="LRH55" s="37"/>
      <c r="LRI55" s="37"/>
      <c r="LRJ55" s="37"/>
      <c r="LRK55" s="37"/>
      <c r="LRL55" s="37"/>
      <c r="LRM55" s="37"/>
      <c r="LRN55" s="37"/>
      <c r="LRO55" s="37"/>
      <c r="LRP55" s="37"/>
      <c r="LRQ55" s="37"/>
      <c r="LRR55" s="37"/>
      <c r="LRS55" s="37"/>
      <c r="LRT55" s="37"/>
      <c r="LRU55" s="37"/>
      <c r="LRV55" s="37"/>
      <c r="LRW55" s="37"/>
      <c r="LRX55" s="37"/>
      <c r="LRY55" s="37"/>
      <c r="LRZ55" s="37"/>
      <c r="LSA55" s="37"/>
      <c r="LSB55" s="37"/>
      <c r="LSC55" s="37"/>
      <c r="LSD55" s="37"/>
      <c r="LSE55" s="37"/>
      <c r="LSF55" s="37"/>
      <c r="LSG55" s="37"/>
      <c r="LSH55" s="37"/>
      <c r="LSI55" s="37"/>
      <c r="LSJ55" s="37"/>
      <c r="LSK55" s="37"/>
      <c r="LSL55" s="37"/>
      <c r="LSM55" s="37"/>
      <c r="LSN55" s="37"/>
      <c r="LSO55" s="37"/>
      <c r="LSP55" s="37"/>
      <c r="LSQ55" s="37"/>
      <c r="LSR55" s="37"/>
      <c r="LSS55" s="37"/>
      <c r="LST55" s="37"/>
      <c r="LSU55" s="37"/>
      <c r="LSV55" s="37"/>
      <c r="LSW55" s="37"/>
      <c r="LSX55" s="37"/>
      <c r="LSY55" s="37"/>
      <c r="LSZ55" s="37"/>
      <c r="LTA55" s="37"/>
      <c r="LTB55" s="37"/>
      <c r="LTC55" s="37"/>
      <c r="LTD55" s="37"/>
      <c r="LTE55" s="37"/>
      <c r="LTF55" s="37"/>
      <c r="LTG55" s="37"/>
      <c r="LTH55" s="37"/>
      <c r="LTI55" s="37"/>
      <c r="LTJ55" s="37"/>
      <c r="LTK55" s="37"/>
      <c r="LTL55" s="37"/>
      <c r="LTM55" s="37"/>
      <c r="LTN55" s="37"/>
      <c r="LTO55" s="37"/>
      <c r="LTP55" s="37"/>
      <c r="LTQ55" s="37"/>
      <c r="LTR55" s="37"/>
      <c r="LTS55" s="37"/>
      <c r="LTT55" s="37"/>
      <c r="LTU55" s="37"/>
      <c r="LTV55" s="37"/>
      <c r="LTW55" s="37"/>
      <c r="LTX55" s="37"/>
      <c r="LTY55" s="37"/>
      <c r="LTZ55" s="37"/>
      <c r="LUA55" s="37"/>
      <c r="LUB55" s="37"/>
      <c r="LUC55" s="37"/>
      <c r="LUD55" s="37"/>
      <c r="LUE55" s="37"/>
      <c r="LUF55" s="37"/>
      <c r="LUG55" s="37"/>
      <c r="LUH55" s="37"/>
      <c r="LUI55" s="37"/>
      <c r="LUJ55" s="37"/>
      <c r="LUK55" s="37"/>
      <c r="LUL55" s="37"/>
      <c r="LUM55" s="37"/>
      <c r="LUN55" s="37"/>
      <c r="LUO55" s="37"/>
      <c r="LUP55" s="37"/>
      <c r="LUQ55" s="37"/>
      <c r="LUR55" s="37"/>
      <c r="LUS55" s="37"/>
      <c r="LUT55" s="37"/>
      <c r="LUU55" s="37"/>
      <c r="LUV55" s="37"/>
      <c r="LUW55" s="37"/>
      <c r="LUX55" s="37"/>
      <c r="LUY55" s="37"/>
      <c r="LUZ55" s="37"/>
      <c r="LVA55" s="37"/>
      <c r="LVB55" s="37"/>
      <c r="LVC55" s="37"/>
      <c r="LVD55" s="37"/>
      <c r="LVE55" s="37"/>
      <c r="LVF55" s="37"/>
      <c r="LVG55" s="37"/>
      <c r="LVH55" s="37"/>
      <c r="LVI55" s="37"/>
      <c r="LVJ55" s="37"/>
      <c r="LVK55" s="37"/>
      <c r="LVL55" s="37"/>
      <c r="LVM55" s="37"/>
      <c r="LVN55" s="37"/>
      <c r="LVO55" s="37"/>
      <c r="LVP55" s="37"/>
      <c r="LVQ55" s="37"/>
      <c r="LVR55" s="37"/>
      <c r="LVS55" s="37"/>
      <c r="LVT55" s="37"/>
      <c r="LVU55" s="37"/>
      <c r="LVV55" s="37"/>
      <c r="LVW55" s="37"/>
      <c r="LVX55" s="37"/>
      <c r="LVY55" s="37"/>
      <c r="LVZ55" s="37"/>
      <c r="LWA55" s="37"/>
      <c r="LWB55" s="37"/>
      <c r="LWC55" s="37"/>
      <c r="LWD55" s="37"/>
      <c r="LWE55" s="37"/>
      <c r="LWF55" s="37"/>
      <c r="LWG55" s="37"/>
      <c r="LWH55" s="37"/>
      <c r="LWI55" s="37"/>
      <c r="LWJ55" s="37"/>
      <c r="LWK55" s="37"/>
      <c r="LWL55" s="37"/>
      <c r="LWM55" s="37"/>
      <c r="LWN55" s="37"/>
      <c r="LWO55" s="37"/>
      <c r="LWP55" s="37"/>
      <c r="LWQ55" s="37"/>
      <c r="LWR55" s="37"/>
      <c r="LWS55" s="37"/>
      <c r="LWT55" s="37"/>
      <c r="LWU55" s="37"/>
      <c r="LWV55" s="37"/>
      <c r="LWW55" s="37"/>
      <c r="LWX55" s="37"/>
      <c r="LWY55" s="37"/>
      <c r="LWZ55" s="37"/>
      <c r="LXA55" s="37"/>
      <c r="LXB55" s="37"/>
      <c r="LXC55" s="37"/>
      <c r="LXD55" s="37"/>
      <c r="LXE55" s="37"/>
      <c r="LXF55" s="37"/>
      <c r="LXG55" s="37"/>
      <c r="LXH55" s="37"/>
      <c r="LXI55" s="37"/>
      <c r="LXJ55" s="37"/>
      <c r="LXK55" s="37"/>
      <c r="LXL55" s="37"/>
      <c r="LXM55" s="37"/>
      <c r="LXN55" s="37"/>
      <c r="LXO55" s="37"/>
      <c r="LXP55" s="37"/>
      <c r="LXQ55" s="37"/>
      <c r="LXR55" s="37"/>
      <c r="LXS55" s="37"/>
      <c r="LXT55" s="37"/>
      <c r="LXU55" s="37"/>
      <c r="LXV55" s="37"/>
      <c r="LXW55" s="37"/>
      <c r="LXX55" s="37"/>
      <c r="LXY55" s="37"/>
      <c r="LXZ55" s="37"/>
      <c r="LYA55" s="37"/>
      <c r="LYB55" s="37"/>
      <c r="LYC55" s="37"/>
      <c r="LYD55" s="37"/>
      <c r="LYE55" s="37"/>
      <c r="LYF55" s="37"/>
      <c r="LYG55" s="37"/>
      <c r="LYH55" s="37"/>
      <c r="LYI55" s="37"/>
      <c r="LYJ55" s="37"/>
      <c r="LYK55" s="37"/>
      <c r="LYL55" s="37"/>
      <c r="LYM55" s="37"/>
      <c r="LYN55" s="37"/>
      <c r="LYO55" s="37"/>
      <c r="LYP55" s="37"/>
      <c r="LYQ55" s="37"/>
      <c r="LYR55" s="37"/>
      <c r="LYS55" s="37"/>
      <c r="LYT55" s="37"/>
      <c r="LYU55" s="37"/>
      <c r="LYV55" s="37"/>
      <c r="LYW55" s="37"/>
      <c r="LYX55" s="37"/>
      <c r="LYY55" s="37"/>
      <c r="LYZ55" s="37"/>
      <c r="LZA55" s="37"/>
      <c r="LZB55" s="37"/>
      <c r="LZC55" s="37"/>
      <c r="LZD55" s="37"/>
      <c r="LZE55" s="37"/>
      <c r="LZF55" s="37"/>
      <c r="LZG55" s="37"/>
      <c r="LZH55" s="37"/>
      <c r="LZI55" s="37"/>
      <c r="LZJ55" s="37"/>
      <c r="LZK55" s="37"/>
      <c r="LZL55" s="37"/>
      <c r="LZM55" s="37"/>
      <c r="LZN55" s="37"/>
      <c r="LZO55" s="37"/>
      <c r="LZP55" s="37"/>
      <c r="LZQ55" s="37"/>
      <c r="LZR55" s="37"/>
      <c r="LZS55" s="37"/>
      <c r="LZT55" s="37"/>
      <c r="LZU55" s="37"/>
      <c r="LZV55" s="37"/>
      <c r="LZW55" s="37"/>
      <c r="LZX55" s="37"/>
      <c r="LZY55" s="37"/>
      <c r="LZZ55" s="37"/>
      <c r="MAA55" s="37"/>
      <c r="MAB55" s="37"/>
      <c r="MAC55" s="37"/>
      <c r="MAD55" s="37"/>
      <c r="MAE55" s="37"/>
      <c r="MAF55" s="37"/>
      <c r="MAG55" s="37"/>
      <c r="MAH55" s="37"/>
      <c r="MAI55" s="37"/>
      <c r="MAJ55" s="37"/>
      <c r="MAK55" s="37"/>
      <c r="MAL55" s="37"/>
      <c r="MAM55" s="37"/>
      <c r="MAN55" s="37"/>
      <c r="MAO55" s="37"/>
      <c r="MAP55" s="37"/>
      <c r="MAQ55" s="37"/>
      <c r="MAR55" s="37"/>
      <c r="MAS55" s="37"/>
      <c r="MAT55" s="37"/>
      <c r="MAU55" s="37"/>
      <c r="MAV55" s="37"/>
      <c r="MAW55" s="37"/>
      <c r="MAX55" s="37"/>
      <c r="MAY55" s="37"/>
      <c r="MAZ55" s="37"/>
      <c r="MBA55" s="37"/>
      <c r="MBB55" s="37"/>
      <c r="MBC55" s="37"/>
      <c r="MBD55" s="37"/>
      <c r="MBE55" s="37"/>
      <c r="MBF55" s="37"/>
      <c r="MBG55" s="37"/>
      <c r="MBH55" s="37"/>
      <c r="MBI55" s="37"/>
      <c r="MBJ55" s="37"/>
      <c r="MBK55" s="37"/>
      <c r="MBL55" s="37"/>
      <c r="MBM55" s="37"/>
      <c r="MBN55" s="37"/>
      <c r="MBO55" s="37"/>
      <c r="MBP55" s="37"/>
      <c r="MBQ55" s="37"/>
      <c r="MBR55" s="37"/>
      <c r="MBS55" s="37"/>
      <c r="MBT55" s="37"/>
      <c r="MBU55" s="37"/>
      <c r="MBV55" s="37"/>
      <c r="MBW55" s="37"/>
      <c r="MBX55" s="37"/>
      <c r="MBY55" s="37"/>
      <c r="MBZ55" s="37"/>
      <c r="MCA55" s="37"/>
      <c r="MCB55" s="37"/>
      <c r="MCC55" s="37"/>
      <c r="MCD55" s="37"/>
      <c r="MCE55" s="37"/>
      <c r="MCF55" s="37"/>
      <c r="MCG55" s="37"/>
      <c r="MCH55" s="37"/>
      <c r="MCI55" s="37"/>
      <c r="MCJ55" s="37"/>
      <c r="MCK55" s="37"/>
      <c r="MCL55" s="37"/>
      <c r="MCM55" s="37"/>
      <c r="MCN55" s="37"/>
      <c r="MCO55" s="37"/>
      <c r="MCP55" s="37"/>
      <c r="MCQ55" s="37"/>
      <c r="MCR55" s="37"/>
      <c r="MCS55" s="37"/>
      <c r="MCT55" s="37"/>
      <c r="MCU55" s="37"/>
      <c r="MCV55" s="37"/>
      <c r="MCW55" s="37"/>
      <c r="MCX55" s="37"/>
      <c r="MCY55" s="37"/>
      <c r="MCZ55" s="37"/>
      <c r="MDA55" s="37"/>
      <c r="MDB55" s="37"/>
      <c r="MDC55" s="37"/>
      <c r="MDD55" s="37"/>
      <c r="MDE55" s="37"/>
      <c r="MDF55" s="37"/>
      <c r="MDG55" s="37"/>
      <c r="MDH55" s="37"/>
      <c r="MDI55" s="37"/>
      <c r="MDJ55" s="37"/>
      <c r="MDK55" s="37"/>
      <c r="MDL55" s="37"/>
      <c r="MDM55" s="37"/>
      <c r="MDN55" s="37"/>
      <c r="MDO55" s="37"/>
      <c r="MDP55" s="37"/>
      <c r="MDQ55" s="37"/>
      <c r="MDR55" s="37"/>
      <c r="MDS55" s="37"/>
      <c r="MDT55" s="37"/>
      <c r="MDU55" s="37"/>
      <c r="MDV55" s="37"/>
      <c r="MDW55" s="37"/>
      <c r="MDX55" s="37"/>
      <c r="MDY55" s="37"/>
      <c r="MDZ55" s="37"/>
      <c r="MEA55" s="37"/>
      <c r="MEB55" s="37"/>
      <c r="MEC55" s="37"/>
      <c r="MED55" s="37"/>
      <c r="MEE55" s="37"/>
      <c r="MEF55" s="37"/>
      <c r="MEG55" s="37"/>
      <c r="MEH55" s="37"/>
      <c r="MEI55" s="37"/>
      <c r="MEJ55" s="37"/>
      <c r="MEK55" s="37"/>
      <c r="MEL55" s="37"/>
      <c r="MEM55" s="37"/>
      <c r="MEN55" s="37"/>
      <c r="MEO55" s="37"/>
      <c r="MEP55" s="37"/>
      <c r="MEQ55" s="37"/>
      <c r="MER55" s="37"/>
      <c r="MES55" s="37"/>
      <c r="MET55" s="37"/>
      <c r="MEU55" s="37"/>
      <c r="MEV55" s="37"/>
      <c r="MEW55" s="37"/>
      <c r="MEX55" s="37"/>
      <c r="MEY55" s="37"/>
      <c r="MEZ55" s="37"/>
      <c r="MFA55" s="37"/>
      <c r="MFB55" s="37"/>
      <c r="MFC55" s="37"/>
      <c r="MFD55" s="37"/>
      <c r="MFE55" s="37"/>
      <c r="MFF55" s="37"/>
      <c r="MFG55" s="37"/>
      <c r="MFH55" s="37"/>
      <c r="MFI55" s="37"/>
      <c r="MFJ55" s="37"/>
      <c r="MFK55" s="37"/>
      <c r="MFL55" s="37"/>
      <c r="MFM55" s="37"/>
      <c r="MFN55" s="37"/>
      <c r="MFO55" s="37"/>
      <c r="MFP55" s="37"/>
      <c r="MFQ55" s="37"/>
      <c r="MFR55" s="37"/>
      <c r="MFS55" s="37"/>
      <c r="MFT55" s="37"/>
      <c r="MFU55" s="37"/>
      <c r="MFV55" s="37"/>
      <c r="MFW55" s="37"/>
      <c r="MFX55" s="37"/>
      <c r="MFY55" s="37"/>
      <c r="MFZ55" s="37"/>
      <c r="MGA55" s="37"/>
      <c r="MGB55" s="37"/>
      <c r="MGC55" s="37"/>
      <c r="MGD55" s="37"/>
      <c r="MGE55" s="37"/>
      <c r="MGF55" s="37"/>
      <c r="MGG55" s="37"/>
      <c r="MGH55" s="37"/>
      <c r="MGI55" s="37"/>
      <c r="MGJ55" s="37"/>
      <c r="MGK55" s="37"/>
      <c r="MGL55" s="37"/>
      <c r="MGM55" s="37"/>
      <c r="MGN55" s="37"/>
      <c r="MGO55" s="37"/>
      <c r="MGP55" s="37"/>
      <c r="MGQ55" s="37"/>
      <c r="MGR55" s="37"/>
      <c r="MGS55" s="37"/>
      <c r="MGT55" s="37"/>
      <c r="MGU55" s="37"/>
      <c r="MGV55" s="37"/>
      <c r="MGW55" s="37"/>
      <c r="MGX55" s="37"/>
      <c r="MGY55" s="37"/>
      <c r="MGZ55" s="37"/>
      <c r="MHA55" s="37"/>
      <c r="MHB55" s="37"/>
      <c r="MHC55" s="37"/>
      <c r="MHD55" s="37"/>
      <c r="MHE55" s="37"/>
      <c r="MHF55" s="37"/>
      <c r="MHG55" s="37"/>
      <c r="MHH55" s="37"/>
      <c r="MHI55" s="37"/>
      <c r="MHJ55" s="37"/>
      <c r="MHK55" s="37"/>
      <c r="MHL55" s="37"/>
      <c r="MHM55" s="37"/>
      <c r="MHN55" s="37"/>
      <c r="MHO55" s="37"/>
      <c r="MHP55" s="37"/>
      <c r="MHQ55" s="37"/>
      <c r="MHR55" s="37"/>
      <c r="MHS55" s="37"/>
      <c r="MHT55" s="37"/>
      <c r="MHU55" s="37"/>
      <c r="MHV55" s="37"/>
      <c r="MHW55" s="37"/>
      <c r="MHX55" s="37"/>
      <c r="MHY55" s="37"/>
      <c r="MHZ55" s="37"/>
      <c r="MIA55" s="37"/>
      <c r="MIB55" s="37"/>
      <c r="MIC55" s="37"/>
      <c r="MID55" s="37"/>
      <c r="MIE55" s="37"/>
      <c r="MIF55" s="37"/>
      <c r="MIG55" s="37"/>
      <c r="MIH55" s="37"/>
      <c r="MII55" s="37"/>
      <c r="MIJ55" s="37"/>
      <c r="MIK55" s="37"/>
      <c r="MIL55" s="37"/>
      <c r="MIM55" s="37"/>
      <c r="MIN55" s="37"/>
      <c r="MIO55" s="37"/>
      <c r="MIP55" s="37"/>
      <c r="MIQ55" s="37"/>
      <c r="MIR55" s="37"/>
      <c r="MIS55" s="37"/>
      <c r="MIT55" s="37"/>
      <c r="MIU55" s="37"/>
      <c r="MIV55" s="37"/>
      <c r="MIW55" s="37"/>
      <c r="MIX55" s="37"/>
      <c r="MIY55" s="37"/>
      <c r="MIZ55" s="37"/>
      <c r="MJA55" s="37"/>
      <c r="MJB55" s="37"/>
      <c r="MJC55" s="37"/>
      <c r="MJD55" s="37"/>
      <c r="MJE55" s="37"/>
      <c r="MJF55" s="37"/>
      <c r="MJG55" s="37"/>
      <c r="MJH55" s="37"/>
      <c r="MJI55" s="37"/>
      <c r="MJJ55" s="37"/>
      <c r="MJK55" s="37"/>
      <c r="MJL55" s="37"/>
      <c r="MJM55" s="37"/>
      <c r="MJN55" s="37"/>
      <c r="MJO55" s="37"/>
      <c r="MJP55" s="37"/>
      <c r="MJQ55" s="37"/>
      <c r="MJR55" s="37"/>
      <c r="MJS55" s="37"/>
      <c r="MJT55" s="37"/>
      <c r="MJU55" s="37"/>
      <c r="MJV55" s="37"/>
      <c r="MJW55" s="37"/>
      <c r="MJX55" s="37"/>
      <c r="MJY55" s="37"/>
      <c r="MJZ55" s="37"/>
      <c r="MKA55" s="37"/>
      <c r="MKB55" s="37"/>
      <c r="MKC55" s="37"/>
      <c r="MKD55" s="37"/>
      <c r="MKE55" s="37"/>
      <c r="MKF55" s="37"/>
      <c r="MKG55" s="37"/>
      <c r="MKH55" s="37"/>
      <c r="MKI55" s="37"/>
      <c r="MKJ55" s="37"/>
      <c r="MKK55" s="37"/>
      <c r="MKL55" s="37"/>
      <c r="MKM55" s="37"/>
      <c r="MKN55" s="37"/>
      <c r="MKO55" s="37"/>
      <c r="MKP55" s="37"/>
      <c r="MKQ55" s="37"/>
      <c r="MKR55" s="37"/>
      <c r="MKS55" s="37"/>
      <c r="MKT55" s="37"/>
      <c r="MKU55" s="37"/>
      <c r="MKV55" s="37"/>
      <c r="MKW55" s="37"/>
      <c r="MKX55" s="37"/>
      <c r="MKY55" s="37"/>
      <c r="MKZ55" s="37"/>
      <c r="MLA55" s="37"/>
      <c r="MLB55" s="37"/>
      <c r="MLC55" s="37"/>
      <c r="MLD55" s="37"/>
      <c r="MLE55" s="37"/>
      <c r="MLF55" s="37"/>
      <c r="MLG55" s="37"/>
      <c r="MLH55" s="37"/>
      <c r="MLI55" s="37"/>
      <c r="MLJ55" s="37"/>
      <c r="MLK55" s="37"/>
      <c r="MLL55" s="37"/>
      <c r="MLM55" s="37"/>
      <c r="MLN55" s="37"/>
      <c r="MLO55" s="37"/>
      <c r="MLP55" s="37"/>
      <c r="MLQ55" s="37"/>
      <c r="MLR55" s="37"/>
      <c r="MLS55" s="37"/>
      <c r="MLT55" s="37"/>
      <c r="MLU55" s="37"/>
      <c r="MLV55" s="37"/>
      <c r="MLW55" s="37"/>
      <c r="MLX55" s="37"/>
      <c r="MLY55" s="37"/>
      <c r="MLZ55" s="37"/>
      <c r="MMA55" s="37"/>
      <c r="MMB55" s="37"/>
      <c r="MMC55" s="37"/>
      <c r="MMD55" s="37"/>
      <c r="MME55" s="37"/>
      <c r="MMF55" s="37"/>
      <c r="MMG55" s="37"/>
      <c r="MMH55" s="37"/>
      <c r="MMI55" s="37"/>
      <c r="MMJ55" s="37"/>
      <c r="MMK55" s="37"/>
      <c r="MML55" s="37"/>
      <c r="MMM55" s="37"/>
      <c r="MMN55" s="37"/>
      <c r="MMO55" s="37"/>
      <c r="MMP55" s="37"/>
      <c r="MMQ55" s="37"/>
      <c r="MMR55" s="37"/>
      <c r="MMS55" s="37"/>
      <c r="MMT55" s="37"/>
      <c r="MMU55" s="37"/>
      <c r="MMV55" s="37"/>
      <c r="MMW55" s="37"/>
      <c r="MMX55" s="37"/>
      <c r="MMY55" s="37"/>
      <c r="MMZ55" s="37"/>
      <c r="MNA55" s="37"/>
      <c r="MNB55" s="37"/>
      <c r="MNC55" s="37"/>
      <c r="MND55" s="37"/>
      <c r="MNE55" s="37"/>
      <c r="MNF55" s="37"/>
      <c r="MNG55" s="37"/>
      <c r="MNH55" s="37"/>
      <c r="MNI55" s="37"/>
      <c r="MNJ55" s="37"/>
      <c r="MNK55" s="37"/>
      <c r="MNL55" s="37"/>
      <c r="MNM55" s="37"/>
      <c r="MNN55" s="37"/>
      <c r="MNO55" s="37"/>
      <c r="MNP55" s="37"/>
      <c r="MNQ55" s="37"/>
      <c r="MNR55" s="37"/>
      <c r="MNS55" s="37"/>
      <c r="MNT55" s="37"/>
      <c r="MNU55" s="37"/>
      <c r="MNV55" s="37"/>
      <c r="MNW55" s="37"/>
      <c r="MNX55" s="37"/>
      <c r="MNY55" s="37"/>
      <c r="MNZ55" s="37"/>
      <c r="MOA55" s="37"/>
      <c r="MOB55" s="37"/>
      <c r="MOC55" s="37"/>
      <c r="MOD55" s="37"/>
      <c r="MOE55" s="37"/>
      <c r="MOF55" s="37"/>
      <c r="MOG55" s="37"/>
      <c r="MOH55" s="37"/>
      <c r="MOI55" s="37"/>
      <c r="MOJ55" s="37"/>
      <c r="MOK55" s="37"/>
      <c r="MOL55" s="37"/>
      <c r="MOM55" s="37"/>
      <c r="MON55" s="37"/>
      <c r="MOO55" s="37"/>
      <c r="MOP55" s="37"/>
      <c r="MOQ55" s="37"/>
      <c r="MOR55" s="37"/>
      <c r="MOS55" s="37"/>
      <c r="MOT55" s="37"/>
      <c r="MOU55" s="37"/>
      <c r="MOV55" s="37"/>
      <c r="MOW55" s="37"/>
      <c r="MOX55" s="37"/>
      <c r="MOY55" s="37"/>
      <c r="MOZ55" s="37"/>
      <c r="MPA55" s="37"/>
      <c r="MPB55" s="37"/>
      <c r="MPC55" s="37"/>
      <c r="MPD55" s="37"/>
      <c r="MPE55" s="37"/>
      <c r="MPF55" s="37"/>
      <c r="MPG55" s="37"/>
      <c r="MPH55" s="37"/>
      <c r="MPI55" s="37"/>
      <c r="MPJ55" s="37"/>
      <c r="MPK55" s="37"/>
      <c r="MPL55" s="37"/>
      <c r="MPM55" s="37"/>
      <c r="MPN55" s="37"/>
      <c r="MPO55" s="37"/>
      <c r="MPP55" s="37"/>
      <c r="MPQ55" s="37"/>
      <c r="MPR55" s="37"/>
      <c r="MPS55" s="37"/>
      <c r="MPT55" s="37"/>
      <c r="MPU55" s="37"/>
      <c r="MPV55" s="37"/>
      <c r="MPW55" s="37"/>
      <c r="MPX55" s="37"/>
      <c r="MPY55" s="37"/>
      <c r="MPZ55" s="37"/>
      <c r="MQA55" s="37"/>
      <c r="MQB55" s="37"/>
      <c r="MQC55" s="37"/>
      <c r="MQD55" s="37"/>
      <c r="MQE55" s="37"/>
      <c r="MQF55" s="37"/>
      <c r="MQG55" s="37"/>
      <c r="MQH55" s="37"/>
      <c r="MQI55" s="37"/>
      <c r="MQJ55" s="37"/>
      <c r="MQK55" s="37"/>
      <c r="MQL55" s="37"/>
      <c r="MQM55" s="37"/>
      <c r="MQN55" s="37"/>
      <c r="MQO55" s="37"/>
      <c r="MQP55" s="37"/>
      <c r="MQQ55" s="37"/>
      <c r="MQR55" s="37"/>
      <c r="MQS55" s="37"/>
      <c r="MQT55" s="37"/>
      <c r="MQU55" s="37"/>
      <c r="MQV55" s="37"/>
      <c r="MQW55" s="37"/>
      <c r="MQX55" s="37"/>
      <c r="MQY55" s="37"/>
      <c r="MQZ55" s="37"/>
      <c r="MRA55" s="37"/>
      <c r="MRB55" s="37"/>
      <c r="MRC55" s="37"/>
      <c r="MRD55" s="37"/>
      <c r="MRE55" s="37"/>
      <c r="MRF55" s="37"/>
      <c r="MRG55" s="37"/>
      <c r="MRH55" s="37"/>
      <c r="MRI55" s="37"/>
      <c r="MRJ55" s="37"/>
      <c r="MRK55" s="37"/>
      <c r="MRL55" s="37"/>
      <c r="MRM55" s="37"/>
      <c r="MRN55" s="37"/>
      <c r="MRO55" s="37"/>
      <c r="MRP55" s="37"/>
      <c r="MRQ55" s="37"/>
      <c r="MRR55" s="37"/>
      <c r="MRS55" s="37"/>
      <c r="MRT55" s="37"/>
      <c r="MRU55" s="37"/>
      <c r="MRV55" s="37"/>
      <c r="MRW55" s="37"/>
      <c r="MRX55" s="37"/>
      <c r="MRY55" s="37"/>
      <c r="MRZ55" s="37"/>
      <c r="MSA55" s="37"/>
      <c r="MSB55" s="37"/>
      <c r="MSC55" s="37"/>
      <c r="MSD55" s="37"/>
      <c r="MSE55" s="37"/>
      <c r="MSF55" s="37"/>
      <c r="MSG55" s="37"/>
      <c r="MSH55" s="37"/>
      <c r="MSI55" s="37"/>
      <c r="MSJ55" s="37"/>
      <c r="MSK55" s="37"/>
      <c r="MSL55" s="37"/>
      <c r="MSM55" s="37"/>
      <c r="MSN55" s="37"/>
      <c r="MSO55" s="37"/>
      <c r="MSP55" s="37"/>
      <c r="MSQ55" s="37"/>
      <c r="MSR55" s="37"/>
      <c r="MSS55" s="37"/>
      <c r="MST55" s="37"/>
      <c r="MSU55" s="37"/>
      <c r="MSV55" s="37"/>
      <c r="MSW55" s="37"/>
      <c r="MSX55" s="37"/>
      <c r="MSY55" s="37"/>
      <c r="MSZ55" s="37"/>
      <c r="MTA55" s="37"/>
      <c r="MTB55" s="37"/>
      <c r="MTC55" s="37"/>
      <c r="MTD55" s="37"/>
      <c r="MTE55" s="37"/>
      <c r="MTF55" s="37"/>
      <c r="MTG55" s="37"/>
      <c r="MTH55" s="37"/>
      <c r="MTI55" s="37"/>
      <c r="MTJ55" s="37"/>
      <c r="MTK55" s="37"/>
      <c r="MTL55" s="37"/>
      <c r="MTM55" s="37"/>
      <c r="MTN55" s="37"/>
      <c r="MTO55" s="37"/>
      <c r="MTP55" s="37"/>
      <c r="MTQ55" s="37"/>
      <c r="MTR55" s="37"/>
      <c r="MTS55" s="37"/>
      <c r="MTT55" s="37"/>
      <c r="MTU55" s="37"/>
      <c r="MTV55" s="37"/>
      <c r="MTW55" s="37"/>
      <c r="MTX55" s="37"/>
      <c r="MTY55" s="37"/>
      <c r="MTZ55" s="37"/>
      <c r="MUA55" s="37"/>
      <c r="MUB55" s="37"/>
      <c r="MUC55" s="37"/>
      <c r="MUD55" s="37"/>
      <c r="MUE55" s="37"/>
      <c r="MUF55" s="37"/>
      <c r="MUG55" s="37"/>
      <c r="MUH55" s="37"/>
      <c r="MUI55" s="37"/>
      <c r="MUJ55" s="37"/>
      <c r="MUK55" s="37"/>
      <c r="MUL55" s="37"/>
      <c r="MUM55" s="37"/>
      <c r="MUN55" s="37"/>
      <c r="MUO55" s="37"/>
      <c r="MUP55" s="37"/>
      <c r="MUQ55" s="37"/>
      <c r="MUR55" s="37"/>
      <c r="MUS55" s="37"/>
      <c r="MUT55" s="37"/>
      <c r="MUU55" s="37"/>
      <c r="MUV55" s="37"/>
      <c r="MUW55" s="37"/>
      <c r="MUX55" s="37"/>
      <c r="MUY55" s="37"/>
      <c r="MUZ55" s="37"/>
      <c r="MVA55" s="37"/>
      <c r="MVB55" s="37"/>
      <c r="MVC55" s="37"/>
      <c r="MVD55" s="37"/>
      <c r="MVE55" s="37"/>
      <c r="MVF55" s="37"/>
      <c r="MVG55" s="37"/>
      <c r="MVH55" s="37"/>
      <c r="MVI55" s="37"/>
      <c r="MVJ55" s="37"/>
      <c r="MVK55" s="37"/>
      <c r="MVL55" s="37"/>
      <c r="MVM55" s="37"/>
      <c r="MVN55" s="37"/>
      <c r="MVO55" s="37"/>
      <c r="MVP55" s="37"/>
      <c r="MVQ55" s="37"/>
      <c r="MVR55" s="37"/>
      <c r="MVS55" s="37"/>
      <c r="MVT55" s="37"/>
      <c r="MVU55" s="37"/>
      <c r="MVV55" s="37"/>
      <c r="MVW55" s="37"/>
      <c r="MVX55" s="37"/>
      <c r="MVY55" s="37"/>
      <c r="MVZ55" s="37"/>
      <c r="MWA55" s="37"/>
      <c r="MWB55" s="37"/>
      <c r="MWC55" s="37"/>
      <c r="MWD55" s="37"/>
      <c r="MWE55" s="37"/>
      <c r="MWF55" s="37"/>
      <c r="MWG55" s="37"/>
      <c r="MWH55" s="37"/>
      <c r="MWI55" s="37"/>
      <c r="MWJ55" s="37"/>
      <c r="MWK55" s="37"/>
      <c r="MWL55" s="37"/>
      <c r="MWM55" s="37"/>
      <c r="MWN55" s="37"/>
      <c r="MWO55" s="37"/>
      <c r="MWP55" s="37"/>
      <c r="MWQ55" s="37"/>
      <c r="MWR55" s="37"/>
      <c r="MWS55" s="37"/>
      <c r="MWT55" s="37"/>
      <c r="MWU55" s="37"/>
      <c r="MWV55" s="37"/>
      <c r="MWW55" s="37"/>
      <c r="MWX55" s="37"/>
      <c r="MWY55" s="37"/>
      <c r="MWZ55" s="37"/>
      <c r="MXA55" s="37"/>
      <c r="MXB55" s="37"/>
      <c r="MXC55" s="37"/>
      <c r="MXD55" s="37"/>
      <c r="MXE55" s="37"/>
      <c r="MXF55" s="37"/>
      <c r="MXG55" s="37"/>
      <c r="MXH55" s="37"/>
      <c r="MXI55" s="37"/>
      <c r="MXJ55" s="37"/>
      <c r="MXK55" s="37"/>
      <c r="MXL55" s="37"/>
      <c r="MXM55" s="37"/>
      <c r="MXN55" s="37"/>
      <c r="MXO55" s="37"/>
      <c r="MXP55" s="37"/>
      <c r="MXQ55" s="37"/>
      <c r="MXR55" s="37"/>
      <c r="MXS55" s="37"/>
      <c r="MXT55" s="37"/>
      <c r="MXU55" s="37"/>
      <c r="MXV55" s="37"/>
      <c r="MXW55" s="37"/>
      <c r="MXX55" s="37"/>
      <c r="MXY55" s="37"/>
      <c r="MXZ55" s="37"/>
      <c r="MYA55" s="37"/>
      <c r="MYB55" s="37"/>
      <c r="MYC55" s="37"/>
      <c r="MYD55" s="37"/>
      <c r="MYE55" s="37"/>
      <c r="MYF55" s="37"/>
      <c r="MYG55" s="37"/>
      <c r="MYH55" s="37"/>
      <c r="MYI55" s="37"/>
      <c r="MYJ55" s="37"/>
      <c r="MYK55" s="37"/>
      <c r="MYL55" s="37"/>
      <c r="MYM55" s="37"/>
      <c r="MYN55" s="37"/>
      <c r="MYO55" s="37"/>
      <c r="MYP55" s="37"/>
      <c r="MYQ55" s="37"/>
      <c r="MYR55" s="37"/>
      <c r="MYS55" s="37"/>
      <c r="MYT55" s="37"/>
      <c r="MYU55" s="37"/>
      <c r="MYV55" s="37"/>
      <c r="MYW55" s="37"/>
      <c r="MYX55" s="37"/>
      <c r="MYY55" s="37"/>
      <c r="MYZ55" s="37"/>
      <c r="MZA55" s="37"/>
      <c r="MZB55" s="37"/>
      <c r="MZC55" s="37"/>
      <c r="MZD55" s="37"/>
      <c r="MZE55" s="37"/>
      <c r="MZF55" s="37"/>
      <c r="MZG55" s="37"/>
      <c r="MZH55" s="37"/>
      <c r="MZI55" s="37"/>
      <c r="MZJ55" s="37"/>
      <c r="MZK55" s="37"/>
      <c r="MZL55" s="37"/>
      <c r="MZM55" s="37"/>
      <c r="MZN55" s="37"/>
      <c r="MZO55" s="37"/>
      <c r="MZP55" s="37"/>
      <c r="MZQ55" s="37"/>
      <c r="MZR55" s="37"/>
      <c r="MZS55" s="37"/>
      <c r="MZT55" s="37"/>
      <c r="MZU55" s="37"/>
      <c r="MZV55" s="37"/>
      <c r="MZW55" s="37"/>
      <c r="MZX55" s="37"/>
      <c r="MZY55" s="37"/>
      <c r="MZZ55" s="37"/>
      <c r="NAA55" s="37"/>
      <c r="NAB55" s="37"/>
      <c r="NAC55" s="37"/>
      <c r="NAD55" s="37"/>
      <c r="NAE55" s="37"/>
      <c r="NAF55" s="37"/>
      <c r="NAG55" s="37"/>
      <c r="NAH55" s="37"/>
      <c r="NAI55" s="37"/>
      <c r="NAJ55" s="37"/>
      <c r="NAK55" s="37"/>
      <c r="NAL55" s="37"/>
      <c r="NAM55" s="37"/>
      <c r="NAN55" s="37"/>
      <c r="NAO55" s="37"/>
      <c r="NAP55" s="37"/>
      <c r="NAQ55" s="37"/>
      <c r="NAR55" s="37"/>
      <c r="NAS55" s="37"/>
      <c r="NAT55" s="37"/>
      <c r="NAU55" s="37"/>
      <c r="NAV55" s="37"/>
      <c r="NAW55" s="37"/>
      <c r="NAX55" s="37"/>
      <c r="NAY55" s="37"/>
      <c r="NAZ55" s="37"/>
      <c r="NBA55" s="37"/>
      <c r="NBB55" s="37"/>
      <c r="NBC55" s="37"/>
      <c r="NBD55" s="37"/>
      <c r="NBE55" s="37"/>
      <c r="NBF55" s="37"/>
      <c r="NBG55" s="37"/>
      <c r="NBH55" s="37"/>
      <c r="NBI55" s="37"/>
      <c r="NBJ55" s="37"/>
      <c r="NBK55" s="37"/>
      <c r="NBL55" s="37"/>
      <c r="NBM55" s="37"/>
      <c r="NBN55" s="37"/>
      <c r="NBO55" s="37"/>
      <c r="NBP55" s="37"/>
      <c r="NBQ55" s="37"/>
      <c r="NBR55" s="37"/>
      <c r="NBS55" s="37"/>
      <c r="NBT55" s="37"/>
      <c r="NBU55" s="37"/>
      <c r="NBV55" s="37"/>
      <c r="NBW55" s="37"/>
      <c r="NBX55" s="37"/>
      <c r="NBY55" s="37"/>
      <c r="NBZ55" s="37"/>
      <c r="NCA55" s="37"/>
      <c r="NCB55" s="37"/>
      <c r="NCC55" s="37"/>
      <c r="NCD55" s="37"/>
      <c r="NCE55" s="37"/>
      <c r="NCF55" s="37"/>
      <c r="NCG55" s="37"/>
      <c r="NCH55" s="37"/>
      <c r="NCI55" s="37"/>
      <c r="NCJ55" s="37"/>
      <c r="NCK55" s="37"/>
      <c r="NCL55" s="37"/>
      <c r="NCM55" s="37"/>
      <c r="NCN55" s="37"/>
      <c r="NCO55" s="37"/>
      <c r="NCP55" s="37"/>
      <c r="NCQ55" s="37"/>
      <c r="NCR55" s="37"/>
      <c r="NCS55" s="37"/>
      <c r="NCT55" s="37"/>
      <c r="NCU55" s="37"/>
      <c r="NCV55" s="37"/>
      <c r="NCW55" s="37"/>
      <c r="NCX55" s="37"/>
      <c r="NCY55" s="37"/>
      <c r="NCZ55" s="37"/>
      <c r="NDA55" s="37"/>
      <c r="NDB55" s="37"/>
      <c r="NDC55" s="37"/>
      <c r="NDD55" s="37"/>
      <c r="NDE55" s="37"/>
      <c r="NDF55" s="37"/>
      <c r="NDG55" s="37"/>
      <c r="NDH55" s="37"/>
      <c r="NDI55" s="37"/>
      <c r="NDJ55" s="37"/>
      <c r="NDK55" s="37"/>
      <c r="NDL55" s="37"/>
      <c r="NDM55" s="37"/>
      <c r="NDN55" s="37"/>
      <c r="NDO55" s="37"/>
      <c r="NDP55" s="37"/>
      <c r="NDQ55" s="37"/>
      <c r="NDR55" s="37"/>
      <c r="NDS55" s="37"/>
      <c r="NDT55" s="37"/>
      <c r="NDU55" s="37"/>
      <c r="NDV55" s="37"/>
      <c r="NDW55" s="37"/>
      <c r="NDX55" s="37"/>
      <c r="NDY55" s="37"/>
      <c r="NDZ55" s="37"/>
      <c r="NEA55" s="37"/>
      <c r="NEB55" s="37"/>
      <c r="NEC55" s="37"/>
      <c r="NED55" s="37"/>
      <c r="NEE55" s="37"/>
      <c r="NEF55" s="37"/>
      <c r="NEG55" s="37"/>
      <c r="NEH55" s="37"/>
      <c r="NEI55" s="37"/>
      <c r="NEJ55" s="37"/>
      <c r="NEK55" s="37"/>
      <c r="NEL55" s="37"/>
      <c r="NEM55" s="37"/>
      <c r="NEN55" s="37"/>
      <c r="NEO55" s="37"/>
      <c r="NEP55" s="37"/>
      <c r="NEQ55" s="37"/>
      <c r="NER55" s="37"/>
      <c r="NES55" s="37"/>
      <c r="NET55" s="37"/>
      <c r="NEU55" s="37"/>
      <c r="NEV55" s="37"/>
      <c r="NEW55" s="37"/>
      <c r="NEX55" s="37"/>
      <c r="NEY55" s="37"/>
      <c r="NEZ55" s="37"/>
      <c r="NFA55" s="37"/>
      <c r="NFB55" s="37"/>
      <c r="NFC55" s="37"/>
      <c r="NFD55" s="37"/>
      <c r="NFE55" s="37"/>
      <c r="NFF55" s="37"/>
      <c r="NFG55" s="37"/>
      <c r="NFH55" s="37"/>
      <c r="NFI55" s="37"/>
      <c r="NFJ55" s="37"/>
      <c r="NFK55" s="37"/>
      <c r="NFL55" s="37"/>
      <c r="NFM55" s="37"/>
      <c r="NFN55" s="37"/>
      <c r="NFO55" s="37"/>
      <c r="NFP55" s="37"/>
      <c r="NFQ55" s="37"/>
      <c r="NFR55" s="37"/>
      <c r="NFS55" s="37"/>
      <c r="NFT55" s="37"/>
      <c r="NFU55" s="37"/>
      <c r="NFV55" s="37"/>
      <c r="NFW55" s="37"/>
      <c r="NFX55" s="37"/>
      <c r="NFY55" s="37"/>
      <c r="NFZ55" s="37"/>
      <c r="NGA55" s="37"/>
      <c r="NGB55" s="37"/>
      <c r="NGC55" s="37"/>
      <c r="NGD55" s="37"/>
      <c r="NGE55" s="37"/>
      <c r="NGF55" s="37"/>
      <c r="NGG55" s="37"/>
      <c r="NGH55" s="37"/>
      <c r="NGI55" s="37"/>
      <c r="NGJ55" s="37"/>
      <c r="NGK55" s="37"/>
      <c r="NGL55" s="37"/>
      <c r="NGM55" s="37"/>
      <c r="NGN55" s="37"/>
      <c r="NGO55" s="37"/>
      <c r="NGP55" s="37"/>
      <c r="NGQ55" s="37"/>
      <c r="NGR55" s="37"/>
      <c r="NGS55" s="37"/>
      <c r="NGT55" s="37"/>
      <c r="NGU55" s="37"/>
      <c r="NGV55" s="37"/>
      <c r="NGW55" s="37"/>
      <c r="NGX55" s="37"/>
      <c r="NGY55" s="37"/>
      <c r="NGZ55" s="37"/>
      <c r="NHA55" s="37"/>
      <c r="NHB55" s="37"/>
      <c r="NHC55" s="37"/>
      <c r="NHD55" s="37"/>
      <c r="NHE55" s="37"/>
      <c r="NHF55" s="37"/>
      <c r="NHG55" s="37"/>
      <c r="NHH55" s="37"/>
      <c r="NHI55" s="37"/>
      <c r="NHJ55" s="37"/>
      <c r="NHK55" s="37"/>
      <c r="NHL55" s="37"/>
      <c r="NHM55" s="37"/>
      <c r="NHN55" s="37"/>
      <c r="NHO55" s="37"/>
      <c r="NHP55" s="37"/>
      <c r="NHQ55" s="37"/>
      <c r="NHR55" s="37"/>
      <c r="NHS55" s="37"/>
      <c r="NHT55" s="37"/>
      <c r="NHU55" s="37"/>
      <c r="NHV55" s="37"/>
      <c r="NHW55" s="37"/>
      <c r="NHX55" s="37"/>
      <c r="NHY55" s="37"/>
      <c r="NHZ55" s="37"/>
      <c r="NIA55" s="37"/>
      <c r="NIB55" s="37"/>
      <c r="NIC55" s="37"/>
      <c r="NID55" s="37"/>
      <c r="NIE55" s="37"/>
      <c r="NIF55" s="37"/>
      <c r="NIG55" s="37"/>
      <c r="NIH55" s="37"/>
      <c r="NII55" s="37"/>
      <c r="NIJ55" s="37"/>
      <c r="NIK55" s="37"/>
      <c r="NIL55" s="37"/>
      <c r="NIM55" s="37"/>
      <c r="NIN55" s="37"/>
      <c r="NIO55" s="37"/>
      <c r="NIP55" s="37"/>
      <c r="NIQ55" s="37"/>
      <c r="NIR55" s="37"/>
      <c r="NIS55" s="37"/>
      <c r="NIT55" s="37"/>
      <c r="NIU55" s="37"/>
      <c r="NIV55" s="37"/>
      <c r="NIW55" s="37"/>
      <c r="NIX55" s="37"/>
      <c r="NIY55" s="37"/>
      <c r="NIZ55" s="37"/>
      <c r="NJA55" s="37"/>
      <c r="NJB55" s="37"/>
      <c r="NJC55" s="37"/>
      <c r="NJD55" s="37"/>
      <c r="NJE55" s="37"/>
      <c r="NJF55" s="37"/>
      <c r="NJG55" s="37"/>
      <c r="NJH55" s="37"/>
      <c r="NJI55" s="37"/>
      <c r="NJJ55" s="37"/>
      <c r="NJK55" s="37"/>
      <c r="NJL55" s="37"/>
      <c r="NJM55" s="37"/>
      <c r="NJN55" s="37"/>
      <c r="NJO55" s="37"/>
      <c r="NJP55" s="37"/>
      <c r="NJQ55" s="37"/>
      <c r="NJR55" s="37"/>
      <c r="NJS55" s="37"/>
      <c r="NJT55" s="37"/>
      <c r="NJU55" s="37"/>
      <c r="NJV55" s="37"/>
      <c r="NJW55" s="37"/>
      <c r="NJX55" s="37"/>
      <c r="NJY55" s="37"/>
      <c r="NJZ55" s="37"/>
      <c r="NKA55" s="37"/>
      <c r="NKB55" s="37"/>
      <c r="NKC55" s="37"/>
      <c r="NKD55" s="37"/>
      <c r="NKE55" s="37"/>
      <c r="NKF55" s="37"/>
      <c r="NKG55" s="37"/>
      <c r="NKH55" s="37"/>
      <c r="NKI55" s="37"/>
      <c r="NKJ55" s="37"/>
      <c r="NKK55" s="37"/>
      <c r="NKL55" s="37"/>
      <c r="NKM55" s="37"/>
      <c r="NKN55" s="37"/>
      <c r="NKO55" s="37"/>
      <c r="NKP55" s="37"/>
      <c r="NKQ55" s="37"/>
      <c r="NKR55" s="37"/>
      <c r="NKS55" s="37"/>
      <c r="NKT55" s="37"/>
      <c r="NKU55" s="37"/>
      <c r="NKV55" s="37"/>
      <c r="NKW55" s="37"/>
      <c r="NKX55" s="37"/>
      <c r="NKY55" s="37"/>
      <c r="NKZ55" s="37"/>
      <c r="NLA55" s="37"/>
      <c r="NLB55" s="37"/>
      <c r="NLC55" s="37"/>
      <c r="NLD55" s="37"/>
      <c r="NLE55" s="37"/>
      <c r="NLF55" s="37"/>
      <c r="NLG55" s="37"/>
      <c r="NLH55" s="37"/>
      <c r="NLI55" s="37"/>
      <c r="NLJ55" s="37"/>
      <c r="NLK55" s="37"/>
      <c r="NLL55" s="37"/>
      <c r="NLM55" s="37"/>
      <c r="NLN55" s="37"/>
      <c r="NLO55" s="37"/>
      <c r="NLP55" s="37"/>
      <c r="NLQ55" s="37"/>
      <c r="NLR55" s="37"/>
      <c r="NLS55" s="37"/>
      <c r="NLT55" s="37"/>
      <c r="NLU55" s="37"/>
      <c r="NLV55" s="37"/>
      <c r="NLW55" s="37"/>
      <c r="NLX55" s="37"/>
      <c r="NLY55" s="37"/>
      <c r="NLZ55" s="37"/>
      <c r="NMA55" s="37"/>
      <c r="NMB55" s="37"/>
      <c r="NMC55" s="37"/>
      <c r="NMD55" s="37"/>
      <c r="NME55" s="37"/>
      <c r="NMF55" s="37"/>
      <c r="NMG55" s="37"/>
      <c r="NMH55" s="37"/>
      <c r="NMI55" s="37"/>
      <c r="NMJ55" s="37"/>
      <c r="NMK55" s="37"/>
      <c r="NML55" s="37"/>
      <c r="NMM55" s="37"/>
      <c r="NMN55" s="37"/>
      <c r="NMO55" s="37"/>
      <c r="NMP55" s="37"/>
      <c r="NMQ55" s="37"/>
      <c r="NMR55" s="37"/>
      <c r="NMS55" s="37"/>
      <c r="NMT55" s="37"/>
      <c r="NMU55" s="37"/>
      <c r="NMV55" s="37"/>
      <c r="NMW55" s="37"/>
      <c r="NMX55" s="37"/>
      <c r="NMY55" s="37"/>
      <c r="NMZ55" s="37"/>
      <c r="NNA55" s="37"/>
      <c r="NNB55" s="37"/>
      <c r="NNC55" s="37"/>
      <c r="NND55" s="37"/>
      <c r="NNE55" s="37"/>
      <c r="NNF55" s="37"/>
      <c r="NNG55" s="37"/>
      <c r="NNH55" s="37"/>
      <c r="NNI55" s="37"/>
      <c r="NNJ55" s="37"/>
      <c r="NNK55" s="37"/>
      <c r="NNL55" s="37"/>
      <c r="NNM55" s="37"/>
      <c r="NNN55" s="37"/>
      <c r="NNO55" s="37"/>
      <c r="NNP55" s="37"/>
      <c r="NNQ55" s="37"/>
      <c r="NNR55" s="37"/>
      <c r="NNS55" s="37"/>
      <c r="NNT55" s="37"/>
      <c r="NNU55" s="37"/>
      <c r="NNV55" s="37"/>
      <c r="NNW55" s="37"/>
      <c r="NNX55" s="37"/>
      <c r="NNY55" s="37"/>
      <c r="NNZ55" s="37"/>
      <c r="NOA55" s="37"/>
      <c r="NOB55" s="37"/>
      <c r="NOC55" s="37"/>
      <c r="NOD55" s="37"/>
      <c r="NOE55" s="37"/>
      <c r="NOF55" s="37"/>
      <c r="NOG55" s="37"/>
      <c r="NOH55" s="37"/>
      <c r="NOI55" s="37"/>
      <c r="NOJ55" s="37"/>
      <c r="NOK55" s="37"/>
      <c r="NOL55" s="37"/>
      <c r="NOM55" s="37"/>
      <c r="NON55" s="37"/>
      <c r="NOO55" s="37"/>
      <c r="NOP55" s="37"/>
      <c r="NOQ55" s="37"/>
      <c r="NOR55" s="37"/>
      <c r="NOS55" s="37"/>
      <c r="NOT55" s="37"/>
      <c r="NOU55" s="37"/>
      <c r="NOV55" s="37"/>
      <c r="NOW55" s="37"/>
      <c r="NOX55" s="37"/>
      <c r="NOY55" s="37"/>
      <c r="NOZ55" s="37"/>
      <c r="NPA55" s="37"/>
      <c r="NPB55" s="37"/>
      <c r="NPC55" s="37"/>
      <c r="NPD55" s="37"/>
      <c r="NPE55" s="37"/>
      <c r="NPF55" s="37"/>
      <c r="NPG55" s="37"/>
      <c r="NPH55" s="37"/>
      <c r="NPI55" s="37"/>
      <c r="NPJ55" s="37"/>
      <c r="NPK55" s="37"/>
      <c r="NPL55" s="37"/>
      <c r="NPM55" s="37"/>
      <c r="NPN55" s="37"/>
      <c r="NPO55" s="37"/>
      <c r="NPP55" s="37"/>
      <c r="NPQ55" s="37"/>
      <c r="NPR55" s="37"/>
      <c r="NPS55" s="37"/>
      <c r="NPT55" s="37"/>
      <c r="NPU55" s="37"/>
      <c r="NPV55" s="37"/>
      <c r="NPW55" s="37"/>
      <c r="NPX55" s="37"/>
      <c r="NPY55" s="37"/>
      <c r="NPZ55" s="37"/>
      <c r="NQA55" s="37"/>
      <c r="NQB55" s="37"/>
      <c r="NQC55" s="37"/>
      <c r="NQD55" s="37"/>
      <c r="NQE55" s="37"/>
      <c r="NQF55" s="37"/>
      <c r="NQG55" s="37"/>
      <c r="NQH55" s="37"/>
      <c r="NQI55" s="37"/>
      <c r="NQJ55" s="37"/>
      <c r="NQK55" s="37"/>
      <c r="NQL55" s="37"/>
      <c r="NQM55" s="37"/>
      <c r="NQN55" s="37"/>
      <c r="NQO55" s="37"/>
      <c r="NQP55" s="37"/>
      <c r="NQQ55" s="37"/>
      <c r="NQR55" s="37"/>
      <c r="NQS55" s="37"/>
      <c r="NQT55" s="37"/>
      <c r="NQU55" s="37"/>
      <c r="NQV55" s="37"/>
      <c r="NQW55" s="37"/>
      <c r="NQX55" s="37"/>
      <c r="NQY55" s="37"/>
      <c r="NQZ55" s="37"/>
      <c r="NRA55" s="37"/>
      <c r="NRB55" s="37"/>
      <c r="NRC55" s="37"/>
      <c r="NRD55" s="37"/>
      <c r="NRE55" s="37"/>
      <c r="NRF55" s="37"/>
      <c r="NRG55" s="37"/>
      <c r="NRH55" s="37"/>
      <c r="NRI55" s="37"/>
      <c r="NRJ55" s="37"/>
      <c r="NRK55" s="37"/>
      <c r="NRL55" s="37"/>
      <c r="NRM55" s="37"/>
      <c r="NRN55" s="37"/>
      <c r="NRO55" s="37"/>
      <c r="NRP55" s="37"/>
      <c r="NRQ55" s="37"/>
      <c r="NRR55" s="37"/>
      <c r="NRS55" s="37"/>
      <c r="NRT55" s="37"/>
      <c r="NRU55" s="37"/>
      <c r="NRV55" s="37"/>
      <c r="NRW55" s="37"/>
      <c r="NRX55" s="37"/>
      <c r="NRY55" s="37"/>
      <c r="NRZ55" s="37"/>
      <c r="NSA55" s="37"/>
      <c r="NSB55" s="37"/>
      <c r="NSC55" s="37"/>
      <c r="NSD55" s="37"/>
      <c r="NSE55" s="37"/>
      <c r="NSF55" s="37"/>
      <c r="NSG55" s="37"/>
      <c r="NSH55" s="37"/>
      <c r="NSI55" s="37"/>
      <c r="NSJ55" s="37"/>
      <c r="NSK55" s="37"/>
      <c r="NSL55" s="37"/>
      <c r="NSM55" s="37"/>
      <c r="NSN55" s="37"/>
      <c r="NSO55" s="37"/>
      <c r="NSP55" s="37"/>
      <c r="NSQ55" s="37"/>
      <c r="NSR55" s="37"/>
      <c r="NSS55" s="37"/>
      <c r="NST55" s="37"/>
      <c r="NSU55" s="37"/>
      <c r="NSV55" s="37"/>
      <c r="NSW55" s="37"/>
      <c r="NSX55" s="37"/>
      <c r="NSY55" s="37"/>
      <c r="NSZ55" s="37"/>
      <c r="NTA55" s="37"/>
      <c r="NTB55" s="37"/>
      <c r="NTC55" s="37"/>
      <c r="NTD55" s="37"/>
      <c r="NTE55" s="37"/>
      <c r="NTF55" s="37"/>
      <c r="NTG55" s="37"/>
      <c r="NTH55" s="37"/>
      <c r="NTI55" s="37"/>
      <c r="NTJ55" s="37"/>
      <c r="NTK55" s="37"/>
      <c r="NTL55" s="37"/>
      <c r="NTM55" s="37"/>
      <c r="NTN55" s="37"/>
      <c r="NTO55" s="37"/>
      <c r="NTP55" s="37"/>
      <c r="NTQ55" s="37"/>
      <c r="NTR55" s="37"/>
      <c r="NTS55" s="37"/>
      <c r="NTT55" s="37"/>
      <c r="NTU55" s="37"/>
      <c r="NTV55" s="37"/>
      <c r="NTW55" s="37"/>
      <c r="NTX55" s="37"/>
      <c r="NTY55" s="37"/>
      <c r="NTZ55" s="37"/>
      <c r="NUA55" s="37"/>
      <c r="NUB55" s="37"/>
      <c r="NUC55" s="37"/>
      <c r="NUD55" s="37"/>
      <c r="NUE55" s="37"/>
      <c r="NUF55" s="37"/>
      <c r="NUG55" s="37"/>
      <c r="NUH55" s="37"/>
      <c r="NUI55" s="37"/>
      <c r="NUJ55" s="37"/>
      <c r="NUK55" s="37"/>
      <c r="NUL55" s="37"/>
      <c r="NUM55" s="37"/>
      <c r="NUN55" s="37"/>
      <c r="NUO55" s="37"/>
      <c r="NUP55" s="37"/>
      <c r="NUQ55" s="37"/>
      <c r="NUR55" s="37"/>
      <c r="NUS55" s="37"/>
      <c r="NUT55" s="37"/>
      <c r="NUU55" s="37"/>
      <c r="NUV55" s="37"/>
      <c r="NUW55" s="37"/>
      <c r="NUX55" s="37"/>
      <c r="NUY55" s="37"/>
      <c r="NUZ55" s="37"/>
      <c r="NVA55" s="37"/>
      <c r="NVB55" s="37"/>
      <c r="NVC55" s="37"/>
      <c r="NVD55" s="37"/>
      <c r="NVE55" s="37"/>
      <c r="NVF55" s="37"/>
      <c r="NVG55" s="37"/>
      <c r="NVH55" s="37"/>
      <c r="NVI55" s="37"/>
      <c r="NVJ55" s="37"/>
      <c r="NVK55" s="37"/>
      <c r="NVL55" s="37"/>
      <c r="NVM55" s="37"/>
      <c r="NVN55" s="37"/>
      <c r="NVO55" s="37"/>
      <c r="NVP55" s="37"/>
      <c r="NVQ55" s="37"/>
      <c r="NVR55" s="37"/>
      <c r="NVS55" s="37"/>
      <c r="NVT55" s="37"/>
      <c r="NVU55" s="37"/>
      <c r="NVV55" s="37"/>
      <c r="NVW55" s="37"/>
      <c r="NVX55" s="37"/>
      <c r="NVY55" s="37"/>
      <c r="NVZ55" s="37"/>
      <c r="NWA55" s="37"/>
      <c r="NWB55" s="37"/>
      <c r="NWC55" s="37"/>
      <c r="NWD55" s="37"/>
      <c r="NWE55" s="37"/>
      <c r="NWF55" s="37"/>
      <c r="NWG55" s="37"/>
      <c r="NWH55" s="37"/>
      <c r="NWI55" s="37"/>
      <c r="NWJ55" s="37"/>
      <c r="NWK55" s="37"/>
      <c r="NWL55" s="37"/>
      <c r="NWM55" s="37"/>
      <c r="NWN55" s="37"/>
      <c r="NWO55" s="37"/>
      <c r="NWP55" s="37"/>
      <c r="NWQ55" s="37"/>
      <c r="NWR55" s="37"/>
      <c r="NWS55" s="37"/>
      <c r="NWT55" s="37"/>
      <c r="NWU55" s="37"/>
      <c r="NWV55" s="37"/>
      <c r="NWW55" s="37"/>
      <c r="NWX55" s="37"/>
      <c r="NWY55" s="37"/>
      <c r="NWZ55" s="37"/>
      <c r="NXA55" s="37"/>
      <c r="NXB55" s="37"/>
      <c r="NXC55" s="37"/>
      <c r="NXD55" s="37"/>
      <c r="NXE55" s="37"/>
      <c r="NXF55" s="37"/>
      <c r="NXG55" s="37"/>
      <c r="NXH55" s="37"/>
      <c r="NXI55" s="37"/>
      <c r="NXJ55" s="37"/>
      <c r="NXK55" s="37"/>
      <c r="NXL55" s="37"/>
      <c r="NXM55" s="37"/>
      <c r="NXN55" s="37"/>
      <c r="NXO55" s="37"/>
      <c r="NXP55" s="37"/>
      <c r="NXQ55" s="37"/>
      <c r="NXR55" s="37"/>
      <c r="NXS55" s="37"/>
      <c r="NXT55" s="37"/>
      <c r="NXU55" s="37"/>
      <c r="NXV55" s="37"/>
      <c r="NXW55" s="37"/>
      <c r="NXX55" s="37"/>
      <c r="NXY55" s="37"/>
      <c r="NXZ55" s="37"/>
      <c r="NYA55" s="37"/>
      <c r="NYB55" s="37"/>
      <c r="NYC55" s="37"/>
      <c r="NYD55" s="37"/>
      <c r="NYE55" s="37"/>
      <c r="NYF55" s="37"/>
      <c r="NYG55" s="37"/>
      <c r="NYH55" s="37"/>
      <c r="NYI55" s="37"/>
      <c r="NYJ55" s="37"/>
      <c r="NYK55" s="37"/>
      <c r="NYL55" s="37"/>
      <c r="NYM55" s="37"/>
      <c r="NYN55" s="37"/>
      <c r="NYO55" s="37"/>
      <c r="NYP55" s="37"/>
      <c r="NYQ55" s="37"/>
      <c r="NYR55" s="37"/>
      <c r="NYS55" s="37"/>
      <c r="NYT55" s="37"/>
      <c r="NYU55" s="37"/>
      <c r="NYV55" s="37"/>
      <c r="NYW55" s="37"/>
      <c r="NYX55" s="37"/>
      <c r="NYY55" s="37"/>
      <c r="NYZ55" s="37"/>
      <c r="NZA55" s="37"/>
      <c r="NZB55" s="37"/>
      <c r="NZC55" s="37"/>
      <c r="NZD55" s="37"/>
      <c r="NZE55" s="37"/>
      <c r="NZF55" s="37"/>
      <c r="NZG55" s="37"/>
      <c r="NZH55" s="37"/>
      <c r="NZI55" s="37"/>
      <c r="NZJ55" s="37"/>
      <c r="NZK55" s="37"/>
      <c r="NZL55" s="37"/>
      <c r="NZM55" s="37"/>
      <c r="NZN55" s="37"/>
      <c r="NZO55" s="37"/>
      <c r="NZP55" s="37"/>
      <c r="NZQ55" s="37"/>
      <c r="NZR55" s="37"/>
      <c r="NZS55" s="37"/>
      <c r="NZT55" s="37"/>
      <c r="NZU55" s="37"/>
      <c r="NZV55" s="37"/>
      <c r="NZW55" s="37"/>
      <c r="NZX55" s="37"/>
      <c r="NZY55" s="37"/>
      <c r="NZZ55" s="37"/>
      <c r="OAA55" s="37"/>
      <c r="OAB55" s="37"/>
      <c r="OAC55" s="37"/>
      <c r="OAD55" s="37"/>
      <c r="OAE55" s="37"/>
      <c r="OAF55" s="37"/>
      <c r="OAG55" s="37"/>
      <c r="OAH55" s="37"/>
      <c r="OAI55" s="37"/>
      <c r="OAJ55" s="37"/>
      <c r="OAK55" s="37"/>
      <c r="OAL55" s="37"/>
      <c r="OAM55" s="37"/>
      <c r="OAN55" s="37"/>
      <c r="OAO55" s="37"/>
      <c r="OAP55" s="37"/>
      <c r="OAQ55" s="37"/>
      <c r="OAR55" s="37"/>
      <c r="OAS55" s="37"/>
      <c r="OAT55" s="37"/>
      <c r="OAU55" s="37"/>
      <c r="OAV55" s="37"/>
      <c r="OAW55" s="37"/>
      <c r="OAX55" s="37"/>
      <c r="OAY55" s="37"/>
      <c r="OAZ55" s="37"/>
      <c r="OBA55" s="37"/>
      <c r="OBB55" s="37"/>
      <c r="OBC55" s="37"/>
      <c r="OBD55" s="37"/>
      <c r="OBE55" s="37"/>
      <c r="OBF55" s="37"/>
      <c r="OBG55" s="37"/>
      <c r="OBH55" s="37"/>
      <c r="OBI55" s="37"/>
      <c r="OBJ55" s="37"/>
      <c r="OBK55" s="37"/>
      <c r="OBL55" s="37"/>
      <c r="OBM55" s="37"/>
      <c r="OBN55" s="37"/>
      <c r="OBO55" s="37"/>
      <c r="OBP55" s="37"/>
      <c r="OBQ55" s="37"/>
      <c r="OBR55" s="37"/>
      <c r="OBS55" s="37"/>
      <c r="OBT55" s="37"/>
      <c r="OBU55" s="37"/>
      <c r="OBV55" s="37"/>
      <c r="OBW55" s="37"/>
      <c r="OBX55" s="37"/>
      <c r="OBY55" s="37"/>
      <c r="OBZ55" s="37"/>
      <c r="OCA55" s="37"/>
      <c r="OCB55" s="37"/>
      <c r="OCC55" s="37"/>
      <c r="OCD55" s="37"/>
      <c r="OCE55" s="37"/>
      <c r="OCF55" s="37"/>
      <c r="OCG55" s="37"/>
      <c r="OCH55" s="37"/>
      <c r="OCI55" s="37"/>
      <c r="OCJ55" s="37"/>
      <c r="OCK55" s="37"/>
      <c r="OCL55" s="37"/>
      <c r="OCM55" s="37"/>
      <c r="OCN55" s="37"/>
      <c r="OCO55" s="37"/>
      <c r="OCP55" s="37"/>
      <c r="OCQ55" s="37"/>
      <c r="OCR55" s="37"/>
      <c r="OCS55" s="37"/>
      <c r="OCT55" s="37"/>
      <c r="OCU55" s="37"/>
      <c r="OCV55" s="37"/>
      <c r="OCW55" s="37"/>
      <c r="OCX55" s="37"/>
      <c r="OCY55" s="37"/>
      <c r="OCZ55" s="37"/>
      <c r="ODA55" s="37"/>
      <c r="ODB55" s="37"/>
      <c r="ODC55" s="37"/>
      <c r="ODD55" s="37"/>
      <c r="ODE55" s="37"/>
      <c r="ODF55" s="37"/>
      <c r="ODG55" s="37"/>
      <c r="ODH55" s="37"/>
      <c r="ODI55" s="37"/>
      <c r="ODJ55" s="37"/>
      <c r="ODK55" s="37"/>
      <c r="ODL55" s="37"/>
      <c r="ODM55" s="37"/>
      <c r="ODN55" s="37"/>
      <c r="ODO55" s="37"/>
      <c r="ODP55" s="37"/>
      <c r="ODQ55" s="37"/>
      <c r="ODR55" s="37"/>
      <c r="ODS55" s="37"/>
      <c r="ODT55" s="37"/>
      <c r="ODU55" s="37"/>
      <c r="ODV55" s="37"/>
      <c r="ODW55" s="37"/>
      <c r="ODX55" s="37"/>
      <c r="ODY55" s="37"/>
      <c r="ODZ55" s="37"/>
      <c r="OEA55" s="37"/>
      <c r="OEB55" s="37"/>
      <c r="OEC55" s="37"/>
      <c r="OED55" s="37"/>
      <c r="OEE55" s="37"/>
      <c r="OEF55" s="37"/>
      <c r="OEG55" s="37"/>
      <c r="OEH55" s="37"/>
      <c r="OEI55" s="37"/>
      <c r="OEJ55" s="37"/>
      <c r="OEK55" s="37"/>
      <c r="OEL55" s="37"/>
      <c r="OEM55" s="37"/>
      <c r="OEN55" s="37"/>
      <c r="OEO55" s="37"/>
      <c r="OEP55" s="37"/>
      <c r="OEQ55" s="37"/>
      <c r="OER55" s="37"/>
      <c r="OES55" s="37"/>
      <c r="OET55" s="37"/>
      <c r="OEU55" s="37"/>
      <c r="OEV55" s="37"/>
      <c r="OEW55" s="37"/>
      <c r="OEX55" s="37"/>
      <c r="OEY55" s="37"/>
      <c r="OEZ55" s="37"/>
      <c r="OFA55" s="37"/>
      <c r="OFB55" s="37"/>
      <c r="OFC55" s="37"/>
      <c r="OFD55" s="37"/>
      <c r="OFE55" s="37"/>
      <c r="OFF55" s="37"/>
      <c r="OFG55" s="37"/>
      <c r="OFH55" s="37"/>
      <c r="OFI55" s="37"/>
      <c r="OFJ55" s="37"/>
      <c r="OFK55" s="37"/>
      <c r="OFL55" s="37"/>
      <c r="OFM55" s="37"/>
      <c r="OFN55" s="37"/>
      <c r="OFO55" s="37"/>
      <c r="OFP55" s="37"/>
      <c r="OFQ55" s="37"/>
      <c r="OFR55" s="37"/>
      <c r="OFS55" s="37"/>
      <c r="OFT55" s="37"/>
      <c r="OFU55" s="37"/>
      <c r="OFV55" s="37"/>
      <c r="OFW55" s="37"/>
      <c r="OFX55" s="37"/>
      <c r="OFY55" s="37"/>
      <c r="OFZ55" s="37"/>
      <c r="OGA55" s="37"/>
      <c r="OGB55" s="37"/>
      <c r="OGC55" s="37"/>
      <c r="OGD55" s="37"/>
      <c r="OGE55" s="37"/>
      <c r="OGF55" s="37"/>
      <c r="OGG55" s="37"/>
      <c r="OGH55" s="37"/>
      <c r="OGI55" s="37"/>
      <c r="OGJ55" s="37"/>
      <c r="OGK55" s="37"/>
      <c r="OGL55" s="37"/>
      <c r="OGM55" s="37"/>
      <c r="OGN55" s="37"/>
      <c r="OGO55" s="37"/>
      <c r="OGP55" s="37"/>
      <c r="OGQ55" s="37"/>
      <c r="OGR55" s="37"/>
      <c r="OGS55" s="37"/>
      <c r="OGT55" s="37"/>
      <c r="OGU55" s="37"/>
      <c r="OGV55" s="37"/>
      <c r="OGW55" s="37"/>
      <c r="OGX55" s="37"/>
      <c r="OGY55" s="37"/>
      <c r="OGZ55" s="37"/>
      <c r="OHA55" s="37"/>
      <c r="OHB55" s="37"/>
      <c r="OHC55" s="37"/>
      <c r="OHD55" s="37"/>
      <c r="OHE55" s="37"/>
      <c r="OHF55" s="37"/>
      <c r="OHG55" s="37"/>
      <c r="OHH55" s="37"/>
      <c r="OHI55" s="37"/>
      <c r="OHJ55" s="37"/>
      <c r="OHK55" s="37"/>
      <c r="OHL55" s="37"/>
      <c r="OHM55" s="37"/>
      <c r="OHN55" s="37"/>
      <c r="OHO55" s="37"/>
      <c r="OHP55" s="37"/>
      <c r="OHQ55" s="37"/>
      <c r="OHR55" s="37"/>
      <c r="OHS55" s="37"/>
      <c r="OHT55" s="37"/>
      <c r="OHU55" s="37"/>
      <c r="OHV55" s="37"/>
      <c r="OHW55" s="37"/>
      <c r="OHX55" s="37"/>
      <c r="OHY55" s="37"/>
      <c r="OHZ55" s="37"/>
      <c r="OIA55" s="37"/>
      <c r="OIB55" s="37"/>
      <c r="OIC55" s="37"/>
      <c r="OID55" s="37"/>
      <c r="OIE55" s="37"/>
      <c r="OIF55" s="37"/>
      <c r="OIG55" s="37"/>
      <c r="OIH55" s="37"/>
      <c r="OII55" s="37"/>
      <c r="OIJ55" s="37"/>
      <c r="OIK55" s="37"/>
      <c r="OIL55" s="37"/>
      <c r="OIM55" s="37"/>
      <c r="OIN55" s="37"/>
      <c r="OIO55" s="37"/>
      <c r="OIP55" s="37"/>
      <c r="OIQ55" s="37"/>
      <c r="OIR55" s="37"/>
      <c r="OIS55" s="37"/>
      <c r="OIT55" s="37"/>
      <c r="OIU55" s="37"/>
      <c r="OIV55" s="37"/>
      <c r="OIW55" s="37"/>
      <c r="OIX55" s="37"/>
      <c r="OIY55" s="37"/>
      <c r="OIZ55" s="37"/>
      <c r="OJA55" s="37"/>
      <c r="OJB55" s="37"/>
      <c r="OJC55" s="37"/>
      <c r="OJD55" s="37"/>
      <c r="OJE55" s="37"/>
      <c r="OJF55" s="37"/>
      <c r="OJG55" s="37"/>
      <c r="OJH55" s="37"/>
      <c r="OJI55" s="37"/>
      <c r="OJJ55" s="37"/>
      <c r="OJK55" s="37"/>
      <c r="OJL55" s="37"/>
      <c r="OJM55" s="37"/>
      <c r="OJN55" s="37"/>
      <c r="OJO55" s="37"/>
      <c r="OJP55" s="37"/>
      <c r="OJQ55" s="37"/>
      <c r="OJR55" s="37"/>
      <c r="OJS55" s="37"/>
      <c r="OJT55" s="37"/>
      <c r="OJU55" s="37"/>
      <c r="OJV55" s="37"/>
      <c r="OJW55" s="37"/>
      <c r="OJX55" s="37"/>
      <c r="OJY55" s="37"/>
      <c r="OJZ55" s="37"/>
      <c r="OKA55" s="37"/>
      <c r="OKB55" s="37"/>
      <c r="OKC55" s="37"/>
      <c r="OKD55" s="37"/>
      <c r="OKE55" s="37"/>
      <c r="OKF55" s="37"/>
      <c r="OKG55" s="37"/>
      <c r="OKH55" s="37"/>
      <c r="OKI55" s="37"/>
      <c r="OKJ55" s="37"/>
      <c r="OKK55" s="37"/>
      <c r="OKL55" s="37"/>
      <c r="OKM55" s="37"/>
      <c r="OKN55" s="37"/>
      <c r="OKO55" s="37"/>
      <c r="OKP55" s="37"/>
      <c r="OKQ55" s="37"/>
      <c r="OKR55" s="37"/>
      <c r="OKS55" s="37"/>
      <c r="OKT55" s="37"/>
      <c r="OKU55" s="37"/>
      <c r="OKV55" s="37"/>
      <c r="OKW55" s="37"/>
      <c r="OKX55" s="37"/>
      <c r="OKY55" s="37"/>
      <c r="OKZ55" s="37"/>
      <c r="OLA55" s="37"/>
      <c r="OLB55" s="37"/>
      <c r="OLC55" s="37"/>
      <c r="OLD55" s="37"/>
      <c r="OLE55" s="37"/>
      <c r="OLF55" s="37"/>
      <c r="OLG55" s="37"/>
      <c r="OLH55" s="37"/>
      <c r="OLI55" s="37"/>
      <c r="OLJ55" s="37"/>
      <c r="OLK55" s="37"/>
      <c r="OLL55" s="37"/>
      <c r="OLM55" s="37"/>
      <c r="OLN55" s="37"/>
      <c r="OLO55" s="37"/>
      <c r="OLP55" s="37"/>
      <c r="OLQ55" s="37"/>
      <c r="OLR55" s="37"/>
      <c r="OLS55" s="37"/>
      <c r="OLT55" s="37"/>
      <c r="OLU55" s="37"/>
      <c r="OLV55" s="37"/>
      <c r="OLW55" s="37"/>
      <c r="OLX55" s="37"/>
      <c r="OLY55" s="37"/>
      <c r="OLZ55" s="37"/>
      <c r="OMA55" s="37"/>
      <c r="OMB55" s="37"/>
      <c r="OMC55" s="37"/>
      <c r="OMD55" s="37"/>
      <c r="OME55" s="37"/>
      <c r="OMF55" s="37"/>
      <c r="OMG55" s="37"/>
      <c r="OMH55" s="37"/>
      <c r="OMI55" s="37"/>
      <c r="OMJ55" s="37"/>
      <c r="OMK55" s="37"/>
      <c r="OML55" s="37"/>
      <c r="OMM55" s="37"/>
      <c r="OMN55" s="37"/>
      <c r="OMO55" s="37"/>
      <c r="OMP55" s="37"/>
      <c r="OMQ55" s="37"/>
      <c r="OMR55" s="37"/>
      <c r="OMS55" s="37"/>
      <c r="OMT55" s="37"/>
      <c r="OMU55" s="37"/>
      <c r="OMV55" s="37"/>
      <c r="OMW55" s="37"/>
      <c r="OMX55" s="37"/>
      <c r="OMY55" s="37"/>
      <c r="OMZ55" s="37"/>
      <c r="ONA55" s="37"/>
      <c r="ONB55" s="37"/>
      <c r="ONC55" s="37"/>
      <c r="OND55" s="37"/>
      <c r="ONE55" s="37"/>
      <c r="ONF55" s="37"/>
      <c r="ONG55" s="37"/>
      <c r="ONH55" s="37"/>
      <c r="ONI55" s="37"/>
      <c r="ONJ55" s="37"/>
      <c r="ONK55" s="37"/>
      <c r="ONL55" s="37"/>
      <c r="ONM55" s="37"/>
      <c r="ONN55" s="37"/>
      <c r="ONO55" s="37"/>
      <c r="ONP55" s="37"/>
      <c r="ONQ55" s="37"/>
      <c r="ONR55" s="37"/>
      <c r="ONS55" s="37"/>
      <c r="ONT55" s="37"/>
      <c r="ONU55" s="37"/>
      <c r="ONV55" s="37"/>
      <c r="ONW55" s="37"/>
      <c r="ONX55" s="37"/>
      <c r="ONY55" s="37"/>
      <c r="ONZ55" s="37"/>
      <c r="OOA55" s="37"/>
      <c r="OOB55" s="37"/>
      <c r="OOC55" s="37"/>
      <c r="OOD55" s="37"/>
      <c r="OOE55" s="37"/>
      <c r="OOF55" s="37"/>
      <c r="OOG55" s="37"/>
      <c r="OOH55" s="37"/>
      <c r="OOI55" s="37"/>
      <c r="OOJ55" s="37"/>
      <c r="OOK55" s="37"/>
      <c r="OOL55" s="37"/>
      <c r="OOM55" s="37"/>
      <c r="OON55" s="37"/>
      <c r="OOO55" s="37"/>
      <c r="OOP55" s="37"/>
      <c r="OOQ55" s="37"/>
      <c r="OOR55" s="37"/>
      <c r="OOS55" s="37"/>
      <c r="OOT55" s="37"/>
      <c r="OOU55" s="37"/>
      <c r="OOV55" s="37"/>
      <c r="OOW55" s="37"/>
      <c r="OOX55" s="37"/>
      <c r="OOY55" s="37"/>
      <c r="OOZ55" s="37"/>
      <c r="OPA55" s="37"/>
      <c r="OPB55" s="37"/>
      <c r="OPC55" s="37"/>
      <c r="OPD55" s="37"/>
      <c r="OPE55" s="37"/>
      <c r="OPF55" s="37"/>
      <c r="OPG55" s="37"/>
      <c r="OPH55" s="37"/>
      <c r="OPI55" s="37"/>
      <c r="OPJ55" s="37"/>
      <c r="OPK55" s="37"/>
      <c r="OPL55" s="37"/>
      <c r="OPM55" s="37"/>
      <c r="OPN55" s="37"/>
      <c r="OPO55" s="37"/>
      <c r="OPP55" s="37"/>
      <c r="OPQ55" s="37"/>
      <c r="OPR55" s="37"/>
      <c r="OPS55" s="37"/>
      <c r="OPT55" s="37"/>
      <c r="OPU55" s="37"/>
      <c r="OPV55" s="37"/>
      <c r="OPW55" s="37"/>
      <c r="OPX55" s="37"/>
      <c r="OPY55" s="37"/>
      <c r="OPZ55" s="37"/>
      <c r="OQA55" s="37"/>
      <c r="OQB55" s="37"/>
      <c r="OQC55" s="37"/>
      <c r="OQD55" s="37"/>
      <c r="OQE55" s="37"/>
      <c r="OQF55" s="37"/>
      <c r="OQG55" s="37"/>
      <c r="OQH55" s="37"/>
      <c r="OQI55" s="37"/>
      <c r="OQJ55" s="37"/>
      <c r="OQK55" s="37"/>
      <c r="OQL55" s="37"/>
      <c r="OQM55" s="37"/>
      <c r="OQN55" s="37"/>
      <c r="OQO55" s="37"/>
      <c r="OQP55" s="37"/>
      <c r="OQQ55" s="37"/>
      <c r="OQR55" s="37"/>
      <c r="OQS55" s="37"/>
      <c r="OQT55" s="37"/>
      <c r="OQU55" s="37"/>
      <c r="OQV55" s="37"/>
      <c r="OQW55" s="37"/>
      <c r="OQX55" s="37"/>
      <c r="OQY55" s="37"/>
      <c r="OQZ55" s="37"/>
      <c r="ORA55" s="37"/>
      <c r="ORB55" s="37"/>
      <c r="ORC55" s="37"/>
      <c r="ORD55" s="37"/>
      <c r="ORE55" s="37"/>
      <c r="ORF55" s="37"/>
      <c r="ORG55" s="37"/>
      <c r="ORH55" s="37"/>
      <c r="ORI55" s="37"/>
      <c r="ORJ55" s="37"/>
      <c r="ORK55" s="37"/>
      <c r="ORL55" s="37"/>
      <c r="ORM55" s="37"/>
      <c r="ORN55" s="37"/>
      <c r="ORO55" s="37"/>
      <c r="ORP55" s="37"/>
      <c r="ORQ55" s="37"/>
      <c r="ORR55" s="37"/>
      <c r="ORS55" s="37"/>
      <c r="ORT55" s="37"/>
      <c r="ORU55" s="37"/>
      <c r="ORV55" s="37"/>
      <c r="ORW55" s="37"/>
      <c r="ORX55" s="37"/>
      <c r="ORY55" s="37"/>
      <c r="ORZ55" s="37"/>
      <c r="OSA55" s="37"/>
      <c r="OSB55" s="37"/>
      <c r="OSC55" s="37"/>
      <c r="OSD55" s="37"/>
      <c r="OSE55" s="37"/>
      <c r="OSF55" s="37"/>
      <c r="OSG55" s="37"/>
      <c r="OSH55" s="37"/>
      <c r="OSI55" s="37"/>
      <c r="OSJ55" s="37"/>
      <c r="OSK55" s="37"/>
      <c r="OSL55" s="37"/>
      <c r="OSM55" s="37"/>
      <c r="OSN55" s="37"/>
      <c r="OSO55" s="37"/>
      <c r="OSP55" s="37"/>
      <c r="OSQ55" s="37"/>
      <c r="OSR55" s="37"/>
      <c r="OSS55" s="37"/>
      <c r="OST55" s="37"/>
      <c r="OSU55" s="37"/>
      <c r="OSV55" s="37"/>
      <c r="OSW55" s="37"/>
      <c r="OSX55" s="37"/>
      <c r="OSY55" s="37"/>
      <c r="OSZ55" s="37"/>
      <c r="OTA55" s="37"/>
      <c r="OTB55" s="37"/>
      <c r="OTC55" s="37"/>
      <c r="OTD55" s="37"/>
      <c r="OTE55" s="37"/>
      <c r="OTF55" s="37"/>
      <c r="OTG55" s="37"/>
      <c r="OTH55" s="37"/>
      <c r="OTI55" s="37"/>
      <c r="OTJ55" s="37"/>
      <c r="OTK55" s="37"/>
      <c r="OTL55" s="37"/>
      <c r="OTM55" s="37"/>
      <c r="OTN55" s="37"/>
      <c r="OTO55" s="37"/>
      <c r="OTP55" s="37"/>
      <c r="OTQ55" s="37"/>
      <c r="OTR55" s="37"/>
      <c r="OTS55" s="37"/>
      <c r="OTT55" s="37"/>
      <c r="OTU55" s="37"/>
      <c r="OTV55" s="37"/>
      <c r="OTW55" s="37"/>
      <c r="OTX55" s="37"/>
      <c r="OTY55" s="37"/>
      <c r="OTZ55" s="37"/>
      <c r="OUA55" s="37"/>
      <c r="OUB55" s="37"/>
      <c r="OUC55" s="37"/>
      <c r="OUD55" s="37"/>
      <c r="OUE55" s="37"/>
      <c r="OUF55" s="37"/>
      <c r="OUG55" s="37"/>
      <c r="OUH55" s="37"/>
      <c r="OUI55" s="37"/>
      <c r="OUJ55" s="37"/>
      <c r="OUK55" s="37"/>
      <c r="OUL55" s="37"/>
      <c r="OUM55" s="37"/>
      <c r="OUN55" s="37"/>
      <c r="OUO55" s="37"/>
      <c r="OUP55" s="37"/>
      <c r="OUQ55" s="37"/>
      <c r="OUR55" s="37"/>
      <c r="OUS55" s="37"/>
      <c r="OUT55" s="37"/>
      <c r="OUU55" s="37"/>
      <c r="OUV55" s="37"/>
      <c r="OUW55" s="37"/>
      <c r="OUX55" s="37"/>
      <c r="OUY55" s="37"/>
      <c r="OUZ55" s="37"/>
      <c r="OVA55" s="37"/>
      <c r="OVB55" s="37"/>
      <c r="OVC55" s="37"/>
      <c r="OVD55" s="37"/>
      <c r="OVE55" s="37"/>
      <c r="OVF55" s="37"/>
      <c r="OVG55" s="37"/>
      <c r="OVH55" s="37"/>
      <c r="OVI55" s="37"/>
      <c r="OVJ55" s="37"/>
      <c r="OVK55" s="37"/>
      <c r="OVL55" s="37"/>
      <c r="OVM55" s="37"/>
      <c r="OVN55" s="37"/>
      <c r="OVO55" s="37"/>
      <c r="OVP55" s="37"/>
      <c r="OVQ55" s="37"/>
      <c r="OVR55" s="37"/>
      <c r="OVS55" s="37"/>
      <c r="OVT55" s="37"/>
      <c r="OVU55" s="37"/>
      <c r="OVV55" s="37"/>
      <c r="OVW55" s="37"/>
      <c r="OVX55" s="37"/>
      <c r="OVY55" s="37"/>
      <c r="OVZ55" s="37"/>
      <c r="OWA55" s="37"/>
      <c r="OWB55" s="37"/>
      <c r="OWC55" s="37"/>
      <c r="OWD55" s="37"/>
      <c r="OWE55" s="37"/>
      <c r="OWF55" s="37"/>
      <c r="OWG55" s="37"/>
      <c r="OWH55" s="37"/>
      <c r="OWI55" s="37"/>
      <c r="OWJ55" s="37"/>
      <c r="OWK55" s="37"/>
      <c r="OWL55" s="37"/>
      <c r="OWM55" s="37"/>
      <c r="OWN55" s="37"/>
      <c r="OWO55" s="37"/>
      <c r="OWP55" s="37"/>
      <c r="OWQ55" s="37"/>
      <c r="OWR55" s="37"/>
      <c r="OWS55" s="37"/>
      <c r="OWT55" s="37"/>
      <c r="OWU55" s="37"/>
      <c r="OWV55" s="37"/>
      <c r="OWW55" s="37"/>
      <c r="OWX55" s="37"/>
      <c r="OWY55" s="37"/>
      <c r="OWZ55" s="37"/>
      <c r="OXA55" s="37"/>
      <c r="OXB55" s="37"/>
      <c r="OXC55" s="37"/>
      <c r="OXD55" s="37"/>
      <c r="OXE55" s="37"/>
      <c r="OXF55" s="37"/>
      <c r="OXG55" s="37"/>
      <c r="OXH55" s="37"/>
      <c r="OXI55" s="37"/>
      <c r="OXJ55" s="37"/>
      <c r="OXK55" s="37"/>
      <c r="OXL55" s="37"/>
      <c r="OXM55" s="37"/>
      <c r="OXN55" s="37"/>
      <c r="OXO55" s="37"/>
      <c r="OXP55" s="37"/>
      <c r="OXQ55" s="37"/>
      <c r="OXR55" s="37"/>
      <c r="OXS55" s="37"/>
      <c r="OXT55" s="37"/>
      <c r="OXU55" s="37"/>
      <c r="OXV55" s="37"/>
      <c r="OXW55" s="37"/>
      <c r="OXX55" s="37"/>
      <c r="OXY55" s="37"/>
      <c r="OXZ55" s="37"/>
      <c r="OYA55" s="37"/>
      <c r="OYB55" s="37"/>
      <c r="OYC55" s="37"/>
      <c r="OYD55" s="37"/>
      <c r="OYE55" s="37"/>
      <c r="OYF55" s="37"/>
      <c r="OYG55" s="37"/>
      <c r="OYH55" s="37"/>
      <c r="OYI55" s="37"/>
      <c r="OYJ55" s="37"/>
      <c r="OYK55" s="37"/>
      <c r="OYL55" s="37"/>
      <c r="OYM55" s="37"/>
      <c r="OYN55" s="37"/>
      <c r="OYO55" s="37"/>
      <c r="OYP55" s="37"/>
      <c r="OYQ55" s="37"/>
      <c r="OYR55" s="37"/>
      <c r="OYS55" s="37"/>
      <c r="OYT55" s="37"/>
      <c r="OYU55" s="37"/>
      <c r="OYV55" s="37"/>
      <c r="OYW55" s="37"/>
      <c r="OYX55" s="37"/>
      <c r="OYY55" s="37"/>
      <c r="OYZ55" s="37"/>
      <c r="OZA55" s="37"/>
      <c r="OZB55" s="37"/>
      <c r="OZC55" s="37"/>
      <c r="OZD55" s="37"/>
      <c r="OZE55" s="37"/>
      <c r="OZF55" s="37"/>
      <c r="OZG55" s="37"/>
      <c r="OZH55" s="37"/>
      <c r="OZI55" s="37"/>
      <c r="OZJ55" s="37"/>
      <c r="OZK55" s="37"/>
      <c r="OZL55" s="37"/>
      <c r="OZM55" s="37"/>
      <c r="OZN55" s="37"/>
      <c r="OZO55" s="37"/>
      <c r="OZP55" s="37"/>
      <c r="OZQ55" s="37"/>
      <c r="OZR55" s="37"/>
      <c r="OZS55" s="37"/>
      <c r="OZT55" s="37"/>
      <c r="OZU55" s="37"/>
      <c r="OZV55" s="37"/>
      <c r="OZW55" s="37"/>
      <c r="OZX55" s="37"/>
      <c r="OZY55" s="37"/>
      <c r="OZZ55" s="37"/>
      <c r="PAA55" s="37"/>
      <c r="PAB55" s="37"/>
      <c r="PAC55" s="37"/>
      <c r="PAD55" s="37"/>
      <c r="PAE55" s="37"/>
      <c r="PAF55" s="37"/>
      <c r="PAG55" s="37"/>
      <c r="PAH55" s="37"/>
      <c r="PAI55" s="37"/>
      <c r="PAJ55" s="37"/>
      <c r="PAK55" s="37"/>
      <c r="PAL55" s="37"/>
      <c r="PAM55" s="37"/>
      <c r="PAN55" s="37"/>
      <c r="PAO55" s="37"/>
      <c r="PAP55" s="37"/>
      <c r="PAQ55" s="37"/>
      <c r="PAR55" s="37"/>
      <c r="PAS55" s="37"/>
      <c r="PAT55" s="37"/>
      <c r="PAU55" s="37"/>
      <c r="PAV55" s="37"/>
      <c r="PAW55" s="37"/>
      <c r="PAX55" s="37"/>
      <c r="PAY55" s="37"/>
      <c r="PAZ55" s="37"/>
      <c r="PBA55" s="37"/>
      <c r="PBB55" s="37"/>
      <c r="PBC55" s="37"/>
      <c r="PBD55" s="37"/>
      <c r="PBE55" s="37"/>
      <c r="PBF55" s="37"/>
      <c r="PBG55" s="37"/>
      <c r="PBH55" s="37"/>
      <c r="PBI55" s="37"/>
      <c r="PBJ55" s="37"/>
      <c r="PBK55" s="37"/>
      <c r="PBL55" s="37"/>
      <c r="PBM55" s="37"/>
      <c r="PBN55" s="37"/>
      <c r="PBO55" s="37"/>
      <c r="PBP55" s="37"/>
      <c r="PBQ55" s="37"/>
      <c r="PBR55" s="37"/>
      <c r="PBS55" s="37"/>
      <c r="PBT55" s="37"/>
      <c r="PBU55" s="37"/>
      <c r="PBV55" s="37"/>
      <c r="PBW55" s="37"/>
      <c r="PBX55" s="37"/>
      <c r="PBY55" s="37"/>
      <c r="PBZ55" s="37"/>
      <c r="PCA55" s="37"/>
      <c r="PCB55" s="37"/>
      <c r="PCC55" s="37"/>
      <c r="PCD55" s="37"/>
      <c r="PCE55" s="37"/>
      <c r="PCF55" s="37"/>
      <c r="PCG55" s="37"/>
      <c r="PCH55" s="37"/>
      <c r="PCI55" s="37"/>
      <c r="PCJ55" s="37"/>
      <c r="PCK55" s="37"/>
      <c r="PCL55" s="37"/>
      <c r="PCM55" s="37"/>
      <c r="PCN55" s="37"/>
      <c r="PCO55" s="37"/>
      <c r="PCP55" s="37"/>
      <c r="PCQ55" s="37"/>
      <c r="PCR55" s="37"/>
      <c r="PCS55" s="37"/>
      <c r="PCT55" s="37"/>
      <c r="PCU55" s="37"/>
      <c r="PCV55" s="37"/>
      <c r="PCW55" s="37"/>
      <c r="PCX55" s="37"/>
      <c r="PCY55" s="37"/>
      <c r="PCZ55" s="37"/>
      <c r="PDA55" s="37"/>
      <c r="PDB55" s="37"/>
      <c r="PDC55" s="37"/>
      <c r="PDD55" s="37"/>
      <c r="PDE55" s="37"/>
      <c r="PDF55" s="37"/>
      <c r="PDG55" s="37"/>
      <c r="PDH55" s="37"/>
      <c r="PDI55" s="37"/>
      <c r="PDJ55" s="37"/>
      <c r="PDK55" s="37"/>
      <c r="PDL55" s="37"/>
      <c r="PDM55" s="37"/>
      <c r="PDN55" s="37"/>
      <c r="PDO55" s="37"/>
      <c r="PDP55" s="37"/>
      <c r="PDQ55" s="37"/>
      <c r="PDR55" s="37"/>
      <c r="PDS55" s="37"/>
      <c r="PDT55" s="37"/>
      <c r="PDU55" s="37"/>
      <c r="PDV55" s="37"/>
      <c r="PDW55" s="37"/>
      <c r="PDX55" s="37"/>
      <c r="PDY55" s="37"/>
      <c r="PDZ55" s="37"/>
      <c r="PEA55" s="37"/>
      <c r="PEB55" s="37"/>
      <c r="PEC55" s="37"/>
      <c r="PED55" s="37"/>
      <c r="PEE55" s="37"/>
      <c r="PEF55" s="37"/>
      <c r="PEG55" s="37"/>
      <c r="PEH55" s="37"/>
      <c r="PEI55" s="37"/>
      <c r="PEJ55" s="37"/>
      <c r="PEK55" s="37"/>
      <c r="PEL55" s="37"/>
      <c r="PEM55" s="37"/>
      <c r="PEN55" s="37"/>
      <c r="PEO55" s="37"/>
      <c r="PEP55" s="37"/>
      <c r="PEQ55" s="37"/>
      <c r="PER55" s="37"/>
      <c r="PES55" s="37"/>
      <c r="PET55" s="37"/>
      <c r="PEU55" s="37"/>
      <c r="PEV55" s="37"/>
      <c r="PEW55" s="37"/>
      <c r="PEX55" s="37"/>
      <c r="PEY55" s="37"/>
      <c r="PEZ55" s="37"/>
      <c r="PFA55" s="37"/>
      <c r="PFB55" s="37"/>
      <c r="PFC55" s="37"/>
      <c r="PFD55" s="37"/>
      <c r="PFE55" s="37"/>
      <c r="PFF55" s="37"/>
      <c r="PFG55" s="37"/>
      <c r="PFH55" s="37"/>
      <c r="PFI55" s="37"/>
      <c r="PFJ55" s="37"/>
      <c r="PFK55" s="37"/>
      <c r="PFL55" s="37"/>
      <c r="PFM55" s="37"/>
      <c r="PFN55" s="37"/>
      <c r="PFO55" s="37"/>
      <c r="PFP55" s="37"/>
      <c r="PFQ55" s="37"/>
      <c r="PFR55" s="37"/>
      <c r="PFS55" s="37"/>
      <c r="PFT55" s="37"/>
      <c r="PFU55" s="37"/>
      <c r="PFV55" s="37"/>
      <c r="PFW55" s="37"/>
      <c r="PFX55" s="37"/>
      <c r="PFY55" s="37"/>
      <c r="PFZ55" s="37"/>
      <c r="PGA55" s="37"/>
      <c r="PGB55" s="37"/>
      <c r="PGC55" s="37"/>
      <c r="PGD55" s="37"/>
      <c r="PGE55" s="37"/>
      <c r="PGF55" s="37"/>
      <c r="PGG55" s="37"/>
      <c r="PGH55" s="37"/>
      <c r="PGI55" s="37"/>
      <c r="PGJ55" s="37"/>
      <c r="PGK55" s="37"/>
      <c r="PGL55" s="37"/>
      <c r="PGM55" s="37"/>
      <c r="PGN55" s="37"/>
      <c r="PGO55" s="37"/>
      <c r="PGP55" s="37"/>
      <c r="PGQ55" s="37"/>
      <c r="PGR55" s="37"/>
      <c r="PGS55" s="37"/>
      <c r="PGT55" s="37"/>
      <c r="PGU55" s="37"/>
      <c r="PGV55" s="37"/>
      <c r="PGW55" s="37"/>
      <c r="PGX55" s="37"/>
      <c r="PGY55" s="37"/>
      <c r="PGZ55" s="37"/>
      <c r="PHA55" s="37"/>
      <c r="PHB55" s="37"/>
      <c r="PHC55" s="37"/>
      <c r="PHD55" s="37"/>
      <c r="PHE55" s="37"/>
      <c r="PHF55" s="37"/>
      <c r="PHG55" s="37"/>
      <c r="PHH55" s="37"/>
      <c r="PHI55" s="37"/>
      <c r="PHJ55" s="37"/>
      <c r="PHK55" s="37"/>
      <c r="PHL55" s="37"/>
      <c r="PHM55" s="37"/>
      <c r="PHN55" s="37"/>
      <c r="PHO55" s="37"/>
      <c r="PHP55" s="37"/>
      <c r="PHQ55" s="37"/>
      <c r="PHR55" s="37"/>
      <c r="PHS55" s="37"/>
      <c r="PHT55" s="37"/>
      <c r="PHU55" s="37"/>
      <c r="PHV55" s="37"/>
      <c r="PHW55" s="37"/>
      <c r="PHX55" s="37"/>
      <c r="PHY55" s="37"/>
      <c r="PHZ55" s="37"/>
      <c r="PIA55" s="37"/>
      <c r="PIB55" s="37"/>
      <c r="PIC55" s="37"/>
      <c r="PID55" s="37"/>
      <c r="PIE55" s="37"/>
      <c r="PIF55" s="37"/>
      <c r="PIG55" s="37"/>
      <c r="PIH55" s="37"/>
      <c r="PII55" s="37"/>
      <c r="PIJ55" s="37"/>
      <c r="PIK55" s="37"/>
      <c r="PIL55" s="37"/>
      <c r="PIM55" s="37"/>
      <c r="PIN55" s="37"/>
      <c r="PIO55" s="37"/>
      <c r="PIP55" s="37"/>
      <c r="PIQ55" s="37"/>
      <c r="PIR55" s="37"/>
      <c r="PIS55" s="37"/>
      <c r="PIT55" s="37"/>
      <c r="PIU55" s="37"/>
      <c r="PIV55" s="37"/>
      <c r="PIW55" s="37"/>
      <c r="PIX55" s="37"/>
      <c r="PIY55" s="37"/>
      <c r="PIZ55" s="37"/>
      <c r="PJA55" s="37"/>
      <c r="PJB55" s="37"/>
      <c r="PJC55" s="37"/>
      <c r="PJD55" s="37"/>
      <c r="PJE55" s="37"/>
      <c r="PJF55" s="37"/>
      <c r="PJG55" s="37"/>
      <c r="PJH55" s="37"/>
      <c r="PJI55" s="37"/>
      <c r="PJJ55" s="37"/>
      <c r="PJK55" s="37"/>
      <c r="PJL55" s="37"/>
      <c r="PJM55" s="37"/>
      <c r="PJN55" s="37"/>
      <c r="PJO55" s="37"/>
      <c r="PJP55" s="37"/>
      <c r="PJQ55" s="37"/>
      <c r="PJR55" s="37"/>
      <c r="PJS55" s="37"/>
      <c r="PJT55" s="37"/>
      <c r="PJU55" s="37"/>
      <c r="PJV55" s="37"/>
      <c r="PJW55" s="37"/>
      <c r="PJX55" s="37"/>
      <c r="PJY55" s="37"/>
      <c r="PJZ55" s="37"/>
      <c r="PKA55" s="37"/>
      <c r="PKB55" s="37"/>
      <c r="PKC55" s="37"/>
      <c r="PKD55" s="37"/>
      <c r="PKE55" s="37"/>
      <c r="PKF55" s="37"/>
      <c r="PKG55" s="37"/>
      <c r="PKH55" s="37"/>
      <c r="PKI55" s="37"/>
      <c r="PKJ55" s="37"/>
      <c r="PKK55" s="37"/>
      <c r="PKL55" s="37"/>
      <c r="PKM55" s="37"/>
      <c r="PKN55" s="37"/>
      <c r="PKO55" s="37"/>
      <c r="PKP55" s="37"/>
      <c r="PKQ55" s="37"/>
      <c r="PKR55" s="37"/>
      <c r="PKS55" s="37"/>
      <c r="PKT55" s="37"/>
      <c r="PKU55" s="37"/>
      <c r="PKV55" s="37"/>
      <c r="PKW55" s="37"/>
      <c r="PKX55" s="37"/>
      <c r="PKY55" s="37"/>
      <c r="PKZ55" s="37"/>
      <c r="PLA55" s="37"/>
      <c r="PLB55" s="37"/>
      <c r="PLC55" s="37"/>
      <c r="PLD55" s="37"/>
      <c r="PLE55" s="37"/>
      <c r="PLF55" s="37"/>
      <c r="PLG55" s="37"/>
      <c r="PLH55" s="37"/>
      <c r="PLI55" s="37"/>
      <c r="PLJ55" s="37"/>
      <c r="PLK55" s="37"/>
      <c r="PLL55" s="37"/>
      <c r="PLM55" s="37"/>
      <c r="PLN55" s="37"/>
      <c r="PLO55" s="37"/>
      <c r="PLP55" s="37"/>
      <c r="PLQ55" s="37"/>
      <c r="PLR55" s="37"/>
      <c r="PLS55" s="37"/>
      <c r="PLT55" s="37"/>
      <c r="PLU55" s="37"/>
      <c r="PLV55" s="37"/>
      <c r="PLW55" s="37"/>
      <c r="PLX55" s="37"/>
      <c r="PLY55" s="37"/>
      <c r="PLZ55" s="37"/>
      <c r="PMA55" s="37"/>
      <c r="PMB55" s="37"/>
      <c r="PMC55" s="37"/>
      <c r="PMD55" s="37"/>
      <c r="PME55" s="37"/>
      <c r="PMF55" s="37"/>
      <c r="PMG55" s="37"/>
      <c r="PMH55" s="37"/>
      <c r="PMI55" s="37"/>
      <c r="PMJ55" s="37"/>
      <c r="PMK55" s="37"/>
      <c r="PML55" s="37"/>
      <c r="PMM55" s="37"/>
      <c r="PMN55" s="37"/>
      <c r="PMO55" s="37"/>
      <c r="PMP55" s="37"/>
      <c r="PMQ55" s="37"/>
      <c r="PMR55" s="37"/>
      <c r="PMS55" s="37"/>
      <c r="PMT55" s="37"/>
      <c r="PMU55" s="37"/>
      <c r="PMV55" s="37"/>
      <c r="PMW55" s="37"/>
      <c r="PMX55" s="37"/>
      <c r="PMY55" s="37"/>
      <c r="PMZ55" s="37"/>
      <c r="PNA55" s="37"/>
      <c r="PNB55" s="37"/>
      <c r="PNC55" s="37"/>
      <c r="PND55" s="37"/>
      <c r="PNE55" s="37"/>
      <c r="PNF55" s="37"/>
      <c r="PNG55" s="37"/>
      <c r="PNH55" s="37"/>
      <c r="PNI55" s="37"/>
      <c r="PNJ55" s="37"/>
      <c r="PNK55" s="37"/>
      <c r="PNL55" s="37"/>
      <c r="PNM55" s="37"/>
      <c r="PNN55" s="37"/>
      <c r="PNO55" s="37"/>
      <c r="PNP55" s="37"/>
      <c r="PNQ55" s="37"/>
      <c r="PNR55" s="37"/>
      <c r="PNS55" s="37"/>
      <c r="PNT55" s="37"/>
      <c r="PNU55" s="37"/>
      <c r="PNV55" s="37"/>
      <c r="PNW55" s="37"/>
      <c r="PNX55" s="37"/>
      <c r="PNY55" s="37"/>
      <c r="PNZ55" s="37"/>
      <c r="POA55" s="37"/>
      <c r="POB55" s="37"/>
      <c r="POC55" s="37"/>
      <c r="POD55" s="37"/>
      <c r="POE55" s="37"/>
      <c r="POF55" s="37"/>
      <c r="POG55" s="37"/>
      <c r="POH55" s="37"/>
      <c r="POI55" s="37"/>
      <c r="POJ55" s="37"/>
      <c r="POK55" s="37"/>
      <c r="POL55" s="37"/>
      <c r="POM55" s="37"/>
      <c r="PON55" s="37"/>
      <c r="POO55" s="37"/>
      <c r="POP55" s="37"/>
      <c r="POQ55" s="37"/>
      <c r="POR55" s="37"/>
      <c r="POS55" s="37"/>
      <c r="POT55" s="37"/>
      <c r="POU55" s="37"/>
      <c r="POV55" s="37"/>
      <c r="POW55" s="37"/>
      <c r="POX55" s="37"/>
      <c r="POY55" s="37"/>
      <c r="POZ55" s="37"/>
      <c r="PPA55" s="37"/>
      <c r="PPB55" s="37"/>
      <c r="PPC55" s="37"/>
      <c r="PPD55" s="37"/>
      <c r="PPE55" s="37"/>
      <c r="PPF55" s="37"/>
      <c r="PPG55" s="37"/>
      <c r="PPH55" s="37"/>
      <c r="PPI55" s="37"/>
      <c r="PPJ55" s="37"/>
      <c r="PPK55" s="37"/>
      <c r="PPL55" s="37"/>
      <c r="PPM55" s="37"/>
      <c r="PPN55" s="37"/>
      <c r="PPO55" s="37"/>
      <c r="PPP55" s="37"/>
      <c r="PPQ55" s="37"/>
      <c r="PPR55" s="37"/>
      <c r="PPS55" s="37"/>
      <c r="PPT55" s="37"/>
      <c r="PPU55" s="37"/>
      <c r="PPV55" s="37"/>
      <c r="PPW55" s="37"/>
      <c r="PPX55" s="37"/>
      <c r="PPY55" s="37"/>
      <c r="PPZ55" s="37"/>
      <c r="PQA55" s="37"/>
      <c r="PQB55" s="37"/>
      <c r="PQC55" s="37"/>
      <c r="PQD55" s="37"/>
      <c r="PQE55" s="37"/>
      <c r="PQF55" s="37"/>
      <c r="PQG55" s="37"/>
      <c r="PQH55" s="37"/>
      <c r="PQI55" s="37"/>
      <c r="PQJ55" s="37"/>
      <c r="PQK55" s="37"/>
      <c r="PQL55" s="37"/>
      <c r="PQM55" s="37"/>
      <c r="PQN55" s="37"/>
      <c r="PQO55" s="37"/>
      <c r="PQP55" s="37"/>
      <c r="PQQ55" s="37"/>
      <c r="PQR55" s="37"/>
      <c r="PQS55" s="37"/>
      <c r="PQT55" s="37"/>
      <c r="PQU55" s="37"/>
      <c r="PQV55" s="37"/>
      <c r="PQW55" s="37"/>
      <c r="PQX55" s="37"/>
      <c r="PQY55" s="37"/>
      <c r="PQZ55" s="37"/>
      <c r="PRA55" s="37"/>
      <c r="PRB55" s="37"/>
      <c r="PRC55" s="37"/>
      <c r="PRD55" s="37"/>
      <c r="PRE55" s="37"/>
      <c r="PRF55" s="37"/>
      <c r="PRG55" s="37"/>
      <c r="PRH55" s="37"/>
      <c r="PRI55" s="37"/>
      <c r="PRJ55" s="37"/>
      <c r="PRK55" s="37"/>
      <c r="PRL55" s="37"/>
      <c r="PRM55" s="37"/>
      <c r="PRN55" s="37"/>
      <c r="PRO55" s="37"/>
      <c r="PRP55" s="37"/>
      <c r="PRQ55" s="37"/>
      <c r="PRR55" s="37"/>
      <c r="PRS55" s="37"/>
      <c r="PRT55" s="37"/>
      <c r="PRU55" s="37"/>
      <c r="PRV55" s="37"/>
      <c r="PRW55" s="37"/>
      <c r="PRX55" s="37"/>
      <c r="PRY55" s="37"/>
      <c r="PRZ55" s="37"/>
      <c r="PSA55" s="37"/>
      <c r="PSB55" s="37"/>
      <c r="PSC55" s="37"/>
      <c r="PSD55" s="37"/>
      <c r="PSE55" s="37"/>
      <c r="PSF55" s="37"/>
      <c r="PSG55" s="37"/>
      <c r="PSH55" s="37"/>
      <c r="PSI55" s="37"/>
      <c r="PSJ55" s="37"/>
      <c r="PSK55" s="37"/>
      <c r="PSL55" s="37"/>
      <c r="PSM55" s="37"/>
      <c r="PSN55" s="37"/>
      <c r="PSO55" s="37"/>
      <c r="PSP55" s="37"/>
      <c r="PSQ55" s="37"/>
      <c r="PSR55" s="37"/>
      <c r="PSS55" s="37"/>
      <c r="PST55" s="37"/>
      <c r="PSU55" s="37"/>
      <c r="PSV55" s="37"/>
      <c r="PSW55" s="37"/>
      <c r="PSX55" s="37"/>
      <c r="PSY55" s="37"/>
      <c r="PSZ55" s="37"/>
      <c r="PTA55" s="37"/>
      <c r="PTB55" s="37"/>
      <c r="PTC55" s="37"/>
      <c r="PTD55" s="37"/>
      <c r="PTE55" s="37"/>
      <c r="PTF55" s="37"/>
      <c r="PTG55" s="37"/>
      <c r="PTH55" s="37"/>
      <c r="PTI55" s="37"/>
      <c r="PTJ55" s="37"/>
      <c r="PTK55" s="37"/>
      <c r="PTL55" s="37"/>
      <c r="PTM55" s="37"/>
      <c r="PTN55" s="37"/>
      <c r="PTO55" s="37"/>
      <c r="PTP55" s="37"/>
      <c r="PTQ55" s="37"/>
      <c r="PTR55" s="37"/>
      <c r="PTS55" s="37"/>
      <c r="PTT55" s="37"/>
      <c r="PTU55" s="37"/>
      <c r="PTV55" s="37"/>
      <c r="PTW55" s="37"/>
      <c r="PTX55" s="37"/>
      <c r="PTY55" s="37"/>
      <c r="PTZ55" s="37"/>
      <c r="PUA55" s="37"/>
      <c r="PUB55" s="37"/>
      <c r="PUC55" s="37"/>
      <c r="PUD55" s="37"/>
      <c r="PUE55" s="37"/>
      <c r="PUF55" s="37"/>
      <c r="PUG55" s="37"/>
      <c r="PUH55" s="37"/>
      <c r="PUI55" s="37"/>
      <c r="PUJ55" s="37"/>
      <c r="PUK55" s="37"/>
      <c r="PUL55" s="37"/>
      <c r="PUM55" s="37"/>
      <c r="PUN55" s="37"/>
      <c r="PUO55" s="37"/>
      <c r="PUP55" s="37"/>
      <c r="PUQ55" s="37"/>
      <c r="PUR55" s="37"/>
      <c r="PUS55" s="37"/>
      <c r="PUT55" s="37"/>
      <c r="PUU55" s="37"/>
      <c r="PUV55" s="37"/>
      <c r="PUW55" s="37"/>
      <c r="PUX55" s="37"/>
      <c r="PUY55" s="37"/>
      <c r="PUZ55" s="37"/>
      <c r="PVA55" s="37"/>
      <c r="PVB55" s="37"/>
      <c r="PVC55" s="37"/>
      <c r="PVD55" s="37"/>
      <c r="PVE55" s="37"/>
      <c r="PVF55" s="37"/>
      <c r="PVG55" s="37"/>
      <c r="PVH55" s="37"/>
      <c r="PVI55" s="37"/>
      <c r="PVJ55" s="37"/>
      <c r="PVK55" s="37"/>
      <c r="PVL55" s="37"/>
      <c r="PVM55" s="37"/>
      <c r="PVN55" s="37"/>
      <c r="PVO55" s="37"/>
      <c r="PVP55" s="37"/>
      <c r="PVQ55" s="37"/>
      <c r="PVR55" s="37"/>
      <c r="PVS55" s="37"/>
      <c r="PVT55" s="37"/>
      <c r="PVU55" s="37"/>
      <c r="PVV55" s="37"/>
      <c r="PVW55" s="37"/>
      <c r="PVX55" s="37"/>
      <c r="PVY55" s="37"/>
      <c r="PVZ55" s="37"/>
      <c r="PWA55" s="37"/>
      <c r="PWB55" s="37"/>
      <c r="PWC55" s="37"/>
      <c r="PWD55" s="37"/>
      <c r="PWE55" s="37"/>
      <c r="PWF55" s="37"/>
      <c r="PWG55" s="37"/>
      <c r="PWH55" s="37"/>
      <c r="PWI55" s="37"/>
      <c r="PWJ55" s="37"/>
      <c r="PWK55" s="37"/>
      <c r="PWL55" s="37"/>
      <c r="PWM55" s="37"/>
      <c r="PWN55" s="37"/>
      <c r="PWO55" s="37"/>
      <c r="PWP55" s="37"/>
      <c r="PWQ55" s="37"/>
      <c r="PWR55" s="37"/>
      <c r="PWS55" s="37"/>
      <c r="PWT55" s="37"/>
      <c r="PWU55" s="37"/>
      <c r="PWV55" s="37"/>
      <c r="PWW55" s="37"/>
      <c r="PWX55" s="37"/>
      <c r="PWY55" s="37"/>
      <c r="PWZ55" s="37"/>
      <c r="PXA55" s="37"/>
      <c r="PXB55" s="37"/>
      <c r="PXC55" s="37"/>
      <c r="PXD55" s="37"/>
      <c r="PXE55" s="37"/>
      <c r="PXF55" s="37"/>
      <c r="PXG55" s="37"/>
      <c r="PXH55" s="37"/>
      <c r="PXI55" s="37"/>
      <c r="PXJ55" s="37"/>
      <c r="PXK55" s="37"/>
      <c r="PXL55" s="37"/>
      <c r="PXM55" s="37"/>
      <c r="PXN55" s="37"/>
      <c r="PXO55" s="37"/>
      <c r="PXP55" s="37"/>
      <c r="PXQ55" s="37"/>
      <c r="PXR55" s="37"/>
      <c r="PXS55" s="37"/>
      <c r="PXT55" s="37"/>
      <c r="PXU55" s="37"/>
      <c r="PXV55" s="37"/>
      <c r="PXW55" s="37"/>
      <c r="PXX55" s="37"/>
      <c r="PXY55" s="37"/>
      <c r="PXZ55" s="37"/>
      <c r="PYA55" s="37"/>
      <c r="PYB55" s="37"/>
      <c r="PYC55" s="37"/>
      <c r="PYD55" s="37"/>
      <c r="PYE55" s="37"/>
      <c r="PYF55" s="37"/>
      <c r="PYG55" s="37"/>
      <c r="PYH55" s="37"/>
      <c r="PYI55" s="37"/>
      <c r="PYJ55" s="37"/>
      <c r="PYK55" s="37"/>
      <c r="PYL55" s="37"/>
      <c r="PYM55" s="37"/>
      <c r="PYN55" s="37"/>
      <c r="PYO55" s="37"/>
      <c r="PYP55" s="37"/>
      <c r="PYQ55" s="37"/>
      <c r="PYR55" s="37"/>
      <c r="PYS55" s="37"/>
      <c r="PYT55" s="37"/>
      <c r="PYU55" s="37"/>
      <c r="PYV55" s="37"/>
      <c r="PYW55" s="37"/>
      <c r="PYX55" s="37"/>
      <c r="PYY55" s="37"/>
      <c r="PYZ55" s="37"/>
      <c r="PZA55" s="37"/>
      <c r="PZB55" s="37"/>
      <c r="PZC55" s="37"/>
      <c r="PZD55" s="37"/>
      <c r="PZE55" s="37"/>
      <c r="PZF55" s="37"/>
      <c r="PZG55" s="37"/>
      <c r="PZH55" s="37"/>
      <c r="PZI55" s="37"/>
      <c r="PZJ55" s="37"/>
      <c r="PZK55" s="37"/>
      <c r="PZL55" s="37"/>
      <c r="PZM55" s="37"/>
      <c r="PZN55" s="37"/>
      <c r="PZO55" s="37"/>
      <c r="PZP55" s="37"/>
      <c r="PZQ55" s="37"/>
      <c r="PZR55" s="37"/>
      <c r="PZS55" s="37"/>
      <c r="PZT55" s="37"/>
      <c r="PZU55" s="37"/>
      <c r="PZV55" s="37"/>
      <c r="PZW55" s="37"/>
      <c r="PZX55" s="37"/>
      <c r="PZY55" s="37"/>
      <c r="PZZ55" s="37"/>
      <c r="QAA55" s="37"/>
      <c r="QAB55" s="37"/>
      <c r="QAC55" s="37"/>
      <c r="QAD55" s="37"/>
      <c r="QAE55" s="37"/>
      <c r="QAF55" s="37"/>
      <c r="QAG55" s="37"/>
      <c r="QAH55" s="37"/>
      <c r="QAI55" s="37"/>
      <c r="QAJ55" s="37"/>
      <c r="QAK55" s="37"/>
      <c r="QAL55" s="37"/>
      <c r="QAM55" s="37"/>
      <c r="QAN55" s="37"/>
      <c r="QAO55" s="37"/>
      <c r="QAP55" s="37"/>
      <c r="QAQ55" s="37"/>
      <c r="QAR55" s="37"/>
      <c r="QAS55" s="37"/>
      <c r="QAT55" s="37"/>
      <c r="QAU55" s="37"/>
      <c r="QAV55" s="37"/>
      <c r="QAW55" s="37"/>
      <c r="QAX55" s="37"/>
      <c r="QAY55" s="37"/>
      <c r="QAZ55" s="37"/>
      <c r="QBA55" s="37"/>
      <c r="QBB55" s="37"/>
      <c r="QBC55" s="37"/>
      <c r="QBD55" s="37"/>
      <c r="QBE55" s="37"/>
      <c r="QBF55" s="37"/>
      <c r="QBG55" s="37"/>
      <c r="QBH55" s="37"/>
      <c r="QBI55" s="37"/>
      <c r="QBJ55" s="37"/>
      <c r="QBK55" s="37"/>
      <c r="QBL55" s="37"/>
      <c r="QBM55" s="37"/>
      <c r="QBN55" s="37"/>
      <c r="QBO55" s="37"/>
      <c r="QBP55" s="37"/>
      <c r="QBQ55" s="37"/>
      <c r="QBR55" s="37"/>
      <c r="QBS55" s="37"/>
      <c r="QBT55" s="37"/>
      <c r="QBU55" s="37"/>
      <c r="QBV55" s="37"/>
      <c r="QBW55" s="37"/>
      <c r="QBX55" s="37"/>
      <c r="QBY55" s="37"/>
      <c r="QBZ55" s="37"/>
      <c r="QCA55" s="37"/>
      <c r="QCB55" s="37"/>
      <c r="QCC55" s="37"/>
      <c r="QCD55" s="37"/>
      <c r="QCE55" s="37"/>
      <c r="QCF55" s="37"/>
      <c r="QCG55" s="37"/>
      <c r="QCH55" s="37"/>
      <c r="QCI55" s="37"/>
      <c r="QCJ55" s="37"/>
      <c r="QCK55" s="37"/>
      <c r="QCL55" s="37"/>
      <c r="QCM55" s="37"/>
      <c r="QCN55" s="37"/>
      <c r="QCO55" s="37"/>
      <c r="QCP55" s="37"/>
      <c r="QCQ55" s="37"/>
      <c r="QCR55" s="37"/>
      <c r="QCS55" s="37"/>
      <c r="QCT55" s="37"/>
      <c r="QCU55" s="37"/>
      <c r="QCV55" s="37"/>
      <c r="QCW55" s="37"/>
      <c r="QCX55" s="37"/>
      <c r="QCY55" s="37"/>
      <c r="QCZ55" s="37"/>
      <c r="QDA55" s="37"/>
      <c r="QDB55" s="37"/>
      <c r="QDC55" s="37"/>
      <c r="QDD55" s="37"/>
      <c r="QDE55" s="37"/>
      <c r="QDF55" s="37"/>
      <c r="QDG55" s="37"/>
      <c r="QDH55" s="37"/>
      <c r="QDI55" s="37"/>
      <c r="QDJ55" s="37"/>
      <c r="QDK55" s="37"/>
      <c r="QDL55" s="37"/>
      <c r="QDM55" s="37"/>
      <c r="QDN55" s="37"/>
      <c r="QDO55" s="37"/>
      <c r="QDP55" s="37"/>
      <c r="QDQ55" s="37"/>
      <c r="QDR55" s="37"/>
      <c r="QDS55" s="37"/>
      <c r="QDT55" s="37"/>
      <c r="QDU55" s="37"/>
      <c r="QDV55" s="37"/>
      <c r="QDW55" s="37"/>
      <c r="QDX55" s="37"/>
      <c r="QDY55" s="37"/>
      <c r="QDZ55" s="37"/>
      <c r="QEA55" s="37"/>
      <c r="QEB55" s="37"/>
      <c r="QEC55" s="37"/>
      <c r="QED55" s="37"/>
      <c r="QEE55" s="37"/>
      <c r="QEF55" s="37"/>
      <c r="QEG55" s="37"/>
      <c r="QEH55" s="37"/>
      <c r="QEI55" s="37"/>
      <c r="QEJ55" s="37"/>
      <c r="QEK55" s="37"/>
      <c r="QEL55" s="37"/>
      <c r="QEM55" s="37"/>
      <c r="QEN55" s="37"/>
      <c r="QEO55" s="37"/>
      <c r="QEP55" s="37"/>
      <c r="QEQ55" s="37"/>
      <c r="QER55" s="37"/>
      <c r="QES55" s="37"/>
      <c r="QET55" s="37"/>
      <c r="QEU55" s="37"/>
      <c r="QEV55" s="37"/>
      <c r="QEW55" s="37"/>
      <c r="QEX55" s="37"/>
      <c r="QEY55" s="37"/>
      <c r="QEZ55" s="37"/>
      <c r="QFA55" s="37"/>
      <c r="QFB55" s="37"/>
      <c r="QFC55" s="37"/>
      <c r="QFD55" s="37"/>
      <c r="QFE55" s="37"/>
      <c r="QFF55" s="37"/>
      <c r="QFG55" s="37"/>
      <c r="QFH55" s="37"/>
      <c r="QFI55" s="37"/>
      <c r="QFJ55" s="37"/>
      <c r="QFK55" s="37"/>
      <c r="QFL55" s="37"/>
      <c r="QFM55" s="37"/>
      <c r="QFN55" s="37"/>
      <c r="QFO55" s="37"/>
      <c r="QFP55" s="37"/>
      <c r="QFQ55" s="37"/>
      <c r="QFR55" s="37"/>
      <c r="QFS55" s="37"/>
      <c r="QFT55" s="37"/>
      <c r="QFU55" s="37"/>
      <c r="QFV55" s="37"/>
      <c r="QFW55" s="37"/>
      <c r="QFX55" s="37"/>
      <c r="QFY55" s="37"/>
      <c r="QFZ55" s="37"/>
      <c r="QGA55" s="37"/>
      <c r="QGB55" s="37"/>
      <c r="QGC55" s="37"/>
      <c r="QGD55" s="37"/>
      <c r="QGE55" s="37"/>
      <c r="QGF55" s="37"/>
      <c r="QGG55" s="37"/>
      <c r="QGH55" s="37"/>
      <c r="QGI55" s="37"/>
      <c r="QGJ55" s="37"/>
      <c r="QGK55" s="37"/>
      <c r="QGL55" s="37"/>
      <c r="QGM55" s="37"/>
      <c r="QGN55" s="37"/>
      <c r="QGO55" s="37"/>
      <c r="QGP55" s="37"/>
      <c r="QGQ55" s="37"/>
      <c r="QGR55" s="37"/>
      <c r="QGS55" s="37"/>
      <c r="QGT55" s="37"/>
      <c r="QGU55" s="37"/>
      <c r="QGV55" s="37"/>
      <c r="QGW55" s="37"/>
      <c r="QGX55" s="37"/>
      <c r="QGY55" s="37"/>
      <c r="QGZ55" s="37"/>
      <c r="QHA55" s="37"/>
      <c r="QHB55" s="37"/>
      <c r="QHC55" s="37"/>
      <c r="QHD55" s="37"/>
      <c r="QHE55" s="37"/>
      <c r="QHF55" s="37"/>
      <c r="QHG55" s="37"/>
      <c r="QHH55" s="37"/>
      <c r="QHI55" s="37"/>
      <c r="QHJ55" s="37"/>
      <c r="QHK55" s="37"/>
      <c r="QHL55" s="37"/>
      <c r="QHM55" s="37"/>
      <c r="QHN55" s="37"/>
      <c r="QHO55" s="37"/>
      <c r="QHP55" s="37"/>
      <c r="QHQ55" s="37"/>
      <c r="QHR55" s="37"/>
      <c r="QHS55" s="37"/>
      <c r="QHT55" s="37"/>
      <c r="QHU55" s="37"/>
      <c r="QHV55" s="37"/>
      <c r="QHW55" s="37"/>
      <c r="QHX55" s="37"/>
      <c r="QHY55" s="37"/>
      <c r="QHZ55" s="37"/>
      <c r="QIA55" s="37"/>
      <c r="QIB55" s="37"/>
      <c r="QIC55" s="37"/>
      <c r="QID55" s="37"/>
      <c r="QIE55" s="37"/>
      <c r="QIF55" s="37"/>
      <c r="QIG55" s="37"/>
      <c r="QIH55" s="37"/>
      <c r="QII55" s="37"/>
      <c r="QIJ55" s="37"/>
      <c r="QIK55" s="37"/>
      <c r="QIL55" s="37"/>
      <c r="QIM55" s="37"/>
      <c r="QIN55" s="37"/>
      <c r="QIO55" s="37"/>
      <c r="QIP55" s="37"/>
      <c r="QIQ55" s="37"/>
      <c r="QIR55" s="37"/>
      <c r="QIS55" s="37"/>
      <c r="QIT55" s="37"/>
      <c r="QIU55" s="37"/>
      <c r="QIV55" s="37"/>
      <c r="QIW55" s="37"/>
      <c r="QIX55" s="37"/>
      <c r="QIY55" s="37"/>
      <c r="QIZ55" s="37"/>
      <c r="QJA55" s="37"/>
      <c r="QJB55" s="37"/>
      <c r="QJC55" s="37"/>
      <c r="QJD55" s="37"/>
      <c r="QJE55" s="37"/>
      <c r="QJF55" s="37"/>
      <c r="QJG55" s="37"/>
      <c r="QJH55" s="37"/>
      <c r="QJI55" s="37"/>
      <c r="QJJ55" s="37"/>
      <c r="QJK55" s="37"/>
      <c r="QJL55" s="37"/>
      <c r="QJM55" s="37"/>
      <c r="QJN55" s="37"/>
      <c r="QJO55" s="37"/>
      <c r="QJP55" s="37"/>
      <c r="QJQ55" s="37"/>
      <c r="QJR55" s="37"/>
      <c r="QJS55" s="37"/>
      <c r="QJT55" s="37"/>
      <c r="QJU55" s="37"/>
      <c r="QJV55" s="37"/>
      <c r="QJW55" s="37"/>
      <c r="QJX55" s="37"/>
      <c r="QJY55" s="37"/>
      <c r="QJZ55" s="37"/>
      <c r="QKA55" s="37"/>
      <c r="QKB55" s="37"/>
      <c r="QKC55" s="37"/>
      <c r="QKD55" s="37"/>
      <c r="QKE55" s="37"/>
      <c r="QKF55" s="37"/>
      <c r="QKG55" s="37"/>
      <c r="QKH55" s="37"/>
      <c r="QKI55" s="37"/>
      <c r="QKJ55" s="37"/>
      <c r="QKK55" s="37"/>
      <c r="QKL55" s="37"/>
      <c r="QKM55" s="37"/>
      <c r="QKN55" s="37"/>
      <c r="QKO55" s="37"/>
      <c r="QKP55" s="37"/>
      <c r="QKQ55" s="37"/>
      <c r="QKR55" s="37"/>
      <c r="QKS55" s="37"/>
      <c r="QKT55" s="37"/>
      <c r="QKU55" s="37"/>
      <c r="QKV55" s="37"/>
      <c r="QKW55" s="37"/>
      <c r="QKX55" s="37"/>
      <c r="QKY55" s="37"/>
      <c r="QKZ55" s="37"/>
      <c r="QLA55" s="37"/>
      <c r="QLB55" s="37"/>
      <c r="QLC55" s="37"/>
      <c r="QLD55" s="37"/>
      <c r="QLE55" s="37"/>
      <c r="QLF55" s="37"/>
      <c r="QLG55" s="37"/>
      <c r="QLH55" s="37"/>
      <c r="QLI55" s="37"/>
      <c r="QLJ55" s="37"/>
      <c r="QLK55" s="37"/>
      <c r="QLL55" s="37"/>
      <c r="QLM55" s="37"/>
      <c r="QLN55" s="37"/>
      <c r="QLO55" s="37"/>
      <c r="QLP55" s="37"/>
      <c r="QLQ55" s="37"/>
      <c r="QLR55" s="37"/>
      <c r="QLS55" s="37"/>
      <c r="QLT55" s="37"/>
      <c r="QLU55" s="37"/>
      <c r="QLV55" s="37"/>
      <c r="QLW55" s="37"/>
      <c r="QLX55" s="37"/>
      <c r="QLY55" s="37"/>
      <c r="QLZ55" s="37"/>
      <c r="QMA55" s="37"/>
      <c r="QMB55" s="37"/>
      <c r="QMC55" s="37"/>
      <c r="QMD55" s="37"/>
      <c r="QME55" s="37"/>
      <c r="QMF55" s="37"/>
      <c r="QMG55" s="37"/>
      <c r="QMH55" s="37"/>
      <c r="QMI55" s="37"/>
      <c r="QMJ55" s="37"/>
      <c r="QMK55" s="37"/>
      <c r="QML55" s="37"/>
      <c r="QMM55" s="37"/>
      <c r="QMN55" s="37"/>
      <c r="QMO55" s="37"/>
      <c r="QMP55" s="37"/>
      <c r="QMQ55" s="37"/>
      <c r="QMR55" s="37"/>
      <c r="QMS55" s="37"/>
      <c r="QMT55" s="37"/>
      <c r="QMU55" s="37"/>
      <c r="QMV55" s="37"/>
      <c r="QMW55" s="37"/>
      <c r="QMX55" s="37"/>
      <c r="QMY55" s="37"/>
      <c r="QMZ55" s="37"/>
      <c r="QNA55" s="37"/>
      <c r="QNB55" s="37"/>
      <c r="QNC55" s="37"/>
      <c r="QND55" s="37"/>
      <c r="QNE55" s="37"/>
      <c r="QNF55" s="37"/>
      <c r="QNG55" s="37"/>
      <c r="QNH55" s="37"/>
      <c r="QNI55" s="37"/>
      <c r="QNJ55" s="37"/>
      <c r="QNK55" s="37"/>
      <c r="QNL55" s="37"/>
      <c r="QNM55" s="37"/>
      <c r="QNN55" s="37"/>
      <c r="QNO55" s="37"/>
      <c r="QNP55" s="37"/>
      <c r="QNQ55" s="37"/>
      <c r="QNR55" s="37"/>
      <c r="QNS55" s="37"/>
      <c r="QNT55" s="37"/>
      <c r="QNU55" s="37"/>
      <c r="QNV55" s="37"/>
      <c r="QNW55" s="37"/>
      <c r="QNX55" s="37"/>
      <c r="QNY55" s="37"/>
      <c r="QNZ55" s="37"/>
      <c r="QOA55" s="37"/>
      <c r="QOB55" s="37"/>
      <c r="QOC55" s="37"/>
      <c r="QOD55" s="37"/>
      <c r="QOE55" s="37"/>
      <c r="QOF55" s="37"/>
      <c r="QOG55" s="37"/>
      <c r="QOH55" s="37"/>
      <c r="QOI55" s="37"/>
      <c r="QOJ55" s="37"/>
      <c r="QOK55" s="37"/>
      <c r="QOL55" s="37"/>
      <c r="QOM55" s="37"/>
      <c r="QON55" s="37"/>
      <c r="QOO55" s="37"/>
      <c r="QOP55" s="37"/>
      <c r="QOQ55" s="37"/>
      <c r="QOR55" s="37"/>
      <c r="QOS55" s="37"/>
      <c r="QOT55" s="37"/>
      <c r="QOU55" s="37"/>
      <c r="QOV55" s="37"/>
      <c r="QOW55" s="37"/>
      <c r="QOX55" s="37"/>
      <c r="QOY55" s="37"/>
      <c r="QOZ55" s="37"/>
      <c r="QPA55" s="37"/>
      <c r="QPB55" s="37"/>
      <c r="QPC55" s="37"/>
      <c r="QPD55" s="37"/>
      <c r="QPE55" s="37"/>
      <c r="QPF55" s="37"/>
      <c r="QPG55" s="37"/>
      <c r="QPH55" s="37"/>
      <c r="QPI55" s="37"/>
      <c r="QPJ55" s="37"/>
      <c r="QPK55" s="37"/>
      <c r="QPL55" s="37"/>
      <c r="QPM55" s="37"/>
      <c r="QPN55" s="37"/>
      <c r="QPO55" s="37"/>
      <c r="QPP55" s="37"/>
      <c r="QPQ55" s="37"/>
      <c r="QPR55" s="37"/>
      <c r="QPS55" s="37"/>
      <c r="QPT55" s="37"/>
      <c r="QPU55" s="37"/>
      <c r="QPV55" s="37"/>
      <c r="QPW55" s="37"/>
      <c r="QPX55" s="37"/>
      <c r="QPY55" s="37"/>
      <c r="QPZ55" s="37"/>
      <c r="QQA55" s="37"/>
      <c r="QQB55" s="37"/>
      <c r="QQC55" s="37"/>
      <c r="QQD55" s="37"/>
      <c r="QQE55" s="37"/>
      <c r="QQF55" s="37"/>
      <c r="QQG55" s="37"/>
      <c r="QQH55" s="37"/>
      <c r="QQI55" s="37"/>
      <c r="QQJ55" s="37"/>
      <c r="QQK55" s="37"/>
      <c r="QQL55" s="37"/>
      <c r="QQM55" s="37"/>
      <c r="QQN55" s="37"/>
      <c r="QQO55" s="37"/>
      <c r="QQP55" s="37"/>
      <c r="QQQ55" s="37"/>
      <c r="QQR55" s="37"/>
      <c r="QQS55" s="37"/>
      <c r="QQT55" s="37"/>
      <c r="QQU55" s="37"/>
      <c r="QQV55" s="37"/>
      <c r="QQW55" s="37"/>
      <c r="QQX55" s="37"/>
      <c r="QQY55" s="37"/>
      <c r="QQZ55" s="37"/>
      <c r="QRA55" s="37"/>
      <c r="QRB55" s="37"/>
      <c r="QRC55" s="37"/>
      <c r="QRD55" s="37"/>
      <c r="QRE55" s="37"/>
      <c r="QRF55" s="37"/>
      <c r="QRG55" s="37"/>
      <c r="QRH55" s="37"/>
      <c r="QRI55" s="37"/>
      <c r="QRJ55" s="37"/>
      <c r="QRK55" s="37"/>
      <c r="QRL55" s="37"/>
      <c r="QRM55" s="37"/>
      <c r="QRN55" s="37"/>
      <c r="QRO55" s="37"/>
      <c r="QRP55" s="37"/>
      <c r="QRQ55" s="37"/>
      <c r="QRR55" s="37"/>
      <c r="QRS55" s="37"/>
      <c r="QRT55" s="37"/>
      <c r="QRU55" s="37"/>
      <c r="QRV55" s="37"/>
      <c r="QRW55" s="37"/>
      <c r="QRX55" s="37"/>
      <c r="QRY55" s="37"/>
      <c r="QRZ55" s="37"/>
      <c r="QSA55" s="37"/>
      <c r="QSB55" s="37"/>
      <c r="QSC55" s="37"/>
      <c r="QSD55" s="37"/>
      <c r="QSE55" s="37"/>
      <c r="QSF55" s="37"/>
      <c r="QSG55" s="37"/>
      <c r="QSH55" s="37"/>
      <c r="QSI55" s="37"/>
      <c r="QSJ55" s="37"/>
      <c r="QSK55" s="37"/>
      <c r="QSL55" s="37"/>
      <c r="QSM55" s="37"/>
      <c r="QSN55" s="37"/>
      <c r="QSO55" s="37"/>
      <c r="QSP55" s="37"/>
      <c r="QSQ55" s="37"/>
      <c r="QSR55" s="37"/>
      <c r="QSS55" s="37"/>
      <c r="QST55" s="37"/>
      <c r="QSU55" s="37"/>
      <c r="QSV55" s="37"/>
      <c r="QSW55" s="37"/>
      <c r="QSX55" s="37"/>
      <c r="QSY55" s="37"/>
      <c r="QSZ55" s="37"/>
      <c r="QTA55" s="37"/>
      <c r="QTB55" s="37"/>
      <c r="QTC55" s="37"/>
      <c r="QTD55" s="37"/>
      <c r="QTE55" s="37"/>
      <c r="QTF55" s="37"/>
      <c r="QTG55" s="37"/>
      <c r="QTH55" s="37"/>
      <c r="QTI55" s="37"/>
      <c r="QTJ55" s="37"/>
      <c r="QTK55" s="37"/>
      <c r="QTL55" s="37"/>
      <c r="QTM55" s="37"/>
      <c r="QTN55" s="37"/>
      <c r="QTO55" s="37"/>
      <c r="QTP55" s="37"/>
      <c r="QTQ55" s="37"/>
      <c r="QTR55" s="37"/>
      <c r="QTS55" s="37"/>
      <c r="QTT55" s="37"/>
      <c r="QTU55" s="37"/>
      <c r="QTV55" s="37"/>
      <c r="QTW55" s="37"/>
      <c r="QTX55" s="37"/>
      <c r="QTY55" s="37"/>
      <c r="QTZ55" s="37"/>
      <c r="QUA55" s="37"/>
      <c r="QUB55" s="37"/>
      <c r="QUC55" s="37"/>
      <c r="QUD55" s="37"/>
      <c r="QUE55" s="37"/>
      <c r="QUF55" s="37"/>
      <c r="QUG55" s="37"/>
      <c r="QUH55" s="37"/>
      <c r="QUI55" s="37"/>
      <c r="QUJ55" s="37"/>
      <c r="QUK55" s="37"/>
      <c r="QUL55" s="37"/>
      <c r="QUM55" s="37"/>
      <c r="QUN55" s="37"/>
      <c r="QUO55" s="37"/>
      <c r="QUP55" s="37"/>
      <c r="QUQ55" s="37"/>
      <c r="QUR55" s="37"/>
      <c r="QUS55" s="37"/>
      <c r="QUT55" s="37"/>
      <c r="QUU55" s="37"/>
      <c r="QUV55" s="37"/>
      <c r="QUW55" s="37"/>
      <c r="QUX55" s="37"/>
      <c r="QUY55" s="37"/>
      <c r="QUZ55" s="37"/>
      <c r="QVA55" s="37"/>
      <c r="QVB55" s="37"/>
      <c r="QVC55" s="37"/>
      <c r="QVD55" s="37"/>
      <c r="QVE55" s="37"/>
      <c r="QVF55" s="37"/>
      <c r="QVG55" s="37"/>
      <c r="QVH55" s="37"/>
      <c r="QVI55" s="37"/>
      <c r="QVJ55" s="37"/>
      <c r="QVK55" s="37"/>
      <c r="QVL55" s="37"/>
      <c r="QVM55" s="37"/>
      <c r="QVN55" s="37"/>
      <c r="QVO55" s="37"/>
      <c r="QVP55" s="37"/>
      <c r="QVQ55" s="37"/>
      <c r="QVR55" s="37"/>
      <c r="QVS55" s="37"/>
      <c r="QVT55" s="37"/>
      <c r="QVU55" s="37"/>
      <c r="QVV55" s="37"/>
      <c r="QVW55" s="37"/>
      <c r="QVX55" s="37"/>
      <c r="QVY55" s="37"/>
      <c r="QVZ55" s="37"/>
      <c r="QWA55" s="37"/>
      <c r="QWB55" s="37"/>
      <c r="QWC55" s="37"/>
      <c r="QWD55" s="37"/>
      <c r="QWE55" s="37"/>
      <c r="QWF55" s="37"/>
      <c r="QWG55" s="37"/>
      <c r="QWH55" s="37"/>
      <c r="QWI55" s="37"/>
      <c r="QWJ55" s="37"/>
      <c r="QWK55" s="37"/>
      <c r="QWL55" s="37"/>
      <c r="QWM55" s="37"/>
      <c r="QWN55" s="37"/>
      <c r="QWO55" s="37"/>
      <c r="QWP55" s="37"/>
      <c r="QWQ55" s="37"/>
      <c r="QWR55" s="37"/>
      <c r="QWS55" s="37"/>
      <c r="QWT55" s="37"/>
      <c r="QWU55" s="37"/>
      <c r="QWV55" s="37"/>
      <c r="QWW55" s="37"/>
      <c r="QWX55" s="37"/>
      <c r="QWY55" s="37"/>
      <c r="QWZ55" s="37"/>
      <c r="QXA55" s="37"/>
      <c r="QXB55" s="37"/>
      <c r="QXC55" s="37"/>
      <c r="QXD55" s="37"/>
      <c r="QXE55" s="37"/>
      <c r="QXF55" s="37"/>
      <c r="QXG55" s="37"/>
      <c r="QXH55" s="37"/>
      <c r="QXI55" s="37"/>
      <c r="QXJ55" s="37"/>
      <c r="QXK55" s="37"/>
      <c r="QXL55" s="37"/>
      <c r="QXM55" s="37"/>
      <c r="QXN55" s="37"/>
      <c r="QXO55" s="37"/>
      <c r="QXP55" s="37"/>
      <c r="QXQ55" s="37"/>
      <c r="QXR55" s="37"/>
      <c r="QXS55" s="37"/>
      <c r="QXT55" s="37"/>
      <c r="QXU55" s="37"/>
      <c r="QXV55" s="37"/>
      <c r="QXW55" s="37"/>
      <c r="QXX55" s="37"/>
      <c r="QXY55" s="37"/>
      <c r="QXZ55" s="37"/>
      <c r="QYA55" s="37"/>
      <c r="QYB55" s="37"/>
      <c r="QYC55" s="37"/>
      <c r="QYD55" s="37"/>
      <c r="QYE55" s="37"/>
      <c r="QYF55" s="37"/>
      <c r="QYG55" s="37"/>
      <c r="QYH55" s="37"/>
      <c r="QYI55" s="37"/>
      <c r="QYJ55" s="37"/>
      <c r="QYK55" s="37"/>
      <c r="QYL55" s="37"/>
      <c r="QYM55" s="37"/>
      <c r="QYN55" s="37"/>
      <c r="QYO55" s="37"/>
      <c r="QYP55" s="37"/>
      <c r="QYQ55" s="37"/>
      <c r="QYR55" s="37"/>
      <c r="QYS55" s="37"/>
      <c r="QYT55" s="37"/>
      <c r="QYU55" s="37"/>
      <c r="QYV55" s="37"/>
      <c r="QYW55" s="37"/>
      <c r="QYX55" s="37"/>
      <c r="QYY55" s="37"/>
      <c r="QYZ55" s="37"/>
      <c r="QZA55" s="37"/>
      <c r="QZB55" s="37"/>
      <c r="QZC55" s="37"/>
      <c r="QZD55" s="37"/>
      <c r="QZE55" s="37"/>
      <c r="QZF55" s="37"/>
      <c r="QZG55" s="37"/>
      <c r="QZH55" s="37"/>
      <c r="QZI55" s="37"/>
      <c r="QZJ55" s="37"/>
      <c r="QZK55" s="37"/>
      <c r="QZL55" s="37"/>
      <c r="QZM55" s="37"/>
      <c r="QZN55" s="37"/>
      <c r="QZO55" s="37"/>
      <c r="QZP55" s="37"/>
      <c r="QZQ55" s="37"/>
      <c r="QZR55" s="37"/>
      <c r="QZS55" s="37"/>
      <c r="QZT55" s="37"/>
      <c r="QZU55" s="37"/>
      <c r="QZV55" s="37"/>
      <c r="QZW55" s="37"/>
      <c r="QZX55" s="37"/>
      <c r="QZY55" s="37"/>
      <c r="QZZ55" s="37"/>
      <c r="RAA55" s="37"/>
      <c r="RAB55" s="37"/>
      <c r="RAC55" s="37"/>
      <c r="RAD55" s="37"/>
      <c r="RAE55" s="37"/>
      <c r="RAF55" s="37"/>
      <c r="RAG55" s="37"/>
      <c r="RAH55" s="37"/>
      <c r="RAI55" s="37"/>
      <c r="RAJ55" s="37"/>
      <c r="RAK55" s="37"/>
      <c r="RAL55" s="37"/>
      <c r="RAM55" s="37"/>
      <c r="RAN55" s="37"/>
      <c r="RAO55" s="37"/>
      <c r="RAP55" s="37"/>
      <c r="RAQ55" s="37"/>
      <c r="RAR55" s="37"/>
      <c r="RAS55" s="37"/>
      <c r="RAT55" s="37"/>
      <c r="RAU55" s="37"/>
      <c r="RAV55" s="37"/>
      <c r="RAW55" s="37"/>
      <c r="RAX55" s="37"/>
      <c r="RAY55" s="37"/>
      <c r="RAZ55" s="37"/>
      <c r="RBA55" s="37"/>
      <c r="RBB55" s="37"/>
      <c r="RBC55" s="37"/>
      <c r="RBD55" s="37"/>
      <c r="RBE55" s="37"/>
      <c r="RBF55" s="37"/>
      <c r="RBG55" s="37"/>
      <c r="RBH55" s="37"/>
      <c r="RBI55" s="37"/>
      <c r="RBJ55" s="37"/>
      <c r="RBK55" s="37"/>
      <c r="RBL55" s="37"/>
      <c r="RBM55" s="37"/>
      <c r="RBN55" s="37"/>
      <c r="RBO55" s="37"/>
      <c r="RBP55" s="37"/>
      <c r="RBQ55" s="37"/>
      <c r="RBR55" s="37"/>
      <c r="RBS55" s="37"/>
      <c r="RBT55" s="37"/>
      <c r="RBU55" s="37"/>
      <c r="RBV55" s="37"/>
      <c r="RBW55" s="37"/>
      <c r="RBX55" s="37"/>
      <c r="RBY55" s="37"/>
      <c r="RBZ55" s="37"/>
      <c r="RCA55" s="37"/>
      <c r="RCB55" s="37"/>
      <c r="RCC55" s="37"/>
      <c r="RCD55" s="37"/>
      <c r="RCE55" s="37"/>
      <c r="RCF55" s="37"/>
      <c r="RCG55" s="37"/>
      <c r="RCH55" s="37"/>
      <c r="RCI55" s="37"/>
      <c r="RCJ55" s="37"/>
      <c r="RCK55" s="37"/>
      <c r="RCL55" s="37"/>
      <c r="RCM55" s="37"/>
      <c r="RCN55" s="37"/>
      <c r="RCO55" s="37"/>
      <c r="RCP55" s="37"/>
      <c r="RCQ55" s="37"/>
      <c r="RCR55" s="37"/>
      <c r="RCS55" s="37"/>
      <c r="RCT55" s="37"/>
      <c r="RCU55" s="37"/>
      <c r="RCV55" s="37"/>
      <c r="RCW55" s="37"/>
      <c r="RCX55" s="37"/>
      <c r="RCY55" s="37"/>
      <c r="RCZ55" s="37"/>
      <c r="RDA55" s="37"/>
      <c r="RDB55" s="37"/>
      <c r="RDC55" s="37"/>
      <c r="RDD55" s="37"/>
      <c r="RDE55" s="37"/>
      <c r="RDF55" s="37"/>
      <c r="RDG55" s="37"/>
      <c r="RDH55" s="37"/>
      <c r="RDI55" s="37"/>
      <c r="RDJ55" s="37"/>
      <c r="RDK55" s="37"/>
      <c r="RDL55" s="37"/>
      <c r="RDM55" s="37"/>
      <c r="RDN55" s="37"/>
      <c r="RDO55" s="37"/>
      <c r="RDP55" s="37"/>
      <c r="RDQ55" s="37"/>
      <c r="RDR55" s="37"/>
      <c r="RDS55" s="37"/>
      <c r="RDT55" s="37"/>
      <c r="RDU55" s="37"/>
      <c r="RDV55" s="37"/>
      <c r="RDW55" s="37"/>
      <c r="RDX55" s="37"/>
      <c r="RDY55" s="37"/>
      <c r="RDZ55" s="37"/>
      <c r="REA55" s="37"/>
      <c r="REB55" s="37"/>
      <c r="REC55" s="37"/>
      <c r="RED55" s="37"/>
      <c r="REE55" s="37"/>
      <c r="REF55" s="37"/>
      <c r="REG55" s="37"/>
      <c r="REH55" s="37"/>
      <c r="REI55" s="37"/>
      <c r="REJ55" s="37"/>
      <c r="REK55" s="37"/>
      <c r="REL55" s="37"/>
      <c r="REM55" s="37"/>
      <c r="REN55" s="37"/>
      <c r="REO55" s="37"/>
      <c r="REP55" s="37"/>
      <c r="REQ55" s="37"/>
      <c r="RER55" s="37"/>
      <c r="RES55" s="37"/>
      <c r="RET55" s="37"/>
      <c r="REU55" s="37"/>
      <c r="REV55" s="37"/>
      <c r="REW55" s="37"/>
      <c r="REX55" s="37"/>
      <c r="REY55" s="37"/>
      <c r="REZ55" s="37"/>
      <c r="RFA55" s="37"/>
      <c r="RFB55" s="37"/>
      <c r="RFC55" s="37"/>
      <c r="RFD55" s="37"/>
      <c r="RFE55" s="37"/>
      <c r="RFF55" s="37"/>
      <c r="RFG55" s="37"/>
      <c r="RFH55" s="37"/>
      <c r="RFI55" s="37"/>
      <c r="RFJ55" s="37"/>
      <c r="RFK55" s="37"/>
      <c r="RFL55" s="37"/>
      <c r="RFM55" s="37"/>
      <c r="RFN55" s="37"/>
      <c r="RFO55" s="37"/>
      <c r="RFP55" s="37"/>
      <c r="RFQ55" s="37"/>
      <c r="RFR55" s="37"/>
      <c r="RFS55" s="37"/>
      <c r="RFT55" s="37"/>
      <c r="RFU55" s="37"/>
      <c r="RFV55" s="37"/>
      <c r="RFW55" s="37"/>
      <c r="RFX55" s="37"/>
      <c r="RFY55" s="37"/>
      <c r="RFZ55" s="37"/>
      <c r="RGA55" s="37"/>
      <c r="RGB55" s="37"/>
      <c r="RGC55" s="37"/>
      <c r="RGD55" s="37"/>
      <c r="RGE55" s="37"/>
      <c r="RGF55" s="37"/>
      <c r="RGG55" s="37"/>
      <c r="RGH55" s="37"/>
      <c r="RGI55" s="37"/>
      <c r="RGJ55" s="37"/>
      <c r="RGK55" s="37"/>
      <c r="RGL55" s="37"/>
      <c r="RGM55" s="37"/>
      <c r="RGN55" s="37"/>
      <c r="RGO55" s="37"/>
      <c r="RGP55" s="37"/>
      <c r="RGQ55" s="37"/>
      <c r="RGR55" s="37"/>
      <c r="RGS55" s="37"/>
      <c r="RGT55" s="37"/>
      <c r="RGU55" s="37"/>
      <c r="RGV55" s="37"/>
      <c r="RGW55" s="37"/>
      <c r="RGX55" s="37"/>
      <c r="RGY55" s="37"/>
      <c r="RGZ55" s="37"/>
      <c r="RHA55" s="37"/>
      <c r="RHB55" s="37"/>
      <c r="RHC55" s="37"/>
      <c r="RHD55" s="37"/>
      <c r="RHE55" s="37"/>
      <c r="RHF55" s="37"/>
      <c r="RHG55" s="37"/>
      <c r="RHH55" s="37"/>
      <c r="RHI55" s="37"/>
      <c r="RHJ55" s="37"/>
      <c r="RHK55" s="37"/>
      <c r="RHL55" s="37"/>
      <c r="RHM55" s="37"/>
      <c r="RHN55" s="37"/>
      <c r="RHO55" s="37"/>
      <c r="RHP55" s="37"/>
      <c r="RHQ55" s="37"/>
      <c r="RHR55" s="37"/>
      <c r="RHS55" s="37"/>
      <c r="RHT55" s="37"/>
      <c r="RHU55" s="37"/>
      <c r="RHV55" s="37"/>
      <c r="RHW55" s="37"/>
      <c r="RHX55" s="37"/>
      <c r="RHY55" s="37"/>
      <c r="RHZ55" s="37"/>
      <c r="RIA55" s="37"/>
      <c r="RIB55" s="37"/>
      <c r="RIC55" s="37"/>
      <c r="RID55" s="37"/>
      <c r="RIE55" s="37"/>
      <c r="RIF55" s="37"/>
      <c r="RIG55" s="37"/>
      <c r="RIH55" s="37"/>
      <c r="RII55" s="37"/>
      <c r="RIJ55" s="37"/>
      <c r="RIK55" s="37"/>
      <c r="RIL55" s="37"/>
      <c r="RIM55" s="37"/>
      <c r="RIN55" s="37"/>
      <c r="RIO55" s="37"/>
      <c r="RIP55" s="37"/>
      <c r="RIQ55" s="37"/>
      <c r="RIR55" s="37"/>
      <c r="RIS55" s="37"/>
      <c r="RIT55" s="37"/>
      <c r="RIU55" s="37"/>
      <c r="RIV55" s="37"/>
      <c r="RIW55" s="37"/>
      <c r="RIX55" s="37"/>
      <c r="RIY55" s="37"/>
      <c r="RIZ55" s="37"/>
      <c r="RJA55" s="37"/>
      <c r="RJB55" s="37"/>
      <c r="RJC55" s="37"/>
      <c r="RJD55" s="37"/>
      <c r="RJE55" s="37"/>
      <c r="RJF55" s="37"/>
      <c r="RJG55" s="37"/>
      <c r="RJH55" s="37"/>
      <c r="RJI55" s="37"/>
      <c r="RJJ55" s="37"/>
      <c r="RJK55" s="37"/>
      <c r="RJL55" s="37"/>
      <c r="RJM55" s="37"/>
      <c r="RJN55" s="37"/>
      <c r="RJO55" s="37"/>
      <c r="RJP55" s="37"/>
      <c r="RJQ55" s="37"/>
      <c r="RJR55" s="37"/>
      <c r="RJS55" s="37"/>
      <c r="RJT55" s="37"/>
      <c r="RJU55" s="37"/>
      <c r="RJV55" s="37"/>
      <c r="RJW55" s="37"/>
      <c r="RJX55" s="37"/>
      <c r="RJY55" s="37"/>
      <c r="RJZ55" s="37"/>
      <c r="RKA55" s="37"/>
      <c r="RKB55" s="37"/>
      <c r="RKC55" s="37"/>
      <c r="RKD55" s="37"/>
      <c r="RKE55" s="37"/>
      <c r="RKF55" s="37"/>
      <c r="RKG55" s="37"/>
      <c r="RKH55" s="37"/>
      <c r="RKI55" s="37"/>
      <c r="RKJ55" s="37"/>
      <c r="RKK55" s="37"/>
      <c r="RKL55" s="37"/>
      <c r="RKM55" s="37"/>
      <c r="RKN55" s="37"/>
      <c r="RKO55" s="37"/>
      <c r="RKP55" s="37"/>
      <c r="RKQ55" s="37"/>
      <c r="RKR55" s="37"/>
      <c r="RKS55" s="37"/>
      <c r="RKT55" s="37"/>
      <c r="RKU55" s="37"/>
      <c r="RKV55" s="37"/>
      <c r="RKW55" s="37"/>
      <c r="RKX55" s="37"/>
      <c r="RKY55" s="37"/>
      <c r="RKZ55" s="37"/>
      <c r="RLA55" s="37"/>
      <c r="RLB55" s="37"/>
      <c r="RLC55" s="37"/>
      <c r="RLD55" s="37"/>
      <c r="RLE55" s="37"/>
      <c r="RLF55" s="37"/>
      <c r="RLG55" s="37"/>
      <c r="RLH55" s="37"/>
      <c r="RLI55" s="37"/>
      <c r="RLJ55" s="37"/>
      <c r="RLK55" s="37"/>
      <c r="RLL55" s="37"/>
      <c r="RLM55" s="37"/>
      <c r="RLN55" s="37"/>
      <c r="RLO55" s="37"/>
      <c r="RLP55" s="37"/>
      <c r="RLQ55" s="37"/>
      <c r="RLR55" s="37"/>
      <c r="RLS55" s="37"/>
      <c r="RLT55" s="37"/>
      <c r="RLU55" s="37"/>
      <c r="RLV55" s="37"/>
      <c r="RLW55" s="37"/>
      <c r="RLX55" s="37"/>
      <c r="RLY55" s="37"/>
      <c r="RLZ55" s="37"/>
      <c r="RMA55" s="37"/>
      <c r="RMB55" s="37"/>
      <c r="RMC55" s="37"/>
      <c r="RMD55" s="37"/>
      <c r="RME55" s="37"/>
      <c r="RMF55" s="37"/>
      <c r="RMG55" s="37"/>
      <c r="RMH55" s="37"/>
      <c r="RMI55" s="37"/>
      <c r="RMJ55" s="37"/>
      <c r="RMK55" s="37"/>
      <c r="RML55" s="37"/>
      <c r="RMM55" s="37"/>
      <c r="RMN55" s="37"/>
      <c r="RMO55" s="37"/>
      <c r="RMP55" s="37"/>
      <c r="RMQ55" s="37"/>
      <c r="RMR55" s="37"/>
      <c r="RMS55" s="37"/>
      <c r="RMT55" s="37"/>
      <c r="RMU55" s="37"/>
      <c r="RMV55" s="37"/>
      <c r="RMW55" s="37"/>
      <c r="RMX55" s="37"/>
      <c r="RMY55" s="37"/>
      <c r="RMZ55" s="37"/>
      <c r="RNA55" s="37"/>
      <c r="RNB55" s="37"/>
      <c r="RNC55" s="37"/>
      <c r="RND55" s="37"/>
      <c r="RNE55" s="37"/>
      <c r="RNF55" s="37"/>
      <c r="RNG55" s="37"/>
      <c r="RNH55" s="37"/>
      <c r="RNI55" s="37"/>
      <c r="RNJ55" s="37"/>
      <c r="RNK55" s="37"/>
      <c r="RNL55" s="37"/>
      <c r="RNM55" s="37"/>
      <c r="RNN55" s="37"/>
      <c r="RNO55" s="37"/>
      <c r="RNP55" s="37"/>
      <c r="RNQ55" s="37"/>
      <c r="RNR55" s="37"/>
      <c r="RNS55" s="37"/>
      <c r="RNT55" s="37"/>
      <c r="RNU55" s="37"/>
      <c r="RNV55" s="37"/>
      <c r="RNW55" s="37"/>
      <c r="RNX55" s="37"/>
      <c r="RNY55" s="37"/>
      <c r="RNZ55" s="37"/>
      <c r="ROA55" s="37"/>
      <c r="ROB55" s="37"/>
      <c r="ROC55" s="37"/>
      <c r="ROD55" s="37"/>
      <c r="ROE55" s="37"/>
      <c r="ROF55" s="37"/>
      <c r="ROG55" s="37"/>
      <c r="ROH55" s="37"/>
      <c r="ROI55" s="37"/>
      <c r="ROJ55" s="37"/>
      <c r="ROK55" s="37"/>
      <c r="ROL55" s="37"/>
      <c r="ROM55" s="37"/>
      <c r="RON55" s="37"/>
      <c r="ROO55" s="37"/>
      <c r="ROP55" s="37"/>
      <c r="ROQ55" s="37"/>
      <c r="ROR55" s="37"/>
      <c r="ROS55" s="37"/>
      <c r="ROT55" s="37"/>
      <c r="ROU55" s="37"/>
      <c r="ROV55" s="37"/>
      <c r="ROW55" s="37"/>
      <c r="ROX55" s="37"/>
      <c r="ROY55" s="37"/>
      <c r="ROZ55" s="37"/>
      <c r="RPA55" s="37"/>
      <c r="RPB55" s="37"/>
      <c r="RPC55" s="37"/>
      <c r="RPD55" s="37"/>
      <c r="RPE55" s="37"/>
      <c r="RPF55" s="37"/>
      <c r="RPG55" s="37"/>
      <c r="RPH55" s="37"/>
      <c r="RPI55" s="37"/>
      <c r="RPJ55" s="37"/>
      <c r="RPK55" s="37"/>
      <c r="RPL55" s="37"/>
      <c r="RPM55" s="37"/>
      <c r="RPN55" s="37"/>
      <c r="RPO55" s="37"/>
      <c r="RPP55" s="37"/>
      <c r="RPQ55" s="37"/>
      <c r="RPR55" s="37"/>
      <c r="RPS55" s="37"/>
      <c r="RPT55" s="37"/>
      <c r="RPU55" s="37"/>
      <c r="RPV55" s="37"/>
      <c r="RPW55" s="37"/>
      <c r="RPX55" s="37"/>
      <c r="RPY55" s="37"/>
      <c r="RPZ55" s="37"/>
      <c r="RQA55" s="37"/>
      <c r="RQB55" s="37"/>
      <c r="RQC55" s="37"/>
      <c r="RQD55" s="37"/>
      <c r="RQE55" s="37"/>
      <c r="RQF55" s="37"/>
      <c r="RQG55" s="37"/>
      <c r="RQH55" s="37"/>
      <c r="RQI55" s="37"/>
      <c r="RQJ55" s="37"/>
      <c r="RQK55" s="37"/>
      <c r="RQL55" s="37"/>
      <c r="RQM55" s="37"/>
      <c r="RQN55" s="37"/>
      <c r="RQO55" s="37"/>
      <c r="RQP55" s="37"/>
      <c r="RQQ55" s="37"/>
      <c r="RQR55" s="37"/>
      <c r="RQS55" s="37"/>
      <c r="RQT55" s="37"/>
      <c r="RQU55" s="37"/>
      <c r="RQV55" s="37"/>
      <c r="RQW55" s="37"/>
      <c r="RQX55" s="37"/>
      <c r="RQY55" s="37"/>
      <c r="RQZ55" s="37"/>
      <c r="RRA55" s="37"/>
      <c r="RRB55" s="37"/>
      <c r="RRC55" s="37"/>
      <c r="RRD55" s="37"/>
      <c r="RRE55" s="37"/>
      <c r="RRF55" s="37"/>
      <c r="RRG55" s="37"/>
      <c r="RRH55" s="37"/>
      <c r="RRI55" s="37"/>
      <c r="RRJ55" s="37"/>
      <c r="RRK55" s="37"/>
      <c r="RRL55" s="37"/>
      <c r="RRM55" s="37"/>
      <c r="RRN55" s="37"/>
      <c r="RRO55" s="37"/>
      <c r="RRP55" s="37"/>
      <c r="RRQ55" s="37"/>
      <c r="RRR55" s="37"/>
      <c r="RRS55" s="37"/>
      <c r="RRT55" s="37"/>
      <c r="RRU55" s="37"/>
      <c r="RRV55" s="37"/>
      <c r="RRW55" s="37"/>
      <c r="RRX55" s="37"/>
      <c r="RRY55" s="37"/>
      <c r="RRZ55" s="37"/>
      <c r="RSA55" s="37"/>
      <c r="RSB55" s="37"/>
      <c r="RSC55" s="37"/>
      <c r="RSD55" s="37"/>
      <c r="RSE55" s="37"/>
      <c r="RSF55" s="37"/>
      <c r="RSG55" s="37"/>
      <c r="RSH55" s="37"/>
      <c r="RSI55" s="37"/>
      <c r="RSJ55" s="37"/>
      <c r="RSK55" s="37"/>
      <c r="RSL55" s="37"/>
      <c r="RSM55" s="37"/>
      <c r="RSN55" s="37"/>
      <c r="RSO55" s="37"/>
      <c r="RSP55" s="37"/>
      <c r="RSQ55" s="37"/>
      <c r="RSR55" s="37"/>
      <c r="RSS55" s="37"/>
      <c r="RST55" s="37"/>
      <c r="RSU55" s="37"/>
      <c r="RSV55" s="37"/>
      <c r="RSW55" s="37"/>
      <c r="RSX55" s="37"/>
      <c r="RSY55" s="37"/>
      <c r="RSZ55" s="37"/>
      <c r="RTA55" s="37"/>
      <c r="RTB55" s="37"/>
      <c r="RTC55" s="37"/>
      <c r="RTD55" s="37"/>
      <c r="RTE55" s="37"/>
      <c r="RTF55" s="37"/>
      <c r="RTG55" s="37"/>
      <c r="RTH55" s="37"/>
      <c r="RTI55" s="37"/>
      <c r="RTJ55" s="37"/>
      <c r="RTK55" s="37"/>
      <c r="RTL55" s="37"/>
      <c r="RTM55" s="37"/>
      <c r="RTN55" s="37"/>
      <c r="RTO55" s="37"/>
      <c r="RTP55" s="37"/>
      <c r="RTQ55" s="37"/>
      <c r="RTR55" s="37"/>
      <c r="RTS55" s="37"/>
      <c r="RTT55" s="37"/>
      <c r="RTU55" s="37"/>
      <c r="RTV55" s="37"/>
      <c r="RTW55" s="37"/>
      <c r="RTX55" s="37"/>
      <c r="RTY55" s="37"/>
      <c r="RTZ55" s="37"/>
      <c r="RUA55" s="37"/>
      <c r="RUB55" s="37"/>
      <c r="RUC55" s="37"/>
      <c r="RUD55" s="37"/>
      <c r="RUE55" s="37"/>
      <c r="RUF55" s="37"/>
      <c r="RUG55" s="37"/>
      <c r="RUH55" s="37"/>
      <c r="RUI55" s="37"/>
      <c r="RUJ55" s="37"/>
      <c r="RUK55" s="37"/>
      <c r="RUL55" s="37"/>
      <c r="RUM55" s="37"/>
      <c r="RUN55" s="37"/>
      <c r="RUO55" s="37"/>
      <c r="RUP55" s="37"/>
      <c r="RUQ55" s="37"/>
      <c r="RUR55" s="37"/>
      <c r="RUS55" s="37"/>
      <c r="RUT55" s="37"/>
      <c r="RUU55" s="37"/>
      <c r="RUV55" s="37"/>
      <c r="RUW55" s="37"/>
      <c r="RUX55" s="37"/>
      <c r="RUY55" s="37"/>
      <c r="RUZ55" s="37"/>
      <c r="RVA55" s="37"/>
      <c r="RVB55" s="37"/>
      <c r="RVC55" s="37"/>
      <c r="RVD55" s="37"/>
      <c r="RVE55" s="37"/>
      <c r="RVF55" s="37"/>
      <c r="RVG55" s="37"/>
      <c r="RVH55" s="37"/>
      <c r="RVI55" s="37"/>
      <c r="RVJ55" s="37"/>
      <c r="RVK55" s="37"/>
      <c r="RVL55" s="37"/>
      <c r="RVM55" s="37"/>
      <c r="RVN55" s="37"/>
      <c r="RVO55" s="37"/>
      <c r="RVP55" s="37"/>
      <c r="RVQ55" s="37"/>
      <c r="RVR55" s="37"/>
      <c r="RVS55" s="37"/>
      <c r="RVT55" s="37"/>
      <c r="RVU55" s="37"/>
      <c r="RVV55" s="37"/>
      <c r="RVW55" s="37"/>
      <c r="RVX55" s="37"/>
      <c r="RVY55" s="37"/>
      <c r="RVZ55" s="37"/>
      <c r="RWA55" s="37"/>
      <c r="RWB55" s="37"/>
      <c r="RWC55" s="37"/>
      <c r="RWD55" s="37"/>
      <c r="RWE55" s="37"/>
      <c r="RWF55" s="37"/>
      <c r="RWG55" s="37"/>
      <c r="RWH55" s="37"/>
      <c r="RWI55" s="37"/>
      <c r="RWJ55" s="37"/>
      <c r="RWK55" s="37"/>
      <c r="RWL55" s="37"/>
      <c r="RWM55" s="37"/>
      <c r="RWN55" s="37"/>
      <c r="RWO55" s="37"/>
      <c r="RWP55" s="37"/>
      <c r="RWQ55" s="37"/>
      <c r="RWR55" s="37"/>
      <c r="RWS55" s="37"/>
      <c r="RWT55" s="37"/>
      <c r="RWU55" s="37"/>
      <c r="RWV55" s="37"/>
      <c r="RWW55" s="37"/>
      <c r="RWX55" s="37"/>
      <c r="RWY55" s="37"/>
      <c r="RWZ55" s="37"/>
      <c r="RXA55" s="37"/>
      <c r="RXB55" s="37"/>
      <c r="RXC55" s="37"/>
      <c r="RXD55" s="37"/>
      <c r="RXE55" s="37"/>
      <c r="RXF55" s="37"/>
      <c r="RXG55" s="37"/>
      <c r="RXH55" s="37"/>
      <c r="RXI55" s="37"/>
      <c r="RXJ55" s="37"/>
      <c r="RXK55" s="37"/>
      <c r="RXL55" s="37"/>
      <c r="RXM55" s="37"/>
      <c r="RXN55" s="37"/>
      <c r="RXO55" s="37"/>
      <c r="RXP55" s="37"/>
      <c r="RXQ55" s="37"/>
      <c r="RXR55" s="37"/>
      <c r="RXS55" s="37"/>
      <c r="RXT55" s="37"/>
      <c r="RXU55" s="37"/>
      <c r="RXV55" s="37"/>
      <c r="RXW55" s="37"/>
      <c r="RXX55" s="37"/>
      <c r="RXY55" s="37"/>
      <c r="RXZ55" s="37"/>
      <c r="RYA55" s="37"/>
      <c r="RYB55" s="37"/>
      <c r="RYC55" s="37"/>
      <c r="RYD55" s="37"/>
      <c r="RYE55" s="37"/>
      <c r="RYF55" s="37"/>
      <c r="RYG55" s="37"/>
      <c r="RYH55" s="37"/>
      <c r="RYI55" s="37"/>
      <c r="RYJ55" s="37"/>
      <c r="RYK55" s="37"/>
      <c r="RYL55" s="37"/>
      <c r="RYM55" s="37"/>
      <c r="RYN55" s="37"/>
      <c r="RYO55" s="37"/>
      <c r="RYP55" s="37"/>
      <c r="RYQ55" s="37"/>
      <c r="RYR55" s="37"/>
      <c r="RYS55" s="37"/>
      <c r="RYT55" s="37"/>
      <c r="RYU55" s="37"/>
      <c r="RYV55" s="37"/>
      <c r="RYW55" s="37"/>
      <c r="RYX55" s="37"/>
      <c r="RYY55" s="37"/>
      <c r="RYZ55" s="37"/>
      <c r="RZA55" s="37"/>
      <c r="RZB55" s="37"/>
      <c r="RZC55" s="37"/>
      <c r="RZD55" s="37"/>
      <c r="RZE55" s="37"/>
      <c r="RZF55" s="37"/>
      <c r="RZG55" s="37"/>
      <c r="RZH55" s="37"/>
      <c r="RZI55" s="37"/>
      <c r="RZJ55" s="37"/>
      <c r="RZK55" s="37"/>
      <c r="RZL55" s="37"/>
      <c r="RZM55" s="37"/>
      <c r="RZN55" s="37"/>
      <c r="RZO55" s="37"/>
      <c r="RZP55" s="37"/>
      <c r="RZQ55" s="37"/>
      <c r="RZR55" s="37"/>
      <c r="RZS55" s="37"/>
      <c r="RZT55" s="37"/>
      <c r="RZU55" s="37"/>
      <c r="RZV55" s="37"/>
      <c r="RZW55" s="37"/>
      <c r="RZX55" s="37"/>
      <c r="RZY55" s="37"/>
      <c r="RZZ55" s="37"/>
      <c r="SAA55" s="37"/>
      <c r="SAB55" s="37"/>
      <c r="SAC55" s="37"/>
      <c r="SAD55" s="37"/>
      <c r="SAE55" s="37"/>
      <c r="SAF55" s="37"/>
      <c r="SAG55" s="37"/>
      <c r="SAH55" s="37"/>
      <c r="SAI55" s="37"/>
      <c r="SAJ55" s="37"/>
      <c r="SAK55" s="37"/>
      <c r="SAL55" s="37"/>
      <c r="SAM55" s="37"/>
      <c r="SAN55" s="37"/>
      <c r="SAO55" s="37"/>
      <c r="SAP55" s="37"/>
      <c r="SAQ55" s="37"/>
      <c r="SAR55" s="37"/>
      <c r="SAS55" s="37"/>
      <c r="SAT55" s="37"/>
      <c r="SAU55" s="37"/>
      <c r="SAV55" s="37"/>
      <c r="SAW55" s="37"/>
      <c r="SAX55" s="37"/>
      <c r="SAY55" s="37"/>
      <c r="SAZ55" s="37"/>
      <c r="SBA55" s="37"/>
      <c r="SBB55" s="37"/>
      <c r="SBC55" s="37"/>
      <c r="SBD55" s="37"/>
      <c r="SBE55" s="37"/>
      <c r="SBF55" s="37"/>
      <c r="SBG55" s="37"/>
      <c r="SBH55" s="37"/>
      <c r="SBI55" s="37"/>
      <c r="SBJ55" s="37"/>
      <c r="SBK55" s="37"/>
      <c r="SBL55" s="37"/>
      <c r="SBM55" s="37"/>
      <c r="SBN55" s="37"/>
      <c r="SBO55" s="37"/>
      <c r="SBP55" s="37"/>
      <c r="SBQ55" s="37"/>
      <c r="SBR55" s="37"/>
      <c r="SBS55" s="37"/>
      <c r="SBT55" s="37"/>
      <c r="SBU55" s="37"/>
      <c r="SBV55" s="37"/>
      <c r="SBW55" s="37"/>
      <c r="SBX55" s="37"/>
      <c r="SBY55" s="37"/>
      <c r="SBZ55" s="37"/>
      <c r="SCA55" s="37"/>
      <c r="SCB55" s="37"/>
      <c r="SCC55" s="37"/>
      <c r="SCD55" s="37"/>
      <c r="SCE55" s="37"/>
      <c r="SCF55" s="37"/>
      <c r="SCG55" s="37"/>
      <c r="SCH55" s="37"/>
      <c r="SCI55" s="37"/>
      <c r="SCJ55" s="37"/>
      <c r="SCK55" s="37"/>
      <c r="SCL55" s="37"/>
      <c r="SCM55" s="37"/>
      <c r="SCN55" s="37"/>
      <c r="SCO55" s="37"/>
      <c r="SCP55" s="37"/>
      <c r="SCQ55" s="37"/>
      <c r="SCR55" s="37"/>
      <c r="SCS55" s="37"/>
      <c r="SCT55" s="37"/>
      <c r="SCU55" s="37"/>
      <c r="SCV55" s="37"/>
      <c r="SCW55" s="37"/>
      <c r="SCX55" s="37"/>
      <c r="SCY55" s="37"/>
      <c r="SCZ55" s="37"/>
      <c r="SDA55" s="37"/>
      <c r="SDB55" s="37"/>
      <c r="SDC55" s="37"/>
      <c r="SDD55" s="37"/>
      <c r="SDE55" s="37"/>
      <c r="SDF55" s="37"/>
      <c r="SDG55" s="37"/>
      <c r="SDH55" s="37"/>
      <c r="SDI55" s="37"/>
      <c r="SDJ55" s="37"/>
      <c r="SDK55" s="37"/>
      <c r="SDL55" s="37"/>
      <c r="SDM55" s="37"/>
      <c r="SDN55" s="37"/>
      <c r="SDO55" s="37"/>
      <c r="SDP55" s="37"/>
      <c r="SDQ55" s="37"/>
      <c r="SDR55" s="37"/>
      <c r="SDS55" s="37"/>
      <c r="SDT55" s="37"/>
      <c r="SDU55" s="37"/>
      <c r="SDV55" s="37"/>
      <c r="SDW55" s="37"/>
      <c r="SDX55" s="37"/>
      <c r="SDY55" s="37"/>
      <c r="SDZ55" s="37"/>
      <c r="SEA55" s="37"/>
      <c r="SEB55" s="37"/>
      <c r="SEC55" s="37"/>
      <c r="SED55" s="37"/>
      <c r="SEE55" s="37"/>
      <c r="SEF55" s="37"/>
      <c r="SEG55" s="37"/>
      <c r="SEH55" s="37"/>
      <c r="SEI55" s="37"/>
      <c r="SEJ55" s="37"/>
      <c r="SEK55" s="37"/>
      <c r="SEL55" s="37"/>
      <c r="SEM55" s="37"/>
      <c r="SEN55" s="37"/>
      <c r="SEO55" s="37"/>
      <c r="SEP55" s="37"/>
      <c r="SEQ55" s="37"/>
      <c r="SER55" s="37"/>
      <c r="SES55" s="37"/>
      <c r="SET55" s="37"/>
      <c r="SEU55" s="37"/>
      <c r="SEV55" s="37"/>
      <c r="SEW55" s="37"/>
      <c r="SEX55" s="37"/>
      <c r="SEY55" s="37"/>
      <c r="SEZ55" s="37"/>
      <c r="SFA55" s="37"/>
      <c r="SFB55" s="37"/>
      <c r="SFC55" s="37"/>
      <c r="SFD55" s="37"/>
      <c r="SFE55" s="37"/>
      <c r="SFF55" s="37"/>
      <c r="SFG55" s="37"/>
      <c r="SFH55" s="37"/>
      <c r="SFI55" s="37"/>
      <c r="SFJ55" s="37"/>
      <c r="SFK55" s="37"/>
      <c r="SFL55" s="37"/>
      <c r="SFM55" s="37"/>
      <c r="SFN55" s="37"/>
      <c r="SFO55" s="37"/>
      <c r="SFP55" s="37"/>
      <c r="SFQ55" s="37"/>
      <c r="SFR55" s="37"/>
      <c r="SFS55" s="37"/>
      <c r="SFT55" s="37"/>
      <c r="SFU55" s="37"/>
      <c r="SFV55" s="37"/>
      <c r="SFW55" s="37"/>
      <c r="SFX55" s="37"/>
      <c r="SFY55" s="37"/>
      <c r="SFZ55" s="37"/>
      <c r="SGA55" s="37"/>
      <c r="SGB55" s="37"/>
      <c r="SGC55" s="37"/>
      <c r="SGD55" s="37"/>
      <c r="SGE55" s="37"/>
      <c r="SGF55" s="37"/>
      <c r="SGG55" s="37"/>
      <c r="SGH55" s="37"/>
      <c r="SGI55" s="37"/>
      <c r="SGJ55" s="37"/>
      <c r="SGK55" s="37"/>
      <c r="SGL55" s="37"/>
      <c r="SGM55" s="37"/>
      <c r="SGN55" s="37"/>
      <c r="SGO55" s="37"/>
      <c r="SGP55" s="37"/>
      <c r="SGQ55" s="37"/>
      <c r="SGR55" s="37"/>
      <c r="SGS55" s="37"/>
      <c r="SGT55" s="37"/>
      <c r="SGU55" s="37"/>
      <c r="SGV55" s="37"/>
      <c r="SGW55" s="37"/>
      <c r="SGX55" s="37"/>
      <c r="SGY55" s="37"/>
      <c r="SGZ55" s="37"/>
      <c r="SHA55" s="37"/>
      <c r="SHB55" s="37"/>
      <c r="SHC55" s="37"/>
      <c r="SHD55" s="37"/>
      <c r="SHE55" s="37"/>
      <c r="SHF55" s="37"/>
      <c r="SHG55" s="37"/>
      <c r="SHH55" s="37"/>
      <c r="SHI55" s="37"/>
      <c r="SHJ55" s="37"/>
      <c r="SHK55" s="37"/>
      <c r="SHL55" s="37"/>
      <c r="SHM55" s="37"/>
      <c r="SHN55" s="37"/>
      <c r="SHO55" s="37"/>
      <c r="SHP55" s="37"/>
      <c r="SHQ55" s="37"/>
      <c r="SHR55" s="37"/>
      <c r="SHS55" s="37"/>
      <c r="SHT55" s="37"/>
      <c r="SHU55" s="37"/>
      <c r="SHV55" s="37"/>
      <c r="SHW55" s="37"/>
      <c r="SHX55" s="37"/>
      <c r="SHY55" s="37"/>
      <c r="SHZ55" s="37"/>
      <c r="SIA55" s="37"/>
      <c r="SIB55" s="37"/>
      <c r="SIC55" s="37"/>
      <c r="SID55" s="37"/>
      <c r="SIE55" s="37"/>
      <c r="SIF55" s="37"/>
      <c r="SIG55" s="37"/>
      <c r="SIH55" s="37"/>
      <c r="SII55" s="37"/>
      <c r="SIJ55" s="37"/>
      <c r="SIK55" s="37"/>
      <c r="SIL55" s="37"/>
      <c r="SIM55" s="37"/>
      <c r="SIN55" s="37"/>
      <c r="SIO55" s="37"/>
      <c r="SIP55" s="37"/>
      <c r="SIQ55" s="37"/>
      <c r="SIR55" s="37"/>
      <c r="SIS55" s="37"/>
      <c r="SIT55" s="37"/>
      <c r="SIU55" s="37"/>
      <c r="SIV55" s="37"/>
      <c r="SIW55" s="37"/>
      <c r="SIX55" s="37"/>
      <c r="SIY55" s="37"/>
      <c r="SIZ55" s="37"/>
      <c r="SJA55" s="37"/>
      <c r="SJB55" s="37"/>
      <c r="SJC55" s="37"/>
      <c r="SJD55" s="37"/>
      <c r="SJE55" s="37"/>
      <c r="SJF55" s="37"/>
      <c r="SJG55" s="37"/>
      <c r="SJH55" s="37"/>
      <c r="SJI55" s="37"/>
      <c r="SJJ55" s="37"/>
      <c r="SJK55" s="37"/>
      <c r="SJL55" s="37"/>
      <c r="SJM55" s="37"/>
      <c r="SJN55" s="37"/>
      <c r="SJO55" s="37"/>
      <c r="SJP55" s="37"/>
      <c r="SJQ55" s="37"/>
      <c r="SJR55" s="37"/>
      <c r="SJS55" s="37"/>
      <c r="SJT55" s="37"/>
      <c r="SJU55" s="37"/>
      <c r="SJV55" s="37"/>
      <c r="SJW55" s="37"/>
      <c r="SJX55" s="37"/>
      <c r="SJY55" s="37"/>
      <c r="SJZ55" s="37"/>
      <c r="SKA55" s="37"/>
      <c r="SKB55" s="37"/>
      <c r="SKC55" s="37"/>
      <c r="SKD55" s="37"/>
      <c r="SKE55" s="37"/>
      <c r="SKF55" s="37"/>
      <c r="SKG55" s="37"/>
      <c r="SKH55" s="37"/>
      <c r="SKI55" s="37"/>
      <c r="SKJ55" s="37"/>
      <c r="SKK55" s="37"/>
      <c r="SKL55" s="37"/>
      <c r="SKM55" s="37"/>
      <c r="SKN55" s="37"/>
      <c r="SKO55" s="37"/>
      <c r="SKP55" s="37"/>
      <c r="SKQ55" s="37"/>
      <c r="SKR55" s="37"/>
      <c r="SKS55" s="37"/>
      <c r="SKT55" s="37"/>
      <c r="SKU55" s="37"/>
      <c r="SKV55" s="37"/>
      <c r="SKW55" s="37"/>
      <c r="SKX55" s="37"/>
      <c r="SKY55" s="37"/>
      <c r="SKZ55" s="37"/>
      <c r="SLA55" s="37"/>
      <c r="SLB55" s="37"/>
      <c r="SLC55" s="37"/>
      <c r="SLD55" s="37"/>
      <c r="SLE55" s="37"/>
      <c r="SLF55" s="37"/>
      <c r="SLG55" s="37"/>
      <c r="SLH55" s="37"/>
      <c r="SLI55" s="37"/>
      <c r="SLJ55" s="37"/>
      <c r="SLK55" s="37"/>
      <c r="SLL55" s="37"/>
      <c r="SLM55" s="37"/>
      <c r="SLN55" s="37"/>
      <c r="SLO55" s="37"/>
      <c r="SLP55" s="37"/>
      <c r="SLQ55" s="37"/>
      <c r="SLR55" s="37"/>
      <c r="SLS55" s="37"/>
      <c r="SLT55" s="37"/>
      <c r="SLU55" s="37"/>
      <c r="SLV55" s="37"/>
      <c r="SLW55" s="37"/>
      <c r="SLX55" s="37"/>
      <c r="SLY55" s="37"/>
      <c r="SLZ55" s="37"/>
      <c r="SMA55" s="37"/>
      <c r="SMB55" s="37"/>
      <c r="SMC55" s="37"/>
      <c r="SMD55" s="37"/>
      <c r="SME55" s="37"/>
      <c r="SMF55" s="37"/>
      <c r="SMG55" s="37"/>
      <c r="SMH55" s="37"/>
      <c r="SMI55" s="37"/>
      <c r="SMJ55" s="37"/>
      <c r="SMK55" s="37"/>
      <c r="SML55" s="37"/>
      <c r="SMM55" s="37"/>
      <c r="SMN55" s="37"/>
      <c r="SMO55" s="37"/>
      <c r="SMP55" s="37"/>
      <c r="SMQ55" s="37"/>
      <c r="SMR55" s="37"/>
      <c r="SMS55" s="37"/>
      <c r="SMT55" s="37"/>
      <c r="SMU55" s="37"/>
      <c r="SMV55" s="37"/>
      <c r="SMW55" s="37"/>
      <c r="SMX55" s="37"/>
      <c r="SMY55" s="37"/>
      <c r="SMZ55" s="37"/>
      <c r="SNA55" s="37"/>
      <c r="SNB55" s="37"/>
      <c r="SNC55" s="37"/>
      <c r="SND55" s="37"/>
      <c r="SNE55" s="37"/>
      <c r="SNF55" s="37"/>
      <c r="SNG55" s="37"/>
      <c r="SNH55" s="37"/>
      <c r="SNI55" s="37"/>
      <c r="SNJ55" s="37"/>
      <c r="SNK55" s="37"/>
      <c r="SNL55" s="37"/>
      <c r="SNM55" s="37"/>
      <c r="SNN55" s="37"/>
      <c r="SNO55" s="37"/>
      <c r="SNP55" s="37"/>
      <c r="SNQ55" s="37"/>
      <c r="SNR55" s="37"/>
      <c r="SNS55" s="37"/>
      <c r="SNT55" s="37"/>
      <c r="SNU55" s="37"/>
      <c r="SNV55" s="37"/>
      <c r="SNW55" s="37"/>
      <c r="SNX55" s="37"/>
      <c r="SNY55" s="37"/>
      <c r="SNZ55" s="37"/>
      <c r="SOA55" s="37"/>
      <c r="SOB55" s="37"/>
      <c r="SOC55" s="37"/>
      <c r="SOD55" s="37"/>
      <c r="SOE55" s="37"/>
      <c r="SOF55" s="37"/>
      <c r="SOG55" s="37"/>
      <c r="SOH55" s="37"/>
      <c r="SOI55" s="37"/>
      <c r="SOJ55" s="37"/>
      <c r="SOK55" s="37"/>
      <c r="SOL55" s="37"/>
      <c r="SOM55" s="37"/>
      <c r="SON55" s="37"/>
      <c r="SOO55" s="37"/>
      <c r="SOP55" s="37"/>
      <c r="SOQ55" s="37"/>
      <c r="SOR55" s="37"/>
      <c r="SOS55" s="37"/>
      <c r="SOT55" s="37"/>
      <c r="SOU55" s="37"/>
      <c r="SOV55" s="37"/>
      <c r="SOW55" s="37"/>
      <c r="SOX55" s="37"/>
      <c r="SOY55" s="37"/>
      <c r="SOZ55" s="37"/>
      <c r="SPA55" s="37"/>
      <c r="SPB55" s="37"/>
      <c r="SPC55" s="37"/>
      <c r="SPD55" s="37"/>
      <c r="SPE55" s="37"/>
      <c r="SPF55" s="37"/>
      <c r="SPG55" s="37"/>
      <c r="SPH55" s="37"/>
      <c r="SPI55" s="37"/>
      <c r="SPJ55" s="37"/>
      <c r="SPK55" s="37"/>
      <c r="SPL55" s="37"/>
      <c r="SPM55" s="37"/>
      <c r="SPN55" s="37"/>
      <c r="SPO55" s="37"/>
      <c r="SPP55" s="37"/>
      <c r="SPQ55" s="37"/>
      <c r="SPR55" s="37"/>
      <c r="SPS55" s="37"/>
      <c r="SPT55" s="37"/>
      <c r="SPU55" s="37"/>
      <c r="SPV55" s="37"/>
      <c r="SPW55" s="37"/>
      <c r="SPX55" s="37"/>
      <c r="SPY55" s="37"/>
      <c r="SPZ55" s="37"/>
      <c r="SQA55" s="37"/>
      <c r="SQB55" s="37"/>
      <c r="SQC55" s="37"/>
      <c r="SQD55" s="37"/>
      <c r="SQE55" s="37"/>
      <c r="SQF55" s="37"/>
      <c r="SQG55" s="37"/>
      <c r="SQH55" s="37"/>
      <c r="SQI55" s="37"/>
      <c r="SQJ55" s="37"/>
      <c r="SQK55" s="37"/>
      <c r="SQL55" s="37"/>
      <c r="SQM55" s="37"/>
      <c r="SQN55" s="37"/>
      <c r="SQO55" s="37"/>
      <c r="SQP55" s="37"/>
      <c r="SQQ55" s="37"/>
      <c r="SQR55" s="37"/>
      <c r="SQS55" s="37"/>
      <c r="SQT55" s="37"/>
      <c r="SQU55" s="37"/>
      <c r="SQV55" s="37"/>
      <c r="SQW55" s="37"/>
      <c r="SQX55" s="37"/>
      <c r="SQY55" s="37"/>
      <c r="SQZ55" s="37"/>
      <c r="SRA55" s="37"/>
      <c r="SRB55" s="37"/>
      <c r="SRC55" s="37"/>
      <c r="SRD55" s="37"/>
      <c r="SRE55" s="37"/>
      <c r="SRF55" s="37"/>
      <c r="SRG55" s="37"/>
      <c r="SRH55" s="37"/>
      <c r="SRI55" s="37"/>
      <c r="SRJ55" s="37"/>
      <c r="SRK55" s="37"/>
      <c r="SRL55" s="37"/>
      <c r="SRM55" s="37"/>
      <c r="SRN55" s="37"/>
      <c r="SRO55" s="37"/>
      <c r="SRP55" s="37"/>
      <c r="SRQ55" s="37"/>
      <c r="SRR55" s="37"/>
      <c r="SRS55" s="37"/>
      <c r="SRT55" s="37"/>
      <c r="SRU55" s="37"/>
      <c r="SRV55" s="37"/>
      <c r="SRW55" s="37"/>
      <c r="SRX55" s="37"/>
      <c r="SRY55" s="37"/>
      <c r="SRZ55" s="37"/>
      <c r="SSA55" s="37"/>
      <c r="SSB55" s="37"/>
      <c r="SSC55" s="37"/>
      <c r="SSD55" s="37"/>
      <c r="SSE55" s="37"/>
      <c r="SSF55" s="37"/>
      <c r="SSG55" s="37"/>
      <c r="SSH55" s="37"/>
      <c r="SSI55" s="37"/>
      <c r="SSJ55" s="37"/>
      <c r="SSK55" s="37"/>
      <c r="SSL55" s="37"/>
      <c r="SSM55" s="37"/>
      <c r="SSN55" s="37"/>
      <c r="SSO55" s="37"/>
      <c r="SSP55" s="37"/>
      <c r="SSQ55" s="37"/>
      <c r="SSR55" s="37"/>
      <c r="SSS55" s="37"/>
      <c r="SST55" s="37"/>
      <c r="SSU55" s="37"/>
      <c r="SSV55" s="37"/>
      <c r="SSW55" s="37"/>
      <c r="SSX55" s="37"/>
      <c r="SSY55" s="37"/>
      <c r="SSZ55" s="37"/>
      <c r="STA55" s="37"/>
      <c r="STB55" s="37"/>
      <c r="STC55" s="37"/>
      <c r="STD55" s="37"/>
      <c r="STE55" s="37"/>
      <c r="STF55" s="37"/>
      <c r="STG55" s="37"/>
      <c r="STH55" s="37"/>
      <c r="STI55" s="37"/>
      <c r="STJ55" s="37"/>
      <c r="STK55" s="37"/>
      <c r="STL55" s="37"/>
      <c r="STM55" s="37"/>
      <c r="STN55" s="37"/>
      <c r="STO55" s="37"/>
      <c r="STP55" s="37"/>
      <c r="STQ55" s="37"/>
      <c r="STR55" s="37"/>
      <c r="STS55" s="37"/>
      <c r="STT55" s="37"/>
      <c r="STU55" s="37"/>
      <c r="STV55" s="37"/>
      <c r="STW55" s="37"/>
      <c r="STX55" s="37"/>
      <c r="STY55" s="37"/>
      <c r="STZ55" s="37"/>
      <c r="SUA55" s="37"/>
      <c r="SUB55" s="37"/>
      <c r="SUC55" s="37"/>
      <c r="SUD55" s="37"/>
      <c r="SUE55" s="37"/>
      <c r="SUF55" s="37"/>
      <c r="SUG55" s="37"/>
      <c r="SUH55" s="37"/>
      <c r="SUI55" s="37"/>
      <c r="SUJ55" s="37"/>
      <c r="SUK55" s="37"/>
      <c r="SUL55" s="37"/>
      <c r="SUM55" s="37"/>
      <c r="SUN55" s="37"/>
      <c r="SUO55" s="37"/>
      <c r="SUP55" s="37"/>
      <c r="SUQ55" s="37"/>
      <c r="SUR55" s="37"/>
      <c r="SUS55" s="37"/>
      <c r="SUT55" s="37"/>
      <c r="SUU55" s="37"/>
      <c r="SUV55" s="37"/>
      <c r="SUW55" s="37"/>
      <c r="SUX55" s="37"/>
      <c r="SUY55" s="37"/>
      <c r="SUZ55" s="37"/>
      <c r="SVA55" s="37"/>
      <c r="SVB55" s="37"/>
      <c r="SVC55" s="37"/>
      <c r="SVD55" s="37"/>
      <c r="SVE55" s="37"/>
      <c r="SVF55" s="37"/>
      <c r="SVG55" s="37"/>
      <c r="SVH55" s="37"/>
      <c r="SVI55" s="37"/>
      <c r="SVJ55" s="37"/>
      <c r="SVK55" s="37"/>
      <c r="SVL55" s="37"/>
      <c r="SVM55" s="37"/>
      <c r="SVN55" s="37"/>
      <c r="SVO55" s="37"/>
      <c r="SVP55" s="37"/>
      <c r="SVQ55" s="37"/>
      <c r="SVR55" s="37"/>
      <c r="SVS55" s="37"/>
      <c r="SVT55" s="37"/>
      <c r="SVU55" s="37"/>
      <c r="SVV55" s="37"/>
      <c r="SVW55" s="37"/>
      <c r="SVX55" s="37"/>
      <c r="SVY55" s="37"/>
      <c r="SVZ55" s="37"/>
      <c r="SWA55" s="37"/>
      <c r="SWB55" s="37"/>
      <c r="SWC55" s="37"/>
      <c r="SWD55" s="37"/>
      <c r="SWE55" s="37"/>
      <c r="SWF55" s="37"/>
      <c r="SWG55" s="37"/>
      <c r="SWH55" s="37"/>
      <c r="SWI55" s="37"/>
      <c r="SWJ55" s="37"/>
      <c r="SWK55" s="37"/>
      <c r="SWL55" s="37"/>
      <c r="SWM55" s="37"/>
      <c r="SWN55" s="37"/>
      <c r="SWO55" s="37"/>
      <c r="SWP55" s="37"/>
      <c r="SWQ55" s="37"/>
      <c r="SWR55" s="37"/>
      <c r="SWS55" s="37"/>
      <c r="SWT55" s="37"/>
      <c r="SWU55" s="37"/>
      <c r="SWV55" s="37"/>
      <c r="SWW55" s="37"/>
      <c r="SWX55" s="37"/>
      <c r="SWY55" s="37"/>
      <c r="SWZ55" s="37"/>
      <c r="SXA55" s="37"/>
      <c r="SXB55" s="37"/>
      <c r="SXC55" s="37"/>
      <c r="SXD55" s="37"/>
      <c r="SXE55" s="37"/>
      <c r="SXF55" s="37"/>
      <c r="SXG55" s="37"/>
      <c r="SXH55" s="37"/>
      <c r="SXI55" s="37"/>
      <c r="SXJ55" s="37"/>
      <c r="SXK55" s="37"/>
      <c r="SXL55" s="37"/>
      <c r="SXM55" s="37"/>
      <c r="SXN55" s="37"/>
      <c r="SXO55" s="37"/>
      <c r="SXP55" s="37"/>
      <c r="SXQ55" s="37"/>
      <c r="SXR55" s="37"/>
      <c r="SXS55" s="37"/>
      <c r="SXT55" s="37"/>
      <c r="SXU55" s="37"/>
      <c r="SXV55" s="37"/>
      <c r="SXW55" s="37"/>
      <c r="SXX55" s="37"/>
      <c r="SXY55" s="37"/>
      <c r="SXZ55" s="37"/>
      <c r="SYA55" s="37"/>
      <c r="SYB55" s="37"/>
      <c r="SYC55" s="37"/>
      <c r="SYD55" s="37"/>
      <c r="SYE55" s="37"/>
      <c r="SYF55" s="37"/>
      <c r="SYG55" s="37"/>
      <c r="SYH55" s="37"/>
      <c r="SYI55" s="37"/>
      <c r="SYJ55" s="37"/>
      <c r="SYK55" s="37"/>
      <c r="SYL55" s="37"/>
      <c r="SYM55" s="37"/>
      <c r="SYN55" s="37"/>
      <c r="SYO55" s="37"/>
      <c r="SYP55" s="37"/>
      <c r="SYQ55" s="37"/>
      <c r="SYR55" s="37"/>
      <c r="SYS55" s="37"/>
      <c r="SYT55" s="37"/>
      <c r="SYU55" s="37"/>
      <c r="SYV55" s="37"/>
      <c r="SYW55" s="37"/>
      <c r="SYX55" s="37"/>
      <c r="SYY55" s="37"/>
      <c r="SYZ55" s="37"/>
      <c r="SZA55" s="37"/>
      <c r="SZB55" s="37"/>
      <c r="SZC55" s="37"/>
      <c r="SZD55" s="37"/>
      <c r="SZE55" s="37"/>
      <c r="SZF55" s="37"/>
      <c r="SZG55" s="37"/>
      <c r="SZH55" s="37"/>
      <c r="SZI55" s="37"/>
      <c r="SZJ55" s="37"/>
      <c r="SZK55" s="37"/>
      <c r="SZL55" s="37"/>
      <c r="SZM55" s="37"/>
      <c r="SZN55" s="37"/>
      <c r="SZO55" s="37"/>
      <c r="SZP55" s="37"/>
      <c r="SZQ55" s="37"/>
      <c r="SZR55" s="37"/>
      <c r="SZS55" s="37"/>
      <c r="SZT55" s="37"/>
      <c r="SZU55" s="37"/>
      <c r="SZV55" s="37"/>
      <c r="SZW55" s="37"/>
      <c r="SZX55" s="37"/>
      <c r="SZY55" s="37"/>
      <c r="SZZ55" s="37"/>
      <c r="TAA55" s="37"/>
      <c r="TAB55" s="37"/>
      <c r="TAC55" s="37"/>
      <c r="TAD55" s="37"/>
      <c r="TAE55" s="37"/>
      <c r="TAF55" s="37"/>
      <c r="TAG55" s="37"/>
      <c r="TAH55" s="37"/>
      <c r="TAI55" s="37"/>
      <c r="TAJ55" s="37"/>
      <c r="TAK55" s="37"/>
      <c r="TAL55" s="37"/>
      <c r="TAM55" s="37"/>
      <c r="TAN55" s="37"/>
      <c r="TAO55" s="37"/>
      <c r="TAP55" s="37"/>
      <c r="TAQ55" s="37"/>
      <c r="TAR55" s="37"/>
      <c r="TAS55" s="37"/>
      <c r="TAT55" s="37"/>
      <c r="TAU55" s="37"/>
      <c r="TAV55" s="37"/>
      <c r="TAW55" s="37"/>
      <c r="TAX55" s="37"/>
      <c r="TAY55" s="37"/>
      <c r="TAZ55" s="37"/>
      <c r="TBA55" s="37"/>
      <c r="TBB55" s="37"/>
      <c r="TBC55" s="37"/>
      <c r="TBD55" s="37"/>
      <c r="TBE55" s="37"/>
      <c r="TBF55" s="37"/>
      <c r="TBG55" s="37"/>
      <c r="TBH55" s="37"/>
      <c r="TBI55" s="37"/>
      <c r="TBJ55" s="37"/>
      <c r="TBK55" s="37"/>
      <c r="TBL55" s="37"/>
      <c r="TBM55" s="37"/>
      <c r="TBN55" s="37"/>
      <c r="TBO55" s="37"/>
      <c r="TBP55" s="37"/>
      <c r="TBQ55" s="37"/>
      <c r="TBR55" s="37"/>
      <c r="TBS55" s="37"/>
      <c r="TBT55" s="37"/>
      <c r="TBU55" s="37"/>
      <c r="TBV55" s="37"/>
      <c r="TBW55" s="37"/>
      <c r="TBX55" s="37"/>
      <c r="TBY55" s="37"/>
      <c r="TBZ55" s="37"/>
      <c r="TCA55" s="37"/>
      <c r="TCB55" s="37"/>
      <c r="TCC55" s="37"/>
      <c r="TCD55" s="37"/>
      <c r="TCE55" s="37"/>
      <c r="TCF55" s="37"/>
      <c r="TCG55" s="37"/>
      <c r="TCH55" s="37"/>
      <c r="TCI55" s="37"/>
      <c r="TCJ55" s="37"/>
      <c r="TCK55" s="37"/>
      <c r="TCL55" s="37"/>
      <c r="TCM55" s="37"/>
      <c r="TCN55" s="37"/>
      <c r="TCO55" s="37"/>
      <c r="TCP55" s="37"/>
      <c r="TCQ55" s="37"/>
      <c r="TCR55" s="37"/>
      <c r="TCS55" s="37"/>
      <c r="TCT55" s="37"/>
      <c r="TCU55" s="37"/>
      <c r="TCV55" s="37"/>
      <c r="TCW55" s="37"/>
      <c r="TCX55" s="37"/>
      <c r="TCY55" s="37"/>
      <c r="TCZ55" s="37"/>
      <c r="TDA55" s="37"/>
      <c r="TDB55" s="37"/>
      <c r="TDC55" s="37"/>
      <c r="TDD55" s="37"/>
      <c r="TDE55" s="37"/>
      <c r="TDF55" s="37"/>
      <c r="TDG55" s="37"/>
      <c r="TDH55" s="37"/>
      <c r="TDI55" s="37"/>
      <c r="TDJ55" s="37"/>
      <c r="TDK55" s="37"/>
      <c r="TDL55" s="37"/>
      <c r="TDM55" s="37"/>
      <c r="TDN55" s="37"/>
      <c r="TDO55" s="37"/>
      <c r="TDP55" s="37"/>
      <c r="TDQ55" s="37"/>
      <c r="TDR55" s="37"/>
      <c r="TDS55" s="37"/>
      <c r="TDT55" s="37"/>
      <c r="TDU55" s="37"/>
      <c r="TDV55" s="37"/>
      <c r="TDW55" s="37"/>
      <c r="TDX55" s="37"/>
      <c r="TDY55" s="37"/>
      <c r="TDZ55" s="37"/>
      <c r="TEA55" s="37"/>
      <c r="TEB55" s="37"/>
      <c r="TEC55" s="37"/>
      <c r="TED55" s="37"/>
      <c r="TEE55" s="37"/>
      <c r="TEF55" s="37"/>
      <c r="TEG55" s="37"/>
      <c r="TEH55" s="37"/>
      <c r="TEI55" s="37"/>
      <c r="TEJ55" s="37"/>
      <c r="TEK55" s="37"/>
      <c r="TEL55" s="37"/>
      <c r="TEM55" s="37"/>
      <c r="TEN55" s="37"/>
      <c r="TEO55" s="37"/>
      <c r="TEP55" s="37"/>
      <c r="TEQ55" s="37"/>
      <c r="TER55" s="37"/>
      <c r="TES55" s="37"/>
      <c r="TET55" s="37"/>
      <c r="TEU55" s="37"/>
      <c r="TEV55" s="37"/>
      <c r="TEW55" s="37"/>
      <c r="TEX55" s="37"/>
      <c r="TEY55" s="37"/>
      <c r="TEZ55" s="37"/>
      <c r="TFA55" s="37"/>
      <c r="TFB55" s="37"/>
      <c r="TFC55" s="37"/>
      <c r="TFD55" s="37"/>
      <c r="TFE55" s="37"/>
      <c r="TFF55" s="37"/>
      <c r="TFG55" s="37"/>
      <c r="TFH55" s="37"/>
      <c r="TFI55" s="37"/>
      <c r="TFJ55" s="37"/>
      <c r="TFK55" s="37"/>
      <c r="TFL55" s="37"/>
      <c r="TFM55" s="37"/>
      <c r="TFN55" s="37"/>
      <c r="TFO55" s="37"/>
      <c r="TFP55" s="37"/>
      <c r="TFQ55" s="37"/>
      <c r="TFR55" s="37"/>
      <c r="TFS55" s="37"/>
      <c r="TFT55" s="37"/>
      <c r="TFU55" s="37"/>
      <c r="TFV55" s="37"/>
      <c r="TFW55" s="37"/>
      <c r="TFX55" s="37"/>
      <c r="TFY55" s="37"/>
      <c r="TFZ55" s="37"/>
      <c r="TGA55" s="37"/>
      <c r="TGB55" s="37"/>
      <c r="TGC55" s="37"/>
      <c r="TGD55" s="37"/>
      <c r="TGE55" s="37"/>
      <c r="TGF55" s="37"/>
      <c r="TGG55" s="37"/>
      <c r="TGH55" s="37"/>
      <c r="TGI55" s="37"/>
      <c r="TGJ55" s="37"/>
      <c r="TGK55" s="37"/>
      <c r="TGL55" s="37"/>
      <c r="TGM55" s="37"/>
      <c r="TGN55" s="37"/>
      <c r="TGO55" s="37"/>
      <c r="TGP55" s="37"/>
      <c r="TGQ55" s="37"/>
      <c r="TGR55" s="37"/>
      <c r="TGS55" s="37"/>
      <c r="TGT55" s="37"/>
      <c r="TGU55" s="37"/>
      <c r="TGV55" s="37"/>
      <c r="TGW55" s="37"/>
      <c r="TGX55" s="37"/>
      <c r="TGY55" s="37"/>
      <c r="TGZ55" s="37"/>
      <c r="THA55" s="37"/>
      <c r="THB55" s="37"/>
      <c r="THC55" s="37"/>
      <c r="THD55" s="37"/>
      <c r="THE55" s="37"/>
      <c r="THF55" s="37"/>
      <c r="THG55" s="37"/>
      <c r="THH55" s="37"/>
      <c r="THI55" s="37"/>
      <c r="THJ55" s="37"/>
      <c r="THK55" s="37"/>
      <c r="THL55" s="37"/>
      <c r="THM55" s="37"/>
      <c r="THN55" s="37"/>
      <c r="THO55" s="37"/>
      <c r="THP55" s="37"/>
      <c r="THQ55" s="37"/>
      <c r="THR55" s="37"/>
      <c r="THS55" s="37"/>
      <c r="THT55" s="37"/>
      <c r="THU55" s="37"/>
      <c r="THV55" s="37"/>
      <c r="THW55" s="37"/>
      <c r="THX55" s="37"/>
      <c r="THY55" s="37"/>
      <c r="THZ55" s="37"/>
      <c r="TIA55" s="37"/>
      <c r="TIB55" s="37"/>
      <c r="TIC55" s="37"/>
      <c r="TID55" s="37"/>
      <c r="TIE55" s="37"/>
      <c r="TIF55" s="37"/>
      <c r="TIG55" s="37"/>
      <c r="TIH55" s="37"/>
      <c r="TII55" s="37"/>
      <c r="TIJ55" s="37"/>
      <c r="TIK55" s="37"/>
      <c r="TIL55" s="37"/>
      <c r="TIM55" s="37"/>
      <c r="TIN55" s="37"/>
      <c r="TIO55" s="37"/>
      <c r="TIP55" s="37"/>
      <c r="TIQ55" s="37"/>
      <c r="TIR55" s="37"/>
      <c r="TIS55" s="37"/>
      <c r="TIT55" s="37"/>
      <c r="TIU55" s="37"/>
      <c r="TIV55" s="37"/>
      <c r="TIW55" s="37"/>
      <c r="TIX55" s="37"/>
      <c r="TIY55" s="37"/>
      <c r="TIZ55" s="37"/>
      <c r="TJA55" s="37"/>
      <c r="TJB55" s="37"/>
      <c r="TJC55" s="37"/>
      <c r="TJD55" s="37"/>
      <c r="TJE55" s="37"/>
      <c r="TJF55" s="37"/>
      <c r="TJG55" s="37"/>
      <c r="TJH55" s="37"/>
      <c r="TJI55" s="37"/>
      <c r="TJJ55" s="37"/>
      <c r="TJK55" s="37"/>
      <c r="TJL55" s="37"/>
      <c r="TJM55" s="37"/>
      <c r="TJN55" s="37"/>
      <c r="TJO55" s="37"/>
      <c r="TJP55" s="37"/>
      <c r="TJQ55" s="37"/>
      <c r="TJR55" s="37"/>
      <c r="TJS55" s="37"/>
      <c r="TJT55" s="37"/>
      <c r="TJU55" s="37"/>
      <c r="TJV55" s="37"/>
      <c r="TJW55" s="37"/>
      <c r="TJX55" s="37"/>
      <c r="TJY55" s="37"/>
      <c r="TJZ55" s="37"/>
      <c r="TKA55" s="37"/>
      <c r="TKB55" s="37"/>
      <c r="TKC55" s="37"/>
      <c r="TKD55" s="37"/>
      <c r="TKE55" s="37"/>
      <c r="TKF55" s="37"/>
      <c r="TKG55" s="37"/>
      <c r="TKH55" s="37"/>
      <c r="TKI55" s="37"/>
      <c r="TKJ55" s="37"/>
      <c r="TKK55" s="37"/>
      <c r="TKL55" s="37"/>
      <c r="TKM55" s="37"/>
      <c r="TKN55" s="37"/>
      <c r="TKO55" s="37"/>
      <c r="TKP55" s="37"/>
      <c r="TKQ55" s="37"/>
      <c r="TKR55" s="37"/>
      <c r="TKS55" s="37"/>
      <c r="TKT55" s="37"/>
      <c r="TKU55" s="37"/>
      <c r="TKV55" s="37"/>
      <c r="TKW55" s="37"/>
      <c r="TKX55" s="37"/>
      <c r="TKY55" s="37"/>
      <c r="TKZ55" s="37"/>
      <c r="TLA55" s="37"/>
      <c r="TLB55" s="37"/>
      <c r="TLC55" s="37"/>
      <c r="TLD55" s="37"/>
      <c r="TLE55" s="37"/>
      <c r="TLF55" s="37"/>
      <c r="TLG55" s="37"/>
      <c r="TLH55" s="37"/>
      <c r="TLI55" s="37"/>
      <c r="TLJ55" s="37"/>
      <c r="TLK55" s="37"/>
      <c r="TLL55" s="37"/>
      <c r="TLM55" s="37"/>
      <c r="TLN55" s="37"/>
      <c r="TLO55" s="37"/>
      <c r="TLP55" s="37"/>
      <c r="TLQ55" s="37"/>
      <c r="TLR55" s="37"/>
      <c r="TLS55" s="37"/>
      <c r="TLT55" s="37"/>
      <c r="TLU55" s="37"/>
      <c r="TLV55" s="37"/>
      <c r="TLW55" s="37"/>
      <c r="TLX55" s="37"/>
      <c r="TLY55" s="37"/>
      <c r="TLZ55" s="37"/>
      <c r="TMA55" s="37"/>
      <c r="TMB55" s="37"/>
      <c r="TMC55" s="37"/>
      <c r="TMD55" s="37"/>
      <c r="TME55" s="37"/>
      <c r="TMF55" s="37"/>
      <c r="TMG55" s="37"/>
      <c r="TMH55" s="37"/>
      <c r="TMI55" s="37"/>
      <c r="TMJ55" s="37"/>
      <c r="TMK55" s="37"/>
      <c r="TML55" s="37"/>
      <c r="TMM55" s="37"/>
      <c r="TMN55" s="37"/>
      <c r="TMO55" s="37"/>
      <c r="TMP55" s="37"/>
      <c r="TMQ55" s="37"/>
      <c r="TMR55" s="37"/>
      <c r="TMS55" s="37"/>
      <c r="TMT55" s="37"/>
      <c r="TMU55" s="37"/>
      <c r="TMV55" s="37"/>
      <c r="TMW55" s="37"/>
      <c r="TMX55" s="37"/>
      <c r="TMY55" s="37"/>
      <c r="TMZ55" s="37"/>
      <c r="TNA55" s="37"/>
      <c r="TNB55" s="37"/>
      <c r="TNC55" s="37"/>
      <c r="TND55" s="37"/>
      <c r="TNE55" s="37"/>
      <c r="TNF55" s="37"/>
      <c r="TNG55" s="37"/>
      <c r="TNH55" s="37"/>
      <c r="TNI55" s="37"/>
      <c r="TNJ55" s="37"/>
      <c r="TNK55" s="37"/>
      <c r="TNL55" s="37"/>
      <c r="TNM55" s="37"/>
      <c r="TNN55" s="37"/>
      <c r="TNO55" s="37"/>
      <c r="TNP55" s="37"/>
      <c r="TNQ55" s="37"/>
      <c r="TNR55" s="37"/>
      <c r="TNS55" s="37"/>
      <c r="TNT55" s="37"/>
      <c r="TNU55" s="37"/>
      <c r="TNV55" s="37"/>
      <c r="TNW55" s="37"/>
      <c r="TNX55" s="37"/>
      <c r="TNY55" s="37"/>
      <c r="TNZ55" s="37"/>
      <c r="TOA55" s="37"/>
      <c r="TOB55" s="37"/>
      <c r="TOC55" s="37"/>
      <c r="TOD55" s="37"/>
      <c r="TOE55" s="37"/>
      <c r="TOF55" s="37"/>
      <c r="TOG55" s="37"/>
      <c r="TOH55" s="37"/>
      <c r="TOI55" s="37"/>
      <c r="TOJ55" s="37"/>
      <c r="TOK55" s="37"/>
      <c r="TOL55" s="37"/>
      <c r="TOM55" s="37"/>
      <c r="TON55" s="37"/>
      <c r="TOO55" s="37"/>
      <c r="TOP55" s="37"/>
      <c r="TOQ55" s="37"/>
      <c r="TOR55" s="37"/>
      <c r="TOS55" s="37"/>
      <c r="TOT55" s="37"/>
      <c r="TOU55" s="37"/>
      <c r="TOV55" s="37"/>
      <c r="TOW55" s="37"/>
      <c r="TOX55" s="37"/>
      <c r="TOY55" s="37"/>
      <c r="TOZ55" s="37"/>
      <c r="TPA55" s="37"/>
      <c r="TPB55" s="37"/>
      <c r="TPC55" s="37"/>
      <c r="TPD55" s="37"/>
      <c r="TPE55" s="37"/>
      <c r="TPF55" s="37"/>
      <c r="TPG55" s="37"/>
      <c r="TPH55" s="37"/>
      <c r="TPI55" s="37"/>
      <c r="TPJ55" s="37"/>
      <c r="TPK55" s="37"/>
      <c r="TPL55" s="37"/>
      <c r="TPM55" s="37"/>
      <c r="TPN55" s="37"/>
      <c r="TPO55" s="37"/>
      <c r="TPP55" s="37"/>
      <c r="TPQ55" s="37"/>
      <c r="TPR55" s="37"/>
      <c r="TPS55" s="37"/>
      <c r="TPT55" s="37"/>
      <c r="TPU55" s="37"/>
      <c r="TPV55" s="37"/>
      <c r="TPW55" s="37"/>
      <c r="TPX55" s="37"/>
      <c r="TPY55" s="37"/>
      <c r="TPZ55" s="37"/>
      <c r="TQA55" s="37"/>
      <c r="TQB55" s="37"/>
      <c r="TQC55" s="37"/>
      <c r="TQD55" s="37"/>
      <c r="TQE55" s="37"/>
      <c r="TQF55" s="37"/>
      <c r="TQG55" s="37"/>
      <c r="TQH55" s="37"/>
      <c r="TQI55" s="37"/>
      <c r="TQJ55" s="37"/>
      <c r="TQK55" s="37"/>
      <c r="TQL55" s="37"/>
      <c r="TQM55" s="37"/>
      <c r="TQN55" s="37"/>
      <c r="TQO55" s="37"/>
      <c r="TQP55" s="37"/>
      <c r="TQQ55" s="37"/>
      <c r="TQR55" s="37"/>
      <c r="TQS55" s="37"/>
      <c r="TQT55" s="37"/>
      <c r="TQU55" s="37"/>
      <c r="TQV55" s="37"/>
      <c r="TQW55" s="37"/>
      <c r="TQX55" s="37"/>
      <c r="TQY55" s="37"/>
      <c r="TQZ55" s="37"/>
      <c r="TRA55" s="37"/>
      <c r="TRB55" s="37"/>
      <c r="TRC55" s="37"/>
      <c r="TRD55" s="37"/>
      <c r="TRE55" s="37"/>
      <c r="TRF55" s="37"/>
      <c r="TRG55" s="37"/>
      <c r="TRH55" s="37"/>
      <c r="TRI55" s="37"/>
      <c r="TRJ55" s="37"/>
      <c r="TRK55" s="37"/>
      <c r="TRL55" s="37"/>
      <c r="TRM55" s="37"/>
      <c r="TRN55" s="37"/>
      <c r="TRO55" s="37"/>
      <c r="TRP55" s="37"/>
      <c r="TRQ55" s="37"/>
      <c r="TRR55" s="37"/>
      <c r="TRS55" s="37"/>
      <c r="TRT55" s="37"/>
      <c r="TRU55" s="37"/>
      <c r="TRV55" s="37"/>
      <c r="TRW55" s="37"/>
      <c r="TRX55" s="37"/>
      <c r="TRY55" s="37"/>
      <c r="TRZ55" s="37"/>
      <c r="TSA55" s="37"/>
      <c r="TSB55" s="37"/>
      <c r="TSC55" s="37"/>
      <c r="TSD55" s="37"/>
      <c r="TSE55" s="37"/>
      <c r="TSF55" s="37"/>
      <c r="TSG55" s="37"/>
      <c r="TSH55" s="37"/>
      <c r="TSI55" s="37"/>
      <c r="TSJ55" s="37"/>
      <c r="TSK55" s="37"/>
      <c r="TSL55" s="37"/>
      <c r="TSM55" s="37"/>
      <c r="TSN55" s="37"/>
      <c r="TSO55" s="37"/>
      <c r="TSP55" s="37"/>
      <c r="TSQ55" s="37"/>
      <c r="TSR55" s="37"/>
      <c r="TSS55" s="37"/>
      <c r="TST55" s="37"/>
      <c r="TSU55" s="37"/>
      <c r="TSV55" s="37"/>
      <c r="TSW55" s="37"/>
      <c r="TSX55" s="37"/>
      <c r="TSY55" s="37"/>
      <c r="TSZ55" s="37"/>
      <c r="TTA55" s="37"/>
      <c r="TTB55" s="37"/>
      <c r="TTC55" s="37"/>
      <c r="TTD55" s="37"/>
      <c r="TTE55" s="37"/>
      <c r="TTF55" s="37"/>
      <c r="TTG55" s="37"/>
      <c r="TTH55" s="37"/>
      <c r="TTI55" s="37"/>
      <c r="TTJ55" s="37"/>
      <c r="TTK55" s="37"/>
      <c r="TTL55" s="37"/>
      <c r="TTM55" s="37"/>
      <c r="TTN55" s="37"/>
      <c r="TTO55" s="37"/>
      <c r="TTP55" s="37"/>
      <c r="TTQ55" s="37"/>
      <c r="TTR55" s="37"/>
      <c r="TTS55" s="37"/>
      <c r="TTT55" s="37"/>
      <c r="TTU55" s="37"/>
      <c r="TTV55" s="37"/>
      <c r="TTW55" s="37"/>
      <c r="TTX55" s="37"/>
      <c r="TTY55" s="37"/>
      <c r="TTZ55" s="37"/>
      <c r="TUA55" s="37"/>
      <c r="TUB55" s="37"/>
      <c r="TUC55" s="37"/>
      <c r="TUD55" s="37"/>
      <c r="TUE55" s="37"/>
      <c r="TUF55" s="37"/>
      <c r="TUG55" s="37"/>
      <c r="TUH55" s="37"/>
      <c r="TUI55" s="37"/>
      <c r="TUJ55" s="37"/>
      <c r="TUK55" s="37"/>
      <c r="TUL55" s="37"/>
      <c r="TUM55" s="37"/>
      <c r="TUN55" s="37"/>
      <c r="TUO55" s="37"/>
      <c r="TUP55" s="37"/>
      <c r="TUQ55" s="37"/>
      <c r="TUR55" s="37"/>
      <c r="TUS55" s="37"/>
      <c r="TUT55" s="37"/>
      <c r="TUU55" s="37"/>
      <c r="TUV55" s="37"/>
      <c r="TUW55" s="37"/>
      <c r="TUX55" s="37"/>
      <c r="TUY55" s="37"/>
      <c r="TUZ55" s="37"/>
      <c r="TVA55" s="37"/>
      <c r="TVB55" s="37"/>
      <c r="TVC55" s="37"/>
      <c r="TVD55" s="37"/>
      <c r="TVE55" s="37"/>
      <c r="TVF55" s="37"/>
      <c r="TVG55" s="37"/>
      <c r="TVH55" s="37"/>
      <c r="TVI55" s="37"/>
      <c r="TVJ55" s="37"/>
      <c r="TVK55" s="37"/>
      <c r="TVL55" s="37"/>
      <c r="TVM55" s="37"/>
      <c r="TVN55" s="37"/>
      <c r="TVO55" s="37"/>
      <c r="TVP55" s="37"/>
      <c r="TVQ55" s="37"/>
      <c r="TVR55" s="37"/>
      <c r="TVS55" s="37"/>
      <c r="TVT55" s="37"/>
      <c r="TVU55" s="37"/>
      <c r="TVV55" s="37"/>
      <c r="TVW55" s="37"/>
      <c r="TVX55" s="37"/>
      <c r="TVY55" s="37"/>
      <c r="TVZ55" s="37"/>
      <c r="TWA55" s="37"/>
      <c r="TWB55" s="37"/>
      <c r="TWC55" s="37"/>
      <c r="TWD55" s="37"/>
      <c r="TWE55" s="37"/>
      <c r="TWF55" s="37"/>
      <c r="TWG55" s="37"/>
      <c r="TWH55" s="37"/>
      <c r="TWI55" s="37"/>
      <c r="TWJ55" s="37"/>
      <c r="TWK55" s="37"/>
      <c r="TWL55" s="37"/>
      <c r="TWM55" s="37"/>
      <c r="TWN55" s="37"/>
      <c r="TWO55" s="37"/>
      <c r="TWP55" s="37"/>
      <c r="TWQ55" s="37"/>
      <c r="TWR55" s="37"/>
      <c r="TWS55" s="37"/>
      <c r="TWT55" s="37"/>
      <c r="TWU55" s="37"/>
      <c r="TWV55" s="37"/>
      <c r="TWW55" s="37"/>
      <c r="TWX55" s="37"/>
      <c r="TWY55" s="37"/>
      <c r="TWZ55" s="37"/>
      <c r="TXA55" s="37"/>
      <c r="TXB55" s="37"/>
      <c r="TXC55" s="37"/>
      <c r="TXD55" s="37"/>
      <c r="TXE55" s="37"/>
      <c r="TXF55" s="37"/>
      <c r="TXG55" s="37"/>
      <c r="TXH55" s="37"/>
      <c r="TXI55" s="37"/>
      <c r="TXJ55" s="37"/>
      <c r="TXK55" s="37"/>
      <c r="TXL55" s="37"/>
      <c r="TXM55" s="37"/>
      <c r="TXN55" s="37"/>
      <c r="TXO55" s="37"/>
      <c r="TXP55" s="37"/>
      <c r="TXQ55" s="37"/>
      <c r="TXR55" s="37"/>
      <c r="TXS55" s="37"/>
      <c r="TXT55" s="37"/>
      <c r="TXU55" s="37"/>
      <c r="TXV55" s="37"/>
      <c r="TXW55" s="37"/>
      <c r="TXX55" s="37"/>
      <c r="TXY55" s="37"/>
      <c r="TXZ55" s="37"/>
      <c r="TYA55" s="37"/>
      <c r="TYB55" s="37"/>
      <c r="TYC55" s="37"/>
      <c r="TYD55" s="37"/>
      <c r="TYE55" s="37"/>
      <c r="TYF55" s="37"/>
      <c r="TYG55" s="37"/>
      <c r="TYH55" s="37"/>
      <c r="TYI55" s="37"/>
      <c r="TYJ55" s="37"/>
      <c r="TYK55" s="37"/>
      <c r="TYL55" s="37"/>
      <c r="TYM55" s="37"/>
      <c r="TYN55" s="37"/>
      <c r="TYO55" s="37"/>
      <c r="TYP55" s="37"/>
      <c r="TYQ55" s="37"/>
      <c r="TYR55" s="37"/>
      <c r="TYS55" s="37"/>
      <c r="TYT55" s="37"/>
      <c r="TYU55" s="37"/>
      <c r="TYV55" s="37"/>
      <c r="TYW55" s="37"/>
      <c r="TYX55" s="37"/>
      <c r="TYY55" s="37"/>
      <c r="TYZ55" s="37"/>
      <c r="TZA55" s="37"/>
      <c r="TZB55" s="37"/>
      <c r="TZC55" s="37"/>
      <c r="TZD55" s="37"/>
      <c r="TZE55" s="37"/>
      <c r="TZF55" s="37"/>
      <c r="TZG55" s="37"/>
      <c r="TZH55" s="37"/>
      <c r="TZI55" s="37"/>
      <c r="TZJ55" s="37"/>
      <c r="TZK55" s="37"/>
      <c r="TZL55" s="37"/>
      <c r="TZM55" s="37"/>
      <c r="TZN55" s="37"/>
      <c r="TZO55" s="37"/>
      <c r="TZP55" s="37"/>
      <c r="TZQ55" s="37"/>
      <c r="TZR55" s="37"/>
      <c r="TZS55" s="37"/>
      <c r="TZT55" s="37"/>
      <c r="TZU55" s="37"/>
      <c r="TZV55" s="37"/>
      <c r="TZW55" s="37"/>
      <c r="TZX55" s="37"/>
      <c r="TZY55" s="37"/>
      <c r="TZZ55" s="37"/>
      <c r="UAA55" s="37"/>
      <c r="UAB55" s="37"/>
      <c r="UAC55" s="37"/>
      <c r="UAD55" s="37"/>
      <c r="UAE55" s="37"/>
      <c r="UAF55" s="37"/>
      <c r="UAG55" s="37"/>
      <c r="UAH55" s="37"/>
      <c r="UAI55" s="37"/>
      <c r="UAJ55" s="37"/>
      <c r="UAK55" s="37"/>
      <c r="UAL55" s="37"/>
      <c r="UAM55" s="37"/>
      <c r="UAN55" s="37"/>
      <c r="UAO55" s="37"/>
      <c r="UAP55" s="37"/>
      <c r="UAQ55" s="37"/>
      <c r="UAR55" s="37"/>
      <c r="UAS55" s="37"/>
      <c r="UAT55" s="37"/>
      <c r="UAU55" s="37"/>
      <c r="UAV55" s="37"/>
      <c r="UAW55" s="37"/>
      <c r="UAX55" s="37"/>
      <c r="UAY55" s="37"/>
      <c r="UAZ55" s="37"/>
      <c r="UBA55" s="37"/>
      <c r="UBB55" s="37"/>
      <c r="UBC55" s="37"/>
      <c r="UBD55" s="37"/>
      <c r="UBE55" s="37"/>
      <c r="UBF55" s="37"/>
      <c r="UBG55" s="37"/>
      <c r="UBH55" s="37"/>
      <c r="UBI55" s="37"/>
      <c r="UBJ55" s="37"/>
      <c r="UBK55" s="37"/>
      <c r="UBL55" s="37"/>
      <c r="UBM55" s="37"/>
      <c r="UBN55" s="37"/>
      <c r="UBO55" s="37"/>
      <c r="UBP55" s="37"/>
      <c r="UBQ55" s="37"/>
      <c r="UBR55" s="37"/>
      <c r="UBS55" s="37"/>
      <c r="UBT55" s="37"/>
      <c r="UBU55" s="37"/>
      <c r="UBV55" s="37"/>
      <c r="UBW55" s="37"/>
      <c r="UBX55" s="37"/>
      <c r="UBY55" s="37"/>
      <c r="UBZ55" s="37"/>
      <c r="UCA55" s="37"/>
      <c r="UCB55" s="37"/>
      <c r="UCC55" s="37"/>
      <c r="UCD55" s="37"/>
      <c r="UCE55" s="37"/>
      <c r="UCF55" s="37"/>
      <c r="UCG55" s="37"/>
      <c r="UCH55" s="37"/>
      <c r="UCI55" s="37"/>
      <c r="UCJ55" s="37"/>
      <c r="UCK55" s="37"/>
      <c r="UCL55" s="37"/>
      <c r="UCM55" s="37"/>
      <c r="UCN55" s="37"/>
      <c r="UCO55" s="37"/>
      <c r="UCP55" s="37"/>
      <c r="UCQ55" s="37"/>
      <c r="UCR55" s="37"/>
      <c r="UCS55" s="37"/>
      <c r="UCT55" s="37"/>
      <c r="UCU55" s="37"/>
      <c r="UCV55" s="37"/>
      <c r="UCW55" s="37"/>
      <c r="UCX55" s="37"/>
      <c r="UCY55" s="37"/>
      <c r="UCZ55" s="37"/>
      <c r="UDA55" s="37"/>
      <c r="UDB55" s="37"/>
      <c r="UDC55" s="37"/>
      <c r="UDD55" s="37"/>
      <c r="UDE55" s="37"/>
      <c r="UDF55" s="37"/>
      <c r="UDG55" s="37"/>
      <c r="UDH55" s="37"/>
      <c r="UDI55" s="37"/>
      <c r="UDJ55" s="37"/>
      <c r="UDK55" s="37"/>
      <c r="UDL55" s="37"/>
      <c r="UDM55" s="37"/>
      <c r="UDN55" s="37"/>
      <c r="UDO55" s="37"/>
      <c r="UDP55" s="37"/>
      <c r="UDQ55" s="37"/>
      <c r="UDR55" s="37"/>
      <c r="UDS55" s="37"/>
      <c r="UDT55" s="37"/>
      <c r="UDU55" s="37"/>
      <c r="UDV55" s="37"/>
      <c r="UDW55" s="37"/>
      <c r="UDX55" s="37"/>
      <c r="UDY55" s="37"/>
      <c r="UDZ55" s="37"/>
      <c r="UEA55" s="37"/>
      <c r="UEB55" s="37"/>
      <c r="UEC55" s="37"/>
      <c r="UED55" s="37"/>
      <c r="UEE55" s="37"/>
      <c r="UEF55" s="37"/>
      <c r="UEG55" s="37"/>
      <c r="UEH55" s="37"/>
      <c r="UEI55" s="37"/>
      <c r="UEJ55" s="37"/>
      <c r="UEK55" s="37"/>
      <c r="UEL55" s="37"/>
      <c r="UEM55" s="37"/>
      <c r="UEN55" s="37"/>
      <c r="UEO55" s="37"/>
      <c r="UEP55" s="37"/>
      <c r="UEQ55" s="37"/>
      <c r="UER55" s="37"/>
      <c r="UES55" s="37"/>
      <c r="UET55" s="37"/>
      <c r="UEU55" s="37"/>
      <c r="UEV55" s="37"/>
      <c r="UEW55" s="37"/>
      <c r="UEX55" s="37"/>
      <c r="UEY55" s="37"/>
      <c r="UEZ55" s="37"/>
      <c r="UFA55" s="37"/>
      <c r="UFB55" s="37"/>
      <c r="UFC55" s="37"/>
      <c r="UFD55" s="37"/>
      <c r="UFE55" s="37"/>
      <c r="UFF55" s="37"/>
      <c r="UFG55" s="37"/>
      <c r="UFH55" s="37"/>
      <c r="UFI55" s="37"/>
      <c r="UFJ55" s="37"/>
      <c r="UFK55" s="37"/>
      <c r="UFL55" s="37"/>
      <c r="UFM55" s="37"/>
      <c r="UFN55" s="37"/>
      <c r="UFO55" s="37"/>
      <c r="UFP55" s="37"/>
      <c r="UFQ55" s="37"/>
      <c r="UFR55" s="37"/>
      <c r="UFS55" s="37"/>
      <c r="UFT55" s="37"/>
      <c r="UFU55" s="37"/>
      <c r="UFV55" s="37"/>
      <c r="UFW55" s="37"/>
      <c r="UFX55" s="37"/>
      <c r="UFY55" s="37"/>
      <c r="UFZ55" s="37"/>
      <c r="UGA55" s="37"/>
      <c r="UGB55" s="37"/>
      <c r="UGC55" s="37"/>
      <c r="UGD55" s="37"/>
      <c r="UGE55" s="37"/>
      <c r="UGF55" s="37"/>
      <c r="UGG55" s="37"/>
      <c r="UGH55" s="37"/>
      <c r="UGI55" s="37"/>
      <c r="UGJ55" s="37"/>
      <c r="UGK55" s="37"/>
      <c r="UGL55" s="37"/>
      <c r="UGM55" s="37"/>
      <c r="UGN55" s="37"/>
      <c r="UGO55" s="37"/>
      <c r="UGP55" s="37"/>
      <c r="UGQ55" s="37"/>
      <c r="UGR55" s="37"/>
      <c r="UGS55" s="37"/>
      <c r="UGT55" s="37"/>
      <c r="UGU55" s="37"/>
      <c r="UGV55" s="37"/>
      <c r="UGW55" s="37"/>
      <c r="UGX55" s="37"/>
      <c r="UGY55" s="37"/>
      <c r="UGZ55" s="37"/>
      <c r="UHA55" s="37"/>
      <c r="UHB55" s="37"/>
      <c r="UHC55" s="37"/>
      <c r="UHD55" s="37"/>
      <c r="UHE55" s="37"/>
      <c r="UHF55" s="37"/>
      <c r="UHG55" s="37"/>
      <c r="UHH55" s="37"/>
      <c r="UHI55" s="37"/>
      <c r="UHJ55" s="37"/>
      <c r="UHK55" s="37"/>
      <c r="UHL55" s="37"/>
      <c r="UHM55" s="37"/>
      <c r="UHN55" s="37"/>
      <c r="UHO55" s="37"/>
      <c r="UHP55" s="37"/>
      <c r="UHQ55" s="37"/>
      <c r="UHR55" s="37"/>
      <c r="UHS55" s="37"/>
      <c r="UHT55" s="37"/>
      <c r="UHU55" s="37"/>
      <c r="UHV55" s="37"/>
      <c r="UHW55" s="37"/>
      <c r="UHX55" s="37"/>
      <c r="UHY55" s="37"/>
      <c r="UHZ55" s="37"/>
      <c r="UIA55" s="37"/>
      <c r="UIB55" s="37"/>
      <c r="UIC55" s="37"/>
      <c r="UID55" s="37"/>
      <c r="UIE55" s="37"/>
      <c r="UIF55" s="37"/>
      <c r="UIG55" s="37"/>
      <c r="UIH55" s="37"/>
      <c r="UII55" s="37"/>
      <c r="UIJ55" s="37"/>
      <c r="UIK55" s="37"/>
      <c r="UIL55" s="37"/>
      <c r="UIM55" s="37"/>
      <c r="UIN55" s="37"/>
      <c r="UIO55" s="37"/>
      <c r="UIP55" s="37"/>
      <c r="UIQ55" s="37"/>
      <c r="UIR55" s="37"/>
      <c r="UIS55" s="37"/>
      <c r="UIT55" s="37"/>
      <c r="UIU55" s="37"/>
      <c r="UIV55" s="37"/>
      <c r="UIW55" s="37"/>
      <c r="UIX55" s="37"/>
      <c r="UIY55" s="37"/>
      <c r="UIZ55" s="37"/>
      <c r="UJA55" s="37"/>
      <c r="UJB55" s="37"/>
      <c r="UJC55" s="37"/>
      <c r="UJD55" s="37"/>
      <c r="UJE55" s="37"/>
      <c r="UJF55" s="37"/>
      <c r="UJG55" s="37"/>
      <c r="UJH55" s="37"/>
      <c r="UJI55" s="37"/>
      <c r="UJJ55" s="37"/>
      <c r="UJK55" s="37"/>
      <c r="UJL55" s="37"/>
      <c r="UJM55" s="37"/>
      <c r="UJN55" s="37"/>
      <c r="UJO55" s="37"/>
      <c r="UJP55" s="37"/>
      <c r="UJQ55" s="37"/>
      <c r="UJR55" s="37"/>
      <c r="UJS55" s="37"/>
      <c r="UJT55" s="37"/>
      <c r="UJU55" s="37"/>
      <c r="UJV55" s="37"/>
      <c r="UJW55" s="37"/>
      <c r="UJX55" s="37"/>
      <c r="UJY55" s="37"/>
      <c r="UJZ55" s="37"/>
      <c r="UKA55" s="37"/>
      <c r="UKB55" s="37"/>
      <c r="UKC55" s="37"/>
      <c r="UKD55" s="37"/>
      <c r="UKE55" s="37"/>
      <c r="UKF55" s="37"/>
      <c r="UKG55" s="37"/>
      <c r="UKH55" s="37"/>
      <c r="UKI55" s="37"/>
      <c r="UKJ55" s="37"/>
      <c r="UKK55" s="37"/>
      <c r="UKL55" s="37"/>
      <c r="UKM55" s="37"/>
      <c r="UKN55" s="37"/>
      <c r="UKO55" s="37"/>
      <c r="UKP55" s="37"/>
      <c r="UKQ55" s="37"/>
      <c r="UKR55" s="37"/>
      <c r="UKS55" s="37"/>
      <c r="UKT55" s="37"/>
      <c r="UKU55" s="37"/>
      <c r="UKV55" s="37"/>
      <c r="UKW55" s="37"/>
      <c r="UKX55" s="37"/>
      <c r="UKY55" s="37"/>
      <c r="UKZ55" s="37"/>
      <c r="ULA55" s="37"/>
      <c r="ULB55" s="37"/>
      <c r="ULC55" s="37"/>
      <c r="ULD55" s="37"/>
      <c r="ULE55" s="37"/>
      <c r="ULF55" s="37"/>
      <c r="ULG55" s="37"/>
      <c r="ULH55" s="37"/>
      <c r="ULI55" s="37"/>
      <c r="ULJ55" s="37"/>
      <c r="ULK55" s="37"/>
      <c r="ULL55" s="37"/>
      <c r="ULM55" s="37"/>
      <c r="ULN55" s="37"/>
      <c r="ULO55" s="37"/>
      <c r="ULP55" s="37"/>
      <c r="ULQ55" s="37"/>
      <c r="ULR55" s="37"/>
      <c r="ULS55" s="37"/>
      <c r="ULT55" s="37"/>
      <c r="ULU55" s="37"/>
      <c r="ULV55" s="37"/>
      <c r="ULW55" s="37"/>
      <c r="ULX55" s="37"/>
      <c r="ULY55" s="37"/>
      <c r="ULZ55" s="37"/>
      <c r="UMA55" s="37"/>
      <c r="UMB55" s="37"/>
      <c r="UMC55" s="37"/>
      <c r="UMD55" s="37"/>
      <c r="UME55" s="37"/>
      <c r="UMF55" s="37"/>
      <c r="UMG55" s="37"/>
      <c r="UMH55" s="37"/>
      <c r="UMI55" s="37"/>
      <c r="UMJ55" s="37"/>
      <c r="UMK55" s="37"/>
      <c r="UML55" s="37"/>
      <c r="UMM55" s="37"/>
      <c r="UMN55" s="37"/>
      <c r="UMO55" s="37"/>
      <c r="UMP55" s="37"/>
      <c r="UMQ55" s="37"/>
      <c r="UMR55" s="37"/>
      <c r="UMS55" s="37"/>
      <c r="UMT55" s="37"/>
      <c r="UMU55" s="37"/>
      <c r="UMV55" s="37"/>
      <c r="UMW55" s="37"/>
      <c r="UMX55" s="37"/>
      <c r="UMY55" s="37"/>
      <c r="UMZ55" s="37"/>
      <c r="UNA55" s="37"/>
      <c r="UNB55" s="37"/>
      <c r="UNC55" s="37"/>
      <c r="UND55" s="37"/>
      <c r="UNE55" s="37"/>
      <c r="UNF55" s="37"/>
      <c r="UNG55" s="37"/>
      <c r="UNH55" s="37"/>
      <c r="UNI55" s="37"/>
      <c r="UNJ55" s="37"/>
      <c r="UNK55" s="37"/>
      <c r="UNL55" s="37"/>
      <c r="UNM55" s="37"/>
      <c r="UNN55" s="37"/>
      <c r="UNO55" s="37"/>
      <c r="UNP55" s="37"/>
      <c r="UNQ55" s="37"/>
      <c r="UNR55" s="37"/>
      <c r="UNS55" s="37"/>
      <c r="UNT55" s="37"/>
      <c r="UNU55" s="37"/>
      <c r="UNV55" s="37"/>
      <c r="UNW55" s="37"/>
      <c r="UNX55" s="37"/>
      <c r="UNY55" s="37"/>
      <c r="UNZ55" s="37"/>
      <c r="UOA55" s="37"/>
      <c r="UOB55" s="37"/>
      <c r="UOC55" s="37"/>
      <c r="UOD55" s="37"/>
      <c r="UOE55" s="37"/>
      <c r="UOF55" s="37"/>
      <c r="UOG55" s="37"/>
      <c r="UOH55" s="37"/>
      <c r="UOI55" s="37"/>
      <c r="UOJ55" s="37"/>
      <c r="UOK55" s="37"/>
      <c r="UOL55" s="37"/>
      <c r="UOM55" s="37"/>
      <c r="UON55" s="37"/>
      <c r="UOO55" s="37"/>
      <c r="UOP55" s="37"/>
      <c r="UOQ55" s="37"/>
      <c r="UOR55" s="37"/>
      <c r="UOS55" s="37"/>
      <c r="UOT55" s="37"/>
      <c r="UOU55" s="37"/>
      <c r="UOV55" s="37"/>
      <c r="UOW55" s="37"/>
      <c r="UOX55" s="37"/>
      <c r="UOY55" s="37"/>
      <c r="UOZ55" s="37"/>
      <c r="UPA55" s="37"/>
      <c r="UPB55" s="37"/>
      <c r="UPC55" s="37"/>
      <c r="UPD55" s="37"/>
      <c r="UPE55" s="37"/>
      <c r="UPF55" s="37"/>
      <c r="UPG55" s="37"/>
      <c r="UPH55" s="37"/>
      <c r="UPI55" s="37"/>
      <c r="UPJ55" s="37"/>
      <c r="UPK55" s="37"/>
      <c r="UPL55" s="37"/>
      <c r="UPM55" s="37"/>
      <c r="UPN55" s="37"/>
      <c r="UPO55" s="37"/>
      <c r="UPP55" s="37"/>
      <c r="UPQ55" s="37"/>
      <c r="UPR55" s="37"/>
      <c r="UPS55" s="37"/>
      <c r="UPT55" s="37"/>
      <c r="UPU55" s="37"/>
      <c r="UPV55" s="37"/>
      <c r="UPW55" s="37"/>
      <c r="UPX55" s="37"/>
      <c r="UPY55" s="37"/>
      <c r="UPZ55" s="37"/>
      <c r="UQA55" s="37"/>
      <c r="UQB55" s="37"/>
      <c r="UQC55" s="37"/>
      <c r="UQD55" s="37"/>
      <c r="UQE55" s="37"/>
      <c r="UQF55" s="37"/>
      <c r="UQG55" s="37"/>
      <c r="UQH55" s="37"/>
      <c r="UQI55" s="37"/>
      <c r="UQJ55" s="37"/>
      <c r="UQK55" s="37"/>
      <c r="UQL55" s="37"/>
      <c r="UQM55" s="37"/>
      <c r="UQN55" s="37"/>
      <c r="UQO55" s="37"/>
      <c r="UQP55" s="37"/>
      <c r="UQQ55" s="37"/>
      <c r="UQR55" s="37"/>
      <c r="UQS55" s="37"/>
      <c r="UQT55" s="37"/>
      <c r="UQU55" s="37"/>
      <c r="UQV55" s="37"/>
      <c r="UQW55" s="37"/>
      <c r="UQX55" s="37"/>
      <c r="UQY55" s="37"/>
      <c r="UQZ55" s="37"/>
      <c r="URA55" s="37"/>
      <c r="URB55" s="37"/>
      <c r="URC55" s="37"/>
      <c r="URD55" s="37"/>
      <c r="URE55" s="37"/>
      <c r="URF55" s="37"/>
      <c r="URG55" s="37"/>
      <c r="URH55" s="37"/>
      <c r="URI55" s="37"/>
      <c r="URJ55" s="37"/>
      <c r="URK55" s="37"/>
      <c r="URL55" s="37"/>
      <c r="URM55" s="37"/>
      <c r="URN55" s="37"/>
      <c r="URO55" s="37"/>
      <c r="URP55" s="37"/>
      <c r="URQ55" s="37"/>
      <c r="URR55" s="37"/>
      <c r="URS55" s="37"/>
      <c r="URT55" s="37"/>
      <c r="URU55" s="37"/>
      <c r="URV55" s="37"/>
      <c r="URW55" s="37"/>
      <c r="URX55" s="37"/>
      <c r="URY55" s="37"/>
      <c r="URZ55" s="37"/>
      <c r="USA55" s="37"/>
      <c r="USB55" s="37"/>
      <c r="USC55" s="37"/>
      <c r="USD55" s="37"/>
      <c r="USE55" s="37"/>
      <c r="USF55" s="37"/>
      <c r="USG55" s="37"/>
      <c r="USH55" s="37"/>
      <c r="USI55" s="37"/>
      <c r="USJ55" s="37"/>
      <c r="USK55" s="37"/>
      <c r="USL55" s="37"/>
      <c r="USM55" s="37"/>
      <c r="USN55" s="37"/>
      <c r="USO55" s="37"/>
      <c r="USP55" s="37"/>
      <c r="USQ55" s="37"/>
      <c r="USR55" s="37"/>
      <c r="USS55" s="37"/>
      <c r="UST55" s="37"/>
      <c r="USU55" s="37"/>
      <c r="USV55" s="37"/>
      <c r="USW55" s="37"/>
      <c r="USX55" s="37"/>
      <c r="USY55" s="37"/>
      <c r="USZ55" s="37"/>
      <c r="UTA55" s="37"/>
      <c r="UTB55" s="37"/>
      <c r="UTC55" s="37"/>
      <c r="UTD55" s="37"/>
      <c r="UTE55" s="37"/>
      <c r="UTF55" s="37"/>
      <c r="UTG55" s="37"/>
      <c r="UTH55" s="37"/>
      <c r="UTI55" s="37"/>
      <c r="UTJ55" s="37"/>
      <c r="UTK55" s="37"/>
      <c r="UTL55" s="37"/>
      <c r="UTM55" s="37"/>
      <c r="UTN55" s="37"/>
      <c r="UTO55" s="37"/>
      <c r="UTP55" s="37"/>
      <c r="UTQ55" s="37"/>
      <c r="UTR55" s="37"/>
      <c r="UTS55" s="37"/>
      <c r="UTT55" s="37"/>
      <c r="UTU55" s="37"/>
      <c r="UTV55" s="37"/>
      <c r="UTW55" s="37"/>
      <c r="UTX55" s="37"/>
      <c r="UTY55" s="37"/>
      <c r="UTZ55" s="37"/>
      <c r="UUA55" s="37"/>
      <c r="UUB55" s="37"/>
      <c r="UUC55" s="37"/>
      <c r="UUD55" s="37"/>
      <c r="UUE55" s="37"/>
      <c r="UUF55" s="37"/>
      <c r="UUG55" s="37"/>
      <c r="UUH55" s="37"/>
      <c r="UUI55" s="37"/>
      <c r="UUJ55" s="37"/>
      <c r="UUK55" s="37"/>
      <c r="UUL55" s="37"/>
      <c r="UUM55" s="37"/>
      <c r="UUN55" s="37"/>
      <c r="UUO55" s="37"/>
      <c r="UUP55" s="37"/>
      <c r="UUQ55" s="37"/>
      <c r="UUR55" s="37"/>
      <c r="UUS55" s="37"/>
      <c r="UUT55" s="37"/>
      <c r="UUU55" s="37"/>
      <c r="UUV55" s="37"/>
      <c r="UUW55" s="37"/>
      <c r="UUX55" s="37"/>
      <c r="UUY55" s="37"/>
      <c r="UUZ55" s="37"/>
      <c r="UVA55" s="37"/>
      <c r="UVB55" s="37"/>
      <c r="UVC55" s="37"/>
      <c r="UVD55" s="37"/>
      <c r="UVE55" s="37"/>
      <c r="UVF55" s="37"/>
      <c r="UVG55" s="37"/>
      <c r="UVH55" s="37"/>
      <c r="UVI55" s="37"/>
      <c r="UVJ55" s="37"/>
      <c r="UVK55" s="37"/>
      <c r="UVL55" s="37"/>
      <c r="UVM55" s="37"/>
      <c r="UVN55" s="37"/>
      <c r="UVO55" s="37"/>
      <c r="UVP55" s="37"/>
      <c r="UVQ55" s="37"/>
      <c r="UVR55" s="37"/>
      <c r="UVS55" s="37"/>
      <c r="UVT55" s="37"/>
      <c r="UVU55" s="37"/>
      <c r="UVV55" s="37"/>
      <c r="UVW55" s="37"/>
      <c r="UVX55" s="37"/>
      <c r="UVY55" s="37"/>
      <c r="UVZ55" s="37"/>
      <c r="UWA55" s="37"/>
      <c r="UWB55" s="37"/>
      <c r="UWC55" s="37"/>
      <c r="UWD55" s="37"/>
      <c r="UWE55" s="37"/>
      <c r="UWF55" s="37"/>
      <c r="UWG55" s="37"/>
      <c r="UWH55" s="37"/>
      <c r="UWI55" s="37"/>
      <c r="UWJ55" s="37"/>
      <c r="UWK55" s="37"/>
      <c r="UWL55" s="37"/>
      <c r="UWM55" s="37"/>
      <c r="UWN55" s="37"/>
      <c r="UWO55" s="37"/>
      <c r="UWP55" s="37"/>
      <c r="UWQ55" s="37"/>
      <c r="UWR55" s="37"/>
      <c r="UWS55" s="37"/>
      <c r="UWT55" s="37"/>
      <c r="UWU55" s="37"/>
      <c r="UWV55" s="37"/>
      <c r="UWW55" s="37"/>
      <c r="UWX55" s="37"/>
      <c r="UWY55" s="37"/>
      <c r="UWZ55" s="37"/>
      <c r="UXA55" s="37"/>
      <c r="UXB55" s="37"/>
      <c r="UXC55" s="37"/>
      <c r="UXD55" s="37"/>
      <c r="UXE55" s="37"/>
      <c r="UXF55" s="37"/>
      <c r="UXG55" s="37"/>
      <c r="UXH55" s="37"/>
      <c r="UXI55" s="37"/>
      <c r="UXJ55" s="37"/>
      <c r="UXK55" s="37"/>
      <c r="UXL55" s="37"/>
      <c r="UXM55" s="37"/>
      <c r="UXN55" s="37"/>
      <c r="UXO55" s="37"/>
      <c r="UXP55" s="37"/>
      <c r="UXQ55" s="37"/>
      <c r="UXR55" s="37"/>
      <c r="UXS55" s="37"/>
      <c r="UXT55" s="37"/>
      <c r="UXU55" s="37"/>
      <c r="UXV55" s="37"/>
      <c r="UXW55" s="37"/>
      <c r="UXX55" s="37"/>
      <c r="UXY55" s="37"/>
      <c r="UXZ55" s="37"/>
      <c r="UYA55" s="37"/>
      <c r="UYB55" s="37"/>
      <c r="UYC55" s="37"/>
      <c r="UYD55" s="37"/>
      <c r="UYE55" s="37"/>
      <c r="UYF55" s="37"/>
      <c r="UYG55" s="37"/>
      <c r="UYH55" s="37"/>
      <c r="UYI55" s="37"/>
      <c r="UYJ55" s="37"/>
      <c r="UYK55" s="37"/>
      <c r="UYL55" s="37"/>
      <c r="UYM55" s="37"/>
      <c r="UYN55" s="37"/>
      <c r="UYO55" s="37"/>
      <c r="UYP55" s="37"/>
      <c r="UYQ55" s="37"/>
      <c r="UYR55" s="37"/>
      <c r="UYS55" s="37"/>
      <c r="UYT55" s="37"/>
      <c r="UYU55" s="37"/>
      <c r="UYV55" s="37"/>
      <c r="UYW55" s="37"/>
      <c r="UYX55" s="37"/>
      <c r="UYY55" s="37"/>
      <c r="UYZ55" s="37"/>
      <c r="UZA55" s="37"/>
      <c r="UZB55" s="37"/>
      <c r="UZC55" s="37"/>
      <c r="UZD55" s="37"/>
      <c r="UZE55" s="37"/>
      <c r="UZF55" s="37"/>
      <c r="UZG55" s="37"/>
      <c r="UZH55" s="37"/>
      <c r="UZI55" s="37"/>
      <c r="UZJ55" s="37"/>
      <c r="UZK55" s="37"/>
      <c r="UZL55" s="37"/>
      <c r="UZM55" s="37"/>
      <c r="UZN55" s="37"/>
      <c r="UZO55" s="37"/>
      <c r="UZP55" s="37"/>
      <c r="UZQ55" s="37"/>
      <c r="UZR55" s="37"/>
      <c r="UZS55" s="37"/>
      <c r="UZT55" s="37"/>
      <c r="UZU55" s="37"/>
      <c r="UZV55" s="37"/>
      <c r="UZW55" s="37"/>
      <c r="UZX55" s="37"/>
      <c r="UZY55" s="37"/>
      <c r="UZZ55" s="37"/>
      <c r="VAA55" s="37"/>
      <c r="VAB55" s="37"/>
      <c r="VAC55" s="37"/>
      <c r="VAD55" s="37"/>
      <c r="VAE55" s="37"/>
      <c r="VAF55" s="37"/>
      <c r="VAG55" s="37"/>
      <c r="VAH55" s="37"/>
      <c r="VAI55" s="37"/>
      <c r="VAJ55" s="37"/>
      <c r="VAK55" s="37"/>
      <c r="VAL55" s="37"/>
      <c r="VAM55" s="37"/>
      <c r="VAN55" s="37"/>
      <c r="VAO55" s="37"/>
      <c r="VAP55" s="37"/>
      <c r="VAQ55" s="37"/>
      <c r="VAR55" s="37"/>
      <c r="VAS55" s="37"/>
      <c r="VAT55" s="37"/>
      <c r="VAU55" s="37"/>
      <c r="VAV55" s="37"/>
      <c r="VAW55" s="37"/>
      <c r="VAX55" s="37"/>
      <c r="VAY55" s="37"/>
      <c r="VAZ55" s="37"/>
      <c r="VBA55" s="37"/>
      <c r="VBB55" s="37"/>
      <c r="VBC55" s="37"/>
      <c r="VBD55" s="37"/>
      <c r="VBE55" s="37"/>
      <c r="VBF55" s="37"/>
      <c r="VBG55" s="37"/>
      <c r="VBH55" s="37"/>
      <c r="VBI55" s="37"/>
      <c r="VBJ55" s="37"/>
      <c r="VBK55" s="37"/>
      <c r="VBL55" s="37"/>
      <c r="VBM55" s="37"/>
      <c r="VBN55" s="37"/>
      <c r="VBO55" s="37"/>
      <c r="VBP55" s="37"/>
      <c r="VBQ55" s="37"/>
      <c r="VBR55" s="37"/>
      <c r="VBS55" s="37"/>
      <c r="VBT55" s="37"/>
      <c r="VBU55" s="37"/>
      <c r="VBV55" s="37"/>
      <c r="VBW55" s="37"/>
      <c r="VBX55" s="37"/>
      <c r="VBY55" s="37"/>
      <c r="VBZ55" s="37"/>
      <c r="VCA55" s="37"/>
      <c r="VCB55" s="37"/>
      <c r="VCC55" s="37"/>
      <c r="VCD55" s="37"/>
      <c r="VCE55" s="37"/>
      <c r="VCF55" s="37"/>
      <c r="VCG55" s="37"/>
      <c r="VCH55" s="37"/>
      <c r="VCI55" s="37"/>
      <c r="VCJ55" s="37"/>
      <c r="VCK55" s="37"/>
      <c r="VCL55" s="37"/>
      <c r="VCM55" s="37"/>
      <c r="VCN55" s="37"/>
      <c r="VCO55" s="37"/>
      <c r="VCP55" s="37"/>
      <c r="VCQ55" s="37"/>
      <c r="VCR55" s="37"/>
      <c r="VCS55" s="37"/>
      <c r="VCT55" s="37"/>
      <c r="VCU55" s="37"/>
      <c r="VCV55" s="37"/>
      <c r="VCW55" s="37"/>
      <c r="VCX55" s="37"/>
      <c r="VCY55" s="37"/>
      <c r="VCZ55" s="37"/>
      <c r="VDA55" s="37"/>
      <c r="VDB55" s="37"/>
      <c r="VDC55" s="37"/>
      <c r="VDD55" s="37"/>
      <c r="VDE55" s="37"/>
      <c r="VDF55" s="37"/>
      <c r="VDG55" s="37"/>
      <c r="VDH55" s="37"/>
      <c r="VDI55" s="37"/>
      <c r="VDJ55" s="37"/>
      <c r="VDK55" s="37"/>
      <c r="VDL55" s="37"/>
      <c r="VDM55" s="37"/>
      <c r="VDN55" s="37"/>
      <c r="VDO55" s="37"/>
      <c r="VDP55" s="37"/>
      <c r="VDQ55" s="37"/>
      <c r="VDR55" s="37"/>
      <c r="VDS55" s="37"/>
      <c r="VDT55" s="37"/>
      <c r="VDU55" s="37"/>
      <c r="VDV55" s="37"/>
      <c r="VDW55" s="37"/>
      <c r="VDX55" s="37"/>
      <c r="VDY55" s="37"/>
      <c r="VDZ55" s="37"/>
      <c r="VEA55" s="37"/>
      <c r="VEB55" s="37"/>
      <c r="VEC55" s="37"/>
      <c r="VED55" s="37"/>
      <c r="VEE55" s="37"/>
      <c r="VEF55" s="37"/>
      <c r="VEG55" s="37"/>
      <c r="VEH55" s="37"/>
      <c r="VEI55" s="37"/>
      <c r="VEJ55" s="37"/>
      <c r="VEK55" s="37"/>
      <c r="VEL55" s="37"/>
      <c r="VEM55" s="37"/>
      <c r="VEN55" s="37"/>
      <c r="VEO55" s="37"/>
      <c r="VEP55" s="37"/>
      <c r="VEQ55" s="37"/>
      <c r="VER55" s="37"/>
      <c r="VES55" s="37"/>
      <c r="VET55" s="37"/>
      <c r="VEU55" s="37"/>
      <c r="VEV55" s="37"/>
      <c r="VEW55" s="37"/>
      <c r="VEX55" s="37"/>
      <c r="VEY55" s="37"/>
      <c r="VEZ55" s="37"/>
      <c r="VFA55" s="37"/>
      <c r="VFB55" s="37"/>
      <c r="VFC55" s="37"/>
      <c r="VFD55" s="37"/>
      <c r="VFE55" s="37"/>
      <c r="VFF55" s="37"/>
      <c r="VFG55" s="37"/>
      <c r="VFH55" s="37"/>
      <c r="VFI55" s="37"/>
      <c r="VFJ55" s="37"/>
      <c r="VFK55" s="37"/>
      <c r="VFL55" s="37"/>
      <c r="VFM55" s="37"/>
      <c r="VFN55" s="37"/>
      <c r="VFO55" s="37"/>
      <c r="VFP55" s="37"/>
      <c r="VFQ55" s="37"/>
      <c r="VFR55" s="37"/>
      <c r="VFS55" s="37"/>
      <c r="VFT55" s="37"/>
      <c r="VFU55" s="37"/>
      <c r="VFV55" s="37"/>
      <c r="VFW55" s="37"/>
      <c r="VFX55" s="37"/>
      <c r="VFY55" s="37"/>
      <c r="VFZ55" s="37"/>
      <c r="VGA55" s="37"/>
      <c r="VGB55" s="37"/>
      <c r="VGC55" s="37"/>
      <c r="VGD55" s="37"/>
      <c r="VGE55" s="37"/>
      <c r="VGF55" s="37"/>
      <c r="VGG55" s="37"/>
      <c r="VGH55" s="37"/>
      <c r="VGI55" s="37"/>
      <c r="VGJ55" s="37"/>
      <c r="VGK55" s="37"/>
      <c r="VGL55" s="37"/>
      <c r="VGM55" s="37"/>
      <c r="VGN55" s="37"/>
      <c r="VGO55" s="37"/>
      <c r="VGP55" s="37"/>
      <c r="VGQ55" s="37"/>
      <c r="VGR55" s="37"/>
      <c r="VGS55" s="37"/>
      <c r="VGT55" s="37"/>
      <c r="VGU55" s="37"/>
      <c r="VGV55" s="37"/>
      <c r="VGW55" s="37"/>
      <c r="VGX55" s="37"/>
      <c r="VGY55" s="37"/>
      <c r="VGZ55" s="37"/>
      <c r="VHA55" s="37"/>
      <c r="VHB55" s="37"/>
      <c r="VHC55" s="37"/>
      <c r="VHD55" s="37"/>
      <c r="VHE55" s="37"/>
      <c r="VHF55" s="37"/>
      <c r="VHG55" s="37"/>
      <c r="VHH55" s="37"/>
      <c r="VHI55" s="37"/>
      <c r="VHJ55" s="37"/>
      <c r="VHK55" s="37"/>
      <c r="VHL55" s="37"/>
      <c r="VHM55" s="37"/>
      <c r="VHN55" s="37"/>
      <c r="VHO55" s="37"/>
      <c r="VHP55" s="37"/>
      <c r="VHQ55" s="37"/>
      <c r="VHR55" s="37"/>
      <c r="VHS55" s="37"/>
      <c r="VHT55" s="37"/>
      <c r="VHU55" s="37"/>
      <c r="VHV55" s="37"/>
      <c r="VHW55" s="37"/>
      <c r="VHX55" s="37"/>
      <c r="VHY55" s="37"/>
      <c r="VHZ55" s="37"/>
      <c r="VIA55" s="37"/>
      <c r="VIB55" s="37"/>
      <c r="VIC55" s="37"/>
      <c r="VID55" s="37"/>
      <c r="VIE55" s="37"/>
      <c r="VIF55" s="37"/>
      <c r="VIG55" s="37"/>
      <c r="VIH55" s="37"/>
      <c r="VII55" s="37"/>
      <c r="VIJ55" s="37"/>
      <c r="VIK55" s="37"/>
      <c r="VIL55" s="37"/>
      <c r="VIM55" s="37"/>
      <c r="VIN55" s="37"/>
      <c r="VIO55" s="37"/>
      <c r="VIP55" s="37"/>
      <c r="VIQ55" s="37"/>
      <c r="VIR55" s="37"/>
      <c r="VIS55" s="37"/>
      <c r="VIT55" s="37"/>
      <c r="VIU55" s="37"/>
      <c r="VIV55" s="37"/>
      <c r="VIW55" s="37"/>
      <c r="VIX55" s="37"/>
      <c r="VIY55" s="37"/>
      <c r="VIZ55" s="37"/>
      <c r="VJA55" s="37"/>
      <c r="VJB55" s="37"/>
      <c r="VJC55" s="37"/>
      <c r="VJD55" s="37"/>
      <c r="VJE55" s="37"/>
      <c r="VJF55" s="37"/>
      <c r="VJG55" s="37"/>
      <c r="VJH55" s="37"/>
      <c r="VJI55" s="37"/>
      <c r="VJJ55" s="37"/>
      <c r="VJK55" s="37"/>
      <c r="VJL55" s="37"/>
      <c r="VJM55" s="37"/>
      <c r="VJN55" s="37"/>
      <c r="VJO55" s="37"/>
      <c r="VJP55" s="37"/>
      <c r="VJQ55" s="37"/>
      <c r="VJR55" s="37"/>
      <c r="VJS55" s="37"/>
      <c r="VJT55" s="37"/>
      <c r="VJU55" s="37"/>
      <c r="VJV55" s="37"/>
      <c r="VJW55" s="37"/>
      <c r="VJX55" s="37"/>
      <c r="VJY55" s="37"/>
      <c r="VJZ55" s="37"/>
      <c r="VKA55" s="37"/>
      <c r="VKB55" s="37"/>
      <c r="VKC55" s="37"/>
      <c r="VKD55" s="37"/>
      <c r="VKE55" s="37"/>
      <c r="VKF55" s="37"/>
      <c r="VKG55" s="37"/>
      <c r="VKH55" s="37"/>
      <c r="VKI55" s="37"/>
      <c r="VKJ55" s="37"/>
      <c r="VKK55" s="37"/>
      <c r="VKL55" s="37"/>
      <c r="VKM55" s="37"/>
      <c r="VKN55" s="37"/>
      <c r="VKO55" s="37"/>
      <c r="VKP55" s="37"/>
      <c r="VKQ55" s="37"/>
      <c r="VKR55" s="37"/>
      <c r="VKS55" s="37"/>
      <c r="VKT55" s="37"/>
      <c r="VKU55" s="37"/>
      <c r="VKV55" s="37"/>
      <c r="VKW55" s="37"/>
      <c r="VKX55" s="37"/>
      <c r="VKY55" s="37"/>
      <c r="VKZ55" s="37"/>
      <c r="VLA55" s="37"/>
      <c r="VLB55" s="37"/>
      <c r="VLC55" s="37"/>
      <c r="VLD55" s="37"/>
      <c r="VLE55" s="37"/>
      <c r="VLF55" s="37"/>
      <c r="VLG55" s="37"/>
      <c r="VLH55" s="37"/>
      <c r="VLI55" s="37"/>
      <c r="VLJ55" s="37"/>
      <c r="VLK55" s="37"/>
      <c r="VLL55" s="37"/>
      <c r="VLM55" s="37"/>
      <c r="VLN55" s="37"/>
      <c r="VLO55" s="37"/>
      <c r="VLP55" s="37"/>
      <c r="VLQ55" s="37"/>
      <c r="VLR55" s="37"/>
      <c r="VLS55" s="37"/>
      <c r="VLT55" s="37"/>
      <c r="VLU55" s="37"/>
      <c r="VLV55" s="37"/>
      <c r="VLW55" s="37"/>
      <c r="VLX55" s="37"/>
      <c r="VLY55" s="37"/>
      <c r="VLZ55" s="37"/>
      <c r="VMA55" s="37"/>
      <c r="VMB55" s="37"/>
      <c r="VMC55" s="37"/>
      <c r="VMD55" s="37"/>
      <c r="VME55" s="37"/>
      <c r="VMF55" s="37"/>
      <c r="VMG55" s="37"/>
      <c r="VMH55" s="37"/>
      <c r="VMI55" s="37"/>
      <c r="VMJ55" s="37"/>
      <c r="VMK55" s="37"/>
      <c r="VML55" s="37"/>
      <c r="VMM55" s="37"/>
      <c r="VMN55" s="37"/>
      <c r="VMO55" s="37"/>
      <c r="VMP55" s="37"/>
      <c r="VMQ55" s="37"/>
      <c r="VMR55" s="37"/>
      <c r="VMS55" s="37"/>
      <c r="VMT55" s="37"/>
      <c r="VMU55" s="37"/>
      <c r="VMV55" s="37"/>
      <c r="VMW55" s="37"/>
      <c r="VMX55" s="37"/>
      <c r="VMY55" s="37"/>
      <c r="VMZ55" s="37"/>
      <c r="VNA55" s="37"/>
      <c r="VNB55" s="37"/>
      <c r="VNC55" s="37"/>
      <c r="VND55" s="37"/>
      <c r="VNE55" s="37"/>
      <c r="VNF55" s="37"/>
      <c r="VNG55" s="37"/>
      <c r="VNH55" s="37"/>
      <c r="VNI55" s="37"/>
      <c r="VNJ55" s="37"/>
      <c r="VNK55" s="37"/>
      <c r="VNL55" s="37"/>
      <c r="VNM55" s="37"/>
      <c r="VNN55" s="37"/>
      <c r="VNO55" s="37"/>
      <c r="VNP55" s="37"/>
      <c r="VNQ55" s="37"/>
      <c r="VNR55" s="37"/>
      <c r="VNS55" s="37"/>
      <c r="VNT55" s="37"/>
      <c r="VNU55" s="37"/>
      <c r="VNV55" s="37"/>
      <c r="VNW55" s="37"/>
      <c r="VNX55" s="37"/>
      <c r="VNY55" s="37"/>
      <c r="VNZ55" s="37"/>
      <c r="VOA55" s="37"/>
      <c r="VOB55" s="37"/>
      <c r="VOC55" s="37"/>
      <c r="VOD55" s="37"/>
      <c r="VOE55" s="37"/>
      <c r="VOF55" s="37"/>
      <c r="VOG55" s="37"/>
      <c r="VOH55" s="37"/>
      <c r="VOI55" s="37"/>
      <c r="VOJ55" s="37"/>
      <c r="VOK55" s="37"/>
      <c r="VOL55" s="37"/>
      <c r="VOM55" s="37"/>
      <c r="VON55" s="37"/>
      <c r="VOO55" s="37"/>
      <c r="VOP55" s="37"/>
      <c r="VOQ55" s="37"/>
      <c r="VOR55" s="37"/>
      <c r="VOS55" s="37"/>
      <c r="VOT55" s="37"/>
      <c r="VOU55" s="37"/>
      <c r="VOV55" s="37"/>
      <c r="VOW55" s="37"/>
      <c r="VOX55" s="37"/>
      <c r="VOY55" s="37"/>
      <c r="VOZ55" s="37"/>
      <c r="VPA55" s="37"/>
      <c r="VPB55" s="37"/>
      <c r="VPC55" s="37"/>
      <c r="VPD55" s="37"/>
      <c r="VPE55" s="37"/>
      <c r="VPF55" s="37"/>
      <c r="VPG55" s="37"/>
      <c r="VPH55" s="37"/>
      <c r="VPI55" s="37"/>
      <c r="VPJ55" s="37"/>
      <c r="VPK55" s="37"/>
      <c r="VPL55" s="37"/>
      <c r="VPM55" s="37"/>
      <c r="VPN55" s="37"/>
      <c r="VPO55" s="37"/>
      <c r="VPP55" s="37"/>
      <c r="VPQ55" s="37"/>
      <c r="VPR55" s="37"/>
      <c r="VPS55" s="37"/>
      <c r="VPT55" s="37"/>
      <c r="VPU55" s="37"/>
      <c r="VPV55" s="37"/>
      <c r="VPW55" s="37"/>
      <c r="VPX55" s="37"/>
      <c r="VPY55" s="37"/>
      <c r="VPZ55" s="37"/>
      <c r="VQA55" s="37"/>
      <c r="VQB55" s="37"/>
      <c r="VQC55" s="37"/>
      <c r="VQD55" s="37"/>
      <c r="VQE55" s="37"/>
      <c r="VQF55" s="37"/>
      <c r="VQG55" s="37"/>
      <c r="VQH55" s="37"/>
      <c r="VQI55" s="37"/>
      <c r="VQJ55" s="37"/>
      <c r="VQK55" s="37"/>
      <c r="VQL55" s="37"/>
      <c r="VQM55" s="37"/>
      <c r="VQN55" s="37"/>
      <c r="VQO55" s="37"/>
      <c r="VQP55" s="37"/>
      <c r="VQQ55" s="37"/>
      <c r="VQR55" s="37"/>
      <c r="VQS55" s="37"/>
      <c r="VQT55" s="37"/>
      <c r="VQU55" s="37"/>
      <c r="VQV55" s="37"/>
      <c r="VQW55" s="37"/>
      <c r="VQX55" s="37"/>
      <c r="VQY55" s="37"/>
      <c r="VQZ55" s="37"/>
      <c r="VRA55" s="37"/>
      <c r="VRB55" s="37"/>
      <c r="VRC55" s="37"/>
      <c r="VRD55" s="37"/>
      <c r="VRE55" s="37"/>
      <c r="VRF55" s="37"/>
      <c r="VRG55" s="37"/>
      <c r="VRH55" s="37"/>
      <c r="VRI55" s="37"/>
      <c r="VRJ55" s="37"/>
      <c r="VRK55" s="37"/>
      <c r="VRL55" s="37"/>
      <c r="VRM55" s="37"/>
      <c r="VRN55" s="37"/>
      <c r="VRO55" s="37"/>
      <c r="VRP55" s="37"/>
      <c r="VRQ55" s="37"/>
      <c r="VRR55" s="37"/>
      <c r="VRS55" s="37"/>
      <c r="VRT55" s="37"/>
      <c r="VRU55" s="37"/>
      <c r="VRV55" s="37"/>
      <c r="VRW55" s="37"/>
      <c r="VRX55" s="37"/>
      <c r="VRY55" s="37"/>
      <c r="VRZ55" s="37"/>
      <c r="VSA55" s="37"/>
      <c r="VSB55" s="37"/>
      <c r="VSC55" s="37"/>
      <c r="VSD55" s="37"/>
      <c r="VSE55" s="37"/>
      <c r="VSF55" s="37"/>
      <c r="VSG55" s="37"/>
      <c r="VSH55" s="37"/>
      <c r="VSI55" s="37"/>
      <c r="VSJ55" s="37"/>
      <c r="VSK55" s="37"/>
      <c r="VSL55" s="37"/>
      <c r="VSM55" s="37"/>
      <c r="VSN55" s="37"/>
      <c r="VSO55" s="37"/>
      <c r="VSP55" s="37"/>
      <c r="VSQ55" s="37"/>
      <c r="VSR55" s="37"/>
      <c r="VSS55" s="37"/>
      <c r="VST55" s="37"/>
      <c r="VSU55" s="37"/>
      <c r="VSV55" s="37"/>
      <c r="VSW55" s="37"/>
      <c r="VSX55" s="37"/>
      <c r="VSY55" s="37"/>
      <c r="VSZ55" s="37"/>
      <c r="VTA55" s="37"/>
      <c r="VTB55" s="37"/>
      <c r="VTC55" s="37"/>
      <c r="VTD55" s="37"/>
      <c r="VTE55" s="37"/>
      <c r="VTF55" s="37"/>
      <c r="VTG55" s="37"/>
      <c r="VTH55" s="37"/>
      <c r="VTI55" s="37"/>
      <c r="VTJ55" s="37"/>
      <c r="VTK55" s="37"/>
      <c r="VTL55" s="37"/>
      <c r="VTM55" s="37"/>
      <c r="VTN55" s="37"/>
      <c r="VTO55" s="37"/>
      <c r="VTP55" s="37"/>
      <c r="VTQ55" s="37"/>
      <c r="VTR55" s="37"/>
      <c r="VTS55" s="37"/>
      <c r="VTT55" s="37"/>
      <c r="VTU55" s="37"/>
      <c r="VTV55" s="37"/>
      <c r="VTW55" s="37"/>
      <c r="VTX55" s="37"/>
      <c r="VTY55" s="37"/>
      <c r="VTZ55" s="37"/>
      <c r="VUA55" s="37"/>
      <c r="VUB55" s="37"/>
      <c r="VUC55" s="37"/>
      <c r="VUD55" s="37"/>
      <c r="VUE55" s="37"/>
      <c r="VUF55" s="37"/>
      <c r="VUG55" s="37"/>
      <c r="VUH55" s="37"/>
      <c r="VUI55" s="37"/>
      <c r="VUJ55" s="37"/>
      <c r="VUK55" s="37"/>
      <c r="VUL55" s="37"/>
      <c r="VUM55" s="37"/>
      <c r="VUN55" s="37"/>
      <c r="VUO55" s="37"/>
      <c r="VUP55" s="37"/>
      <c r="VUQ55" s="37"/>
      <c r="VUR55" s="37"/>
      <c r="VUS55" s="37"/>
      <c r="VUT55" s="37"/>
      <c r="VUU55" s="37"/>
      <c r="VUV55" s="37"/>
      <c r="VUW55" s="37"/>
      <c r="VUX55" s="37"/>
      <c r="VUY55" s="37"/>
      <c r="VUZ55" s="37"/>
      <c r="VVA55" s="37"/>
      <c r="VVB55" s="37"/>
      <c r="VVC55" s="37"/>
      <c r="VVD55" s="37"/>
      <c r="VVE55" s="37"/>
      <c r="VVF55" s="37"/>
      <c r="VVG55" s="37"/>
      <c r="VVH55" s="37"/>
      <c r="VVI55" s="37"/>
      <c r="VVJ55" s="37"/>
      <c r="VVK55" s="37"/>
      <c r="VVL55" s="37"/>
      <c r="VVM55" s="37"/>
      <c r="VVN55" s="37"/>
      <c r="VVO55" s="37"/>
      <c r="VVP55" s="37"/>
      <c r="VVQ55" s="37"/>
      <c r="VVR55" s="37"/>
      <c r="VVS55" s="37"/>
      <c r="VVT55" s="37"/>
      <c r="VVU55" s="37"/>
      <c r="VVV55" s="37"/>
      <c r="VVW55" s="37"/>
      <c r="VVX55" s="37"/>
      <c r="VVY55" s="37"/>
      <c r="VVZ55" s="37"/>
      <c r="VWA55" s="37"/>
      <c r="VWB55" s="37"/>
      <c r="VWC55" s="37"/>
      <c r="VWD55" s="37"/>
      <c r="VWE55" s="37"/>
      <c r="VWF55" s="37"/>
      <c r="VWG55" s="37"/>
      <c r="VWH55" s="37"/>
      <c r="VWI55" s="37"/>
      <c r="VWJ55" s="37"/>
      <c r="VWK55" s="37"/>
      <c r="VWL55" s="37"/>
      <c r="VWM55" s="37"/>
      <c r="VWN55" s="37"/>
      <c r="VWO55" s="37"/>
      <c r="VWP55" s="37"/>
      <c r="VWQ55" s="37"/>
      <c r="VWR55" s="37"/>
      <c r="VWS55" s="37"/>
      <c r="VWT55" s="37"/>
      <c r="VWU55" s="37"/>
      <c r="VWV55" s="37"/>
      <c r="VWW55" s="37"/>
      <c r="VWX55" s="37"/>
      <c r="VWY55" s="37"/>
      <c r="VWZ55" s="37"/>
      <c r="VXA55" s="37"/>
      <c r="VXB55" s="37"/>
      <c r="VXC55" s="37"/>
      <c r="VXD55" s="37"/>
      <c r="VXE55" s="37"/>
      <c r="VXF55" s="37"/>
      <c r="VXG55" s="37"/>
      <c r="VXH55" s="37"/>
      <c r="VXI55" s="37"/>
      <c r="VXJ55" s="37"/>
      <c r="VXK55" s="37"/>
      <c r="VXL55" s="37"/>
      <c r="VXM55" s="37"/>
      <c r="VXN55" s="37"/>
      <c r="VXO55" s="37"/>
      <c r="VXP55" s="37"/>
      <c r="VXQ55" s="37"/>
      <c r="VXR55" s="37"/>
      <c r="VXS55" s="37"/>
      <c r="VXT55" s="37"/>
      <c r="VXU55" s="37"/>
      <c r="VXV55" s="37"/>
      <c r="VXW55" s="37"/>
      <c r="VXX55" s="37"/>
      <c r="VXY55" s="37"/>
      <c r="VXZ55" s="37"/>
      <c r="VYA55" s="37"/>
      <c r="VYB55" s="37"/>
      <c r="VYC55" s="37"/>
      <c r="VYD55" s="37"/>
      <c r="VYE55" s="37"/>
      <c r="VYF55" s="37"/>
      <c r="VYG55" s="37"/>
      <c r="VYH55" s="37"/>
      <c r="VYI55" s="37"/>
      <c r="VYJ55" s="37"/>
      <c r="VYK55" s="37"/>
      <c r="VYL55" s="37"/>
      <c r="VYM55" s="37"/>
      <c r="VYN55" s="37"/>
      <c r="VYO55" s="37"/>
      <c r="VYP55" s="37"/>
      <c r="VYQ55" s="37"/>
      <c r="VYR55" s="37"/>
      <c r="VYS55" s="37"/>
      <c r="VYT55" s="37"/>
      <c r="VYU55" s="37"/>
      <c r="VYV55" s="37"/>
      <c r="VYW55" s="37"/>
      <c r="VYX55" s="37"/>
      <c r="VYY55" s="37"/>
      <c r="VYZ55" s="37"/>
      <c r="VZA55" s="37"/>
      <c r="VZB55" s="37"/>
      <c r="VZC55" s="37"/>
      <c r="VZD55" s="37"/>
      <c r="VZE55" s="37"/>
      <c r="VZF55" s="37"/>
      <c r="VZG55" s="37"/>
      <c r="VZH55" s="37"/>
      <c r="VZI55" s="37"/>
      <c r="VZJ55" s="37"/>
      <c r="VZK55" s="37"/>
      <c r="VZL55" s="37"/>
      <c r="VZM55" s="37"/>
      <c r="VZN55" s="37"/>
      <c r="VZO55" s="37"/>
      <c r="VZP55" s="37"/>
      <c r="VZQ55" s="37"/>
      <c r="VZR55" s="37"/>
      <c r="VZS55" s="37"/>
      <c r="VZT55" s="37"/>
      <c r="VZU55" s="37"/>
      <c r="VZV55" s="37"/>
      <c r="VZW55" s="37"/>
      <c r="VZX55" s="37"/>
      <c r="VZY55" s="37"/>
      <c r="VZZ55" s="37"/>
      <c r="WAA55" s="37"/>
      <c r="WAB55" s="37"/>
      <c r="WAC55" s="37"/>
      <c r="WAD55" s="37"/>
      <c r="WAE55" s="37"/>
      <c r="WAF55" s="37"/>
      <c r="WAG55" s="37"/>
      <c r="WAH55" s="37"/>
      <c r="WAI55" s="37"/>
      <c r="WAJ55" s="37"/>
      <c r="WAK55" s="37"/>
      <c r="WAL55" s="37"/>
      <c r="WAM55" s="37"/>
      <c r="WAN55" s="37"/>
      <c r="WAO55" s="37"/>
      <c r="WAP55" s="37"/>
      <c r="WAQ55" s="37"/>
      <c r="WAR55" s="37"/>
      <c r="WAS55" s="37"/>
      <c r="WAT55" s="37"/>
      <c r="WAU55" s="37"/>
      <c r="WAV55" s="37"/>
      <c r="WAW55" s="37"/>
      <c r="WAX55" s="37"/>
      <c r="WAY55" s="37"/>
      <c r="WAZ55" s="37"/>
      <c r="WBA55" s="37"/>
      <c r="WBB55" s="37"/>
      <c r="WBC55" s="37"/>
      <c r="WBD55" s="37"/>
      <c r="WBE55" s="37"/>
      <c r="WBF55" s="37"/>
      <c r="WBG55" s="37"/>
      <c r="WBH55" s="37"/>
      <c r="WBI55" s="37"/>
      <c r="WBJ55" s="37"/>
      <c r="WBK55" s="37"/>
      <c r="WBL55" s="37"/>
      <c r="WBM55" s="37"/>
      <c r="WBN55" s="37"/>
      <c r="WBO55" s="37"/>
      <c r="WBP55" s="37"/>
      <c r="WBQ55" s="37"/>
      <c r="WBR55" s="37"/>
      <c r="WBS55" s="37"/>
      <c r="WBT55" s="37"/>
      <c r="WBU55" s="37"/>
      <c r="WBV55" s="37"/>
      <c r="WBW55" s="37"/>
      <c r="WBX55" s="37"/>
      <c r="WBY55" s="37"/>
      <c r="WBZ55" s="37"/>
      <c r="WCA55" s="37"/>
      <c r="WCB55" s="37"/>
      <c r="WCC55" s="37"/>
      <c r="WCD55" s="37"/>
      <c r="WCE55" s="37"/>
      <c r="WCF55" s="37"/>
      <c r="WCG55" s="37"/>
      <c r="WCH55" s="37"/>
      <c r="WCI55" s="37"/>
      <c r="WCJ55" s="37"/>
      <c r="WCK55" s="37"/>
      <c r="WCL55" s="37"/>
      <c r="WCM55" s="37"/>
      <c r="WCN55" s="37"/>
      <c r="WCO55" s="37"/>
      <c r="WCP55" s="37"/>
      <c r="WCQ55" s="37"/>
      <c r="WCR55" s="37"/>
      <c r="WCS55" s="37"/>
      <c r="WCT55" s="37"/>
      <c r="WCU55" s="37"/>
      <c r="WCV55" s="37"/>
      <c r="WCW55" s="37"/>
      <c r="WCX55" s="37"/>
      <c r="WCY55" s="37"/>
      <c r="WCZ55" s="37"/>
      <c r="WDA55" s="37"/>
      <c r="WDB55" s="37"/>
      <c r="WDC55" s="37"/>
      <c r="WDD55" s="37"/>
      <c r="WDE55" s="37"/>
      <c r="WDF55" s="37"/>
      <c r="WDG55" s="37"/>
      <c r="WDH55" s="37"/>
      <c r="WDI55" s="37"/>
      <c r="WDJ55" s="37"/>
      <c r="WDK55" s="37"/>
      <c r="WDL55" s="37"/>
      <c r="WDM55" s="37"/>
      <c r="WDN55" s="37"/>
      <c r="WDO55" s="37"/>
      <c r="WDP55" s="37"/>
      <c r="WDQ55" s="37"/>
      <c r="WDR55" s="37"/>
      <c r="WDS55" s="37"/>
      <c r="WDT55" s="37"/>
      <c r="WDU55" s="37"/>
      <c r="WDV55" s="37"/>
      <c r="WDW55" s="37"/>
      <c r="WDX55" s="37"/>
      <c r="WDY55" s="37"/>
      <c r="WDZ55" s="37"/>
      <c r="WEA55" s="37"/>
      <c r="WEB55" s="37"/>
      <c r="WEC55" s="37"/>
      <c r="WED55" s="37"/>
      <c r="WEE55" s="37"/>
      <c r="WEF55" s="37"/>
      <c r="WEG55" s="37"/>
      <c r="WEH55" s="37"/>
      <c r="WEI55" s="37"/>
      <c r="WEJ55" s="37"/>
      <c r="WEK55" s="37"/>
      <c r="WEL55" s="37"/>
      <c r="WEM55" s="37"/>
      <c r="WEN55" s="37"/>
      <c r="WEO55" s="37"/>
      <c r="WEP55" s="37"/>
      <c r="WEQ55" s="37"/>
      <c r="WER55" s="37"/>
      <c r="WES55" s="37"/>
      <c r="WET55" s="37"/>
      <c r="WEU55" s="37"/>
      <c r="WEV55" s="37"/>
      <c r="WEW55" s="37"/>
      <c r="WEX55" s="37"/>
      <c r="WEY55" s="37"/>
      <c r="WEZ55" s="37"/>
      <c r="WFA55" s="37"/>
      <c r="WFB55" s="37"/>
      <c r="WFC55" s="37"/>
      <c r="WFD55" s="37"/>
      <c r="WFE55" s="37"/>
      <c r="WFF55" s="37"/>
      <c r="WFG55" s="37"/>
      <c r="WFH55" s="37"/>
      <c r="WFI55" s="37"/>
      <c r="WFJ55" s="37"/>
      <c r="WFK55" s="37"/>
      <c r="WFL55" s="37"/>
      <c r="WFM55" s="37"/>
      <c r="WFN55" s="37"/>
      <c r="WFO55" s="37"/>
      <c r="WFP55" s="37"/>
      <c r="WFQ55" s="37"/>
      <c r="WFR55" s="37"/>
      <c r="WFS55" s="37"/>
      <c r="WFT55" s="37"/>
      <c r="WFU55" s="37"/>
      <c r="WFV55" s="37"/>
      <c r="WFW55" s="37"/>
      <c r="WFX55" s="37"/>
      <c r="WFY55" s="37"/>
      <c r="WFZ55" s="37"/>
      <c r="WGA55" s="37"/>
      <c r="WGB55" s="37"/>
      <c r="WGC55" s="37"/>
      <c r="WGD55" s="37"/>
      <c r="WGE55" s="37"/>
      <c r="WGF55" s="37"/>
      <c r="WGG55" s="37"/>
      <c r="WGH55" s="37"/>
      <c r="WGI55" s="37"/>
      <c r="WGJ55" s="37"/>
      <c r="WGK55" s="37"/>
      <c r="WGL55" s="37"/>
      <c r="WGM55" s="37"/>
      <c r="WGN55" s="37"/>
      <c r="WGO55" s="37"/>
      <c r="WGP55" s="37"/>
      <c r="WGQ55" s="37"/>
      <c r="WGR55" s="37"/>
      <c r="WGS55" s="37"/>
      <c r="WGT55" s="37"/>
      <c r="WGU55" s="37"/>
      <c r="WGV55" s="37"/>
      <c r="WGW55" s="37"/>
      <c r="WGX55" s="37"/>
      <c r="WGY55" s="37"/>
      <c r="WGZ55" s="37"/>
      <c r="WHA55" s="37"/>
      <c r="WHB55" s="37"/>
      <c r="WHC55" s="37"/>
      <c r="WHD55" s="37"/>
      <c r="WHE55" s="37"/>
      <c r="WHF55" s="37"/>
      <c r="WHG55" s="37"/>
      <c r="WHH55" s="37"/>
      <c r="WHI55" s="37"/>
      <c r="WHJ55" s="37"/>
      <c r="WHK55" s="37"/>
      <c r="WHL55" s="37"/>
      <c r="WHM55" s="37"/>
      <c r="WHN55" s="37"/>
      <c r="WHO55" s="37"/>
      <c r="WHP55" s="37"/>
      <c r="WHQ55" s="37"/>
      <c r="WHR55" s="37"/>
      <c r="WHS55" s="37"/>
      <c r="WHT55" s="37"/>
      <c r="WHU55" s="37"/>
      <c r="WHV55" s="37"/>
      <c r="WHW55" s="37"/>
      <c r="WHX55" s="37"/>
      <c r="WHY55" s="37"/>
      <c r="WHZ55" s="37"/>
      <c r="WIA55" s="37"/>
      <c r="WIB55" s="37"/>
      <c r="WIC55" s="37"/>
      <c r="WID55" s="37"/>
      <c r="WIE55" s="37"/>
      <c r="WIF55" s="37"/>
      <c r="WIG55" s="37"/>
      <c r="WIH55" s="37"/>
      <c r="WII55" s="37"/>
      <c r="WIJ55" s="37"/>
      <c r="WIK55" s="37"/>
      <c r="WIL55" s="37"/>
      <c r="WIM55" s="37"/>
      <c r="WIN55" s="37"/>
      <c r="WIO55" s="37"/>
      <c r="WIP55" s="37"/>
      <c r="WIQ55" s="37"/>
      <c r="WIR55" s="37"/>
      <c r="WIS55" s="37"/>
      <c r="WIT55" s="37"/>
      <c r="WIU55" s="37"/>
      <c r="WIV55" s="37"/>
      <c r="WIW55" s="37"/>
      <c r="WIX55" s="37"/>
      <c r="WIY55" s="37"/>
      <c r="WIZ55" s="37"/>
      <c r="WJA55" s="37"/>
      <c r="WJB55" s="37"/>
      <c r="WJC55" s="37"/>
      <c r="WJD55" s="37"/>
      <c r="WJE55" s="37"/>
      <c r="WJF55" s="37"/>
      <c r="WJG55" s="37"/>
      <c r="WJH55" s="37"/>
      <c r="WJI55" s="37"/>
      <c r="WJJ55" s="37"/>
      <c r="WJK55" s="37"/>
      <c r="WJL55" s="37"/>
      <c r="WJM55" s="37"/>
      <c r="WJN55" s="37"/>
      <c r="WJO55" s="37"/>
      <c r="WJP55" s="37"/>
      <c r="WJQ55" s="37"/>
      <c r="WJR55" s="37"/>
      <c r="WJS55" s="37"/>
      <c r="WJT55" s="37"/>
      <c r="WJU55" s="37"/>
      <c r="WJV55" s="37"/>
      <c r="WJW55" s="37"/>
      <c r="WJX55" s="37"/>
      <c r="WJY55" s="37"/>
      <c r="WJZ55" s="37"/>
      <c r="WKA55" s="37"/>
      <c r="WKB55" s="37"/>
      <c r="WKC55" s="37"/>
      <c r="WKD55" s="37"/>
      <c r="WKE55" s="37"/>
      <c r="WKF55" s="37"/>
      <c r="WKG55" s="37"/>
      <c r="WKH55" s="37"/>
      <c r="WKI55" s="37"/>
      <c r="WKJ55" s="37"/>
      <c r="WKK55" s="37"/>
      <c r="WKL55" s="37"/>
      <c r="WKM55" s="37"/>
      <c r="WKN55" s="37"/>
      <c r="WKO55" s="37"/>
      <c r="WKP55" s="37"/>
      <c r="WKQ55" s="37"/>
      <c r="WKR55" s="37"/>
      <c r="WKS55" s="37"/>
      <c r="WKT55" s="37"/>
      <c r="WKU55" s="37"/>
      <c r="WKV55" s="37"/>
      <c r="WKW55" s="37"/>
      <c r="WKX55" s="37"/>
      <c r="WKY55" s="37"/>
      <c r="WKZ55" s="37"/>
      <c r="WLA55" s="37"/>
      <c r="WLB55" s="37"/>
      <c r="WLC55" s="37"/>
      <c r="WLD55" s="37"/>
      <c r="WLE55" s="37"/>
      <c r="WLF55" s="37"/>
      <c r="WLG55" s="37"/>
      <c r="WLH55" s="37"/>
      <c r="WLI55" s="37"/>
      <c r="WLJ55" s="37"/>
      <c r="WLK55" s="37"/>
      <c r="WLL55" s="37"/>
      <c r="WLM55" s="37"/>
      <c r="WLN55" s="37"/>
      <c r="WLO55" s="37"/>
      <c r="WLP55" s="37"/>
      <c r="WLQ55" s="37"/>
      <c r="WLR55" s="37"/>
      <c r="WLS55" s="37"/>
      <c r="WLT55" s="37"/>
      <c r="WLU55" s="37"/>
      <c r="WLV55" s="37"/>
      <c r="WLW55" s="37"/>
      <c r="WLX55" s="37"/>
      <c r="WLY55" s="37"/>
      <c r="WLZ55" s="37"/>
      <c r="WMA55" s="37"/>
      <c r="WMB55" s="37"/>
      <c r="WMC55" s="37"/>
      <c r="WMD55" s="37"/>
      <c r="WME55" s="37"/>
      <c r="WMF55" s="37"/>
      <c r="WMG55" s="37"/>
      <c r="WMH55" s="37"/>
      <c r="WMI55" s="37"/>
      <c r="WMJ55" s="37"/>
      <c r="WMK55" s="37"/>
      <c r="WML55" s="37"/>
      <c r="WMM55" s="37"/>
      <c r="WMN55" s="37"/>
      <c r="WMO55" s="37"/>
      <c r="WMP55" s="37"/>
      <c r="WMQ55" s="37"/>
      <c r="WMR55" s="37"/>
      <c r="WMS55" s="37"/>
      <c r="WMT55" s="37"/>
      <c r="WMU55" s="37"/>
      <c r="WMV55" s="37"/>
      <c r="WMW55" s="37"/>
      <c r="WMX55" s="37"/>
      <c r="WMY55" s="37"/>
      <c r="WMZ55" s="37"/>
      <c r="WNA55" s="37"/>
      <c r="WNB55" s="37"/>
      <c r="WNC55" s="37"/>
      <c r="WND55" s="37"/>
      <c r="WNE55" s="37"/>
      <c r="WNF55" s="37"/>
      <c r="WNG55" s="37"/>
      <c r="WNH55" s="37"/>
      <c r="WNI55" s="37"/>
      <c r="WNJ55" s="37"/>
      <c r="WNK55" s="37"/>
      <c r="WNL55" s="37"/>
      <c r="WNM55" s="37"/>
      <c r="WNN55" s="37"/>
      <c r="WNO55" s="37"/>
      <c r="WNP55" s="37"/>
      <c r="WNQ55" s="37"/>
      <c r="WNR55" s="37"/>
      <c r="WNS55" s="37"/>
      <c r="WNT55" s="37"/>
      <c r="WNU55" s="37"/>
      <c r="WNV55" s="37"/>
      <c r="WNW55" s="37"/>
      <c r="WNX55" s="37"/>
      <c r="WNY55" s="37"/>
      <c r="WNZ55" s="37"/>
      <c r="WOA55" s="37"/>
      <c r="WOB55" s="37"/>
      <c r="WOC55" s="37"/>
      <c r="WOD55" s="37"/>
      <c r="WOE55" s="37"/>
      <c r="WOF55" s="37"/>
      <c r="WOG55" s="37"/>
      <c r="WOH55" s="37"/>
      <c r="WOI55" s="37"/>
      <c r="WOJ55" s="37"/>
      <c r="WOK55" s="37"/>
      <c r="WOL55" s="37"/>
      <c r="WOM55" s="37"/>
      <c r="WON55" s="37"/>
      <c r="WOO55" s="37"/>
      <c r="WOP55" s="37"/>
      <c r="WOQ55" s="37"/>
      <c r="WOR55" s="37"/>
      <c r="WOS55" s="37"/>
      <c r="WOT55" s="37"/>
      <c r="WOU55" s="37"/>
      <c r="WOV55" s="37"/>
      <c r="WOW55" s="37"/>
      <c r="WOX55" s="37"/>
      <c r="WOY55" s="37"/>
      <c r="WOZ55" s="37"/>
      <c r="WPA55" s="37"/>
      <c r="WPB55" s="37"/>
      <c r="WPC55" s="37"/>
      <c r="WPD55" s="37"/>
      <c r="WPE55" s="37"/>
      <c r="WPF55" s="37"/>
      <c r="WPG55" s="37"/>
      <c r="WPH55" s="37"/>
      <c r="WPI55" s="37"/>
      <c r="WPJ55" s="37"/>
      <c r="WPK55" s="37"/>
      <c r="WPL55" s="37"/>
      <c r="WPM55" s="37"/>
      <c r="WPN55" s="37"/>
      <c r="WPO55" s="37"/>
      <c r="WPP55" s="37"/>
      <c r="WPQ55" s="37"/>
      <c r="WPR55" s="37"/>
      <c r="WPS55" s="37"/>
      <c r="WPT55" s="37"/>
      <c r="WPU55" s="37"/>
      <c r="WPV55" s="37"/>
      <c r="WPW55" s="37"/>
      <c r="WPX55" s="37"/>
      <c r="WPY55" s="37"/>
      <c r="WPZ55" s="37"/>
      <c r="WQA55" s="37"/>
      <c r="WQB55" s="37"/>
      <c r="WQC55" s="37"/>
      <c r="WQD55" s="37"/>
      <c r="WQE55" s="37"/>
      <c r="WQF55" s="37"/>
      <c r="WQG55" s="37"/>
      <c r="WQH55" s="37"/>
      <c r="WQI55" s="37"/>
      <c r="WQJ55" s="37"/>
      <c r="WQK55" s="37"/>
      <c r="WQL55" s="37"/>
      <c r="WQM55" s="37"/>
      <c r="WQN55" s="37"/>
      <c r="WQO55" s="37"/>
      <c r="WQP55" s="37"/>
      <c r="WQQ55" s="37"/>
      <c r="WQR55" s="37"/>
      <c r="WQS55" s="37"/>
      <c r="WQT55" s="37"/>
      <c r="WQU55" s="37"/>
      <c r="WQV55" s="37"/>
      <c r="WQW55" s="37"/>
      <c r="WQX55" s="37"/>
      <c r="WQY55" s="37"/>
      <c r="WQZ55" s="37"/>
      <c r="WRA55" s="37"/>
      <c r="WRB55" s="37"/>
      <c r="WRC55" s="37"/>
      <c r="WRD55" s="37"/>
      <c r="WRE55" s="37"/>
      <c r="WRF55" s="37"/>
      <c r="WRG55" s="37"/>
      <c r="WRH55" s="37"/>
      <c r="WRI55" s="37"/>
      <c r="WRJ55" s="37"/>
      <c r="WRK55" s="37"/>
      <c r="WRL55" s="37"/>
      <c r="WRM55" s="37"/>
      <c r="WRN55" s="37"/>
      <c r="WRO55" s="37"/>
      <c r="WRP55" s="37"/>
      <c r="WRQ55" s="37"/>
      <c r="WRR55" s="37"/>
      <c r="WRS55" s="37"/>
      <c r="WRT55" s="37"/>
      <c r="WRU55" s="37"/>
      <c r="WRV55" s="37"/>
      <c r="WRW55" s="37"/>
      <c r="WRX55" s="37"/>
      <c r="WRY55" s="37"/>
      <c r="WRZ55" s="37"/>
      <c r="WSA55" s="37"/>
      <c r="WSB55" s="37"/>
      <c r="WSC55" s="37"/>
      <c r="WSD55" s="37"/>
      <c r="WSE55" s="37"/>
      <c r="WSF55" s="37"/>
      <c r="WSG55" s="37"/>
      <c r="WSH55" s="37"/>
      <c r="WSI55" s="37"/>
      <c r="WSJ55" s="37"/>
      <c r="WSK55" s="37"/>
      <c r="WSL55" s="37"/>
      <c r="WSM55" s="37"/>
      <c r="WSN55" s="37"/>
      <c r="WSO55" s="37"/>
      <c r="WSP55" s="37"/>
      <c r="WSQ55" s="37"/>
      <c r="WSR55" s="37"/>
      <c r="WSS55" s="37"/>
      <c r="WST55" s="37"/>
      <c r="WSU55" s="37"/>
      <c r="WSV55" s="37"/>
      <c r="WSW55" s="37"/>
      <c r="WSX55" s="37"/>
      <c r="WSY55" s="37"/>
      <c r="WSZ55" s="37"/>
      <c r="WTA55" s="37"/>
      <c r="WTB55" s="37"/>
      <c r="WTC55" s="37"/>
      <c r="WTD55" s="37"/>
      <c r="WTE55" s="37"/>
      <c r="WTF55" s="37"/>
      <c r="WTG55" s="37"/>
      <c r="WTH55" s="37"/>
      <c r="WTI55" s="37"/>
      <c r="WTJ55" s="37"/>
      <c r="WTK55" s="37"/>
      <c r="WTL55" s="37"/>
      <c r="WTM55" s="37"/>
      <c r="WTN55" s="37"/>
      <c r="WTO55" s="37"/>
      <c r="WTP55" s="37"/>
      <c r="WTQ55" s="37"/>
      <c r="WTR55" s="37"/>
      <c r="WTS55" s="37"/>
      <c r="WTT55" s="37"/>
      <c r="WTU55" s="37"/>
      <c r="WTV55" s="37"/>
      <c r="WTW55" s="37"/>
      <c r="WTX55" s="37"/>
      <c r="WTY55" s="37"/>
      <c r="WTZ55" s="37"/>
      <c r="WUA55" s="37"/>
      <c r="WUB55" s="37"/>
      <c r="WUC55" s="37"/>
      <c r="WUD55" s="37"/>
      <c r="WUE55" s="37"/>
      <c r="WUF55" s="37"/>
      <c r="WUG55" s="37"/>
      <c r="WUH55" s="37"/>
      <c r="WUI55" s="37"/>
      <c r="WUJ55" s="37"/>
      <c r="WUK55" s="37"/>
      <c r="WUL55" s="37"/>
      <c r="WUM55" s="37"/>
      <c r="WUN55" s="37"/>
      <c r="WUO55" s="37"/>
      <c r="WUP55" s="37"/>
      <c r="WUQ55" s="37"/>
      <c r="WUR55" s="37"/>
      <c r="WUS55" s="37"/>
      <c r="WUT55" s="37"/>
      <c r="WUU55" s="37"/>
      <c r="WUV55" s="37"/>
      <c r="WUW55" s="37"/>
      <c r="WUX55" s="37"/>
      <c r="WUY55" s="37"/>
      <c r="WUZ55" s="37"/>
      <c r="WVA55" s="37"/>
      <c r="WVB55" s="37"/>
      <c r="WVC55" s="37"/>
      <c r="WVD55" s="37"/>
      <c r="WVE55" s="37"/>
      <c r="WVF55" s="37"/>
      <c r="WVG55" s="37"/>
      <c r="WVH55" s="37"/>
      <c r="WVI55" s="37"/>
      <c r="WVJ55" s="37"/>
      <c r="WVK55" s="37"/>
      <c r="WVL55" s="37"/>
      <c r="WVM55" s="37"/>
      <c r="WVN55" s="37"/>
      <c r="WVO55" s="37"/>
      <c r="WVP55" s="37"/>
      <c r="WVQ55" s="37"/>
      <c r="WVR55" s="37"/>
      <c r="WVS55" s="37"/>
      <c r="WVT55" s="37"/>
      <c r="WVU55" s="37"/>
      <c r="WVV55" s="37"/>
      <c r="WVW55" s="37"/>
      <c r="WVX55" s="37"/>
      <c r="WVY55" s="37"/>
      <c r="WVZ55" s="37"/>
      <c r="WWA55" s="37"/>
      <c r="WWB55" s="37"/>
      <c r="WWC55" s="37"/>
      <c r="WWD55" s="37"/>
      <c r="WWE55" s="37"/>
      <c r="WWF55" s="37"/>
      <c r="WWG55" s="37"/>
      <c r="WWH55" s="37"/>
      <c r="WWI55" s="37"/>
      <c r="WWJ55" s="37"/>
      <c r="WWK55" s="37"/>
      <c r="WWL55" s="37"/>
      <c r="WWM55" s="37"/>
      <c r="WWN55" s="37"/>
      <c r="WWO55" s="37"/>
      <c r="WWP55" s="37"/>
      <c r="WWQ55" s="37"/>
      <c r="WWR55" s="37"/>
      <c r="WWS55" s="37"/>
      <c r="WWT55" s="37"/>
      <c r="WWU55" s="37"/>
      <c r="WWV55" s="37"/>
      <c r="WWW55" s="37"/>
      <c r="WWX55" s="37"/>
      <c r="WWY55" s="37"/>
      <c r="WWZ55" s="37"/>
      <c r="WXA55" s="37"/>
      <c r="WXB55" s="37"/>
      <c r="WXC55" s="37"/>
      <c r="WXD55" s="37"/>
      <c r="WXE55" s="37"/>
      <c r="WXF55" s="37"/>
      <c r="WXG55" s="37"/>
      <c r="WXH55" s="37"/>
      <c r="WXI55" s="37"/>
      <c r="WXJ55" s="37"/>
      <c r="WXK55" s="37"/>
      <c r="WXL55" s="37"/>
      <c r="WXM55" s="37"/>
      <c r="WXN55" s="37"/>
      <c r="WXO55" s="37"/>
      <c r="WXP55" s="37"/>
      <c r="WXQ55" s="37"/>
      <c r="WXR55" s="37"/>
      <c r="WXS55" s="37"/>
      <c r="WXT55" s="37"/>
      <c r="WXU55" s="37"/>
      <c r="WXV55" s="37"/>
      <c r="WXW55" s="37"/>
      <c r="WXX55" s="37"/>
      <c r="WXY55" s="37"/>
      <c r="WXZ55" s="37"/>
      <c r="WYA55" s="37"/>
      <c r="WYB55" s="37"/>
      <c r="WYC55" s="37"/>
      <c r="WYD55" s="37"/>
      <c r="WYE55" s="37"/>
      <c r="WYF55" s="37"/>
      <c r="WYG55" s="37"/>
      <c r="WYH55" s="37"/>
      <c r="WYI55" s="37"/>
      <c r="WYJ55" s="37"/>
      <c r="WYK55" s="37"/>
      <c r="WYL55" s="37"/>
      <c r="WYM55" s="37"/>
      <c r="WYN55" s="37"/>
      <c r="WYO55" s="37"/>
      <c r="WYP55" s="37"/>
      <c r="WYQ55" s="37"/>
      <c r="WYR55" s="37"/>
      <c r="WYS55" s="37"/>
      <c r="WYT55" s="37"/>
      <c r="WYU55" s="37"/>
      <c r="WYV55" s="37"/>
      <c r="WYW55" s="37"/>
      <c r="WYX55" s="37"/>
      <c r="WYY55" s="37"/>
      <c r="WYZ55" s="37"/>
      <c r="WZA55" s="37"/>
      <c r="WZB55" s="37"/>
      <c r="WZC55" s="37"/>
      <c r="WZD55" s="37"/>
      <c r="WZE55" s="37"/>
      <c r="WZF55" s="37"/>
      <c r="WZG55" s="37"/>
      <c r="WZH55" s="37"/>
      <c r="WZI55" s="37"/>
      <c r="WZJ55" s="37"/>
      <c r="WZK55" s="37"/>
      <c r="WZL55" s="37"/>
      <c r="WZM55" s="37"/>
      <c r="WZN55" s="37"/>
      <c r="WZO55" s="37"/>
      <c r="WZP55" s="37"/>
      <c r="WZQ55" s="37"/>
      <c r="WZR55" s="37"/>
      <c r="WZS55" s="37"/>
      <c r="WZT55" s="37"/>
      <c r="WZU55" s="37"/>
      <c r="WZV55" s="37"/>
      <c r="WZW55" s="37"/>
      <c r="WZX55" s="37"/>
      <c r="WZY55" s="37"/>
      <c r="WZZ55" s="37"/>
      <c r="XAA55" s="37"/>
      <c r="XAB55" s="37"/>
      <c r="XAC55" s="37"/>
      <c r="XAD55" s="37"/>
      <c r="XAE55" s="37"/>
      <c r="XAF55" s="37"/>
      <c r="XAG55" s="37"/>
      <c r="XAH55" s="37"/>
      <c r="XAI55" s="37"/>
      <c r="XAJ55" s="37"/>
      <c r="XAK55" s="37"/>
      <c r="XAL55" s="37"/>
      <c r="XAM55" s="37"/>
      <c r="XAN55" s="37"/>
      <c r="XAO55" s="37"/>
      <c r="XAP55" s="37"/>
      <c r="XAQ55" s="37"/>
      <c r="XAR55" s="37"/>
      <c r="XAS55" s="37"/>
      <c r="XAT55" s="37"/>
      <c r="XAU55" s="37"/>
      <c r="XAV55" s="37"/>
      <c r="XAW55" s="37"/>
      <c r="XAX55" s="37"/>
      <c r="XAY55" s="37"/>
      <c r="XAZ55" s="37"/>
      <c r="XBA55" s="37"/>
      <c r="XBB55" s="37"/>
      <c r="XBC55" s="37"/>
      <c r="XBD55" s="37"/>
      <c r="XBE55" s="37"/>
      <c r="XBF55" s="37"/>
      <c r="XBG55" s="37"/>
      <c r="XBH55" s="37"/>
      <c r="XBI55" s="37"/>
      <c r="XBJ55" s="37"/>
      <c r="XBK55" s="37"/>
      <c r="XBL55" s="37"/>
      <c r="XBM55" s="37"/>
      <c r="XBN55" s="37"/>
      <c r="XBO55" s="37"/>
      <c r="XBP55" s="37"/>
      <c r="XBQ55" s="37"/>
      <c r="XBR55" s="37"/>
      <c r="XBS55" s="37"/>
      <c r="XBT55" s="37"/>
      <c r="XBU55" s="37"/>
      <c r="XBV55" s="37"/>
      <c r="XBW55" s="37"/>
      <c r="XBX55" s="37"/>
      <c r="XBY55" s="37"/>
      <c r="XBZ55" s="37"/>
      <c r="XCA55" s="37"/>
      <c r="XCB55" s="37"/>
      <c r="XCC55" s="37"/>
      <c r="XCD55" s="37"/>
      <c r="XCE55" s="37"/>
      <c r="XCF55" s="37"/>
      <c r="XCG55" s="37"/>
      <c r="XCH55" s="37"/>
      <c r="XCI55" s="37"/>
      <c r="XCJ55" s="37"/>
      <c r="XCK55" s="37"/>
      <c r="XCL55" s="37"/>
      <c r="XCM55" s="37"/>
      <c r="XCN55" s="37"/>
      <c r="XCO55" s="37"/>
      <c r="XCP55" s="37"/>
      <c r="XCQ55" s="37"/>
      <c r="XCR55" s="37"/>
      <c r="XCS55" s="37"/>
      <c r="XCT55" s="37"/>
      <c r="XCU55" s="37"/>
      <c r="XCV55" s="37"/>
      <c r="XCW55" s="37"/>
      <c r="XCX55" s="37"/>
      <c r="XCY55" s="37"/>
      <c r="XCZ55" s="37"/>
      <c r="XDA55" s="37"/>
      <c r="XDB55" s="37"/>
      <c r="XDC55" s="37"/>
      <c r="XDD55" s="37"/>
      <c r="XDE55" s="37"/>
      <c r="XDF55" s="37"/>
      <c r="XDG55" s="37"/>
      <c r="XDH55" s="37"/>
      <c r="XDI55" s="37"/>
      <c r="XDJ55" s="37"/>
      <c r="XDK55" s="37"/>
      <c r="XDL55" s="37"/>
      <c r="XDM55" s="37"/>
      <c r="XDN55" s="37"/>
      <c r="XDO55" s="37"/>
      <c r="XDP55" s="37"/>
      <c r="XDQ55" s="37"/>
      <c r="XDR55" s="37"/>
      <c r="XDS55" s="37"/>
      <c r="XDT55" s="37"/>
      <c r="XDU55" s="37"/>
      <c r="XDV55" s="37"/>
      <c r="XDW55" s="37"/>
      <c r="XDX55" s="37"/>
      <c r="XDY55" s="37"/>
      <c r="XDZ55" s="37"/>
      <c r="XEA55" s="37"/>
      <c r="XEB55" s="37"/>
      <c r="XEC55" s="37"/>
      <c r="XED55" s="37"/>
      <c r="XEE55" s="37"/>
      <c r="XEF55" s="37"/>
      <c r="XEG55" s="37"/>
      <c r="XEH55" s="37"/>
      <c r="XEI55" s="37"/>
      <c r="XEJ55" s="37"/>
      <c r="XEK55" s="37"/>
      <c r="XEL55" s="37"/>
      <c r="XEM55" s="37"/>
      <c r="XEN55" s="37"/>
      <c r="XEO55" s="37"/>
      <c r="XEP55" s="37"/>
      <c r="XEQ55" s="37"/>
      <c r="XER55" s="37"/>
      <c r="XES55" s="37"/>
      <c r="XET55" s="37"/>
      <c r="XEU55" s="37"/>
      <c r="XEV55" s="37"/>
      <c r="XEW55" s="37"/>
    </row>
    <row r="56" spans="1:16377" ht="16">
      <c r="A56" s="30">
        <v>54</v>
      </c>
      <c r="B56" s="30">
        <v>5</v>
      </c>
      <c r="C56" s="30" t="s">
        <v>1034</v>
      </c>
      <c r="D56" s="30"/>
      <c r="E56" s="30">
        <f t="shared" si="0"/>
        <v>5</v>
      </c>
      <c r="F56" s="15">
        <v>55</v>
      </c>
      <c r="G56" s="7" t="s">
        <v>358</v>
      </c>
      <c r="H56" s="30" t="s">
        <v>1226</v>
      </c>
      <c r="I56">
        <v>20</v>
      </c>
      <c r="J56">
        <v>20</v>
      </c>
      <c r="K56" s="7">
        <v>4</v>
      </c>
      <c r="L56" t="s">
        <v>199</v>
      </c>
      <c r="M56" s="7">
        <v>35</v>
      </c>
      <c r="N56" s="2" t="s">
        <v>107</v>
      </c>
      <c r="O56" s="2" t="s">
        <v>108</v>
      </c>
      <c r="P56" s="2" t="s">
        <v>10</v>
      </c>
      <c r="Q56" s="7" t="s">
        <v>312</v>
      </c>
      <c r="R56" s="183">
        <f t="shared" si="6"/>
        <v>400</v>
      </c>
      <c r="S56" s="20">
        <v>573</v>
      </c>
      <c r="T56" s="2" t="str">
        <f t="shared" si="8"/>
        <v>gold10001900,goldChange0to50,r1-basilisk-venom_75,r2-elf-bane_45,r3-star-crossed-knot_15,r3pinch-flamehills-idol-shard_25</v>
      </c>
      <c r="U56" s="2" t="str">
        <f t="shared" si="9"/>
        <v>1,1,1,1,1,1</v>
      </c>
      <c r="V56" s="7" t="s">
        <v>566</v>
      </c>
      <c r="W56" s="2">
        <v>1</v>
      </c>
      <c r="X56">
        <v>22</v>
      </c>
      <c r="Y56">
        <v>11</v>
      </c>
      <c r="Z56" s="37"/>
      <c r="AA56" s="37"/>
      <c r="AB56" s="39"/>
      <c r="AC56" s="7" t="s">
        <v>358</v>
      </c>
      <c r="AD56" s="51" t="s">
        <v>246</v>
      </c>
      <c r="AF56" s="37"/>
      <c r="AG56" s="2">
        <f>AG53+100</f>
        <v>1900</v>
      </c>
      <c r="AH56" s="135"/>
      <c r="AI56" s="2" t="str">
        <f t="shared" si="3"/>
        <v>gold10001900</v>
      </c>
      <c r="AJ56" s="7">
        <v>1</v>
      </c>
      <c r="AK56" t="s">
        <v>598</v>
      </c>
      <c r="AL56" s="7">
        <v>1</v>
      </c>
      <c r="AM56" t="s">
        <v>628</v>
      </c>
      <c r="AN56">
        <v>1</v>
      </c>
      <c r="AO56" t="s">
        <v>645</v>
      </c>
      <c r="AP56">
        <v>1</v>
      </c>
      <c r="AQ56" t="s">
        <v>1209</v>
      </c>
      <c r="AR56">
        <v>1</v>
      </c>
      <c r="AS56" t="s">
        <v>1213</v>
      </c>
      <c r="AT56">
        <v>1</v>
      </c>
      <c r="AU56" s="37"/>
      <c r="AV56" s="135"/>
      <c r="AW56" s="37"/>
      <c r="AX56" s="37"/>
      <c r="AY56" s="37"/>
      <c r="AZ56" s="37"/>
      <c r="BA56" s="37"/>
      <c r="BB56" s="37"/>
      <c r="BC56" s="37"/>
      <c r="BD56" s="51" t="s">
        <v>247</v>
      </c>
      <c r="BE56" s="37"/>
      <c r="BF56" s="37"/>
      <c r="BG56" s="37"/>
      <c r="BH56" s="37"/>
      <c r="BI56" t="s">
        <v>358</v>
      </c>
      <c r="BJ56" s="2" t="str">
        <f t="shared" si="7"/>
        <v>OK</v>
      </c>
      <c r="BK56" s="37"/>
      <c r="BL56" s="212" t="s">
        <v>628</v>
      </c>
      <c r="BM56" s="29">
        <v>1</v>
      </c>
      <c r="BN56" s="212" t="s">
        <v>645</v>
      </c>
      <c r="BO56" s="7">
        <v>1</v>
      </c>
      <c r="BP56" s="214" t="s">
        <v>1209</v>
      </c>
      <c r="BQ56" s="7">
        <v>1</v>
      </c>
      <c r="BR56" s="212" t="s">
        <v>1213</v>
      </c>
      <c r="BS56" s="7">
        <v>1</v>
      </c>
      <c r="BT56" s="37"/>
      <c r="BU56" s="37"/>
      <c r="BV56" s="37"/>
      <c r="BW56" s="37"/>
      <c r="BX56" s="37"/>
      <c r="BY56" s="37"/>
      <c r="BZ56" s="37"/>
      <c r="CA56" s="37"/>
      <c r="CB56" s="37"/>
      <c r="CC56" s="37"/>
      <c r="CD56" s="37"/>
      <c r="CE56" s="37"/>
      <c r="CF56" s="37"/>
      <c r="CG56" s="37"/>
      <c r="CH56" s="37"/>
      <c r="CI56" s="37"/>
      <c r="CJ56" s="37"/>
      <c r="CK56" s="37"/>
      <c r="CL56" s="37"/>
      <c r="CM56" s="37"/>
      <c r="CN56" s="37"/>
      <c r="CO56" s="37"/>
      <c r="CP56" s="37"/>
      <c r="CQ56" s="37"/>
      <c r="CR56" s="37"/>
      <c r="CS56" s="37"/>
      <c r="CT56" s="37"/>
      <c r="CU56" s="37"/>
      <c r="CV56" s="37"/>
      <c r="CW56" s="37"/>
      <c r="CX56" s="37"/>
      <c r="CY56" s="37"/>
      <c r="CZ56" s="37"/>
      <c r="DA56" s="37"/>
      <c r="DB56" s="37"/>
      <c r="DC56" s="37"/>
      <c r="DD56" s="37"/>
      <c r="DE56" s="37"/>
      <c r="DF56" s="37"/>
      <c r="DG56" s="37"/>
      <c r="DH56" s="37"/>
      <c r="DI56" s="37"/>
      <c r="DJ56" s="37"/>
      <c r="DK56" s="37"/>
      <c r="DL56" s="37"/>
      <c r="DM56" s="37"/>
      <c r="DN56" s="37"/>
      <c r="DO56" s="37"/>
      <c r="DP56" s="37"/>
      <c r="DQ56" s="37"/>
      <c r="DR56" s="37"/>
      <c r="DS56" s="37"/>
      <c r="DT56" s="37"/>
      <c r="DU56" s="37"/>
      <c r="DV56" s="37"/>
      <c r="DW56" s="37"/>
      <c r="DX56" s="37"/>
      <c r="DY56" s="37"/>
      <c r="DZ56" s="37"/>
      <c r="EA56" s="37"/>
      <c r="EB56" s="37"/>
      <c r="EC56" s="37"/>
      <c r="ED56" s="37"/>
      <c r="EE56" s="37"/>
      <c r="EF56" s="37"/>
      <c r="EG56" s="37"/>
      <c r="EH56" s="37"/>
      <c r="EI56" s="37"/>
      <c r="EJ56" s="37"/>
      <c r="EK56" s="37"/>
      <c r="EL56" s="37"/>
      <c r="EM56" s="37"/>
      <c r="EN56" s="37"/>
      <c r="EO56" s="37"/>
      <c r="EP56" s="37"/>
      <c r="EQ56" s="37"/>
      <c r="ER56" s="37"/>
      <c r="ES56" s="37"/>
      <c r="ET56" s="37"/>
      <c r="EU56" s="37"/>
      <c r="EV56" s="37"/>
      <c r="EW56" s="37"/>
      <c r="EX56" s="37"/>
      <c r="EY56" s="37"/>
      <c r="EZ56" s="37"/>
      <c r="FA56" s="37"/>
      <c r="FB56" s="37"/>
      <c r="FC56" s="37"/>
      <c r="FD56" s="37"/>
      <c r="FE56" s="37"/>
      <c r="FF56" s="37"/>
      <c r="FG56" s="37"/>
      <c r="FH56" s="37"/>
      <c r="FI56" s="37"/>
      <c r="FJ56" s="37"/>
      <c r="FK56" s="37"/>
      <c r="FL56" s="37"/>
      <c r="FM56" s="37"/>
      <c r="FN56" s="37"/>
      <c r="FO56" s="37"/>
      <c r="FP56" s="37"/>
      <c r="FQ56" s="37"/>
      <c r="FR56" s="37"/>
      <c r="FS56" s="37"/>
      <c r="FT56" s="37"/>
      <c r="FU56" s="37"/>
      <c r="FV56" s="37"/>
      <c r="FW56" s="37"/>
      <c r="FX56" s="37"/>
      <c r="FY56" s="37"/>
      <c r="FZ56" s="37"/>
      <c r="GA56" s="37"/>
      <c r="GB56" s="37"/>
      <c r="GC56" s="37"/>
      <c r="GD56" s="37"/>
      <c r="GE56" s="37"/>
      <c r="GF56" s="37"/>
      <c r="GG56" s="37"/>
      <c r="GH56" s="37"/>
      <c r="GI56" s="37"/>
      <c r="GJ56" s="37"/>
      <c r="GK56" s="37"/>
      <c r="GL56" s="37"/>
      <c r="GM56" s="37"/>
      <c r="GN56" s="37"/>
      <c r="GO56" s="37"/>
      <c r="GP56" s="37"/>
      <c r="GQ56" s="37"/>
      <c r="GR56" s="37"/>
      <c r="GS56" s="37"/>
      <c r="GT56" s="37"/>
      <c r="GU56" s="37"/>
      <c r="GV56" s="37"/>
      <c r="GW56" s="37"/>
      <c r="GX56" s="37"/>
      <c r="GY56" s="37"/>
      <c r="GZ56" s="37"/>
      <c r="HA56" s="37"/>
      <c r="HB56" s="37"/>
      <c r="HC56" s="37"/>
      <c r="HD56" s="37"/>
      <c r="HE56" s="37"/>
      <c r="HF56" s="37"/>
      <c r="HG56" s="37"/>
      <c r="HH56" s="37"/>
      <c r="HI56" s="37"/>
      <c r="HJ56" s="37"/>
      <c r="HK56" s="37"/>
      <c r="HL56" s="37"/>
      <c r="HM56" s="37"/>
      <c r="HN56" s="37"/>
      <c r="HO56" s="37"/>
      <c r="HP56" s="37"/>
      <c r="HQ56" s="37"/>
      <c r="HR56" s="37"/>
      <c r="HS56" s="37"/>
      <c r="HT56" s="37"/>
      <c r="HU56" s="37"/>
      <c r="HV56" s="37"/>
      <c r="HW56" s="37"/>
      <c r="HX56" s="37"/>
      <c r="HY56" s="37"/>
      <c r="HZ56" s="37"/>
      <c r="IA56" s="37"/>
      <c r="IB56" s="37"/>
      <c r="IC56" s="37"/>
      <c r="ID56" s="37"/>
      <c r="IE56" s="37"/>
      <c r="IF56" s="37"/>
      <c r="IG56" s="37"/>
      <c r="IH56" s="37"/>
      <c r="II56" s="37"/>
      <c r="IJ56" s="37"/>
      <c r="IK56" s="37"/>
      <c r="IL56" s="37"/>
      <c r="IM56" s="37"/>
      <c r="IN56" s="37"/>
      <c r="IO56" s="37"/>
      <c r="IP56" s="37"/>
      <c r="IQ56" s="37"/>
      <c r="IR56" s="37"/>
      <c r="IS56" s="37"/>
      <c r="IT56" s="37"/>
      <c r="IU56" s="37"/>
      <c r="IV56" s="37"/>
      <c r="IW56" s="37"/>
      <c r="IX56" s="37"/>
      <c r="IY56" s="37"/>
      <c r="IZ56" s="37"/>
      <c r="JA56" s="37"/>
      <c r="JB56" s="37"/>
      <c r="JC56" s="37"/>
      <c r="JD56" s="37"/>
      <c r="JE56" s="37"/>
      <c r="JF56" s="37"/>
      <c r="JG56" s="37"/>
      <c r="JH56" s="37"/>
      <c r="JI56" s="37"/>
      <c r="JJ56" s="37"/>
      <c r="JK56" s="37"/>
      <c r="JL56" s="37"/>
      <c r="JM56" s="37"/>
      <c r="JN56" s="37"/>
      <c r="JO56" s="37"/>
      <c r="JP56" s="37"/>
      <c r="JQ56" s="37"/>
      <c r="JR56" s="37"/>
      <c r="JS56" s="37"/>
      <c r="JT56" s="37"/>
      <c r="JU56" s="37"/>
      <c r="JV56" s="37"/>
      <c r="JW56" s="37"/>
      <c r="JX56" s="37"/>
      <c r="JY56" s="37"/>
      <c r="JZ56" s="37"/>
      <c r="KA56" s="37"/>
      <c r="KB56" s="37"/>
      <c r="KC56" s="37"/>
      <c r="KD56" s="37"/>
      <c r="KE56" s="37"/>
      <c r="KF56" s="37"/>
      <c r="KG56" s="37"/>
      <c r="KH56" s="37"/>
      <c r="KI56" s="37"/>
      <c r="KJ56" s="37"/>
      <c r="KK56" s="37"/>
      <c r="KL56" s="37"/>
      <c r="KM56" s="37"/>
      <c r="KN56" s="37"/>
      <c r="KO56" s="37"/>
      <c r="KP56" s="37"/>
      <c r="KQ56" s="37"/>
      <c r="KR56" s="37"/>
      <c r="KS56" s="37"/>
      <c r="KT56" s="37"/>
      <c r="KU56" s="37"/>
      <c r="KV56" s="37"/>
      <c r="KW56" s="37"/>
      <c r="KX56" s="37"/>
      <c r="KY56" s="37"/>
      <c r="KZ56" s="37"/>
      <c r="LA56" s="37"/>
      <c r="LB56" s="37"/>
      <c r="LC56" s="37"/>
      <c r="LD56" s="37"/>
      <c r="LE56" s="37"/>
      <c r="LF56" s="37"/>
      <c r="LG56" s="37"/>
      <c r="LH56" s="37"/>
      <c r="LI56" s="37"/>
      <c r="LJ56" s="37"/>
      <c r="LK56" s="37"/>
      <c r="LL56" s="37"/>
      <c r="LM56" s="37"/>
      <c r="LN56" s="37"/>
      <c r="LO56" s="37"/>
      <c r="LP56" s="37"/>
      <c r="LQ56" s="37"/>
      <c r="LR56" s="37"/>
      <c r="LS56" s="37"/>
      <c r="LT56" s="37"/>
      <c r="LU56" s="37"/>
      <c r="LV56" s="37"/>
      <c r="LW56" s="37"/>
      <c r="LX56" s="37"/>
      <c r="LY56" s="37"/>
      <c r="LZ56" s="37"/>
      <c r="MA56" s="37"/>
      <c r="MB56" s="37"/>
      <c r="MC56" s="37"/>
      <c r="MD56" s="37"/>
      <c r="ME56" s="37"/>
      <c r="MF56" s="37"/>
      <c r="MG56" s="37"/>
      <c r="MH56" s="37"/>
      <c r="MI56" s="37"/>
      <c r="MJ56" s="37"/>
      <c r="MK56" s="37"/>
      <c r="ML56" s="37"/>
      <c r="MM56" s="37"/>
      <c r="MN56" s="37"/>
      <c r="MO56" s="37"/>
      <c r="MP56" s="37"/>
      <c r="MQ56" s="37"/>
      <c r="MR56" s="37"/>
      <c r="MS56" s="37"/>
      <c r="MT56" s="37"/>
      <c r="MU56" s="37"/>
      <c r="MV56" s="37"/>
      <c r="MW56" s="37"/>
      <c r="MX56" s="37"/>
      <c r="MY56" s="37"/>
      <c r="MZ56" s="37"/>
      <c r="NA56" s="37"/>
      <c r="NB56" s="37"/>
      <c r="NC56" s="37"/>
      <c r="ND56" s="37"/>
      <c r="NE56" s="37"/>
      <c r="NF56" s="37"/>
      <c r="NG56" s="37"/>
      <c r="NH56" s="37"/>
      <c r="NI56" s="37"/>
      <c r="NJ56" s="37"/>
      <c r="NK56" s="37"/>
      <c r="NL56" s="37"/>
      <c r="NM56" s="37"/>
      <c r="NN56" s="37"/>
      <c r="NO56" s="37"/>
      <c r="NP56" s="37"/>
      <c r="NQ56" s="37"/>
      <c r="NR56" s="37"/>
      <c r="NS56" s="37"/>
      <c r="NT56" s="37"/>
      <c r="NU56" s="37"/>
      <c r="NV56" s="37"/>
      <c r="NW56" s="37"/>
      <c r="NX56" s="37"/>
      <c r="NY56" s="37"/>
      <c r="NZ56" s="37"/>
      <c r="OA56" s="37"/>
      <c r="OB56" s="37"/>
      <c r="OC56" s="37"/>
      <c r="OD56" s="37"/>
      <c r="OE56" s="37"/>
      <c r="OF56" s="37"/>
      <c r="OG56" s="37"/>
      <c r="OH56" s="37"/>
      <c r="OI56" s="37"/>
      <c r="OJ56" s="37"/>
      <c r="OK56" s="37"/>
      <c r="OL56" s="37"/>
      <c r="OM56" s="37"/>
      <c r="ON56" s="37"/>
      <c r="OO56" s="37"/>
      <c r="OP56" s="37"/>
      <c r="OQ56" s="37"/>
      <c r="OR56" s="37"/>
      <c r="OS56" s="37"/>
      <c r="OT56" s="37"/>
      <c r="OU56" s="37"/>
      <c r="OV56" s="37"/>
      <c r="OW56" s="37"/>
      <c r="OX56" s="37"/>
      <c r="OY56" s="37"/>
      <c r="OZ56" s="37"/>
      <c r="PA56" s="37"/>
      <c r="PB56" s="37"/>
      <c r="PC56" s="37"/>
      <c r="PD56" s="37"/>
      <c r="PE56" s="37"/>
      <c r="PF56" s="37"/>
      <c r="PG56" s="37"/>
      <c r="PH56" s="37"/>
      <c r="PI56" s="37"/>
      <c r="PJ56" s="37"/>
      <c r="PK56" s="37"/>
      <c r="PL56" s="37"/>
      <c r="PM56" s="37"/>
      <c r="PN56" s="37"/>
      <c r="PO56" s="37"/>
      <c r="PP56" s="37"/>
      <c r="PQ56" s="37"/>
      <c r="PR56" s="37"/>
      <c r="PS56" s="37"/>
      <c r="PT56" s="37"/>
      <c r="PU56" s="37"/>
      <c r="PV56" s="37"/>
      <c r="PW56" s="37"/>
      <c r="PX56" s="37"/>
      <c r="PY56" s="37"/>
      <c r="PZ56" s="37"/>
      <c r="QA56" s="37"/>
      <c r="QB56" s="37"/>
      <c r="QC56" s="37"/>
      <c r="QD56" s="37"/>
      <c r="QE56" s="37"/>
      <c r="QF56" s="37"/>
      <c r="QG56" s="37"/>
      <c r="QH56" s="37"/>
      <c r="QI56" s="37"/>
      <c r="QJ56" s="37"/>
      <c r="QK56" s="37"/>
      <c r="QL56" s="37"/>
      <c r="QM56" s="37"/>
      <c r="QN56" s="37"/>
      <c r="QO56" s="37"/>
      <c r="QP56" s="37"/>
      <c r="QQ56" s="37"/>
      <c r="QR56" s="37"/>
      <c r="QS56" s="37"/>
      <c r="QT56" s="37"/>
      <c r="QU56" s="37"/>
      <c r="QV56" s="37"/>
      <c r="QW56" s="37"/>
      <c r="QX56" s="37"/>
      <c r="QY56" s="37"/>
      <c r="QZ56" s="37"/>
      <c r="RA56" s="37"/>
      <c r="RB56" s="37"/>
      <c r="RC56" s="37"/>
      <c r="RD56" s="37"/>
      <c r="RE56" s="37"/>
      <c r="RF56" s="37"/>
      <c r="RG56" s="37"/>
      <c r="RH56" s="37"/>
      <c r="RI56" s="37"/>
      <c r="RJ56" s="37"/>
      <c r="RK56" s="37"/>
      <c r="RL56" s="37"/>
      <c r="RM56" s="37"/>
      <c r="RN56" s="37"/>
      <c r="RO56" s="37"/>
      <c r="RP56" s="37"/>
      <c r="RQ56" s="37"/>
      <c r="RR56" s="37"/>
      <c r="RS56" s="37"/>
      <c r="RT56" s="37"/>
      <c r="RU56" s="37"/>
      <c r="RV56" s="37"/>
      <c r="RW56" s="37"/>
      <c r="RX56" s="37"/>
      <c r="RY56" s="37"/>
      <c r="RZ56" s="37"/>
      <c r="SA56" s="37"/>
      <c r="SB56" s="37"/>
      <c r="SC56" s="37"/>
      <c r="SD56" s="37"/>
      <c r="SE56" s="37"/>
      <c r="SF56" s="37"/>
      <c r="SG56" s="37"/>
      <c r="SH56" s="37"/>
      <c r="SI56" s="37"/>
      <c r="SJ56" s="37"/>
      <c r="SK56" s="37"/>
      <c r="SL56" s="37"/>
      <c r="SM56" s="37"/>
      <c r="SN56" s="37"/>
      <c r="SO56" s="37"/>
      <c r="SP56" s="37"/>
      <c r="SQ56" s="37"/>
      <c r="SR56" s="37"/>
      <c r="SS56" s="37"/>
      <c r="ST56" s="37"/>
      <c r="SU56" s="37"/>
      <c r="SV56" s="37"/>
      <c r="SW56" s="37"/>
      <c r="SX56" s="37"/>
      <c r="SY56" s="37"/>
      <c r="SZ56" s="37"/>
      <c r="TA56" s="37"/>
      <c r="TB56" s="37"/>
      <c r="TC56" s="37"/>
      <c r="TD56" s="37"/>
      <c r="TE56" s="37"/>
      <c r="TF56" s="37"/>
      <c r="TG56" s="37"/>
      <c r="TH56" s="37"/>
      <c r="TI56" s="37"/>
      <c r="TJ56" s="37"/>
      <c r="TK56" s="37"/>
      <c r="TL56" s="37"/>
      <c r="TM56" s="37"/>
      <c r="TN56" s="37"/>
      <c r="TO56" s="37"/>
      <c r="TP56" s="37"/>
      <c r="TQ56" s="37"/>
      <c r="TR56" s="37"/>
      <c r="TS56" s="37"/>
      <c r="TT56" s="37"/>
      <c r="TU56" s="37"/>
      <c r="TV56" s="37"/>
      <c r="TW56" s="37"/>
      <c r="TX56" s="37"/>
      <c r="TY56" s="37"/>
      <c r="TZ56" s="37"/>
      <c r="UA56" s="37"/>
      <c r="UB56" s="37"/>
      <c r="UC56" s="37"/>
      <c r="UD56" s="37"/>
      <c r="UE56" s="37"/>
      <c r="UF56" s="37"/>
      <c r="UG56" s="37"/>
      <c r="UH56" s="37"/>
      <c r="UI56" s="37"/>
      <c r="UJ56" s="37"/>
      <c r="UK56" s="37"/>
      <c r="UL56" s="37"/>
      <c r="UM56" s="37"/>
      <c r="UN56" s="37"/>
      <c r="UO56" s="37"/>
      <c r="UP56" s="37"/>
      <c r="UQ56" s="37"/>
      <c r="UR56" s="37"/>
      <c r="US56" s="37"/>
      <c r="UT56" s="37"/>
      <c r="UU56" s="37"/>
      <c r="UV56" s="37"/>
      <c r="UW56" s="37"/>
      <c r="UX56" s="37"/>
      <c r="UY56" s="37"/>
      <c r="UZ56" s="37"/>
      <c r="VA56" s="37"/>
      <c r="VB56" s="37"/>
      <c r="VC56" s="37"/>
      <c r="VD56" s="37"/>
      <c r="VE56" s="37"/>
      <c r="VF56" s="37"/>
      <c r="VG56" s="37"/>
      <c r="VH56" s="37"/>
      <c r="VI56" s="37"/>
      <c r="VJ56" s="37"/>
      <c r="VK56" s="37"/>
      <c r="VL56" s="37"/>
      <c r="VM56" s="37"/>
      <c r="VN56" s="37"/>
      <c r="VO56" s="37"/>
      <c r="VP56" s="37"/>
      <c r="VQ56" s="37"/>
      <c r="VR56" s="37"/>
      <c r="VS56" s="37"/>
      <c r="VT56" s="37"/>
      <c r="VU56" s="37"/>
      <c r="VV56" s="37"/>
      <c r="VW56" s="37"/>
      <c r="VX56" s="37"/>
      <c r="VY56" s="37"/>
      <c r="VZ56" s="37"/>
      <c r="WA56" s="37"/>
      <c r="WB56" s="37"/>
      <c r="WC56" s="37"/>
      <c r="WD56" s="37"/>
      <c r="WE56" s="37"/>
      <c r="WF56" s="37"/>
      <c r="WG56" s="37"/>
      <c r="WH56" s="37"/>
      <c r="WI56" s="37"/>
      <c r="WJ56" s="37"/>
      <c r="WK56" s="37"/>
      <c r="WL56" s="37"/>
      <c r="WM56" s="37"/>
      <c r="WN56" s="37"/>
      <c r="WO56" s="37"/>
      <c r="WP56" s="37"/>
      <c r="WQ56" s="37"/>
      <c r="WR56" s="37"/>
      <c r="WS56" s="37"/>
      <c r="WT56" s="37"/>
      <c r="WU56" s="37"/>
      <c r="WV56" s="37"/>
      <c r="WW56" s="37"/>
      <c r="WX56" s="37"/>
      <c r="WY56" s="37"/>
      <c r="WZ56" s="37"/>
      <c r="XA56" s="37"/>
      <c r="XB56" s="37"/>
      <c r="XC56" s="37"/>
      <c r="XD56" s="37"/>
      <c r="XE56" s="37"/>
      <c r="XF56" s="37"/>
      <c r="XG56" s="37"/>
      <c r="XH56" s="37"/>
      <c r="XI56" s="37"/>
      <c r="XJ56" s="37"/>
      <c r="XK56" s="37"/>
      <c r="XL56" s="37"/>
      <c r="XM56" s="37"/>
      <c r="XN56" s="37"/>
      <c r="XO56" s="37"/>
      <c r="XP56" s="37"/>
      <c r="XQ56" s="37"/>
      <c r="XR56" s="37"/>
      <c r="XS56" s="37"/>
      <c r="XT56" s="37"/>
      <c r="XU56" s="37"/>
      <c r="XV56" s="37"/>
      <c r="XW56" s="37"/>
      <c r="XX56" s="37"/>
      <c r="XY56" s="37"/>
      <c r="XZ56" s="37"/>
      <c r="YA56" s="37"/>
      <c r="YB56" s="37"/>
      <c r="YC56" s="37"/>
      <c r="YD56" s="37"/>
      <c r="YE56" s="37"/>
      <c r="YF56" s="37"/>
      <c r="YG56" s="37"/>
      <c r="YH56" s="37"/>
      <c r="YI56" s="37"/>
      <c r="YJ56" s="37"/>
      <c r="YK56" s="37"/>
      <c r="YL56" s="37"/>
      <c r="YM56" s="37"/>
      <c r="YN56" s="37"/>
      <c r="YO56" s="37"/>
      <c r="YP56" s="37"/>
      <c r="YQ56" s="37"/>
      <c r="YR56" s="37"/>
      <c r="YS56" s="37"/>
      <c r="YT56" s="37"/>
      <c r="YU56" s="37"/>
      <c r="YV56" s="37"/>
      <c r="YW56" s="37"/>
      <c r="YX56" s="37"/>
      <c r="YY56" s="37"/>
      <c r="YZ56" s="37"/>
      <c r="ZA56" s="37"/>
      <c r="ZB56" s="37"/>
      <c r="ZC56" s="37"/>
      <c r="ZD56" s="37"/>
      <c r="ZE56" s="37"/>
      <c r="ZF56" s="37"/>
      <c r="ZG56" s="37"/>
      <c r="ZH56" s="37"/>
      <c r="ZI56" s="37"/>
      <c r="ZJ56" s="37"/>
      <c r="ZK56" s="37"/>
      <c r="ZL56" s="37"/>
      <c r="ZM56" s="37"/>
      <c r="ZN56" s="37"/>
      <c r="ZO56" s="37"/>
      <c r="ZP56" s="37"/>
      <c r="ZQ56" s="37"/>
      <c r="ZR56" s="37"/>
      <c r="ZS56" s="37"/>
      <c r="ZT56" s="37"/>
      <c r="ZU56" s="37"/>
      <c r="ZV56" s="37"/>
      <c r="ZW56" s="37"/>
      <c r="ZX56" s="37"/>
      <c r="ZY56" s="37"/>
      <c r="ZZ56" s="37"/>
      <c r="AAA56" s="37"/>
      <c r="AAB56" s="37"/>
      <c r="AAC56" s="37"/>
      <c r="AAD56" s="37"/>
      <c r="AAE56" s="37"/>
      <c r="AAF56" s="37"/>
      <c r="AAG56" s="37"/>
      <c r="AAH56" s="37"/>
      <c r="AAI56" s="37"/>
      <c r="AAJ56" s="37"/>
      <c r="AAK56" s="37"/>
      <c r="AAL56" s="37"/>
      <c r="AAM56" s="37"/>
      <c r="AAN56" s="37"/>
      <c r="AAO56" s="37"/>
      <c r="AAP56" s="37"/>
      <c r="AAQ56" s="37"/>
      <c r="AAR56" s="37"/>
      <c r="AAS56" s="37"/>
      <c r="AAT56" s="37"/>
      <c r="AAU56" s="37"/>
      <c r="AAV56" s="37"/>
      <c r="AAW56" s="37"/>
      <c r="AAX56" s="37"/>
      <c r="AAY56" s="37"/>
      <c r="AAZ56" s="37"/>
      <c r="ABA56" s="37"/>
      <c r="ABB56" s="37"/>
      <c r="ABC56" s="37"/>
      <c r="ABD56" s="37"/>
      <c r="ABE56" s="37"/>
      <c r="ABF56" s="37"/>
      <c r="ABG56" s="37"/>
      <c r="ABH56" s="37"/>
      <c r="ABI56" s="37"/>
      <c r="ABJ56" s="37"/>
      <c r="ABK56" s="37"/>
      <c r="ABL56" s="37"/>
      <c r="ABM56" s="37"/>
      <c r="ABN56" s="37"/>
      <c r="ABO56" s="37"/>
      <c r="ABP56" s="37"/>
      <c r="ABQ56" s="37"/>
      <c r="ABR56" s="37"/>
      <c r="ABS56" s="37"/>
      <c r="ABT56" s="37"/>
      <c r="ABU56" s="37"/>
      <c r="ABV56" s="37"/>
      <c r="ABW56" s="37"/>
      <c r="ABX56" s="37"/>
      <c r="ABY56" s="37"/>
      <c r="ABZ56" s="37"/>
      <c r="ACA56" s="37"/>
      <c r="ACB56" s="37"/>
      <c r="ACC56" s="37"/>
      <c r="ACD56" s="37"/>
      <c r="ACE56" s="37"/>
      <c r="ACF56" s="37"/>
      <c r="ACG56" s="37"/>
      <c r="ACH56" s="37"/>
      <c r="ACI56" s="37"/>
      <c r="ACJ56" s="37"/>
      <c r="ACK56" s="37"/>
      <c r="ACL56" s="37"/>
      <c r="ACM56" s="37"/>
      <c r="ACN56" s="37"/>
      <c r="ACO56" s="37"/>
      <c r="ACP56" s="37"/>
      <c r="ACQ56" s="37"/>
      <c r="ACR56" s="37"/>
      <c r="ACS56" s="37"/>
      <c r="ACT56" s="37"/>
      <c r="ACU56" s="37"/>
      <c r="ACV56" s="37"/>
      <c r="ACW56" s="37"/>
      <c r="ACX56" s="37"/>
      <c r="ACY56" s="37"/>
      <c r="ACZ56" s="37"/>
      <c r="ADA56" s="37"/>
      <c r="ADB56" s="37"/>
      <c r="ADC56" s="37"/>
      <c r="ADD56" s="37"/>
      <c r="ADE56" s="37"/>
      <c r="ADF56" s="37"/>
      <c r="ADG56" s="37"/>
      <c r="ADH56" s="37"/>
      <c r="ADI56" s="37"/>
      <c r="ADJ56" s="37"/>
      <c r="ADK56" s="37"/>
      <c r="ADL56" s="37"/>
      <c r="ADM56" s="37"/>
      <c r="ADN56" s="37"/>
      <c r="ADO56" s="37"/>
      <c r="ADP56" s="37"/>
      <c r="ADQ56" s="37"/>
      <c r="ADR56" s="37"/>
      <c r="ADS56" s="37"/>
      <c r="ADT56" s="37"/>
      <c r="ADU56" s="37"/>
      <c r="ADV56" s="37"/>
      <c r="ADW56" s="37"/>
      <c r="ADX56" s="37"/>
      <c r="ADY56" s="37"/>
      <c r="ADZ56" s="37"/>
      <c r="AEA56" s="37"/>
      <c r="AEB56" s="37"/>
      <c r="AEC56" s="37"/>
      <c r="AED56" s="37"/>
      <c r="AEE56" s="37"/>
      <c r="AEF56" s="37"/>
      <c r="AEG56" s="37"/>
      <c r="AEH56" s="37"/>
      <c r="AEI56" s="37"/>
      <c r="AEJ56" s="37"/>
      <c r="AEK56" s="37"/>
      <c r="AEL56" s="37"/>
      <c r="AEM56" s="37"/>
      <c r="AEN56" s="37"/>
      <c r="AEO56" s="37"/>
      <c r="AEP56" s="37"/>
      <c r="AEQ56" s="37"/>
      <c r="AER56" s="37"/>
      <c r="AES56" s="37"/>
      <c r="AET56" s="37"/>
      <c r="AEU56" s="37"/>
      <c r="AEV56" s="37"/>
      <c r="AEW56" s="37"/>
      <c r="AEX56" s="37"/>
      <c r="AEY56" s="37"/>
      <c r="AEZ56" s="37"/>
      <c r="AFA56" s="37"/>
      <c r="AFB56" s="37"/>
      <c r="AFC56" s="37"/>
      <c r="AFD56" s="37"/>
      <c r="AFE56" s="37"/>
      <c r="AFF56" s="37"/>
      <c r="AFG56" s="37"/>
      <c r="AFH56" s="37"/>
      <c r="AFI56" s="37"/>
      <c r="AFJ56" s="37"/>
      <c r="AFK56" s="37"/>
      <c r="AFL56" s="37"/>
      <c r="AFM56" s="37"/>
      <c r="AFN56" s="37"/>
      <c r="AFO56" s="37"/>
      <c r="AFP56" s="37"/>
      <c r="AFQ56" s="37"/>
      <c r="AFR56" s="37"/>
      <c r="AFS56" s="37"/>
      <c r="AFT56" s="37"/>
      <c r="AFU56" s="37"/>
      <c r="AFV56" s="37"/>
      <c r="AFW56" s="37"/>
      <c r="AFX56" s="37"/>
      <c r="AFY56" s="37"/>
      <c r="AFZ56" s="37"/>
      <c r="AGA56" s="37"/>
      <c r="AGB56" s="37"/>
      <c r="AGC56" s="37"/>
      <c r="AGD56" s="37"/>
      <c r="AGE56" s="37"/>
      <c r="AGF56" s="37"/>
      <c r="AGG56" s="37"/>
      <c r="AGH56" s="37"/>
      <c r="AGI56" s="37"/>
      <c r="AGJ56" s="37"/>
      <c r="AGK56" s="37"/>
      <c r="AGL56" s="37"/>
      <c r="AGM56" s="37"/>
      <c r="AGN56" s="37"/>
      <c r="AGO56" s="37"/>
      <c r="AGP56" s="37"/>
      <c r="AGQ56" s="37"/>
      <c r="AGR56" s="37"/>
      <c r="AGS56" s="37"/>
      <c r="AGT56" s="37"/>
      <c r="AGU56" s="37"/>
      <c r="AGV56" s="37"/>
      <c r="AGW56" s="37"/>
      <c r="AGX56" s="37"/>
      <c r="AGY56" s="37"/>
      <c r="AGZ56" s="37"/>
      <c r="AHA56" s="37"/>
      <c r="AHB56" s="37"/>
      <c r="AHC56" s="37"/>
      <c r="AHD56" s="37"/>
      <c r="AHE56" s="37"/>
      <c r="AHF56" s="37"/>
      <c r="AHG56" s="37"/>
      <c r="AHH56" s="37"/>
      <c r="AHI56" s="37"/>
      <c r="AHJ56" s="37"/>
      <c r="AHK56" s="37"/>
      <c r="AHL56" s="37"/>
      <c r="AHM56" s="37"/>
      <c r="AHN56" s="37"/>
      <c r="AHO56" s="37"/>
      <c r="AHP56" s="37"/>
      <c r="AHQ56" s="37"/>
      <c r="AHR56" s="37"/>
      <c r="AHS56" s="37"/>
      <c r="AHT56" s="37"/>
      <c r="AHU56" s="37"/>
      <c r="AHV56" s="37"/>
      <c r="AHW56" s="37"/>
      <c r="AHX56" s="37"/>
      <c r="AHY56" s="37"/>
      <c r="AHZ56" s="37"/>
      <c r="AIA56" s="37"/>
      <c r="AIB56" s="37"/>
      <c r="AIC56" s="37"/>
      <c r="AID56" s="37"/>
      <c r="AIE56" s="37"/>
      <c r="AIF56" s="37"/>
      <c r="AIG56" s="37"/>
      <c r="AIH56" s="37"/>
      <c r="AII56" s="37"/>
      <c r="AIJ56" s="37"/>
      <c r="AIK56" s="37"/>
      <c r="AIL56" s="37"/>
      <c r="AIM56" s="37"/>
      <c r="AIN56" s="37"/>
      <c r="AIO56" s="37"/>
      <c r="AIP56" s="37"/>
      <c r="AIQ56" s="37"/>
      <c r="AIR56" s="37"/>
      <c r="AIS56" s="37"/>
      <c r="AIT56" s="37"/>
      <c r="AIU56" s="37"/>
      <c r="AIV56" s="37"/>
      <c r="AIW56" s="37"/>
      <c r="AIX56" s="37"/>
      <c r="AIY56" s="37"/>
      <c r="AIZ56" s="37"/>
      <c r="AJA56" s="37"/>
      <c r="AJB56" s="37"/>
      <c r="AJC56" s="37"/>
      <c r="AJD56" s="37"/>
      <c r="AJE56" s="37"/>
      <c r="AJF56" s="37"/>
      <c r="AJG56" s="37"/>
      <c r="AJH56" s="37"/>
      <c r="AJI56" s="37"/>
      <c r="AJJ56" s="37"/>
      <c r="AJK56" s="37"/>
      <c r="AJL56" s="37"/>
      <c r="AJM56" s="37"/>
      <c r="AJN56" s="37"/>
      <c r="AJO56" s="37"/>
      <c r="AJP56" s="37"/>
      <c r="AJQ56" s="37"/>
      <c r="AJR56" s="37"/>
      <c r="AJS56" s="37"/>
      <c r="AJT56" s="37"/>
      <c r="AJU56" s="37"/>
      <c r="AJV56" s="37"/>
      <c r="AJW56" s="37"/>
      <c r="AJX56" s="37"/>
      <c r="AJY56" s="37"/>
      <c r="AJZ56" s="37"/>
      <c r="AKA56" s="37"/>
      <c r="AKB56" s="37"/>
      <c r="AKC56" s="37"/>
      <c r="AKD56" s="37"/>
      <c r="AKE56" s="37"/>
      <c r="AKF56" s="37"/>
      <c r="AKG56" s="37"/>
      <c r="AKH56" s="37"/>
      <c r="AKI56" s="37"/>
      <c r="AKJ56" s="37"/>
      <c r="AKK56" s="37"/>
      <c r="AKL56" s="37"/>
      <c r="AKM56" s="37"/>
      <c r="AKN56" s="37"/>
      <c r="AKO56" s="37"/>
      <c r="AKP56" s="37"/>
      <c r="AKQ56" s="37"/>
      <c r="AKR56" s="37"/>
      <c r="AKS56" s="37"/>
      <c r="AKT56" s="37"/>
      <c r="AKU56" s="37"/>
      <c r="AKV56" s="37"/>
      <c r="AKW56" s="37"/>
      <c r="AKX56" s="37"/>
      <c r="AKY56" s="37"/>
      <c r="AKZ56" s="37"/>
      <c r="ALA56" s="37"/>
      <c r="ALB56" s="37"/>
      <c r="ALC56" s="37"/>
      <c r="ALD56" s="37"/>
      <c r="ALE56" s="37"/>
      <c r="ALF56" s="37"/>
      <c r="ALG56" s="37"/>
      <c r="ALH56" s="37"/>
      <c r="ALI56" s="37"/>
      <c r="ALJ56" s="37"/>
      <c r="ALK56" s="37"/>
      <c r="ALL56" s="37"/>
      <c r="ALM56" s="37"/>
      <c r="ALN56" s="37"/>
      <c r="ALO56" s="37"/>
      <c r="ALP56" s="37"/>
      <c r="ALQ56" s="37"/>
      <c r="ALR56" s="37"/>
      <c r="ALS56" s="37"/>
      <c r="ALT56" s="37"/>
      <c r="ALU56" s="37"/>
      <c r="ALV56" s="37"/>
      <c r="ALW56" s="37"/>
      <c r="ALX56" s="37"/>
      <c r="ALY56" s="37"/>
      <c r="ALZ56" s="37"/>
      <c r="AMA56" s="37"/>
      <c r="AMB56" s="37"/>
      <c r="AMC56" s="37"/>
      <c r="AMD56" s="37"/>
      <c r="AME56" s="37"/>
      <c r="AMF56" s="37"/>
      <c r="AMG56" s="37"/>
      <c r="AMH56" s="37"/>
      <c r="AMI56" s="37"/>
      <c r="AMJ56" s="37"/>
      <c r="AMK56" s="37"/>
      <c r="AML56" s="37"/>
      <c r="AMM56" s="37"/>
      <c r="AMN56" s="37"/>
      <c r="AMO56" s="37"/>
      <c r="AMP56" s="37"/>
      <c r="AMQ56" s="37"/>
      <c r="AMR56" s="37"/>
      <c r="AMS56" s="37"/>
      <c r="AMT56" s="37"/>
      <c r="AMU56" s="37"/>
      <c r="AMV56" s="37"/>
      <c r="AMW56" s="37"/>
      <c r="AMX56" s="37"/>
      <c r="AMY56" s="37"/>
      <c r="AMZ56" s="37"/>
      <c r="ANA56" s="37"/>
      <c r="ANB56" s="37"/>
      <c r="ANC56" s="37"/>
      <c r="AND56" s="37"/>
      <c r="ANE56" s="37"/>
      <c r="ANF56" s="37"/>
      <c r="ANG56" s="37"/>
      <c r="ANH56" s="37"/>
      <c r="ANI56" s="37"/>
      <c r="ANJ56" s="37"/>
      <c r="ANK56" s="37"/>
      <c r="ANL56" s="37"/>
      <c r="ANM56" s="37"/>
      <c r="ANN56" s="37"/>
      <c r="ANO56" s="37"/>
      <c r="ANP56" s="37"/>
      <c r="ANQ56" s="37"/>
      <c r="ANR56" s="37"/>
      <c r="ANS56" s="37"/>
      <c r="ANT56" s="37"/>
      <c r="ANU56" s="37"/>
      <c r="ANV56" s="37"/>
      <c r="ANW56" s="37"/>
      <c r="ANX56" s="37"/>
      <c r="ANY56" s="37"/>
      <c r="ANZ56" s="37"/>
      <c r="AOA56" s="37"/>
      <c r="AOB56" s="37"/>
      <c r="AOC56" s="37"/>
      <c r="AOD56" s="37"/>
      <c r="AOE56" s="37"/>
      <c r="AOF56" s="37"/>
      <c r="AOG56" s="37"/>
      <c r="AOH56" s="37"/>
      <c r="AOI56" s="37"/>
      <c r="AOJ56" s="37"/>
      <c r="AOK56" s="37"/>
      <c r="AOL56" s="37"/>
      <c r="AOM56" s="37"/>
      <c r="AON56" s="37"/>
      <c r="AOO56" s="37"/>
      <c r="AOP56" s="37"/>
      <c r="AOQ56" s="37"/>
      <c r="AOR56" s="37"/>
      <c r="AOS56" s="37"/>
      <c r="AOT56" s="37"/>
      <c r="AOU56" s="37"/>
      <c r="AOV56" s="37"/>
      <c r="AOW56" s="37"/>
      <c r="AOX56" s="37"/>
      <c r="AOY56" s="37"/>
      <c r="AOZ56" s="37"/>
      <c r="APA56" s="37"/>
      <c r="APB56" s="37"/>
      <c r="APC56" s="37"/>
      <c r="APD56" s="37"/>
      <c r="APE56" s="37"/>
      <c r="APF56" s="37"/>
      <c r="APG56" s="37"/>
      <c r="APH56" s="37"/>
      <c r="API56" s="37"/>
      <c r="APJ56" s="37"/>
      <c r="APK56" s="37"/>
      <c r="APL56" s="37"/>
      <c r="APM56" s="37"/>
      <c r="APN56" s="37"/>
      <c r="APO56" s="37"/>
      <c r="APP56" s="37"/>
      <c r="APQ56" s="37"/>
      <c r="APR56" s="37"/>
      <c r="APS56" s="37"/>
      <c r="APT56" s="37"/>
      <c r="APU56" s="37"/>
      <c r="APV56" s="37"/>
      <c r="APW56" s="37"/>
      <c r="APX56" s="37"/>
      <c r="APY56" s="37"/>
      <c r="APZ56" s="37"/>
      <c r="AQA56" s="37"/>
      <c r="AQB56" s="37"/>
      <c r="AQC56" s="37"/>
      <c r="AQD56" s="37"/>
      <c r="AQE56" s="37"/>
      <c r="AQF56" s="37"/>
      <c r="AQG56" s="37"/>
      <c r="AQH56" s="37"/>
      <c r="AQI56" s="37"/>
      <c r="AQJ56" s="37"/>
      <c r="AQK56" s="37"/>
      <c r="AQL56" s="37"/>
      <c r="AQM56" s="37"/>
      <c r="AQN56" s="37"/>
      <c r="AQO56" s="37"/>
      <c r="AQP56" s="37"/>
      <c r="AQQ56" s="37"/>
      <c r="AQR56" s="37"/>
      <c r="AQS56" s="37"/>
      <c r="AQT56" s="37"/>
      <c r="AQU56" s="37"/>
      <c r="AQV56" s="37"/>
      <c r="AQW56" s="37"/>
      <c r="AQX56" s="37"/>
      <c r="AQY56" s="37"/>
      <c r="AQZ56" s="37"/>
      <c r="ARA56" s="37"/>
      <c r="ARB56" s="37"/>
      <c r="ARC56" s="37"/>
      <c r="ARD56" s="37"/>
      <c r="ARE56" s="37"/>
      <c r="ARF56" s="37"/>
      <c r="ARG56" s="37"/>
      <c r="ARH56" s="37"/>
      <c r="ARI56" s="37"/>
      <c r="ARJ56" s="37"/>
      <c r="ARK56" s="37"/>
      <c r="ARL56" s="37"/>
      <c r="ARM56" s="37"/>
      <c r="ARN56" s="37"/>
      <c r="ARO56" s="37"/>
      <c r="ARP56" s="37"/>
      <c r="ARQ56" s="37"/>
      <c r="ARR56" s="37"/>
      <c r="ARS56" s="37"/>
      <c r="ART56" s="37"/>
      <c r="ARU56" s="37"/>
      <c r="ARV56" s="37"/>
      <c r="ARW56" s="37"/>
      <c r="ARX56" s="37"/>
      <c r="ARY56" s="37"/>
      <c r="ARZ56" s="37"/>
      <c r="ASA56" s="37"/>
      <c r="ASB56" s="37"/>
      <c r="ASC56" s="37"/>
      <c r="ASD56" s="37"/>
      <c r="ASE56" s="37"/>
      <c r="ASF56" s="37"/>
      <c r="ASG56" s="37"/>
      <c r="ASH56" s="37"/>
      <c r="ASI56" s="37"/>
      <c r="ASJ56" s="37"/>
      <c r="ASK56" s="37"/>
      <c r="ASL56" s="37"/>
      <c r="ASM56" s="37"/>
      <c r="ASN56" s="37"/>
      <c r="ASO56" s="37"/>
      <c r="ASP56" s="37"/>
      <c r="ASQ56" s="37"/>
      <c r="ASR56" s="37"/>
      <c r="ASS56" s="37"/>
      <c r="AST56" s="37"/>
      <c r="ASU56" s="37"/>
      <c r="ASV56" s="37"/>
      <c r="ASW56" s="37"/>
      <c r="ASX56" s="37"/>
      <c r="ASY56" s="37"/>
      <c r="ASZ56" s="37"/>
      <c r="ATA56" s="37"/>
      <c r="ATB56" s="37"/>
      <c r="ATC56" s="37"/>
      <c r="ATD56" s="37"/>
      <c r="ATE56" s="37"/>
      <c r="ATF56" s="37"/>
      <c r="ATG56" s="37"/>
      <c r="ATH56" s="37"/>
      <c r="ATI56" s="37"/>
      <c r="ATJ56" s="37"/>
      <c r="ATK56" s="37"/>
      <c r="ATL56" s="37"/>
      <c r="ATM56" s="37"/>
      <c r="ATN56" s="37"/>
      <c r="ATO56" s="37"/>
      <c r="ATP56" s="37"/>
      <c r="ATQ56" s="37"/>
      <c r="ATR56" s="37"/>
      <c r="ATS56" s="37"/>
      <c r="ATT56" s="37"/>
      <c r="ATU56" s="37"/>
      <c r="ATV56" s="37"/>
      <c r="ATW56" s="37"/>
      <c r="ATX56" s="37"/>
      <c r="ATY56" s="37"/>
      <c r="ATZ56" s="37"/>
      <c r="AUA56" s="37"/>
      <c r="AUB56" s="37"/>
      <c r="AUC56" s="37"/>
      <c r="AUD56" s="37"/>
      <c r="AUE56" s="37"/>
      <c r="AUF56" s="37"/>
      <c r="AUG56" s="37"/>
      <c r="AUH56" s="37"/>
      <c r="AUI56" s="37"/>
      <c r="AUJ56" s="37"/>
      <c r="AUK56" s="37"/>
      <c r="AUL56" s="37"/>
      <c r="AUM56" s="37"/>
      <c r="AUN56" s="37"/>
      <c r="AUO56" s="37"/>
      <c r="AUP56" s="37"/>
      <c r="AUQ56" s="37"/>
      <c r="AUR56" s="37"/>
      <c r="AUS56" s="37"/>
      <c r="AUT56" s="37"/>
      <c r="AUU56" s="37"/>
      <c r="AUV56" s="37"/>
      <c r="AUW56" s="37"/>
      <c r="AUX56" s="37"/>
      <c r="AUY56" s="37"/>
      <c r="AUZ56" s="37"/>
      <c r="AVA56" s="37"/>
      <c r="AVB56" s="37"/>
      <c r="AVC56" s="37"/>
      <c r="AVD56" s="37"/>
      <c r="AVE56" s="37"/>
      <c r="AVF56" s="37"/>
      <c r="AVG56" s="37"/>
      <c r="AVH56" s="37"/>
      <c r="AVI56" s="37"/>
      <c r="AVJ56" s="37"/>
      <c r="AVK56" s="37"/>
      <c r="AVL56" s="37"/>
      <c r="AVM56" s="37"/>
      <c r="AVN56" s="37"/>
      <c r="AVO56" s="37"/>
      <c r="AVP56" s="37"/>
      <c r="AVQ56" s="37"/>
      <c r="AVR56" s="37"/>
      <c r="AVS56" s="37"/>
      <c r="AVT56" s="37"/>
      <c r="AVU56" s="37"/>
      <c r="AVV56" s="37"/>
      <c r="AVW56" s="37"/>
      <c r="AVX56" s="37"/>
      <c r="AVY56" s="37"/>
      <c r="AVZ56" s="37"/>
      <c r="AWA56" s="37"/>
      <c r="AWB56" s="37"/>
      <c r="AWC56" s="37"/>
      <c r="AWD56" s="37"/>
      <c r="AWE56" s="37"/>
      <c r="AWF56" s="37"/>
      <c r="AWG56" s="37"/>
      <c r="AWH56" s="37"/>
      <c r="AWI56" s="37"/>
      <c r="AWJ56" s="37"/>
      <c r="AWK56" s="37"/>
      <c r="AWL56" s="37"/>
      <c r="AWM56" s="37"/>
      <c r="AWN56" s="37"/>
      <c r="AWO56" s="37"/>
      <c r="AWP56" s="37"/>
      <c r="AWQ56" s="37"/>
      <c r="AWR56" s="37"/>
      <c r="AWS56" s="37"/>
      <c r="AWT56" s="37"/>
      <c r="AWU56" s="37"/>
      <c r="AWV56" s="37"/>
      <c r="AWW56" s="37"/>
      <c r="AWX56" s="37"/>
      <c r="AWY56" s="37"/>
      <c r="AWZ56" s="37"/>
      <c r="AXA56" s="37"/>
      <c r="AXB56" s="37"/>
      <c r="AXC56" s="37"/>
      <c r="AXD56" s="37"/>
      <c r="AXE56" s="37"/>
      <c r="AXF56" s="37"/>
      <c r="AXG56" s="37"/>
      <c r="AXH56" s="37"/>
      <c r="AXI56" s="37"/>
      <c r="AXJ56" s="37"/>
      <c r="AXK56" s="37"/>
      <c r="AXL56" s="37"/>
      <c r="AXM56" s="37"/>
      <c r="AXN56" s="37"/>
      <c r="AXO56" s="37"/>
      <c r="AXP56" s="37"/>
      <c r="AXQ56" s="37"/>
      <c r="AXR56" s="37"/>
      <c r="AXS56" s="37"/>
      <c r="AXT56" s="37"/>
      <c r="AXU56" s="37"/>
      <c r="AXV56" s="37"/>
      <c r="AXW56" s="37"/>
      <c r="AXX56" s="37"/>
      <c r="AXY56" s="37"/>
      <c r="AXZ56" s="37"/>
      <c r="AYA56" s="37"/>
      <c r="AYB56" s="37"/>
      <c r="AYC56" s="37"/>
      <c r="AYD56" s="37"/>
      <c r="AYE56" s="37"/>
      <c r="AYF56" s="37"/>
      <c r="AYG56" s="37"/>
      <c r="AYH56" s="37"/>
      <c r="AYI56" s="37"/>
      <c r="AYJ56" s="37"/>
      <c r="AYK56" s="37"/>
      <c r="AYL56" s="37"/>
      <c r="AYM56" s="37"/>
      <c r="AYN56" s="37"/>
      <c r="AYO56" s="37"/>
      <c r="AYP56" s="37"/>
      <c r="AYQ56" s="37"/>
      <c r="AYR56" s="37"/>
      <c r="AYS56" s="37"/>
      <c r="AYT56" s="37"/>
      <c r="AYU56" s="37"/>
      <c r="AYV56" s="37"/>
      <c r="AYW56" s="37"/>
      <c r="AYX56" s="37"/>
      <c r="AYY56" s="37"/>
      <c r="AYZ56" s="37"/>
      <c r="AZA56" s="37"/>
      <c r="AZB56" s="37"/>
      <c r="AZC56" s="37"/>
      <c r="AZD56" s="37"/>
      <c r="AZE56" s="37"/>
      <c r="AZF56" s="37"/>
      <c r="AZG56" s="37"/>
      <c r="AZH56" s="37"/>
      <c r="AZI56" s="37"/>
      <c r="AZJ56" s="37"/>
      <c r="AZK56" s="37"/>
      <c r="AZL56" s="37"/>
      <c r="AZM56" s="37"/>
      <c r="AZN56" s="37"/>
      <c r="AZO56" s="37"/>
      <c r="AZP56" s="37"/>
      <c r="AZQ56" s="37"/>
      <c r="AZR56" s="37"/>
      <c r="AZS56" s="37"/>
      <c r="AZT56" s="37"/>
      <c r="AZU56" s="37"/>
      <c r="AZV56" s="37"/>
      <c r="AZW56" s="37"/>
      <c r="AZX56" s="37"/>
      <c r="AZY56" s="37"/>
      <c r="AZZ56" s="37"/>
      <c r="BAA56" s="37"/>
      <c r="BAB56" s="37"/>
      <c r="BAC56" s="37"/>
      <c r="BAD56" s="37"/>
      <c r="BAE56" s="37"/>
      <c r="BAF56" s="37"/>
      <c r="BAG56" s="37"/>
      <c r="BAH56" s="37"/>
      <c r="BAI56" s="37"/>
      <c r="BAJ56" s="37"/>
      <c r="BAK56" s="37"/>
      <c r="BAL56" s="37"/>
      <c r="BAM56" s="37"/>
      <c r="BAN56" s="37"/>
      <c r="BAO56" s="37"/>
      <c r="BAP56" s="37"/>
      <c r="BAQ56" s="37"/>
      <c r="BAR56" s="37"/>
      <c r="BAS56" s="37"/>
      <c r="BAT56" s="37"/>
      <c r="BAU56" s="37"/>
      <c r="BAV56" s="37"/>
      <c r="BAW56" s="37"/>
      <c r="BAX56" s="37"/>
      <c r="BAY56" s="37"/>
      <c r="BAZ56" s="37"/>
      <c r="BBA56" s="37"/>
      <c r="BBB56" s="37"/>
      <c r="BBC56" s="37"/>
      <c r="BBD56" s="37"/>
      <c r="BBE56" s="37"/>
      <c r="BBF56" s="37"/>
      <c r="BBG56" s="37"/>
      <c r="BBH56" s="37"/>
      <c r="BBI56" s="37"/>
      <c r="BBJ56" s="37"/>
      <c r="BBK56" s="37"/>
      <c r="BBL56" s="37"/>
      <c r="BBM56" s="37"/>
      <c r="BBN56" s="37"/>
      <c r="BBO56" s="37"/>
      <c r="BBP56" s="37"/>
      <c r="BBQ56" s="37"/>
      <c r="BBR56" s="37"/>
      <c r="BBS56" s="37"/>
      <c r="BBT56" s="37"/>
      <c r="BBU56" s="37"/>
      <c r="BBV56" s="37"/>
      <c r="BBW56" s="37"/>
      <c r="BBX56" s="37"/>
      <c r="BBY56" s="37"/>
      <c r="BBZ56" s="37"/>
      <c r="BCA56" s="37"/>
      <c r="BCB56" s="37"/>
      <c r="BCC56" s="37"/>
      <c r="BCD56" s="37"/>
      <c r="BCE56" s="37"/>
      <c r="BCF56" s="37"/>
      <c r="BCG56" s="37"/>
      <c r="BCH56" s="37"/>
      <c r="BCI56" s="37"/>
      <c r="BCJ56" s="37"/>
      <c r="BCK56" s="37"/>
      <c r="BCL56" s="37"/>
      <c r="BCM56" s="37"/>
      <c r="BCN56" s="37"/>
      <c r="BCO56" s="37"/>
      <c r="BCP56" s="37"/>
      <c r="BCQ56" s="37"/>
      <c r="BCR56" s="37"/>
      <c r="BCS56" s="37"/>
      <c r="BCT56" s="37"/>
      <c r="BCU56" s="37"/>
      <c r="BCV56" s="37"/>
      <c r="BCW56" s="37"/>
      <c r="BCX56" s="37"/>
      <c r="BCY56" s="37"/>
      <c r="BCZ56" s="37"/>
      <c r="BDA56" s="37"/>
      <c r="BDB56" s="37"/>
      <c r="BDC56" s="37"/>
      <c r="BDD56" s="37"/>
      <c r="BDE56" s="37"/>
      <c r="BDF56" s="37"/>
      <c r="BDG56" s="37"/>
      <c r="BDH56" s="37"/>
      <c r="BDI56" s="37"/>
      <c r="BDJ56" s="37"/>
      <c r="BDK56" s="37"/>
      <c r="BDL56" s="37"/>
      <c r="BDM56" s="37"/>
      <c r="BDN56" s="37"/>
      <c r="BDO56" s="37"/>
      <c r="BDP56" s="37"/>
      <c r="BDQ56" s="37"/>
      <c r="BDR56" s="37"/>
      <c r="BDS56" s="37"/>
      <c r="BDT56" s="37"/>
      <c r="BDU56" s="37"/>
      <c r="BDV56" s="37"/>
      <c r="BDW56" s="37"/>
      <c r="BDX56" s="37"/>
      <c r="BDY56" s="37"/>
      <c r="BDZ56" s="37"/>
      <c r="BEA56" s="37"/>
      <c r="BEB56" s="37"/>
      <c r="BEC56" s="37"/>
      <c r="BED56" s="37"/>
      <c r="BEE56" s="37"/>
      <c r="BEF56" s="37"/>
      <c r="BEG56" s="37"/>
      <c r="BEH56" s="37"/>
      <c r="BEI56" s="37"/>
      <c r="BEJ56" s="37"/>
      <c r="BEK56" s="37"/>
      <c r="BEL56" s="37"/>
      <c r="BEM56" s="37"/>
      <c r="BEN56" s="37"/>
      <c r="BEO56" s="37"/>
      <c r="BEP56" s="37"/>
      <c r="BEQ56" s="37"/>
      <c r="BER56" s="37"/>
      <c r="BES56" s="37"/>
      <c r="BET56" s="37"/>
      <c r="BEU56" s="37"/>
      <c r="BEV56" s="37"/>
      <c r="BEW56" s="37"/>
      <c r="BEX56" s="37"/>
      <c r="BEY56" s="37"/>
      <c r="BEZ56" s="37"/>
      <c r="BFA56" s="37"/>
      <c r="BFB56" s="37"/>
      <c r="BFC56" s="37"/>
      <c r="BFD56" s="37"/>
      <c r="BFE56" s="37"/>
      <c r="BFF56" s="37"/>
      <c r="BFG56" s="37"/>
      <c r="BFH56" s="37"/>
      <c r="BFI56" s="37"/>
      <c r="BFJ56" s="37"/>
      <c r="BFK56" s="37"/>
      <c r="BFL56" s="37"/>
      <c r="BFM56" s="37"/>
      <c r="BFN56" s="37"/>
      <c r="BFO56" s="37"/>
      <c r="BFP56" s="37"/>
      <c r="BFQ56" s="37"/>
      <c r="BFR56" s="37"/>
      <c r="BFS56" s="37"/>
      <c r="BFT56" s="37"/>
      <c r="BFU56" s="37"/>
      <c r="BFV56" s="37"/>
      <c r="BFW56" s="37"/>
      <c r="BFX56" s="37"/>
      <c r="BFY56" s="37"/>
      <c r="BFZ56" s="37"/>
      <c r="BGA56" s="37"/>
      <c r="BGB56" s="37"/>
      <c r="BGC56" s="37"/>
      <c r="BGD56" s="37"/>
      <c r="BGE56" s="37"/>
      <c r="BGF56" s="37"/>
      <c r="BGG56" s="37"/>
      <c r="BGH56" s="37"/>
      <c r="BGI56" s="37"/>
      <c r="BGJ56" s="37"/>
      <c r="BGK56" s="37"/>
      <c r="BGL56" s="37"/>
      <c r="BGM56" s="37"/>
      <c r="BGN56" s="37"/>
      <c r="BGO56" s="37"/>
      <c r="BGP56" s="37"/>
      <c r="BGQ56" s="37"/>
      <c r="BGR56" s="37"/>
      <c r="BGS56" s="37"/>
      <c r="BGT56" s="37"/>
      <c r="BGU56" s="37"/>
      <c r="BGV56" s="37"/>
      <c r="BGW56" s="37"/>
      <c r="BGX56" s="37"/>
      <c r="BGY56" s="37"/>
      <c r="BGZ56" s="37"/>
      <c r="BHA56" s="37"/>
      <c r="BHB56" s="37"/>
      <c r="BHC56" s="37"/>
      <c r="BHD56" s="37"/>
      <c r="BHE56" s="37"/>
      <c r="BHF56" s="37"/>
      <c r="BHG56" s="37"/>
      <c r="BHH56" s="37"/>
      <c r="BHI56" s="37"/>
      <c r="BHJ56" s="37"/>
      <c r="BHK56" s="37"/>
      <c r="BHL56" s="37"/>
      <c r="BHM56" s="37"/>
      <c r="BHN56" s="37"/>
      <c r="BHO56" s="37"/>
      <c r="BHP56" s="37"/>
      <c r="BHQ56" s="37"/>
      <c r="BHR56" s="37"/>
      <c r="BHS56" s="37"/>
      <c r="BHT56" s="37"/>
      <c r="BHU56" s="37"/>
      <c r="BHV56" s="37"/>
      <c r="BHW56" s="37"/>
      <c r="BHX56" s="37"/>
      <c r="BHY56" s="37"/>
      <c r="BHZ56" s="37"/>
      <c r="BIA56" s="37"/>
      <c r="BIB56" s="37"/>
      <c r="BIC56" s="37"/>
      <c r="BID56" s="37"/>
      <c r="BIE56" s="37"/>
      <c r="BIF56" s="37"/>
      <c r="BIG56" s="37"/>
      <c r="BIH56" s="37"/>
      <c r="BII56" s="37"/>
      <c r="BIJ56" s="37"/>
      <c r="BIK56" s="37"/>
      <c r="BIL56" s="37"/>
      <c r="BIM56" s="37"/>
      <c r="BIN56" s="37"/>
      <c r="BIO56" s="37"/>
      <c r="BIP56" s="37"/>
      <c r="BIQ56" s="37"/>
      <c r="BIR56" s="37"/>
      <c r="BIS56" s="37"/>
      <c r="BIT56" s="37"/>
      <c r="BIU56" s="37"/>
      <c r="BIV56" s="37"/>
      <c r="BIW56" s="37"/>
      <c r="BIX56" s="37"/>
      <c r="BIY56" s="37"/>
      <c r="BIZ56" s="37"/>
      <c r="BJA56" s="37"/>
      <c r="BJB56" s="37"/>
      <c r="BJC56" s="37"/>
      <c r="BJD56" s="37"/>
      <c r="BJE56" s="37"/>
      <c r="BJF56" s="37"/>
      <c r="BJG56" s="37"/>
      <c r="BJH56" s="37"/>
      <c r="BJI56" s="37"/>
      <c r="BJJ56" s="37"/>
      <c r="BJK56" s="37"/>
      <c r="BJL56" s="37"/>
      <c r="BJM56" s="37"/>
      <c r="BJN56" s="37"/>
      <c r="BJO56" s="37"/>
      <c r="BJP56" s="37"/>
      <c r="BJQ56" s="37"/>
      <c r="BJR56" s="37"/>
      <c r="BJS56" s="37"/>
      <c r="BJT56" s="37"/>
      <c r="BJU56" s="37"/>
      <c r="BJV56" s="37"/>
      <c r="BJW56" s="37"/>
      <c r="BJX56" s="37"/>
      <c r="BJY56" s="37"/>
      <c r="BJZ56" s="37"/>
      <c r="BKA56" s="37"/>
      <c r="BKB56" s="37"/>
      <c r="BKC56" s="37"/>
      <c r="BKD56" s="37"/>
      <c r="BKE56" s="37"/>
      <c r="BKF56" s="37"/>
      <c r="BKG56" s="37"/>
      <c r="BKH56" s="37"/>
      <c r="BKI56" s="37"/>
      <c r="BKJ56" s="37"/>
      <c r="BKK56" s="37"/>
      <c r="BKL56" s="37"/>
      <c r="BKM56" s="37"/>
      <c r="BKN56" s="37"/>
      <c r="BKO56" s="37"/>
      <c r="BKP56" s="37"/>
      <c r="BKQ56" s="37"/>
      <c r="BKR56" s="37"/>
      <c r="BKS56" s="37"/>
      <c r="BKT56" s="37"/>
      <c r="BKU56" s="37"/>
      <c r="BKV56" s="37"/>
      <c r="BKW56" s="37"/>
      <c r="BKX56" s="37"/>
      <c r="BKY56" s="37"/>
      <c r="BKZ56" s="37"/>
      <c r="BLA56" s="37"/>
      <c r="BLB56" s="37"/>
      <c r="BLC56" s="37"/>
      <c r="BLD56" s="37"/>
      <c r="BLE56" s="37"/>
      <c r="BLF56" s="37"/>
      <c r="BLG56" s="37"/>
      <c r="BLH56" s="37"/>
      <c r="BLI56" s="37"/>
      <c r="BLJ56" s="37"/>
      <c r="BLK56" s="37"/>
      <c r="BLL56" s="37"/>
      <c r="BLM56" s="37"/>
      <c r="BLN56" s="37"/>
      <c r="BLO56" s="37"/>
      <c r="BLP56" s="37"/>
      <c r="BLQ56" s="37"/>
      <c r="BLR56" s="37"/>
      <c r="BLS56" s="37"/>
      <c r="BLT56" s="37"/>
      <c r="BLU56" s="37"/>
      <c r="BLV56" s="37"/>
      <c r="BLW56" s="37"/>
      <c r="BLX56" s="37"/>
      <c r="BLY56" s="37"/>
      <c r="BLZ56" s="37"/>
      <c r="BMA56" s="37"/>
      <c r="BMB56" s="37"/>
      <c r="BMC56" s="37"/>
      <c r="BMD56" s="37"/>
      <c r="BME56" s="37"/>
      <c r="BMF56" s="37"/>
      <c r="BMG56" s="37"/>
      <c r="BMH56" s="37"/>
      <c r="BMI56" s="37"/>
      <c r="BMJ56" s="37"/>
      <c r="BMK56" s="37"/>
      <c r="BML56" s="37"/>
      <c r="BMM56" s="37"/>
      <c r="BMN56" s="37"/>
      <c r="BMO56" s="37"/>
      <c r="BMP56" s="37"/>
      <c r="BMQ56" s="37"/>
      <c r="BMR56" s="37"/>
      <c r="BMS56" s="37"/>
      <c r="BMT56" s="37"/>
      <c r="BMU56" s="37"/>
      <c r="BMV56" s="37"/>
      <c r="BMW56" s="37"/>
      <c r="BMX56" s="37"/>
      <c r="BMY56" s="37"/>
      <c r="BMZ56" s="37"/>
      <c r="BNA56" s="37"/>
      <c r="BNB56" s="37"/>
      <c r="BNC56" s="37"/>
      <c r="BND56" s="37"/>
      <c r="BNE56" s="37"/>
      <c r="BNF56" s="37"/>
      <c r="BNG56" s="37"/>
      <c r="BNH56" s="37"/>
      <c r="BNI56" s="37"/>
      <c r="BNJ56" s="37"/>
      <c r="BNK56" s="37"/>
      <c r="BNL56" s="37"/>
      <c r="BNM56" s="37"/>
      <c r="BNN56" s="37"/>
      <c r="BNO56" s="37"/>
      <c r="BNP56" s="37"/>
      <c r="BNQ56" s="37"/>
      <c r="BNR56" s="37"/>
      <c r="BNS56" s="37"/>
      <c r="BNT56" s="37"/>
      <c r="BNU56" s="37"/>
      <c r="BNV56" s="37"/>
      <c r="BNW56" s="37"/>
      <c r="BNX56" s="37"/>
      <c r="BNY56" s="37"/>
      <c r="BNZ56" s="37"/>
      <c r="BOA56" s="37"/>
      <c r="BOB56" s="37"/>
      <c r="BOC56" s="37"/>
      <c r="BOD56" s="37"/>
      <c r="BOE56" s="37"/>
      <c r="BOF56" s="37"/>
      <c r="BOG56" s="37"/>
      <c r="BOH56" s="37"/>
      <c r="BOI56" s="37"/>
      <c r="BOJ56" s="37"/>
      <c r="BOK56" s="37"/>
      <c r="BOL56" s="37"/>
      <c r="BOM56" s="37"/>
      <c r="BON56" s="37"/>
      <c r="BOO56" s="37"/>
      <c r="BOP56" s="37"/>
      <c r="BOQ56" s="37"/>
      <c r="BOR56" s="37"/>
      <c r="BOS56" s="37"/>
      <c r="BOT56" s="37"/>
      <c r="BOU56" s="37"/>
      <c r="BOV56" s="37"/>
      <c r="BOW56" s="37"/>
      <c r="BOX56" s="37"/>
      <c r="BOY56" s="37"/>
      <c r="BOZ56" s="37"/>
      <c r="BPA56" s="37"/>
      <c r="BPB56" s="37"/>
      <c r="BPC56" s="37"/>
      <c r="BPD56" s="37"/>
      <c r="BPE56" s="37"/>
      <c r="BPF56" s="37"/>
      <c r="BPG56" s="37"/>
      <c r="BPH56" s="37"/>
      <c r="BPI56" s="37"/>
      <c r="BPJ56" s="37"/>
      <c r="BPK56" s="37"/>
      <c r="BPL56" s="37"/>
      <c r="BPM56" s="37"/>
      <c r="BPN56" s="37"/>
      <c r="BPO56" s="37"/>
      <c r="BPP56" s="37"/>
      <c r="BPQ56" s="37"/>
      <c r="BPR56" s="37"/>
      <c r="BPS56" s="37"/>
      <c r="BPT56" s="37"/>
      <c r="BPU56" s="37"/>
      <c r="BPV56" s="37"/>
      <c r="BPW56" s="37"/>
      <c r="BPX56" s="37"/>
      <c r="BPY56" s="37"/>
      <c r="BPZ56" s="37"/>
      <c r="BQA56" s="37"/>
      <c r="BQB56" s="37"/>
      <c r="BQC56" s="37"/>
      <c r="BQD56" s="37"/>
      <c r="BQE56" s="37"/>
      <c r="BQF56" s="37"/>
      <c r="BQG56" s="37"/>
      <c r="BQH56" s="37"/>
      <c r="BQI56" s="37"/>
      <c r="BQJ56" s="37"/>
      <c r="BQK56" s="37"/>
      <c r="BQL56" s="37"/>
      <c r="BQM56" s="37"/>
      <c r="BQN56" s="37"/>
      <c r="BQO56" s="37"/>
      <c r="BQP56" s="37"/>
      <c r="BQQ56" s="37"/>
      <c r="BQR56" s="37"/>
      <c r="BQS56" s="37"/>
      <c r="BQT56" s="37"/>
      <c r="BQU56" s="37"/>
      <c r="BQV56" s="37"/>
      <c r="BQW56" s="37"/>
      <c r="BQX56" s="37"/>
      <c r="BQY56" s="37"/>
      <c r="BQZ56" s="37"/>
      <c r="BRA56" s="37"/>
      <c r="BRB56" s="37"/>
      <c r="BRC56" s="37"/>
      <c r="BRD56" s="37"/>
      <c r="BRE56" s="37"/>
      <c r="BRF56" s="37"/>
      <c r="BRG56" s="37"/>
      <c r="BRH56" s="37"/>
      <c r="BRI56" s="37"/>
      <c r="BRJ56" s="37"/>
      <c r="BRK56" s="37"/>
      <c r="BRL56" s="37"/>
      <c r="BRM56" s="37"/>
      <c r="BRN56" s="37"/>
      <c r="BRO56" s="37"/>
      <c r="BRP56" s="37"/>
      <c r="BRQ56" s="37"/>
      <c r="BRR56" s="37"/>
      <c r="BRS56" s="37"/>
      <c r="BRT56" s="37"/>
      <c r="BRU56" s="37"/>
      <c r="BRV56" s="37"/>
      <c r="BRW56" s="37"/>
      <c r="BRX56" s="37"/>
      <c r="BRY56" s="37"/>
      <c r="BRZ56" s="37"/>
      <c r="BSA56" s="37"/>
      <c r="BSB56" s="37"/>
      <c r="BSC56" s="37"/>
      <c r="BSD56" s="37"/>
      <c r="BSE56" s="37"/>
      <c r="BSF56" s="37"/>
      <c r="BSG56" s="37"/>
      <c r="BSH56" s="37"/>
      <c r="BSI56" s="37"/>
      <c r="BSJ56" s="37"/>
      <c r="BSK56" s="37"/>
      <c r="BSL56" s="37"/>
      <c r="BSM56" s="37"/>
      <c r="BSN56" s="37"/>
      <c r="BSO56" s="37"/>
      <c r="BSP56" s="37"/>
      <c r="BSQ56" s="37"/>
      <c r="BSR56" s="37"/>
      <c r="BSS56" s="37"/>
      <c r="BST56" s="37"/>
      <c r="BSU56" s="37"/>
      <c r="BSV56" s="37"/>
      <c r="BSW56" s="37"/>
      <c r="BSX56" s="37"/>
      <c r="BSY56" s="37"/>
      <c r="BSZ56" s="37"/>
      <c r="BTA56" s="37"/>
      <c r="BTB56" s="37"/>
      <c r="BTC56" s="37"/>
      <c r="BTD56" s="37"/>
      <c r="BTE56" s="37"/>
      <c r="BTF56" s="37"/>
      <c r="BTG56" s="37"/>
      <c r="BTH56" s="37"/>
      <c r="BTI56" s="37"/>
      <c r="BTJ56" s="37"/>
      <c r="BTK56" s="37"/>
      <c r="BTL56" s="37"/>
      <c r="BTM56" s="37"/>
      <c r="BTN56" s="37"/>
      <c r="BTO56" s="37"/>
      <c r="BTP56" s="37"/>
      <c r="BTQ56" s="37"/>
      <c r="BTR56" s="37"/>
      <c r="BTS56" s="37"/>
      <c r="BTT56" s="37"/>
      <c r="BTU56" s="37"/>
      <c r="BTV56" s="37"/>
      <c r="BTW56" s="37"/>
      <c r="BTX56" s="37"/>
      <c r="BTY56" s="37"/>
      <c r="BTZ56" s="37"/>
      <c r="BUA56" s="37"/>
      <c r="BUB56" s="37"/>
      <c r="BUC56" s="37"/>
      <c r="BUD56" s="37"/>
      <c r="BUE56" s="37"/>
      <c r="BUF56" s="37"/>
      <c r="BUG56" s="37"/>
      <c r="BUH56" s="37"/>
      <c r="BUI56" s="37"/>
      <c r="BUJ56" s="37"/>
      <c r="BUK56" s="37"/>
      <c r="BUL56" s="37"/>
      <c r="BUM56" s="37"/>
      <c r="BUN56" s="37"/>
      <c r="BUO56" s="37"/>
      <c r="BUP56" s="37"/>
      <c r="BUQ56" s="37"/>
      <c r="BUR56" s="37"/>
      <c r="BUS56" s="37"/>
      <c r="BUT56" s="37"/>
      <c r="BUU56" s="37"/>
      <c r="BUV56" s="37"/>
      <c r="BUW56" s="37"/>
      <c r="BUX56" s="37"/>
      <c r="BUY56" s="37"/>
      <c r="BUZ56" s="37"/>
      <c r="BVA56" s="37"/>
      <c r="BVB56" s="37"/>
      <c r="BVC56" s="37"/>
      <c r="BVD56" s="37"/>
      <c r="BVE56" s="37"/>
      <c r="BVF56" s="37"/>
      <c r="BVG56" s="37"/>
      <c r="BVH56" s="37"/>
      <c r="BVI56" s="37"/>
      <c r="BVJ56" s="37"/>
      <c r="BVK56" s="37"/>
      <c r="BVL56" s="37"/>
      <c r="BVM56" s="37"/>
      <c r="BVN56" s="37"/>
      <c r="BVO56" s="37"/>
      <c r="BVP56" s="37"/>
      <c r="BVQ56" s="37"/>
      <c r="BVR56" s="37"/>
      <c r="BVS56" s="37"/>
      <c r="BVT56" s="37"/>
      <c r="BVU56" s="37"/>
      <c r="BVV56" s="37"/>
      <c r="BVW56" s="37"/>
      <c r="BVX56" s="37"/>
      <c r="BVY56" s="37"/>
      <c r="BVZ56" s="37"/>
      <c r="BWA56" s="37"/>
      <c r="BWB56" s="37"/>
      <c r="BWC56" s="37"/>
      <c r="BWD56" s="37"/>
      <c r="BWE56" s="37"/>
      <c r="BWF56" s="37"/>
      <c r="BWG56" s="37"/>
      <c r="BWH56" s="37"/>
      <c r="BWI56" s="37"/>
      <c r="BWJ56" s="37"/>
      <c r="BWK56" s="37"/>
      <c r="BWL56" s="37"/>
      <c r="BWM56" s="37"/>
      <c r="BWN56" s="37"/>
      <c r="BWO56" s="37"/>
      <c r="BWP56" s="37"/>
      <c r="BWQ56" s="37"/>
      <c r="BWR56" s="37"/>
      <c r="BWS56" s="37"/>
      <c r="BWT56" s="37"/>
      <c r="BWU56" s="37"/>
      <c r="BWV56" s="37"/>
      <c r="BWW56" s="37"/>
      <c r="BWX56" s="37"/>
      <c r="BWY56" s="37"/>
      <c r="BWZ56" s="37"/>
      <c r="BXA56" s="37"/>
      <c r="BXB56" s="37"/>
      <c r="BXC56" s="37"/>
      <c r="BXD56" s="37"/>
      <c r="BXE56" s="37"/>
      <c r="BXF56" s="37"/>
      <c r="BXG56" s="37"/>
      <c r="BXH56" s="37"/>
      <c r="BXI56" s="37"/>
      <c r="BXJ56" s="37"/>
      <c r="BXK56" s="37"/>
      <c r="BXL56" s="37"/>
      <c r="BXM56" s="37"/>
      <c r="BXN56" s="37"/>
      <c r="BXO56" s="37"/>
      <c r="BXP56" s="37"/>
      <c r="BXQ56" s="37"/>
      <c r="BXR56" s="37"/>
      <c r="BXS56" s="37"/>
      <c r="BXT56" s="37"/>
      <c r="BXU56" s="37"/>
      <c r="BXV56" s="37"/>
      <c r="BXW56" s="37"/>
      <c r="BXX56" s="37"/>
      <c r="BXY56" s="37"/>
      <c r="BXZ56" s="37"/>
      <c r="BYA56" s="37"/>
      <c r="BYB56" s="37"/>
      <c r="BYC56" s="37"/>
      <c r="BYD56" s="37"/>
      <c r="BYE56" s="37"/>
      <c r="BYF56" s="37"/>
      <c r="BYG56" s="37"/>
      <c r="BYH56" s="37"/>
      <c r="BYI56" s="37"/>
      <c r="BYJ56" s="37"/>
      <c r="BYK56" s="37"/>
      <c r="BYL56" s="37"/>
      <c r="BYM56" s="37"/>
      <c r="BYN56" s="37"/>
      <c r="BYO56" s="37"/>
      <c r="BYP56" s="37"/>
      <c r="BYQ56" s="37"/>
      <c r="BYR56" s="37"/>
      <c r="BYS56" s="37"/>
      <c r="BYT56" s="37"/>
      <c r="BYU56" s="37"/>
      <c r="BYV56" s="37"/>
      <c r="BYW56" s="37"/>
      <c r="BYX56" s="37"/>
      <c r="BYY56" s="37"/>
      <c r="BYZ56" s="37"/>
      <c r="BZA56" s="37"/>
      <c r="BZB56" s="37"/>
      <c r="BZC56" s="37"/>
      <c r="BZD56" s="37"/>
      <c r="BZE56" s="37"/>
      <c r="BZF56" s="37"/>
      <c r="BZG56" s="37"/>
      <c r="BZH56" s="37"/>
      <c r="BZI56" s="37"/>
      <c r="BZJ56" s="37"/>
      <c r="BZK56" s="37"/>
      <c r="BZL56" s="37"/>
      <c r="BZM56" s="37"/>
      <c r="BZN56" s="37"/>
      <c r="BZO56" s="37"/>
      <c r="BZP56" s="37"/>
      <c r="BZQ56" s="37"/>
      <c r="BZR56" s="37"/>
      <c r="BZS56" s="37"/>
      <c r="BZT56" s="37"/>
      <c r="BZU56" s="37"/>
      <c r="BZV56" s="37"/>
      <c r="BZW56" s="37"/>
      <c r="BZX56" s="37"/>
      <c r="BZY56" s="37"/>
      <c r="BZZ56" s="37"/>
      <c r="CAA56" s="37"/>
      <c r="CAB56" s="37"/>
      <c r="CAC56" s="37"/>
      <c r="CAD56" s="37"/>
      <c r="CAE56" s="37"/>
      <c r="CAF56" s="37"/>
      <c r="CAG56" s="37"/>
      <c r="CAH56" s="37"/>
      <c r="CAI56" s="37"/>
      <c r="CAJ56" s="37"/>
      <c r="CAK56" s="37"/>
      <c r="CAL56" s="37"/>
      <c r="CAM56" s="37"/>
      <c r="CAN56" s="37"/>
      <c r="CAO56" s="37"/>
      <c r="CAP56" s="37"/>
      <c r="CAQ56" s="37"/>
      <c r="CAR56" s="37"/>
      <c r="CAS56" s="37"/>
      <c r="CAT56" s="37"/>
      <c r="CAU56" s="37"/>
      <c r="CAV56" s="37"/>
      <c r="CAW56" s="37"/>
      <c r="CAX56" s="37"/>
      <c r="CAY56" s="37"/>
      <c r="CAZ56" s="37"/>
      <c r="CBA56" s="37"/>
      <c r="CBB56" s="37"/>
      <c r="CBC56" s="37"/>
      <c r="CBD56" s="37"/>
      <c r="CBE56" s="37"/>
      <c r="CBF56" s="37"/>
      <c r="CBG56" s="37"/>
      <c r="CBH56" s="37"/>
      <c r="CBI56" s="37"/>
      <c r="CBJ56" s="37"/>
      <c r="CBK56" s="37"/>
      <c r="CBL56" s="37"/>
      <c r="CBM56" s="37"/>
      <c r="CBN56" s="37"/>
      <c r="CBO56" s="37"/>
      <c r="CBP56" s="37"/>
      <c r="CBQ56" s="37"/>
      <c r="CBR56" s="37"/>
      <c r="CBS56" s="37"/>
      <c r="CBT56" s="37"/>
      <c r="CBU56" s="37"/>
      <c r="CBV56" s="37"/>
      <c r="CBW56" s="37"/>
      <c r="CBX56" s="37"/>
      <c r="CBY56" s="37"/>
      <c r="CBZ56" s="37"/>
      <c r="CCA56" s="37"/>
      <c r="CCB56" s="37"/>
      <c r="CCC56" s="37"/>
      <c r="CCD56" s="37"/>
      <c r="CCE56" s="37"/>
      <c r="CCF56" s="37"/>
      <c r="CCG56" s="37"/>
      <c r="CCH56" s="37"/>
      <c r="CCI56" s="37"/>
      <c r="CCJ56" s="37"/>
      <c r="CCK56" s="37"/>
      <c r="CCL56" s="37"/>
      <c r="CCM56" s="37"/>
      <c r="CCN56" s="37"/>
      <c r="CCO56" s="37"/>
      <c r="CCP56" s="37"/>
      <c r="CCQ56" s="37"/>
      <c r="CCR56" s="37"/>
      <c r="CCS56" s="37"/>
      <c r="CCT56" s="37"/>
      <c r="CCU56" s="37"/>
      <c r="CCV56" s="37"/>
      <c r="CCW56" s="37"/>
      <c r="CCX56" s="37"/>
      <c r="CCY56" s="37"/>
      <c r="CCZ56" s="37"/>
      <c r="CDA56" s="37"/>
      <c r="CDB56" s="37"/>
      <c r="CDC56" s="37"/>
      <c r="CDD56" s="37"/>
      <c r="CDE56" s="37"/>
      <c r="CDF56" s="37"/>
      <c r="CDG56" s="37"/>
      <c r="CDH56" s="37"/>
      <c r="CDI56" s="37"/>
      <c r="CDJ56" s="37"/>
      <c r="CDK56" s="37"/>
      <c r="CDL56" s="37"/>
      <c r="CDM56" s="37"/>
      <c r="CDN56" s="37"/>
      <c r="CDO56" s="37"/>
      <c r="CDP56" s="37"/>
      <c r="CDQ56" s="37"/>
      <c r="CDR56" s="37"/>
      <c r="CDS56" s="37"/>
      <c r="CDT56" s="37"/>
      <c r="CDU56" s="37"/>
      <c r="CDV56" s="37"/>
      <c r="CDW56" s="37"/>
      <c r="CDX56" s="37"/>
      <c r="CDY56" s="37"/>
      <c r="CDZ56" s="37"/>
      <c r="CEA56" s="37"/>
      <c r="CEB56" s="37"/>
      <c r="CEC56" s="37"/>
      <c r="CED56" s="37"/>
      <c r="CEE56" s="37"/>
      <c r="CEF56" s="37"/>
      <c r="CEG56" s="37"/>
      <c r="CEH56" s="37"/>
      <c r="CEI56" s="37"/>
      <c r="CEJ56" s="37"/>
      <c r="CEK56" s="37"/>
      <c r="CEL56" s="37"/>
      <c r="CEM56" s="37"/>
      <c r="CEN56" s="37"/>
      <c r="CEO56" s="37"/>
      <c r="CEP56" s="37"/>
      <c r="CEQ56" s="37"/>
      <c r="CER56" s="37"/>
      <c r="CES56" s="37"/>
      <c r="CET56" s="37"/>
      <c r="CEU56" s="37"/>
      <c r="CEV56" s="37"/>
      <c r="CEW56" s="37"/>
      <c r="CEX56" s="37"/>
      <c r="CEY56" s="37"/>
      <c r="CEZ56" s="37"/>
      <c r="CFA56" s="37"/>
      <c r="CFB56" s="37"/>
      <c r="CFC56" s="37"/>
      <c r="CFD56" s="37"/>
      <c r="CFE56" s="37"/>
      <c r="CFF56" s="37"/>
      <c r="CFG56" s="37"/>
      <c r="CFH56" s="37"/>
      <c r="CFI56" s="37"/>
      <c r="CFJ56" s="37"/>
      <c r="CFK56" s="37"/>
      <c r="CFL56" s="37"/>
      <c r="CFM56" s="37"/>
      <c r="CFN56" s="37"/>
      <c r="CFO56" s="37"/>
      <c r="CFP56" s="37"/>
      <c r="CFQ56" s="37"/>
      <c r="CFR56" s="37"/>
      <c r="CFS56" s="37"/>
      <c r="CFT56" s="37"/>
      <c r="CFU56" s="37"/>
      <c r="CFV56" s="37"/>
      <c r="CFW56" s="37"/>
      <c r="CFX56" s="37"/>
      <c r="CFY56" s="37"/>
      <c r="CFZ56" s="37"/>
      <c r="CGA56" s="37"/>
      <c r="CGB56" s="37"/>
      <c r="CGC56" s="37"/>
      <c r="CGD56" s="37"/>
      <c r="CGE56" s="37"/>
      <c r="CGF56" s="37"/>
      <c r="CGG56" s="37"/>
      <c r="CGH56" s="37"/>
      <c r="CGI56" s="37"/>
      <c r="CGJ56" s="37"/>
      <c r="CGK56" s="37"/>
      <c r="CGL56" s="37"/>
      <c r="CGM56" s="37"/>
      <c r="CGN56" s="37"/>
      <c r="CGO56" s="37"/>
      <c r="CGP56" s="37"/>
      <c r="CGQ56" s="37"/>
      <c r="CGR56" s="37"/>
      <c r="CGS56" s="37"/>
      <c r="CGT56" s="37"/>
      <c r="CGU56" s="37"/>
      <c r="CGV56" s="37"/>
      <c r="CGW56" s="37"/>
      <c r="CGX56" s="37"/>
      <c r="CGY56" s="37"/>
      <c r="CGZ56" s="37"/>
      <c r="CHA56" s="37"/>
      <c r="CHB56" s="37"/>
      <c r="CHC56" s="37"/>
      <c r="CHD56" s="37"/>
      <c r="CHE56" s="37"/>
      <c r="CHF56" s="37"/>
      <c r="CHG56" s="37"/>
      <c r="CHH56" s="37"/>
      <c r="CHI56" s="37"/>
      <c r="CHJ56" s="37"/>
      <c r="CHK56" s="37"/>
      <c r="CHL56" s="37"/>
      <c r="CHM56" s="37"/>
      <c r="CHN56" s="37"/>
      <c r="CHO56" s="37"/>
      <c r="CHP56" s="37"/>
      <c r="CHQ56" s="37"/>
      <c r="CHR56" s="37"/>
      <c r="CHS56" s="37"/>
      <c r="CHT56" s="37"/>
      <c r="CHU56" s="37"/>
      <c r="CHV56" s="37"/>
      <c r="CHW56" s="37"/>
      <c r="CHX56" s="37"/>
      <c r="CHY56" s="37"/>
      <c r="CHZ56" s="37"/>
      <c r="CIA56" s="37"/>
      <c r="CIB56" s="37"/>
      <c r="CIC56" s="37"/>
      <c r="CID56" s="37"/>
      <c r="CIE56" s="37"/>
      <c r="CIF56" s="37"/>
      <c r="CIG56" s="37"/>
      <c r="CIH56" s="37"/>
      <c r="CII56" s="37"/>
      <c r="CIJ56" s="37"/>
      <c r="CIK56" s="37"/>
      <c r="CIL56" s="37"/>
      <c r="CIM56" s="37"/>
      <c r="CIN56" s="37"/>
      <c r="CIO56" s="37"/>
      <c r="CIP56" s="37"/>
      <c r="CIQ56" s="37"/>
      <c r="CIR56" s="37"/>
      <c r="CIS56" s="37"/>
      <c r="CIT56" s="37"/>
      <c r="CIU56" s="37"/>
      <c r="CIV56" s="37"/>
      <c r="CIW56" s="37"/>
      <c r="CIX56" s="37"/>
      <c r="CIY56" s="37"/>
      <c r="CIZ56" s="37"/>
      <c r="CJA56" s="37"/>
      <c r="CJB56" s="37"/>
      <c r="CJC56" s="37"/>
      <c r="CJD56" s="37"/>
      <c r="CJE56" s="37"/>
      <c r="CJF56" s="37"/>
      <c r="CJG56" s="37"/>
      <c r="CJH56" s="37"/>
      <c r="CJI56" s="37"/>
      <c r="CJJ56" s="37"/>
      <c r="CJK56" s="37"/>
      <c r="CJL56" s="37"/>
      <c r="CJM56" s="37"/>
      <c r="CJN56" s="37"/>
      <c r="CJO56" s="37"/>
      <c r="CJP56" s="37"/>
      <c r="CJQ56" s="37"/>
      <c r="CJR56" s="37"/>
      <c r="CJS56" s="37"/>
      <c r="CJT56" s="37"/>
      <c r="CJU56" s="37"/>
      <c r="CJV56" s="37"/>
      <c r="CJW56" s="37"/>
      <c r="CJX56" s="37"/>
      <c r="CJY56" s="37"/>
      <c r="CJZ56" s="37"/>
      <c r="CKA56" s="37"/>
      <c r="CKB56" s="37"/>
      <c r="CKC56" s="37"/>
      <c r="CKD56" s="37"/>
      <c r="CKE56" s="37"/>
      <c r="CKF56" s="37"/>
      <c r="CKG56" s="37"/>
      <c r="CKH56" s="37"/>
      <c r="CKI56" s="37"/>
      <c r="CKJ56" s="37"/>
      <c r="CKK56" s="37"/>
      <c r="CKL56" s="37"/>
      <c r="CKM56" s="37"/>
      <c r="CKN56" s="37"/>
      <c r="CKO56" s="37"/>
      <c r="CKP56" s="37"/>
      <c r="CKQ56" s="37"/>
      <c r="CKR56" s="37"/>
      <c r="CKS56" s="37"/>
      <c r="CKT56" s="37"/>
      <c r="CKU56" s="37"/>
      <c r="CKV56" s="37"/>
      <c r="CKW56" s="37"/>
      <c r="CKX56" s="37"/>
      <c r="CKY56" s="37"/>
      <c r="CKZ56" s="37"/>
      <c r="CLA56" s="37"/>
      <c r="CLB56" s="37"/>
      <c r="CLC56" s="37"/>
      <c r="CLD56" s="37"/>
      <c r="CLE56" s="37"/>
      <c r="CLF56" s="37"/>
      <c r="CLG56" s="37"/>
      <c r="CLH56" s="37"/>
      <c r="CLI56" s="37"/>
      <c r="CLJ56" s="37"/>
      <c r="CLK56" s="37"/>
      <c r="CLL56" s="37"/>
      <c r="CLM56" s="37"/>
      <c r="CLN56" s="37"/>
      <c r="CLO56" s="37"/>
      <c r="CLP56" s="37"/>
      <c r="CLQ56" s="37"/>
      <c r="CLR56" s="37"/>
      <c r="CLS56" s="37"/>
      <c r="CLT56" s="37"/>
      <c r="CLU56" s="37"/>
      <c r="CLV56" s="37"/>
      <c r="CLW56" s="37"/>
      <c r="CLX56" s="37"/>
      <c r="CLY56" s="37"/>
      <c r="CLZ56" s="37"/>
      <c r="CMA56" s="37"/>
      <c r="CMB56" s="37"/>
      <c r="CMC56" s="37"/>
      <c r="CMD56" s="37"/>
      <c r="CME56" s="37"/>
      <c r="CMF56" s="37"/>
      <c r="CMG56" s="37"/>
      <c r="CMH56" s="37"/>
      <c r="CMI56" s="37"/>
      <c r="CMJ56" s="37"/>
      <c r="CMK56" s="37"/>
      <c r="CML56" s="37"/>
      <c r="CMM56" s="37"/>
      <c r="CMN56" s="37"/>
      <c r="CMO56" s="37"/>
      <c r="CMP56" s="37"/>
      <c r="CMQ56" s="37"/>
      <c r="CMR56" s="37"/>
      <c r="CMS56" s="37"/>
      <c r="CMT56" s="37"/>
      <c r="CMU56" s="37"/>
      <c r="CMV56" s="37"/>
      <c r="CMW56" s="37"/>
      <c r="CMX56" s="37"/>
      <c r="CMY56" s="37"/>
      <c r="CMZ56" s="37"/>
      <c r="CNA56" s="37"/>
      <c r="CNB56" s="37"/>
      <c r="CNC56" s="37"/>
      <c r="CND56" s="37"/>
      <c r="CNE56" s="37"/>
      <c r="CNF56" s="37"/>
      <c r="CNG56" s="37"/>
      <c r="CNH56" s="37"/>
      <c r="CNI56" s="37"/>
      <c r="CNJ56" s="37"/>
      <c r="CNK56" s="37"/>
      <c r="CNL56" s="37"/>
      <c r="CNM56" s="37"/>
      <c r="CNN56" s="37"/>
      <c r="CNO56" s="37"/>
      <c r="CNP56" s="37"/>
      <c r="CNQ56" s="37"/>
      <c r="CNR56" s="37"/>
      <c r="CNS56" s="37"/>
      <c r="CNT56" s="37"/>
      <c r="CNU56" s="37"/>
      <c r="CNV56" s="37"/>
      <c r="CNW56" s="37"/>
      <c r="CNX56" s="37"/>
      <c r="CNY56" s="37"/>
      <c r="CNZ56" s="37"/>
      <c r="COA56" s="37"/>
      <c r="COB56" s="37"/>
      <c r="COC56" s="37"/>
      <c r="COD56" s="37"/>
      <c r="COE56" s="37"/>
      <c r="COF56" s="37"/>
      <c r="COG56" s="37"/>
      <c r="COH56" s="37"/>
      <c r="COI56" s="37"/>
      <c r="COJ56" s="37"/>
      <c r="COK56" s="37"/>
      <c r="COL56" s="37"/>
      <c r="COM56" s="37"/>
      <c r="CON56" s="37"/>
      <c r="COO56" s="37"/>
      <c r="COP56" s="37"/>
      <c r="COQ56" s="37"/>
      <c r="COR56" s="37"/>
      <c r="COS56" s="37"/>
      <c r="COT56" s="37"/>
      <c r="COU56" s="37"/>
      <c r="COV56" s="37"/>
      <c r="COW56" s="37"/>
      <c r="COX56" s="37"/>
      <c r="COY56" s="37"/>
      <c r="COZ56" s="37"/>
      <c r="CPA56" s="37"/>
      <c r="CPB56" s="37"/>
      <c r="CPC56" s="37"/>
      <c r="CPD56" s="37"/>
      <c r="CPE56" s="37"/>
      <c r="CPF56" s="37"/>
      <c r="CPG56" s="37"/>
      <c r="CPH56" s="37"/>
      <c r="CPI56" s="37"/>
      <c r="CPJ56" s="37"/>
      <c r="CPK56" s="37"/>
      <c r="CPL56" s="37"/>
      <c r="CPM56" s="37"/>
      <c r="CPN56" s="37"/>
      <c r="CPO56" s="37"/>
      <c r="CPP56" s="37"/>
      <c r="CPQ56" s="37"/>
      <c r="CPR56" s="37"/>
      <c r="CPS56" s="37"/>
      <c r="CPT56" s="37"/>
      <c r="CPU56" s="37"/>
      <c r="CPV56" s="37"/>
      <c r="CPW56" s="37"/>
      <c r="CPX56" s="37"/>
      <c r="CPY56" s="37"/>
      <c r="CPZ56" s="37"/>
      <c r="CQA56" s="37"/>
      <c r="CQB56" s="37"/>
      <c r="CQC56" s="37"/>
      <c r="CQD56" s="37"/>
      <c r="CQE56" s="37"/>
      <c r="CQF56" s="37"/>
      <c r="CQG56" s="37"/>
      <c r="CQH56" s="37"/>
      <c r="CQI56" s="37"/>
      <c r="CQJ56" s="37"/>
      <c r="CQK56" s="37"/>
      <c r="CQL56" s="37"/>
      <c r="CQM56" s="37"/>
      <c r="CQN56" s="37"/>
      <c r="CQO56" s="37"/>
      <c r="CQP56" s="37"/>
      <c r="CQQ56" s="37"/>
      <c r="CQR56" s="37"/>
      <c r="CQS56" s="37"/>
      <c r="CQT56" s="37"/>
      <c r="CQU56" s="37"/>
      <c r="CQV56" s="37"/>
      <c r="CQW56" s="37"/>
      <c r="CQX56" s="37"/>
      <c r="CQY56" s="37"/>
      <c r="CQZ56" s="37"/>
      <c r="CRA56" s="37"/>
      <c r="CRB56" s="37"/>
      <c r="CRC56" s="37"/>
      <c r="CRD56" s="37"/>
      <c r="CRE56" s="37"/>
      <c r="CRF56" s="37"/>
      <c r="CRG56" s="37"/>
      <c r="CRH56" s="37"/>
      <c r="CRI56" s="37"/>
      <c r="CRJ56" s="37"/>
      <c r="CRK56" s="37"/>
      <c r="CRL56" s="37"/>
      <c r="CRM56" s="37"/>
      <c r="CRN56" s="37"/>
      <c r="CRO56" s="37"/>
      <c r="CRP56" s="37"/>
      <c r="CRQ56" s="37"/>
      <c r="CRR56" s="37"/>
      <c r="CRS56" s="37"/>
      <c r="CRT56" s="37"/>
      <c r="CRU56" s="37"/>
      <c r="CRV56" s="37"/>
      <c r="CRW56" s="37"/>
      <c r="CRX56" s="37"/>
      <c r="CRY56" s="37"/>
      <c r="CRZ56" s="37"/>
      <c r="CSA56" s="37"/>
      <c r="CSB56" s="37"/>
      <c r="CSC56" s="37"/>
      <c r="CSD56" s="37"/>
      <c r="CSE56" s="37"/>
      <c r="CSF56" s="37"/>
      <c r="CSG56" s="37"/>
      <c r="CSH56" s="37"/>
      <c r="CSI56" s="37"/>
      <c r="CSJ56" s="37"/>
      <c r="CSK56" s="37"/>
      <c r="CSL56" s="37"/>
      <c r="CSM56" s="37"/>
      <c r="CSN56" s="37"/>
      <c r="CSO56" s="37"/>
      <c r="CSP56" s="37"/>
      <c r="CSQ56" s="37"/>
      <c r="CSR56" s="37"/>
      <c r="CSS56" s="37"/>
      <c r="CST56" s="37"/>
      <c r="CSU56" s="37"/>
      <c r="CSV56" s="37"/>
      <c r="CSW56" s="37"/>
      <c r="CSX56" s="37"/>
      <c r="CSY56" s="37"/>
      <c r="CSZ56" s="37"/>
      <c r="CTA56" s="37"/>
      <c r="CTB56" s="37"/>
      <c r="CTC56" s="37"/>
      <c r="CTD56" s="37"/>
      <c r="CTE56" s="37"/>
      <c r="CTF56" s="37"/>
      <c r="CTG56" s="37"/>
      <c r="CTH56" s="37"/>
      <c r="CTI56" s="37"/>
      <c r="CTJ56" s="37"/>
      <c r="CTK56" s="37"/>
      <c r="CTL56" s="37"/>
      <c r="CTM56" s="37"/>
      <c r="CTN56" s="37"/>
      <c r="CTO56" s="37"/>
      <c r="CTP56" s="37"/>
      <c r="CTQ56" s="37"/>
      <c r="CTR56" s="37"/>
      <c r="CTS56" s="37"/>
      <c r="CTT56" s="37"/>
      <c r="CTU56" s="37"/>
      <c r="CTV56" s="37"/>
      <c r="CTW56" s="37"/>
      <c r="CTX56" s="37"/>
      <c r="CTY56" s="37"/>
      <c r="CTZ56" s="37"/>
      <c r="CUA56" s="37"/>
      <c r="CUB56" s="37"/>
      <c r="CUC56" s="37"/>
      <c r="CUD56" s="37"/>
      <c r="CUE56" s="37"/>
      <c r="CUF56" s="37"/>
      <c r="CUG56" s="37"/>
      <c r="CUH56" s="37"/>
      <c r="CUI56" s="37"/>
      <c r="CUJ56" s="37"/>
      <c r="CUK56" s="37"/>
      <c r="CUL56" s="37"/>
      <c r="CUM56" s="37"/>
      <c r="CUN56" s="37"/>
      <c r="CUO56" s="37"/>
      <c r="CUP56" s="37"/>
      <c r="CUQ56" s="37"/>
      <c r="CUR56" s="37"/>
      <c r="CUS56" s="37"/>
      <c r="CUT56" s="37"/>
      <c r="CUU56" s="37"/>
      <c r="CUV56" s="37"/>
      <c r="CUW56" s="37"/>
      <c r="CUX56" s="37"/>
      <c r="CUY56" s="37"/>
      <c r="CUZ56" s="37"/>
      <c r="CVA56" s="37"/>
      <c r="CVB56" s="37"/>
      <c r="CVC56" s="37"/>
      <c r="CVD56" s="37"/>
      <c r="CVE56" s="37"/>
      <c r="CVF56" s="37"/>
      <c r="CVG56" s="37"/>
      <c r="CVH56" s="37"/>
      <c r="CVI56" s="37"/>
      <c r="CVJ56" s="37"/>
      <c r="CVK56" s="37"/>
      <c r="CVL56" s="37"/>
      <c r="CVM56" s="37"/>
      <c r="CVN56" s="37"/>
      <c r="CVO56" s="37"/>
      <c r="CVP56" s="37"/>
      <c r="CVQ56" s="37"/>
      <c r="CVR56" s="37"/>
      <c r="CVS56" s="37"/>
      <c r="CVT56" s="37"/>
      <c r="CVU56" s="37"/>
      <c r="CVV56" s="37"/>
      <c r="CVW56" s="37"/>
      <c r="CVX56" s="37"/>
      <c r="CVY56" s="37"/>
      <c r="CVZ56" s="37"/>
      <c r="CWA56" s="37"/>
      <c r="CWB56" s="37"/>
      <c r="CWC56" s="37"/>
      <c r="CWD56" s="37"/>
      <c r="CWE56" s="37"/>
      <c r="CWF56" s="37"/>
      <c r="CWG56" s="37"/>
      <c r="CWH56" s="37"/>
      <c r="CWI56" s="37"/>
      <c r="CWJ56" s="37"/>
      <c r="CWK56" s="37"/>
      <c r="CWL56" s="37"/>
      <c r="CWM56" s="37"/>
      <c r="CWN56" s="37"/>
      <c r="CWO56" s="37"/>
      <c r="CWP56" s="37"/>
      <c r="CWQ56" s="37"/>
      <c r="CWR56" s="37"/>
      <c r="CWS56" s="37"/>
      <c r="CWT56" s="37"/>
      <c r="CWU56" s="37"/>
      <c r="CWV56" s="37"/>
      <c r="CWW56" s="37"/>
      <c r="CWX56" s="37"/>
      <c r="CWY56" s="37"/>
      <c r="CWZ56" s="37"/>
      <c r="CXA56" s="37"/>
      <c r="CXB56" s="37"/>
      <c r="CXC56" s="37"/>
      <c r="CXD56" s="37"/>
      <c r="CXE56" s="37"/>
      <c r="CXF56" s="37"/>
      <c r="CXG56" s="37"/>
      <c r="CXH56" s="37"/>
      <c r="CXI56" s="37"/>
      <c r="CXJ56" s="37"/>
      <c r="CXK56" s="37"/>
      <c r="CXL56" s="37"/>
      <c r="CXM56" s="37"/>
      <c r="CXN56" s="37"/>
      <c r="CXO56" s="37"/>
      <c r="CXP56" s="37"/>
      <c r="CXQ56" s="37"/>
      <c r="CXR56" s="37"/>
      <c r="CXS56" s="37"/>
      <c r="CXT56" s="37"/>
      <c r="CXU56" s="37"/>
      <c r="CXV56" s="37"/>
      <c r="CXW56" s="37"/>
      <c r="CXX56" s="37"/>
      <c r="CXY56" s="37"/>
      <c r="CXZ56" s="37"/>
      <c r="CYA56" s="37"/>
      <c r="CYB56" s="37"/>
      <c r="CYC56" s="37"/>
      <c r="CYD56" s="37"/>
      <c r="CYE56" s="37"/>
      <c r="CYF56" s="37"/>
      <c r="CYG56" s="37"/>
      <c r="CYH56" s="37"/>
      <c r="CYI56" s="37"/>
      <c r="CYJ56" s="37"/>
      <c r="CYK56" s="37"/>
      <c r="CYL56" s="37"/>
      <c r="CYM56" s="37"/>
      <c r="CYN56" s="37"/>
      <c r="CYO56" s="37"/>
      <c r="CYP56" s="37"/>
      <c r="CYQ56" s="37"/>
      <c r="CYR56" s="37"/>
      <c r="CYS56" s="37"/>
      <c r="CYT56" s="37"/>
      <c r="CYU56" s="37"/>
      <c r="CYV56" s="37"/>
      <c r="CYW56" s="37"/>
      <c r="CYX56" s="37"/>
      <c r="CYY56" s="37"/>
      <c r="CYZ56" s="37"/>
      <c r="CZA56" s="37"/>
      <c r="CZB56" s="37"/>
      <c r="CZC56" s="37"/>
      <c r="CZD56" s="37"/>
      <c r="CZE56" s="37"/>
      <c r="CZF56" s="37"/>
      <c r="CZG56" s="37"/>
      <c r="CZH56" s="37"/>
      <c r="CZI56" s="37"/>
      <c r="CZJ56" s="37"/>
      <c r="CZK56" s="37"/>
      <c r="CZL56" s="37"/>
      <c r="CZM56" s="37"/>
      <c r="CZN56" s="37"/>
      <c r="CZO56" s="37"/>
      <c r="CZP56" s="37"/>
      <c r="CZQ56" s="37"/>
      <c r="CZR56" s="37"/>
      <c r="CZS56" s="37"/>
      <c r="CZT56" s="37"/>
      <c r="CZU56" s="37"/>
      <c r="CZV56" s="37"/>
      <c r="CZW56" s="37"/>
      <c r="CZX56" s="37"/>
      <c r="CZY56" s="37"/>
      <c r="CZZ56" s="37"/>
      <c r="DAA56" s="37"/>
      <c r="DAB56" s="37"/>
      <c r="DAC56" s="37"/>
      <c r="DAD56" s="37"/>
      <c r="DAE56" s="37"/>
      <c r="DAF56" s="37"/>
      <c r="DAG56" s="37"/>
      <c r="DAH56" s="37"/>
      <c r="DAI56" s="37"/>
      <c r="DAJ56" s="37"/>
      <c r="DAK56" s="37"/>
      <c r="DAL56" s="37"/>
      <c r="DAM56" s="37"/>
      <c r="DAN56" s="37"/>
      <c r="DAO56" s="37"/>
      <c r="DAP56" s="37"/>
      <c r="DAQ56" s="37"/>
      <c r="DAR56" s="37"/>
      <c r="DAS56" s="37"/>
      <c r="DAT56" s="37"/>
      <c r="DAU56" s="37"/>
      <c r="DAV56" s="37"/>
      <c r="DAW56" s="37"/>
      <c r="DAX56" s="37"/>
      <c r="DAY56" s="37"/>
      <c r="DAZ56" s="37"/>
      <c r="DBA56" s="37"/>
      <c r="DBB56" s="37"/>
      <c r="DBC56" s="37"/>
      <c r="DBD56" s="37"/>
      <c r="DBE56" s="37"/>
      <c r="DBF56" s="37"/>
      <c r="DBG56" s="37"/>
      <c r="DBH56" s="37"/>
      <c r="DBI56" s="37"/>
      <c r="DBJ56" s="37"/>
      <c r="DBK56" s="37"/>
      <c r="DBL56" s="37"/>
      <c r="DBM56" s="37"/>
      <c r="DBN56" s="37"/>
      <c r="DBO56" s="37"/>
      <c r="DBP56" s="37"/>
      <c r="DBQ56" s="37"/>
      <c r="DBR56" s="37"/>
      <c r="DBS56" s="37"/>
      <c r="DBT56" s="37"/>
      <c r="DBU56" s="37"/>
      <c r="DBV56" s="37"/>
      <c r="DBW56" s="37"/>
      <c r="DBX56" s="37"/>
      <c r="DBY56" s="37"/>
      <c r="DBZ56" s="37"/>
      <c r="DCA56" s="37"/>
      <c r="DCB56" s="37"/>
      <c r="DCC56" s="37"/>
      <c r="DCD56" s="37"/>
      <c r="DCE56" s="37"/>
      <c r="DCF56" s="37"/>
      <c r="DCG56" s="37"/>
      <c r="DCH56" s="37"/>
      <c r="DCI56" s="37"/>
      <c r="DCJ56" s="37"/>
      <c r="DCK56" s="37"/>
      <c r="DCL56" s="37"/>
      <c r="DCM56" s="37"/>
      <c r="DCN56" s="37"/>
      <c r="DCO56" s="37"/>
      <c r="DCP56" s="37"/>
      <c r="DCQ56" s="37"/>
      <c r="DCR56" s="37"/>
      <c r="DCS56" s="37"/>
      <c r="DCT56" s="37"/>
      <c r="DCU56" s="37"/>
      <c r="DCV56" s="37"/>
      <c r="DCW56" s="37"/>
      <c r="DCX56" s="37"/>
      <c r="DCY56" s="37"/>
      <c r="DCZ56" s="37"/>
      <c r="DDA56" s="37"/>
      <c r="DDB56" s="37"/>
      <c r="DDC56" s="37"/>
      <c r="DDD56" s="37"/>
      <c r="DDE56" s="37"/>
      <c r="DDF56" s="37"/>
      <c r="DDG56" s="37"/>
      <c r="DDH56" s="37"/>
      <c r="DDI56" s="37"/>
      <c r="DDJ56" s="37"/>
      <c r="DDK56" s="37"/>
      <c r="DDL56" s="37"/>
      <c r="DDM56" s="37"/>
      <c r="DDN56" s="37"/>
      <c r="DDO56" s="37"/>
      <c r="DDP56" s="37"/>
      <c r="DDQ56" s="37"/>
      <c r="DDR56" s="37"/>
      <c r="DDS56" s="37"/>
      <c r="DDT56" s="37"/>
      <c r="DDU56" s="37"/>
      <c r="DDV56" s="37"/>
      <c r="DDW56" s="37"/>
      <c r="DDX56" s="37"/>
      <c r="DDY56" s="37"/>
      <c r="DDZ56" s="37"/>
      <c r="DEA56" s="37"/>
      <c r="DEB56" s="37"/>
      <c r="DEC56" s="37"/>
      <c r="DED56" s="37"/>
      <c r="DEE56" s="37"/>
      <c r="DEF56" s="37"/>
      <c r="DEG56" s="37"/>
      <c r="DEH56" s="37"/>
      <c r="DEI56" s="37"/>
      <c r="DEJ56" s="37"/>
      <c r="DEK56" s="37"/>
      <c r="DEL56" s="37"/>
      <c r="DEM56" s="37"/>
      <c r="DEN56" s="37"/>
      <c r="DEO56" s="37"/>
      <c r="DEP56" s="37"/>
      <c r="DEQ56" s="37"/>
      <c r="DER56" s="37"/>
      <c r="DES56" s="37"/>
      <c r="DET56" s="37"/>
      <c r="DEU56" s="37"/>
      <c r="DEV56" s="37"/>
      <c r="DEW56" s="37"/>
      <c r="DEX56" s="37"/>
      <c r="DEY56" s="37"/>
      <c r="DEZ56" s="37"/>
      <c r="DFA56" s="37"/>
      <c r="DFB56" s="37"/>
      <c r="DFC56" s="37"/>
      <c r="DFD56" s="37"/>
      <c r="DFE56" s="37"/>
      <c r="DFF56" s="37"/>
      <c r="DFG56" s="37"/>
      <c r="DFH56" s="37"/>
      <c r="DFI56" s="37"/>
      <c r="DFJ56" s="37"/>
      <c r="DFK56" s="37"/>
      <c r="DFL56" s="37"/>
      <c r="DFM56" s="37"/>
      <c r="DFN56" s="37"/>
      <c r="DFO56" s="37"/>
      <c r="DFP56" s="37"/>
      <c r="DFQ56" s="37"/>
      <c r="DFR56" s="37"/>
      <c r="DFS56" s="37"/>
      <c r="DFT56" s="37"/>
      <c r="DFU56" s="37"/>
      <c r="DFV56" s="37"/>
      <c r="DFW56" s="37"/>
      <c r="DFX56" s="37"/>
      <c r="DFY56" s="37"/>
      <c r="DFZ56" s="37"/>
      <c r="DGA56" s="37"/>
      <c r="DGB56" s="37"/>
      <c r="DGC56" s="37"/>
      <c r="DGD56" s="37"/>
      <c r="DGE56" s="37"/>
      <c r="DGF56" s="37"/>
      <c r="DGG56" s="37"/>
      <c r="DGH56" s="37"/>
      <c r="DGI56" s="37"/>
      <c r="DGJ56" s="37"/>
      <c r="DGK56" s="37"/>
      <c r="DGL56" s="37"/>
      <c r="DGM56" s="37"/>
      <c r="DGN56" s="37"/>
      <c r="DGO56" s="37"/>
      <c r="DGP56" s="37"/>
      <c r="DGQ56" s="37"/>
      <c r="DGR56" s="37"/>
      <c r="DGS56" s="37"/>
      <c r="DGT56" s="37"/>
      <c r="DGU56" s="37"/>
      <c r="DGV56" s="37"/>
      <c r="DGW56" s="37"/>
      <c r="DGX56" s="37"/>
      <c r="DGY56" s="37"/>
      <c r="DGZ56" s="37"/>
      <c r="DHA56" s="37"/>
      <c r="DHB56" s="37"/>
      <c r="DHC56" s="37"/>
      <c r="DHD56" s="37"/>
      <c r="DHE56" s="37"/>
      <c r="DHF56" s="37"/>
      <c r="DHG56" s="37"/>
      <c r="DHH56" s="37"/>
      <c r="DHI56" s="37"/>
      <c r="DHJ56" s="37"/>
      <c r="DHK56" s="37"/>
      <c r="DHL56" s="37"/>
      <c r="DHM56" s="37"/>
      <c r="DHN56" s="37"/>
      <c r="DHO56" s="37"/>
      <c r="DHP56" s="37"/>
      <c r="DHQ56" s="37"/>
      <c r="DHR56" s="37"/>
      <c r="DHS56" s="37"/>
      <c r="DHT56" s="37"/>
      <c r="DHU56" s="37"/>
      <c r="DHV56" s="37"/>
      <c r="DHW56" s="37"/>
      <c r="DHX56" s="37"/>
      <c r="DHY56" s="37"/>
      <c r="DHZ56" s="37"/>
      <c r="DIA56" s="37"/>
      <c r="DIB56" s="37"/>
      <c r="DIC56" s="37"/>
      <c r="DID56" s="37"/>
      <c r="DIE56" s="37"/>
      <c r="DIF56" s="37"/>
      <c r="DIG56" s="37"/>
      <c r="DIH56" s="37"/>
      <c r="DII56" s="37"/>
      <c r="DIJ56" s="37"/>
      <c r="DIK56" s="37"/>
      <c r="DIL56" s="37"/>
      <c r="DIM56" s="37"/>
      <c r="DIN56" s="37"/>
      <c r="DIO56" s="37"/>
      <c r="DIP56" s="37"/>
      <c r="DIQ56" s="37"/>
      <c r="DIR56" s="37"/>
      <c r="DIS56" s="37"/>
      <c r="DIT56" s="37"/>
      <c r="DIU56" s="37"/>
      <c r="DIV56" s="37"/>
      <c r="DIW56" s="37"/>
      <c r="DIX56" s="37"/>
      <c r="DIY56" s="37"/>
      <c r="DIZ56" s="37"/>
      <c r="DJA56" s="37"/>
      <c r="DJB56" s="37"/>
      <c r="DJC56" s="37"/>
      <c r="DJD56" s="37"/>
      <c r="DJE56" s="37"/>
      <c r="DJF56" s="37"/>
      <c r="DJG56" s="37"/>
      <c r="DJH56" s="37"/>
      <c r="DJI56" s="37"/>
      <c r="DJJ56" s="37"/>
      <c r="DJK56" s="37"/>
      <c r="DJL56" s="37"/>
      <c r="DJM56" s="37"/>
      <c r="DJN56" s="37"/>
      <c r="DJO56" s="37"/>
      <c r="DJP56" s="37"/>
      <c r="DJQ56" s="37"/>
      <c r="DJR56" s="37"/>
      <c r="DJS56" s="37"/>
      <c r="DJT56" s="37"/>
      <c r="DJU56" s="37"/>
      <c r="DJV56" s="37"/>
      <c r="DJW56" s="37"/>
      <c r="DJX56" s="37"/>
      <c r="DJY56" s="37"/>
      <c r="DJZ56" s="37"/>
      <c r="DKA56" s="37"/>
      <c r="DKB56" s="37"/>
      <c r="DKC56" s="37"/>
      <c r="DKD56" s="37"/>
      <c r="DKE56" s="37"/>
      <c r="DKF56" s="37"/>
      <c r="DKG56" s="37"/>
      <c r="DKH56" s="37"/>
      <c r="DKI56" s="37"/>
      <c r="DKJ56" s="37"/>
      <c r="DKK56" s="37"/>
      <c r="DKL56" s="37"/>
      <c r="DKM56" s="37"/>
      <c r="DKN56" s="37"/>
      <c r="DKO56" s="37"/>
      <c r="DKP56" s="37"/>
      <c r="DKQ56" s="37"/>
      <c r="DKR56" s="37"/>
      <c r="DKS56" s="37"/>
      <c r="DKT56" s="37"/>
      <c r="DKU56" s="37"/>
      <c r="DKV56" s="37"/>
      <c r="DKW56" s="37"/>
      <c r="DKX56" s="37"/>
      <c r="DKY56" s="37"/>
      <c r="DKZ56" s="37"/>
      <c r="DLA56" s="37"/>
      <c r="DLB56" s="37"/>
      <c r="DLC56" s="37"/>
      <c r="DLD56" s="37"/>
      <c r="DLE56" s="37"/>
      <c r="DLF56" s="37"/>
      <c r="DLG56" s="37"/>
      <c r="DLH56" s="37"/>
      <c r="DLI56" s="37"/>
      <c r="DLJ56" s="37"/>
      <c r="DLK56" s="37"/>
      <c r="DLL56" s="37"/>
      <c r="DLM56" s="37"/>
      <c r="DLN56" s="37"/>
      <c r="DLO56" s="37"/>
      <c r="DLP56" s="37"/>
      <c r="DLQ56" s="37"/>
      <c r="DLR56" s="37"/>
      <c r="DLS56" s="37"/>
      <c r="DLT56" s="37"/>
      <c r="DLU56" s="37"/>
      <c r="DLV56" s="37"/>
      <c r="DLW56" s="37"/>
      <c r="DLX56" s="37"/>
      <c r="DLY56" s="37"/>
      <c r="DLZ56" s="37"/>
      <c r="DMA56" s="37"/>
      <c r="DMB56" s="37"/>
      <c r="DMC56" s="37"/>
      <c r="DMD56" s="37"/>
      <c r="DME56" s="37"/>
      <c r="DMF56" s="37"/>
      <c r="DMG56" s="37"/>
      <c r="DMH56" s="37"/>
      <c r="DMI56" s="37"/>
      <c r="DMJ56" s="37"/>
      <c r="DMK56" s="37"/>
      <c r="DML56" s="37"/>
      <c r="DMM56" s="37"/>
      <c r="DMN56" s="37"/>
      <c r="DMO56" s="37"/>
      <c r="DMP56" s="37"/>
      <c r="DMQ56" s="37"/>
      <c r="DMR56" s="37"/>
      <c r="DMS56" s="37"/>
      <c r="DMT56" s="37"/>
      <c r="DMU56" s="37"/>
      <c r="DMV56" s="37"/>
      <c r="DMW56" s="37"/>
      <c r="DMX56" s="37"/>
      <c r="DMY56" s="37"/>
      <c r="DMZ56" s="37"/>
      <c r="DNA56" s="37"/>
      <c r="DNB56" s="37"/>
      <c r="DNC56" s="37"/>
      <c r="DND56" s="37"/>
      <c r="DNE56" s="37"/>
      <c r="DNF56" s="37"/>
      <c r="DNG56" s="37"/>
      <c r="DNH56" s="37"/>
      <c r="DNI56" s="37"/>
      <c r="DNJ56" s="37"/>
      <c r="DNK56" s="37"/>
      <c r="DNL56" s="37"/>
      <c r="DNM56" s="37"/>
      <c r="DNN56" s="37"/>
      <c r="DNO56" s="37"/>
      <c r="DNP56" s="37"/>
      <c r="DNQ56" s="37"/>
      <c r="DNR56" s="37"/>
      <c r="DNS56" s="37"/>
      <c r="DNT56" s="37"/>
      <c r="DNU56" s="37"/>
      <c r="DNV56" s="37"/>
      <c r="DNW56" s="37"/>
      <c r="DNX56" s="37"/>
      <c r="DNY56" s="37"/>
      <c r="DNZ56" s="37"/>
      <c r="DOA56" s="37"/>
      <c r="DOB56" s="37"/>
      <c r="DOC56" s="37"/>
      <c r="DOD56" s="37"/>
      <c r="DOE56" s="37"/>
      <c r="DOF56" s="37"/>
      <c r="DOG56" s="37"/>
      <c r="DOH56" s="37"/>
      <c r="DOI56" s="37"/>
      <c r="DOJ56" s="37"/>
      <c r="DOK56" s="37"/>
      <c r="DOL56" s="37"/>
      <c r="DOM56" s="37"/>
      <c r="DON56" s="37"/>
      <c r="DOO56" s="37"/>
      <c r="DOP56" s="37"/>
      <c r="DOQ56" s="37"/>
      <c r="DOR56" s="37"/>
      <c r="DOS56" s="37"/>
      <c r="DOT56" s="37"/>
      <c r="DOU56" s="37"/>
      <c r="DOV56" s="37"/>
      <c r="DOW56" s="37"/>
      <c r="DOX56" s="37"/>
      <c r="DOY56" s="37"/>
      <c r="DOZ56" s="37"/>
      <c r="DPA56" s="37"/>
      <c r="DPB56" s="37"/>
      <c r="DPC56" s="37"/>
      <c r="DPD56" s="37"/>
      <c r="DPE56" s="37"/>
      <c r="DPF56" s="37"/>
      <c r="DPG56" s="37"/>
      <c r="DPH56" s="37"/>
      <c r="DPI56" s="37"/>
      <c r="DPJ56" s="37"/>
      <c r="DPK56" s="37"/>
      <c r="DPL56" s="37"/>
      <c r="DPM56" s="37"/>
      <c r="DPN56" s="37"/>
      <c r="DPO56" s="37"/>
      <c r="DPP56" s="37"/>
      <c r="DPQ56" s="37"/>
      <c r="DPR56" s="37"/>
      <c r="DPS56" s="37"/>
      <c r="DPT56" s="37"/>
      <c r="DPU56" s="37"/>
      <c r="DPV56" s="37"/>
      <c r="DPW56" s="37"/>
      <c r="DPX56" s="37"/>
      <c r="DPY56" s="37"/>
      <c r="DPZ56" s="37"/>
      <c r="DQA56" s="37"/>
      <c r="DQB56" s="37"/>
      <c r="DQC56" s="37"/>
      <c r="DQD56" s="37"/>
      <c r="DQE56" s="37"/>
      <c r="DQF56" s="37"/>
      <c r="DQG56" s="37"/>
      <c r="DQH56" s="37"/>
      <c r="DQI56" s="37"/>
      <c r="DQJ56" s="37"/>
      <c r="DQK56" s="37"/>
      <c r="DQL56" s="37"/>
      <c r="DQM56" s="37"/>
      <c r="DQN56" s="37"/>
      <c r="DQO56" s="37"/>
      <c r="DQP56" s="37"/>
      <c r="DQQ56" s="37"/>
      <c r="DQR56" s="37"/>
      <c r="DQS56" s="37"/>
      <c r="DQT56" s="37"/>
      <c r="DQU56" s="37"/>
      <c r="DQV56" s="37"/>
      <c r="DQW56" s="37"/>
      <c r="DQX56" s="37"/>
      <c r="DQY56" s="37"/>
      <c r="DQZ56" s="37"/>
      <c r="DRA56" s="37"/>
      <c r="DRB56" s="37"/>
      <c r="DRC56" s="37"/>
      <c r="DRD56" s="37"/>
      <c r="DRE56" s="37"/>
      <c r="DRF56" s="37"/>
      <c r="DRG56" s="37"/>
      <c r="DRH56" s="37"/>
      <c r="DRI56" s="37"/>
      <c r="DRJ56" s="37"/>
      <c r="DRK56" s="37"/>
      <c r="DRL56" s="37"/>
      <c r="DRM56" s="37"/>
      <c r="DRN56" s="37"/>
      <c r="DRO56" s="37"/>
      <c r="DRP56" s="37"/>
      <c r="DRQ56" s="37"/>
      <c r="DRR56" s="37"/>
      <c r="DRS56" s="37"/>
      <c r="DRT56" s="37"/>
      <c r="DRU56" s="37"/>
      <c r="DRV56" s="37"/>
      <c r="DRW56" s="37"/>
      <c r="DRX56" s="37"/>
      <c r="DRY56" s="37"/>
      <c r="DRZ56" s="37"/>
      <c r="DSA56" s="37"/>
      <c r="DSB56" s="37"/>
      <c r="DSC56" s="37"/>
      <c r="DSD56" s="37"/>
      <c r="DSE56" s="37"/>
      <c r="DSF56" s="37"/>
      <c r="DSG56" s="37"/>
      <c r="DSH56" s="37"/>
      <c r="DSI56" s="37"/>
      <c r="DSJ56" s="37"/>
      <c r="DSK56" s="37"/>
      <c r="DSL56" s="37"/>
      <c r="DSM56" s="37"/>
      <c r="DSN56" s="37"/>
      <c r="DSO56" s="37"/>
      <c r="DSP56" s="37"/>
      <c r="DSQ56" s="37"/>
      <c r="DSR56" s="37"/>
      <c r="DSS56" s="37"/>
      <c r="DST56" s="37"/>
      <c r="DSU56" s="37"/>
      <c r="DSV56" s="37"/>
      <c r="DSW56" s="37"/>
      <c r="DSX56" s="37"/>
      <c r="DSY56" s="37"/>
      <c r="DSZ56" s="37"/>
      <c r="DTA56" s="37"/>
      <c r="DTB56" s="37"/>
      <c r="DTC56" s="37"/>
      <c r="DTD56" s="37"/>
      <c r="DTE56" s="37"/>
      <c r="DTF56" s="37"/>
      <c r="DTG56" s="37"/>
      <c r="DTH56" s="37"/>
      <c r="DTI56" s="37"/>
      <c r="DTJ56" s="37"/>
      <c r="DTK56" s="37"/>
      <c r="DTL56" s="37"/>
      <c r="DTM56" s="37"/>
      <c r="DTN56" s="37"/>
      <c r="DTO56" s="37"/>
      <c r="DTP56" s="37"/>
      <c r="DTQ56" s="37"/>
      <c r="DTR56" s="37"/>
      <c r="DTS56" s="37"/>
      <c r="DTT56" s="37"/>
      <c r="DTU56" s="37"/>
      <c r="DTV56" s="37"/>
      <c r="DTW56" s="37"/>
      <c r="DTX56" s="37"/>
      <c r="DTY56" s="37"/>
      <c r="DTZ56" s="37"/>
      <c r="DUA56" s="37"/>
      <c r="DUB56" s="37"/>
      <c r="DUC56" s="37"/>
      <c r="DUD56" s="37"/>
      <c r="DUE56" s="37"/>
      <c r="DUF56" s="37"/>
      <c r="DUG56" s="37"/>
      <c r="DUH56" s="37"/>
      <c r="DUI56" s="37"/>
      <c r="DUJ56" s="37"/>
      <c r="DUK56" s="37"/>
      <c r="DUL56" s="37"/>
      <c r="DUM56" s="37"/>
      <c r="DUN56" s="37"/>
      <c r="DUO56" s="37"/>
      <c r="DUP56" s="37"/>
      <c r="DUQ56" s="37"/>
      <c r="DUR56" s="37"/>
      <c r="DUS56" s="37"/>
      <c r="DUT56" s="37"/>
      <c r="DUU56" s="37"/>
      <c r="DUV56" s="37"/>
      <c r="DUW56" s="37"/>
      <c r="DUX56" s="37"/>
      <c r="DUY56" s="37"/>
      <c r="DUZ56" s="37"/>
      <c r="DVA56" s="37"/>
      <c r="DVB56" s="37"/>
      <c r="DVC56" s="37"/>
      <c r="DVD56" s="37"/>
      <c r="DVE56" s="37"/>
      <c r="DVF56" s="37"/>
      <c r="DVG56" s="37"/>
      <c r="DVH56" s="37"/>
      <c r="DVI56" s="37"/>
      <c r="DVJ56" s="37"/>
      <c r="DVK56" s="37"/>
      <c r="DVL56" s="37"/>
      <c r="DVM56" s="37"/>
      <c r="DVN56" s="37"/>
      <c r="DVO56" s="37"/>
      <c r="DVP56" s="37"/>
      <c r="DVQ56" s="37"/>
      <c r="DVR56" s="37"/>
      <c r="DVS56" s="37"/>
      <c r="DVT56" s="37"/>
      <c r="DVU56" s="37"/>
      <c r="DVV56" s="37"/>
      <c r="DVW56" s="37"/>
      <c r="DVX56" s="37"/>
      <c r="DVY56" s="37"/>
      <c r="DVZ56" s="37"/>
      <c r="DWA56" s="37"/>
      <c r="DWB56" s="37"/>
      <c r="DWC56" s="37"/>
      <c r="DWD56" s="37"/>
      <c r="DWE56" s="37"/>
      <c r="DWF56" s="37"/>
      <c r="DWG56" s="37"/>
      <c r="DWH56" s="37"/>
      <c r="DWI56" s="37"/>
      <c r="DWJ56" s="37"/>
      <c r="DWK56" s="37"/>
      <c r="DWL56" s="37"/>
      <c r="DWM56" s="37"/>
      <c r="DWN56" s="37"/>
      <c r="DWO56" s="37"/>
      <c r="DWP56" s="37"/>
      <c r="DWQ56" s="37"/>
      <c r="DWR56" s="37"/>
      <c r="DWS56" s="37"/>
      <c r="DWT56" s="37"/>
      <c r="DWU56" s="37"/>
      <c r="DWV56" s="37"/>
      <c r="DWW56" s="37"/>
      <c r="DWX56" s="37"/>
      <c r="DWY56" s="37"/>
      <c r="DWZ56" s="37"/>
      <c r="DXA56" s="37"/>
      <c r="DXB56" s="37"/>
      <c r="DXC56" s="37"/>
      <c r="DXD56" s="37"/>
      <c r="DXE56" s="37"/>
      <c r="DXF56" s="37"/>
      <c r="DXG56" s="37"/>
      <c r="DXH56" s="37"/>
      <c r="DXI56" s="37"/>
      <c r="DXJ56" s="37"/>
      <c r="DXK56" s="37"/>
      <c r="DXL56" s="37"/>
      <c r="DXM56" s="37"/>
      <c r="DXN56" s="37"/>
      <c r="DXO56" s="37"/>
      <c r="DXP56" s="37"/>
      <c r="DXQ56" s="37"/>
      <c r="DXR56" s="37"/>
      <c r="DXS56" s="37"/>
      <c r="DXT56" s="37"/>
      <c r="DXU56" s="37"/>
      <c r="DXV56" s="37"/>
      <c r="DXW56" s="37"/>
      <c r="DXX56" s="37"/>
      <c r="DXY56" s="37"/>
      <c r="DXZ56" s="37"/>
      <c r="DYA56" s="37"/>
      <c r="DYB56" s="37"/>
      <c r="DYC56" s="37"/>
      <c r="DYD56" s="37"/>
      <c r="DYE56" s="37"/>
      <c r="DYF56" s="37"/>
      <c r="DYG56" s="37"/>
      <c r="DYH56" s="37"/>
      <c r="DYI56" s="37"/>
      <c r="DYJ56" s="37"/>
      <c r="DYK56" s="37"/>
      <c r="DYL56" s="37"/>
      <c r="DYM56" s="37"/>
      <c r="DYN56" s="37"/>
      <c r="DYO56" s="37"/>
      <c r="DYP56" s="37"/>
      <c r="DYQ56" s="37"/>
      <c r="DYR56" s="37"/>
      <c r="DYS56" s="37"/>
      <c r="DYT56" s="37"/>
      <c r="DYU56" s="37"/>
      <c r="DYV56" s="37"/>
      <c r="DYW56" s="37"/>
      <c r="DYX56" s="37"/>
      <c r="DYY56" s="37"/>
      <c r="DYZ56" s="37"/>
      <c r="DZA56" s="37"/>
      <c r="DZB56" s="37"/>
      <c r="DZC56" s="37"/>
      <c r="DZD56" s="37"/>
      <c r="DZE56" s="37"/>
      <c r="DZF56" s="37"/>
      <c r="DZG56" s="37"/>
      <c r="DZH56" s="37"/>
      <c r="DZI56" s="37"/>
      <c r="DZJ56" s="37"/>
      <c r="DZK56" s="37"/>
      <c r="DZL56" s="37"/>
      <c r="DZM56" s="37"/>
      <c r="DZN56" s="37"/>
      <c r="DZO56" s="37"/>
      <c r="DZP56" s="37"/>
      <c r="DZQ56" s="37"/>
      <c r="DZR56" s="37"/>
      <c r="DZS56" s="37"/>
      <c r="DZT56" s="37"/>
      <c r="DZU56" s="37"/>
      <c r="DZV56" s="37"/>
      <c r="DZW56" s="37"/>
      <c r="DZX56" s="37"/>
      <c r="DZY56" s="37"/>
      <c r="DZZ56" s="37"/>
      <c r="EAA56" s="37"/>
      <c r="EAB56" s="37"/>
      <c r="EAC56" s="37"/>
      <c r="EAD56" s="37"/>
      <c r="EAE56" s="37"/>
      <c r="EAF56" s="37"/>
      <c r="EAG56" s="37"/>
      <c r="EAH56" s="37"/>
      <c r="EAI56" s="37"/>
      <c r="EAJ56" s="37"/>
      <c r="EAK56" s="37"/>
      <c r="EAL56" s="37"/>
      <c r="EAM56" s="37"/>
      <c r="EAN56" s="37"/>
      <c r="EAO56" s="37"/>
      <c r="EAP56" s="37"/>
      <c r="EAQ56" s="37"/>
      <c r="EAR56" s="37"/>
      <c r="EAS56" s="37"/>
      <c r="EAT56" s="37"/>
      <c r="EAU56" s="37"/>
      <c r="EAV56" s="37"/>
      <c r="EAW56" s="37"/>
      <c r="EAX56" s="37"/>
      <c r="EAY56" s="37"/>
      <c r="EAZ56" s="37"/>
      <c r="EBA56" s="37"/>
      <c r="EBB56" s="37"/>
      <c r="EBC56" s="37"/>
      <c r="EBD56" s="37"/>
      <c r="EBE56" s="37"/>
      <c r="EBF56" s="37"/>
      <c r="EBG56" s="37"/>
      <c r="EBH56" s="37"/>
      <c r="EBI56" s="37"/>
      <c r="EBJ56" s="37"/>
      <c r="EBK56" s="37"/>
      <c r="EBL56" s="37"/>
      <c r="EBM56" s="37"/>
      <c r="EBN56" s="37"/>
      <c r="EBO56" s="37"/>
      <c r="EBP56" s="37"/>
      <c r="EBQ56" s="37"/>
      <c r="EBR56" s="37"/>
      <c r="EBS56" s="37"/>
      <c r="EBT56" s="37"/>
      <c r="EBU56" s="37"/>
      <c r="EBV56" s="37"/>
      <c r="EBW56" s="37"/>
      <c r="EBX56" s="37"/>
      <c r="EBY56" s="37"/>
      <c r="EBZ56" s="37"/>
      <c r="ECA56" s="37"/>
      <c r="ECB56" s="37"/>
      <c r="ECC56" s="37"/>
      <c r="ECD56" s="37"/>
      <c r="ECE56" s="37"/>
      <c r="ECF56" s="37"/>
      <c r="ECG56" s="37"/>
      <c r="ECH56" s="37"/>
      <c r="ECI56" s="37"/>
      <c r="ECJ56" s="37"/>
      <c r="ECK56" s="37"/>
      <c r="ECL56" s="37"/>
      <c r="ECM56" s="37"/>
      <c r="ECN56" s="37"/>
      <c r="ECO56" s="37"/>
      <c r="ECP56" s="37"/>
      <c r="ECQ56" s="37"/>
      <c r="ECR56" s="37"/>
      <c r="ECS56" s="37"/>
      <c r="ECT56" s="37"/>
      <c r="ECU56" s="37"/>
      <c r="ECV56" s="37"/>
      <c r="ECW56" s="37"/>
      <c r="ECX56" s="37"/>
      <c r="ECY56" s="37"/>
      <c r="ECZ56" s="37"/>
      <c r="EDA56" s="37"/>
      <c r="EDB56" s="37"/>
      <c r="EDC56" s="37"/>
      <c r="EDD56" s="37"/>
      <c r="EDE56" s="37"/>
      <c r="EDF56" s="37"/>
      <c r="EDG56" s="37"/>
      <c r="EDH56" s="37"/>
      <c r="EDI56" s="37"/>
      <c r="EDJ56" s="37"/>
      <c r="EDK56" s="37"/>
      <c r="EDL56" s="37"/>
      <c r="EDM56" s="37"/>
      <c r="EDN56" s="37"/>
      <c r="EDO56" s="37"/>
      <c r="EDP56" s="37"/>
      <c r="EDQ56" s="37"/>
      <c r="EDR56" s="37"/>
      <c r="EDS56" s="37"/>
      <c r="EDT56" s="37"/>
      <c r="EDU56" s="37"/>
      <c r="EDV56" s="37"/>
      <c r="EDW56" s="37"/>
      <c r="EDX56" s="37"/>
      <c r="EDY56" s="37"/>
      <c r="EDZ56" s="37"/>
      <c r="EEA56" s="37"/>
      <c r="EEB56" s="37"/>
      <c r="EEC56" s="37"/>
      <c r="EED56" s="37"/>
      <c r="EEE56" s="37"/>
      <c r="EEF56" s="37"/>
      <c r="EEG56" s="37"/>
      <c r="EEH56" s="37"/>
      <c r="EEI56" s="37"/>
      <c r="EEJ56" s="37"/>
      <c r="EEK56" s="37"/>
      <c r="EEL56" s="37"/>
      <c r="EEM56" s="37"/>
      <c r="EEN56" s="37"/>
      <c r="EEO56" s="37"/>
      <c r="EEP56" s="37"/>
      <c r="EEQ56" s="37"/>
      <c r="EER56" s="37"/>
      <c r="EES56" s="37"/>
      <c r="EET56" s="37"/>
      <c r="EEU56" s="37"/>
      <c r="EEV56" s="37"/>
      <c r="EEW56" s="37"/>
      <c r="EEX56" s="37"/>
      <c r="EEY56" s="37"/>
      <c r="EEZ56" s="37"/>
      <c r="EFA56" s="37"/>
      <c r="EFB56" s="37"/>
      <c r="EFC56" s="37"/>
      <c r="EFD56" s="37"/>
      <c r="EFE56" s="37"/>
      <c r="EFF56" s="37"/>
      <c r="EFG56" s="37"/>
      <c r="EFH56" s="37"/>
      <c r="EFI56" s="37"/>
      <c r="EFJ56" s="37"/>
      <c r="EFK56" s="37"/>
      <c r="EFL56" s="37"/>
      <c r="EFM56" s="37"/>
      <c r="EFN56" s="37"/>
      <c r="EFO56" s="37"/>
      <c r="EFP56" s="37"/>
      <c r="EFQ56" s="37"/>
      <c r="EFR56" s="37"/>
      <c r="EFS56" s="37"/>
      <c r="EFT56" s="37"/>
      <c r="EFU56" s="37"/>
      <c r="EFV56" s="37"/>
      <c r="EFW56" s="37"/>
      <c r="EFX56" s="37"/>
      <c r="EFY56" s="37"/>
      <c r="EFZ56" s="37"/>
      <c r="EGA56" s="37"/>
      <c r="EGB56" s="37"/>
      <c r="EGC56" s="37"/>
      <c r="EGD56" s="37"/>
      <c r="EGE56" s="37"/>
      <c r="EGF56" s="37"/>
      <c r="EGG56" s="37"/>
      <c r="EGH56" s="37"/>
      <c r="EGI56" s="37"/>
      <c r="EGJ56" s="37"/>
      <c r="EGK56" s="37"/>
      <c r="EGL56" s="37"/>
      <c r="EGM56" s="37"/>
      <c r="EGN56" s="37"/>
      <c r="EGO56" s="37"/>
      <c r="EGP56" s="37"/>
      <c r="EGQ56" s="37"/>
      <c r="EGR56" s="37"/>
      <c r="EGS56" s="37"/>
      <c r="EGT56" s="37"/>
      <c r="EGU56" s="37"/>
      <c r="EGV56" s="37"/>
      <c r="EGW56" s="37"/>
      <c r="EGX56" s="37"/>
      <c r="EGY56" s="37"/>
      <c r="EGZ56" s="37"/>
      <c r="EHA56" s="37"/>
      <c r="EHB56" s="37"/>
      <c r="EHC56" s="37"/>
      <c r="EHD56" s="37"/>
      <c r="EHE56" s="37"/>
      <c r="EHF56" s="37"/>
      <c r="EHG56" s="37"/>
      <c r="EHH56" s="37"/>
      <c r="EHI56" s="37"/>
      <c r="EHJ56" s="37"/>
      <c r="EHK56" s="37"/>
      <c r="EHL56" s="37"/>
      <c r="EHM56" s="37"/>
      <c r="EHN56" s="37"/>
      <c r="EHO56" s="37"/>
      <c r="EHP56" s="37"/>
      <c r="EHQ56" s="37"/>
      <c r="EHR56" s="37"/>
      <c r="EHS56" s="37"/>
      <c r="EHT56" s="37"/>
      <c r="EHU56" s="37"/>
      <c r="EHV56" s="37"/>
      <c r="EHW56" s="37"/>
      <c r="EHX56" s="37"/>
      <c r="EHY56" s="37"/>
      <c r="EHZ56" s="37"/>
      <c r="EIA56" s="37"/>
      <c r="EIB56" s="37"/>
      <c r="EIC56" s="37"/>
      <c r="EID56" s="37"/>
      <c r="EIE56" s="37"/>
      <c r="EIF56" s="37"/>
      <c r="EIG56" s="37"/>
      <c r="EIH56" s="37"/>
      <c r="EII56" s="37"/>
      <c r="EIJ56" s="37"/>
      <c r="EIK56" s="37"/>
      <c r="EIL56" s="37"/>
      <c r="EIM56" s="37"/>
      <c r="EIN56" s="37"/>
      <c r="EIO56" s="37"/>
      <c r="EIP56" s="37"/>
      <c r="EIQ56" s="37"/>
      <c r="EIR56" s="37"/>
      <c r="EIS56" s="37"/>
      <c r="EIT56" s="37"/>
      <c r="EIU56" s="37"/>
      <c r="EIV56" s="37"/>
      <c r="EIW56" s="37"/>
      <c r="EIX56" s="37"/>
      <c r="EIY56" s="37"/>
      <c r="EIZ56" s="37"/>
      <c r="EJA56" s="37"/>
      <c r="EJB56" s="37"/>
      <c r="EJC56" s="37"/>
      <c r="EJD56" s="37"/>
      <c r="EJE56" s="37"/>
      <c r="EJF56" s="37"/>
      <c r="EJG56" s="37"/>
      <c r="EJH56" s="37"/>
      <c r="EJI56" s="37"/>
      <c r="EJJ56" s="37"/>
      <c r="EJK56" s="37"/>
      <c r="EJL56" s="37"/>
      <c r="EJM56" s="37"/>
      <c r="EJN56" s="37"/>
      <c r="EJO56" s="37"/>
      <c r="EJP56" s="37"/>
      <c r="EJQ56" s="37"/>
      <c r="EJR56" s="37"/>
      <c r="EJS56" s="37"/>
      <c r="EJT56" s="37"/>
      <c r="EJU56" s="37"/>
      <c r="EJV56" s="37"/>
      <c r="EJW56" s="37"/>
      <c r="EJX56" s="37"/>
      <c r="EJY56" s="37"/>
      <c r="EJZ56" s="37"/>
      <c r="EKA56" s="37"/>
      <c r="EKB56" s="37"/>
      <c r="EKC56" s="37"/>
      <c r="EKD56" s="37"/>
      <c r="EKE56" s="37"/>
      <c r="EKF56" s="37"/>
      <c r="EKG56" s="37"/>
      <c r="EKH56" s="37"/>
      <c r="EKI56" s="37"/>
      <c r="EKJ56" s="37"/>
      <c r="EKK56" s="37"/>
      <c r="EKL56" s="37"/>
      <c r="EKM56" s="37"/>
      <c r="EKN56" s="37"/>
      <c r="EKO56" s="37"/>
      <c r="EKP56" s="37"/>
      <c r="EKQ56" s="37"/>
      <c r="EKR56" s="37"/>
      <c r="EKS56" s="37"/>
      <c r="EKT56" s="37"/>
      <c r="EKU56" s="37"/>
      <c r="EKV56" s="37"/>
      <c r="EKW56" s="37"/>
      <c r="EKX56" s="37"/>
      <c r="EKY56" s="37"/>
      <c r="EKZ56" s="37"/>
      <c r="ELA56" s="37"/>
      <c r="ELB56" s="37"/>
      <c r="ELC56" s="37"/>
      <c r="ELD56" s="37"/>
      <c r="ELE56" s="37"/>
      <c r="ELF56" s="37"/>
      <c r="ELG56" s="37"/>
      <c r="ELH56" s="37"/>
      <c r="ELI56" s="37"/>
      <c r="ELJ56" s="37"/>
      <c r="ELK56" s="37"/>
      <c r="ELL56" s="37"/>
      <c r="ELM56" s="37"/>
      <c r="ELN56" s="37"/>
      <c r="ELO56" s="37"/>
      <c r="ELP56" s="37"/>
      <c r="ELQ56" s="37"/>
      <c r="ELR56" s="37"/>
      <c r="ELS56" s="37"/>
      <c r="ELT56" s="37"/>
      <c r="ELU56" s="37"/>
      <c r="ELV56" s="37"/>
      <c r="ELW56" s="37"/>
      <c r="ELX56" s="37"/>
      <c r="ELY56" s="37"/>
      <c r="ELZ56" s="37"/>
      <c r="EMA56" s="37"/>
      <c r="EMB56" s="37"/>
      <c r="EMC56" s="37"/>
      <c r="EMD56" s="37"/>
      <c r="EME56" s="37"/>
      <c r="EMF56" s="37"/>
      <c r="EMG56" s="37"/>
      <c r="EMH56" s="37"/>
      <c r="EMI56" s="37"/>
      <c r="EMJ56" s="37"/>
      <c r="EMK56" s="37"/>
      <c r="EML56" s="37"/>
      <c r="EMM56" s="37"/>
      <c r="EMN56" s="37"/>
      <c r="EMO56" s="37"/>
      <c r="EMP56" s="37"/>
      <c r="EMQ56" s="37"/>
      <c r="EMR56" s="37"/>
      <c r="EMS56" s="37"/>
      <c r="EMT56" s="37"/>
      <c r="EMU56" s="37"/>
      <c r="EMV56" s="37"/>
      <c r="EMW56" s="37"/>
      <c r="EMX56" s="37"/>
      <c r="EMY56" s="37"/>
      <c r="EMZ56" s="37"/>
      <c r="ENA56" s="37"/>
      <c r="ENB56" s="37"/>
      <c r="ENC56" s="37"/>
      <c r="END56" s="37"/>
      <c r="ENE56" s="37"/>
      <c r="ENF56" s="37"/>
      <c r="ENG56" s="37"/>
      <c r="ENH56" s="37"/>
      <c r="ENI56" s="37"/>
      <c r="ENJ56" s="37"/>
      <c r="ENK56" s="37"/>
      <c r="ENL56" s="37"/>
      <c r="ENM56" s="37"/>
      <c r="ENN56" s="37"/>
      <c r="ENO56" s="37"/>
      <c r="ENP56" s="37"/>
      <c r="ENQ56" s="37"/>
      <c r="ENR56" s="37"/>
      <c r="ENS56" s="37"/>
      <c r="ENT56" s="37"/>
      <c r="ENU56" s="37"/>
      <c r="ENV56" s="37"/>
      <c r="ENW56" s="37"/>
      <c r="ENX56" s="37"/>
      <c r="ENY56" s="37"/>
      <c r="ENZ56" s="37"/>
      <c r="EOA56" s="37"/>
      <c r="EOB56" s="37"/>
      <c r="EOC56" s="37"/>
      <c r="EOD56" s="37"/>
      <c r="EOE56" s="37"/>
      <c r="EOF56" s="37"/>
      <c r="EOG56" s="37"/>
      <c r="EOH56" s="37"/>
      <c r="EOI56" s="37"/>
      <c r="EOJ56" s="37"/>
      <c r="EOK56" s="37"/>
      <c r="EOL56" s="37"/>
      <c r="EOM56" s="37"/>
      <c r="EON56" s="37"/>
      <c r="EOO56" s="37"/>
      <c r="EOP56" s="37"/>
      <c r="EOQ56" s="37"/>
      <c r="EOR56" s="37"/>
      <c r="EOS56" s="37"/>
      <c r="EOT56" s="37"/>
      <c r="EOU56" s="37"/>
      <c r="EOV56" s="37"/>
      <c r="EOW56" s="37"/>
      <c r="EOX56" s="37"/>
      <c r="EOY56" s="37"/>
      <c r="EOZ56" s="37"/>
      <c r="EPA56" s="37"/>
      <c r="EPB56" s="37"/>
      <c r="EPC56" s="37"/>
      <c r="EPD56" s="37"/>
      <c r="EPE56" s="37"/>
      <c r="EPF56" s="37"/>
      <c r="EPG56" s="37"/>
      <c r="EPH56" s="37"/>
      <c r="EPI56" s="37"/>
      <c r="EPJ56" s="37"/>
      <c r="EPK56" s="37"/>
      <c r="EPL56" s="37"/>
      <c r="EPM56" s="37"/>
      <c r="EPN56" s="37"/>
      <c r="EPO56" s="37"/>
      <c r="EPP56" s="37"/>
      <c r="EPQ56" s="37"/>
      <c r="EPR56" s="37"/>
      <c r="EPS56" s="37"/>
      <c r="EPT56" s="37"/>
      <c r="EPU56" s="37"/>
      <c r="EPV56" s="37"/>
      <c r="EPW56" s="37"/>
      <c r="EPX56" s="37"/>
      <c r="EPY56" s="37"/>
      <c r="EPZ56" s="37"/>
      <c r="EQA56" s="37"/>
      <c r="EQB56" s="37"/>
      <c r="EQC56" s="37"/>
      <c r="EQD56" s="37"/>
      <c r="EQE56" s="37"/>
      <c r="EQF56" s="37"/>
      <c r="EQG56" s="37"/>
      <c r="EQH56" s="37"/>
      <c r="EQI56" s="37"/>
      <c r="EQJ56" s="37"/>
      <c r="EQK56" s="37"/>
      <c r="EQL56" s="37"/>
      <c r="EQM56" s="37"/>
      <c r="EQN56" s="37"/>
      <c r="EQO56" s="37"/>
      <c r="EQP56" s="37"/>
      <c r="EQQ56" s="37"/>
      <c r="EQR56" s="37"/>
      <c r="EQS56" s="37"/>
      <c r="EQT56" s="37"/>
      <c r="EQU56" s="37"/>
      <c r="EQV56" s="37"/>
      <c r="EQW56" s="37"/>
      <c r="EQX56" s="37"/>
      <c r="EQY56" s="37"/>
      <c r="EQZ56" s="37"/>
      <c r="ERA56" s="37"/>
      <c r="ERB56" s="37"/>
      <c r="ERC56" s="37"/>
      <c r="ERD56" s="37"/>
      <c r="ERE56" s="37"/>
      <c r="ERF56" s="37"/>
      <c r="ERG56" s="37"/>
      <c r="ERH56" s="37"/>
      <c r="ERI56" s="37"/>
      <c r="ERJ56" s="37"/>
      <c r="ERK56" s="37"/>
      <c r="ERL56" s="37"/>
      <c r="ERM56" s="37"/>
      <c r="ERN56" s="37"/>
      <c r="ERO56" s="37"/>
      <c r="ERP56" s="37"/>
      <c r="ERQ56" s="37"/>
      <c r="ERR56" s="37"/>
      <c r="ERS56" s="37"/>
      <c r="ERT56" s="37"/>
      <c r="ERU56" s="37"/>
      <c r="ERV56" s="37"/>
      <c r="ERW56" s="37"/>
      <c r="ERX56" s="37"/>
      <c r="ERY56" s="37"/>
      <c r="ERZ56" s="37"/>
      <c r="ESA56" s="37"/>
      <c r="ESB56" s="37"/>
      <c r="ESC56" s="37"/>
      <c r="ESD56" s="37"/>
      <c r="ESE56" s="37"/>
      <c r="ESF56" s="37"/>
      <c r="ESG56" s="37"/>
      <c r="ESH56" s="37"/>
      <c r="ESI56" s="37"/>
      <c r="ESJ56" s="37"/>
      <c r="ESK56" s="37"/>
      <c r="ESL56" s="37"/>
      <c r="ESM56" s="37"/>
      <c r="ESN56" s="37"/>
      <c r="ESO56" s="37"/>
      <c r="ESP56" s="37"/>
      <c r="ESQ56" s="37"/>
      <c r="ESR56" s="37"/>
      <c r="ESS56" s="37"/>
      <c r="EST56" s="37"/>
      <c r="ESU56" s="37"/>
      <c r="ESV56" s="37"/>
      <c r="ESW56" s="37"/>
      <c r="ESX56" s="37"/>
      <c r="ESY56" s="37"/>
      <c r="ESZ56" s="37"/>
      <c r="ETA56" s="37"/>
      <c r="ETB56" s="37"/>
      <c r="ETC56" s="37"/>
      <c r="ETD56" s="37"/>
      <c r="ETE56" s="37"/>
      <c r="ETF56" s="37"/>
      <c r="ETG56" s="37"/>
      <c r="ETH56" s="37"/>
      <c r="ETI56" s="37"/>
      <c r="ETJ56" s="37"/>
      <c r="ETK56" s="37"/>
      <c r="ETL56" s="37"/>
      <c r="ETM56" s="37"/>
      <c r="ETN56" s="37"/>
      <c r="ETO56" s="37"/>
      <c r="ETP56" s="37"/>
      <c r="ETQ56" s="37"/>
      <c r="ETR56" s="37"/>
      <c r="ETS56" s="37"/>
      <c r="ETT56" s="37"/>
      <c r="ETU56" s="37"/>
      <c r="ETV56" s="37"/>
      <c r="ETW56" s="37"/>
      <c r="ETX56" s="37"/>
      <c r="ETY56" s="37"/>
      <c r="ETZ56" s="37"/>
      <c r="EUA56" s="37"/>
      <c r="EUB56" s="37"/>
      <c r="EUC56" s="37"/>
      <c r="EUD56" s="37"/>
      <c r="EUE56" s="37"/>
      <c r="EUF56" s="37"/>
      <c r="EUG56" s="37"/>
      <c r="EUH56" s="37"/>
      <c r="EUI56" s="37"/>
      <c r="EUJ56" s="37"/>
      <c r="EUK56" s="37"/>
      <c r="EUL56" s="37"/>
      <c r="EUM56" s="37"/>
      <c r="EUN56" s="37"/>
      <c r="EUO56" s="37"/>
      <c r="EUP56" s="37"/>
      <c r="EUQ56" s="37"/>
      <c r="EUR56" s="37"/>
      <c r="EUS56" s="37"/>
      <c r="EUT56" s="37"/>
      <c r="EUU56" s="37"/>
      <c r="EUV56" s="37"/>
      <c r="EUW56" s="37"/>
      <c r="EUX56" s="37"/>
      <c r="EUY56" s="37"/>
      <c r="EUZ56" s="37"/>
      <c r="EVA56" s="37"/>
      <c r="EVB56" s="37"/>
      <c r="EVC56" s="37"/>
      <c r="EVD56" s="37"/>
      <c r="EVE56" s="37"/>
      <c r="EVF56" s="37"/>
      <c r="EVG56" s="37"/>
      <c r="EVH56" s="37"/>
      <c r="EVI56" s="37"/>
      <c r="EVJ56" s="37"/>
      <c r="EVK56" s="37"/>
      <c r="EVL56" s="37"/>
      <c r="EVM56" s="37"/>
      <c r="EVN56" s="37"/>
      <c r="EVO56" s="37"/>
      <c r="EVP56" s="37"/>
      <c r="EVQ56" s="37"/>
      <c r="EVR56" s="37"/>
      <c r="EVS56" s="37"/>
      <c r="EVT56" s="37"/>
      <c r="EVU56" s="37"/>
      <c r="EVV56" s="37"/>
      <c r="EVW56" s="37"/>
      <c r="EVX56" s="37"/>
      <c r="EVY56" s="37"/>
      <c r="EVZ56" s="37"/>
      <c r="EWA56" s="37"/>
      <c r="EWB56" s="37"/>
      <c r="EWC56" s="37"/>
      <c r="EWD56" s="37"/>
      <c r="EWE56" s="37"/>
      <c r="EWF56" s="37"/>
      <c r="EWG56" s="37"/>
      <c r="EWH56" s="37"/>
      <c r="EWI56" s="37"/>
      <c r="EWJ56" s="37"/>
      <c r="EWK56" s="37"/>
      <c r="EWL56" s="37"/>
      <c r="EWM56" s="37"/>
      <c r="EWN56" s="37"/>
      <c r="EWO56" s="37"/>
      <c r="EWP56" s="37"/>
      <c r="EWQ56" s="37"/>
      <c r="EWR56" s="37"/>
      <c r="EWS56" s="37"/>
      <c r="EWT56" s="37"/>
      <c r="EWU56" s="37"/>
      <c r="EWV56" s="37"/>
      <c r="EWW56" s="37"/>
      <c r="EWX56" s="37"/>
      <c r="EWY56" s="37"/>
      <c r="EWZ56" s="37"/>
      <c r="EXA56" s="37"/>
      <c r="EXB56" s="37"/>
      <c r="EXC56" s="37"/>
      <c r="EXD56" s="37"/>
      <c r="EXE56" s="37"/>
      <c r="EXF56" s="37"/>
      <c r="EXG56" s="37"/>
      <c r="EXH56" s="37"/>
      <c r="EXI56" s="37"/>
      <c r="EXJ56" s="37"/>
      <c r="EXK56" s="37"/>
      <c r="EXL56" s="37"/>
      <c r="EXM56" s="37"/>
      <c r="EXN56" s="37"/>
      <c r="EXO56" s="37"/>
      <c r="EXP56" s="37"/>
      <c r="EXQ56" s="37"/>
      <c r="EXR56" s="37"/>
      <c r="EXS56" s="37"/>
      <c r="EXT56" s="37"/>
      <c r="EXU56" s="37"/>
      <c r="EXV56" s="37"/>
      <c r="EXW56" s="37"/>
      <c r="EXX56" s="37"/>
      <c r="EXY56" s="37"/>
      <c r="EXZ56" s="37"/>
      <c r="EYA56" s="37"/>
      <c r="EYB56" s="37"/>
      <c r="EYC56" s="37"/>
      <c r="EYD56" s="37"/>
      <c r="EYE56" s="37"/>
      <c r="EYF56" s="37"/>
      <c r="EYG56" s="37"/>
      <c r="EYH56" s="37"/>
      <c r="EYI56" s="37"/>
      <c r="EYJ56" s="37"/>
      <c r="EYK56" s="37"/>
      <c r="EYL56" s="37"/>
      <c r="EYM56" s="37"/>
      <c r="EYN56" s="37"/>
      <c r="EYO56" s="37"/>
      <c r="EYP56" s="37"/>
      <c r="EYQ56" s="37"/>
      <c r="EYR56" s="37"/>
      <c r="EYS56" s="37"/>
      <c r="EYT56" s="37"/>
      <c r="EYU56" s="37"/>
      <c r="EYV56" s="37"/>
      <c r="EYW56" s="37"/>
      <c r="EYX56" s="37"/>
      <c r="EYY56" s="37"/>
      <c r="EYZ56" s="37"/>
      <c r="EZA56" s="37"/>
      <c r="EZB56" s="37"/>
      <c r="EZC56" s="37"/>
      <c r="EZD56" s="37"/>
      <c r="EZE56" s="37"/>
      <c r="EZF56" s="37"/>
      <c r="EZG56" s="37"/>
      <c r="EZH56" s="37"/>
      <c r="EZI56" s="37"/>
      <c r="EZJ56" s="37"/>
      <c r="EZK56" s="37"/>
      <c r="EZL56" s="37"/>
      <c r="EZM56" s="37"/>
      <c r="EZN56" s="37"/>
      <c r="EZO56" s="37"/>
      <c r="EZP56" s="37"/>
      <c r="EZQ56" s="37"/>
      <c r="EZR56" s="37"/>
      <c r="EZS56" s="37"/>
      <c r="EZT56" s="37"/>
      <c r="EZU56" s="37"/>
      <c r="EZV56" s="37"/>
      <c r="EZW56" s="37"/>
      <c r="EZX56" s="37"/>
      <c r="EZY56" s="37"/>
      <c r="EZZ56" s="37"/>
      <c r="FAA56" s="37"/>
      <c r="FAB56" s="37"/>
      <c r="FAC56" s="37"/>
      <c r="FAD56" s="37"/>
      <c r="FAE56" s="37"/>
      <c r="FAF56" s="37"/>
      <c r="FAG56" s="37"/>
      <c r="FAH56" s="37"/>
      <c r="FAI56" s="37"/>
      <c r="FAJ56" s="37"/>
      <c r="FAK56" s="37"/>
      <c r="FAL56" s="37"/>
      <c r="FAM56" s="37"/>
      <c r="FAN56" s="37"/>
      <c r="FAO56" s="37"/>
      <c r="FAP56" s="37"/>
      <c r="FAQ56" s="37"/>
      <c r="FAR56" s="37"/>
      <c r="FAS56" s="37"/>
      <c r="FAT56" s="37"/>
      <c r="FAU56" s="37"/>
      <c r="FAV56" s="37"/>
      <c r="FAW56" s="37"/>
      <c r="FAX56" s="37"/>
      <c r="FAY56" s="37"/>
      <c r="FAZ56" s="37"/>
      <c r="FBA56" s="37"/>
      <c r="FBB56" s="37"/>
      <c r="FBC56" s="37"/>
      <c r="FBD56" s="37"/>
      <c r="FBE56" s="37"/>
      <c r="FBF56" s="37"/>
      <c r="FBG56" s="37"/>
      <c r="FBH56" s="37"/>
      <c r="FBI56" s="37"/>
      <c r="FBJ56" s="37"/>
      <c r="FBK56" s="37"/>
      <c r="FBL56" s="37"/>
      <c r="FBM56" s="37"/>
      <c r="FBN56" s="37"/>
      <c r="FBO56" s="37"/>
      <c r="FBP56" s="37"/>
      <c r="FBQ56" s="37"/>
      <c r="FBR56" s="37"/>
      <c r="FBS56" s="37"/>
      <c r="FBT56" s="37"/>
      <c r="FBU56" s="37"/>
      <c r="FBV56" s="37"/>
      <c r="FBW56" s="37"/>
      <c r="FBX56" s="37"/>
      <c r="FBY56" s="37"/>
      <c r="FBZ56" s="37"/>
      <c r="FCA56" s="37"/>
      <c r="FCB56" s="37"/>
      <c r="FCC56" s="37"/>
      <c r="FCD56" s="37"/>
      <c r="FCE56" s="37"/>
      <c r="FCF56" s="37"/>
      <c r="FCG56" s="37"/>
      <c r="FCH56" s="37"/>
      <c r="FCI56" s="37"/>
      <c r="FCJ56" s="37"/>
      <c r="FCK56" s="37"/>
      <c r="FCL56" s="37"/>
      <c r="FCM56" s="37"/>
      <c r="FCN56" s="37"/>
      <c r="FCO56" s="37"/>
      <c r="FCP56" s="37"/>
      <c r="FCQ56" s="37"/>
      <c r="FCR56" s="37"/>
      <c r="FCS56" s="37"/>
      <c r="FCT56" s="37"/>
      <c r="FCU56" s="37"/>
      <c r="FCV56" s="37"/>
      <c r="FCW56" s="37"/>
      <c r="FCX56" s="37"/>
      <c r="FCY56" s="37"/>
      <c r="FCZ56" s="37"/>
      <c r="FDA56" s="37"/>
      <c r="FDB56" s="37"/>
      <c r="FDC56" s="37"/>
      <c r="FDD56" s="37"/>
      <c r="FDE56" s="37"/>
      <c r="FDF56" s="37"/>
      <c r="FDG56" s="37"/>
      <c r="FDH56" s="37"/>
      <c r="FDI56" s="37"/>
      <c r="FDJ56" s="37"/>
      <c r="FDK56" s="37"/>
      <c r="FDL56" s="37"/>
      <c r="FDM56" s="37"/>
      <c r="FDN56" s="37"/>
      <c r="FDO56" s="37"/>
      <c r="FDP56" s="37"/>
      <c r="FDQ56" s="37"/>
      <c r="FDR56" s="37"/>
      <c r="FDS56" s="37"/>
      <c r="FDT56" s="37"/>
      <c r="FDU56" s="37"/>
      <c r="FDV56" s="37"/>
      <c r="FDW56" s="37"/>
      <c r="FDX56" s="37"/>
      <c r="FDY56" s="37"/>
      <c r="FDZ56" s="37"/>
      <c r="FEA56" s="37"/>
      <c r="FEB56" s="37"/>
      <c r="FEC56" s="37"/>
      <c r="FED56" s="37"/>
      <c r="FEE56" s="37"/>
      <c r="FEF56" s="37"/>
      <c r="FEG56" s="37"/>
      <c r="FEH56" s="37"/>
      <c r="FEI56" s="37"/>
      <c r="FEJ56" s="37"/>
      <c r="FEK56" s="37"/>
      <c r="FEL56" s="37"/>
      <c r="FEM56" s="37"/>
      <c r="FEN56" s="37"/>
      <c r="FEO56" s="37"/>
      <c r="FEP56" s="37"/>
      <c r="FEQ56" s="37"/>
      <c r="FER56" s="37"/>
      <c r="FES56" s="37"/>
      <c r="FET56" s="37"/>
      <c r="FEU56" s="37"/>
      <c r="FEV56" s="37"/>
      <c r="FEW56" s="37"/>
      <c r="FEX56" s="37"/>
      <c r="FEY56" s="37"/>
      <c r="FEZ56" s="37"/>
      <c r="FFA56" s="37"/>
      <c r="FFB56" s="37"/>
      <c r="FFC56" s="37"/>
      <c r="FFD56" s="37"/>
      <c r="FFE56" s="37"/>
      <c r="FFF56" s="37"/>
      <c r="FFG56" s="37"/>
      <c r="FFH56" s="37"/>
      <c r="FFI56" s="37"/>
      <c r="FFJ56" s="37"/>
      <c r="FFK56" s="37"/>
      <c r="FFL56" s="37"/>
      <c r="FFM56" s="37"/>
      <c r="FFN56" s="37"/>
      <c r="FFO56" s="37"/>
      <c r="FFP56" s="37"/>
      <c r="FFQ56" s="37"/>
      <c r="FFR56" s="37"/>
      <c r="FFS56" s="37"/>
      <c r="FFT56" s="37"/>
      <c r="FFU56" s="37"/>
      <c r="FFV56" s="37"/>
      <c r="FFW56" s="37"/>
      <c r="FFX56" s="37"/>
      <c r="FFY56" s="37"/>
      <c r="FFZ56" s="37"/>
      <c r="FGA56" s="37"/>
      <c r="FGB56" s="37"/>
      <c r="FGC56" s="37"/>
      <c r="FGD56" s="37"/>
      <c r="FGE56" s="37"/>
      <c r="FGF56" s="37"/>
      <c r="FGG56" s="37"/>
      <c r="FGH56" s="37"/>
      <c r="FGI56" s="37"/>
      <c r="FGJ56" s="37"/>
      <c r="FGK56" s="37"/>
      <c r="FGL56" s="37"/>
      <c r="FGM56" s="37"/>
      <c r="FGN56" s="37"/>
      <c r="FGO56" s="37"/>
      <c r="FGP56" s="37"/>
      <c r="FGQ56" s="37"/>
      <c r="FGR56" s="37"/>
      <c r="FGS56" s="37"/>
      <c r="FGT56" s="37"/>
      <c r="FGU56" s="37"/>
      <c r="FGV56" s="37"/>
      <c r="FGW56" s="37"/>
      <c r="FGX56" s="37"/>
      <c r="FGY56" s="37"/>
      <c r="FGZ56" s="37"/>
      <c r="FHA56" s="37"/>
      <c r="FHB56" s="37"/>
      <c r="FHC56" s="37"/>
      <c r="FHD56" s="37"/>
      <c r="FHE56" s="37"/>
      <c r="FHF56" s="37"/>
      <c r="FHG56" s="37"/>
      <c r="FHH56" s="37"/>
      <c r="FHI56" s="37"/>
      <c r="FHJ56" s="37"/>
      <c r="FHK56" s="37"/>
      <c r="FHL56" s="37"/>
      <c r="FHM56" s="37"/>
      <c r="FHN56" s="37"/>
      <c r="FHO56" s="37"/>
      <c r="FHP56" s="37"/>
      <c r="FHQ56" s="37"/>
      <c r="FHR56" s="37"/>
      <c r="FHS56" s="37"/>
      <c r="FHT56" s="37"/>
      <c r="FHU56" s="37"/>
      <c r="FHV56" s="37"/>
      <c r="FHW56" s="37"/>
      <c r="FHX56" s="37"/>
      <c r="FHY56" s="37"/>
      <c r="FHZ56" s="37"/>
      <c r="FIA56" s="37"/>
      <c r="FIB56" s="37"/>
      <c r="FIC56" s="37"/>
      <c r="FID56" s="37"/>
      <c r="FIE56" s="37"/>
      <c r="FIF56" s="37"/>
      <c r="FIG56" s="37"/>
      <c r="FIH56" s="37"/>
      <c r="FII56" s="37"/>
      <c r="FIJ56" s="37"/>
      <c r="FIK56" s="37"/>
      <c r="FIL56" s="37"/>
      <c r="FIM56" s="37"/>
      <c r="FIN56" s="37"/>
      <c r="FIO56" s="37"/>
      <c r="FIP56" s="37"/>
      <c r="FIQ56" s="37"/>
      <c r="FIR56" s="37"/>
      <c r="FIS56" s="37"/>
      <c r="FIT56" s="37"/>
      <c r="FIU56" s="37"/>
      <c r="FIV56" s="37"/>
      <c r="FIW56" s="37"/>
      <c r="FIX56" s="37"/>
      <c r="FIY56" s="37"/>
      <c r="FIZ56" s="37"/>
      <c r="FJA56" s="37"/>
      <c r="FJB56" s="37"/>
      <c r="FJC56" s="37"/>
      <c r="FJD56" s="37"/>
      <c r="FJE56" s="37"/>
      <c r="FJF56" s="37"/>
      <c r="FJG56" s="37"/>
      <c r="FJH56" s="37"/>
      <c r="FJI56" s="37"/>
      <c r="FJJ56" s="37"/>
      <c r="FJK56" s="37"/>
      <c r="FJL56" s="37"/>
      <c r="FJM56" s="37"/>
      <c r="FJN56" s="37"/>
      <c r="FJO56" s="37"/>
      <c r="FJP56" s="37"/>
      <c r="FJQ56" s="37"/>
      <c r="FJR56" s="37"/>
      <c r="FJS56" s="37"/>
      <c r="FJT56" s="37"/>
      <c r="FJU56" s="37"/>
      <c r="FJV56" s="37"/>
      <c r="FJW56" s="37"/>
      <c r="FJX56" s="37"/>
      <c r="FJY56" s="37"/>
      <c r="FJZ56" s="37"/>
      <c r="FKA56" s="37"/>
      <c r="FKB56" s="37"/>
      <c r="FKC56" s="37"/>
      <c r="FKD56" s="37"/>
      <c r="FKE56" s="37"/>
      <c r="FKF56" s="37"/>
      <c r="FKG56" s="37"/>
      <c r="FKH56" s="37"/>
      <c r="FKI56" s="37"/>
      <c r="FKJ56" s="37"/>
      <c r="FKK56" s="37"/>
      <c r="FKL56" s="37"/>
      <c r="FKM56" s="37"/>
      <c r="FKN56" s="37"/>
      <c r="FKO56" s="37"/>
      <c r="FKP56" s="37"/>
      <c r="FKQ56" s="37"/>
      <c r="FKR56" s="37"/>
      <c r="FKS56" s="37"/>
      <c r="FKT56" s="37"/>
      <c r="FKU56" s="37"/>
      <c r="FKV56" s="37"/>
      <c r="FKW56" s="37"/>
      <c r="FKX56" s="37"/>
      <c r="FKY56" s="37"/>
      <c r="FKZ56" s="37"/>
      <c r="FLA56" s="37"/>
      <c r="FLB56" s="37"/>
      <c r="FLC56" s="37"/>
      <c r="FLD56" s="37"/>
      <c r="FLE56" s="37"/>
      <c r="FLF56" s="37"/>
      <c r="FLG56" s="37"/>
      <c r="FLH56" s="37"/>
      <c r="FLI56" s="37"/>
      <c r="FLJ56" s="37"/>
      <c r="FLK56" s="37"/>
      <c r="FLL56" s="37"/>
      <c r="FLM56" s="37"/>
      <c r="FLN56" s="37"/>
      <c r="FLO56" s="37"/>
      <c r="FLP56" s="37"/>
      <c r="FLQ56" s="37"/>
      <c r="FLR56" s="37"/>
      <c r="FLS56" s="37"/>
      <c r="FLT56" s="37"/>
      <c r="FLU56" s="37"/>
      <c r="FLV56" s="37"/>
      <c r="FLW56" s="37"/>
      <c r="FLX56" s="37"/>
      <c r="FLY56" s="37"/>
      <c r="FLZ56" s="37"/>
      <c r="FMA56" s="37"/>
      <c r="FMB56" s="37"/>
      <c r="FMC56" s="37"/>
      <c r="FMD56" s="37"/>
      <c r="FME56" s="37"/>
      <c r="FMF56" s="37"/>
      <c r="FMG56" s="37"/>
      <c r="FMH56" s="37"/>
      <c r="FMI56" s="37"/>
      <c r="FMJ56" s="37"/>
      <c r="FMK56" s="37"/>
      <c r="FML56" s="37"/>
      <c r="FMM56" s="37"/>
      <c r="FMN56" s="37"/>
      <c r="FMO56" s="37"/>
      <c r="FMP56" s="37"/>
      <c r="FMQ56" s="37"/>
      <c r="FMR56" s="37"/>
      <c r="FMS56" s="37"/>
      <c r="FMT56" s="37"/>
      <c r="FMU56" s="37"/>
      <c r="FMV56" s="37"/>
      <c r="FMW56" s="37"/>
      <c r="FMX56" s="37"/>
      <c r="FMY56" s="37"/>
      <c r="FMZ56" s="37"/>
      <c r="FNA56" s="37"/>
      <c r="FNB56" s="37"/>
      <c r="FNC56" s="37"/>
      <c r="FND56" s="37"/>
      <c r="FNE56" s="37"/>
      <c r="FNF56" s="37"/>
      <c r="FNG56" s="37"/>
      <c r="FNH56" s="37"/>
      <c r="FNI56" s="37"/>
      <c r="FNJ56" s="37"/>
      <c r="FNK56" s="37"/>
      <c r="FNL56" s="37"/>
      <c r="FNM56" s="37"/>
      <c r="FNN56" s="37"/>
      <c r="FNO56" s="37"/>
      <c r="FNP56" s="37"/>
      <c r="FNQ56" s="37"/>
      <c r="FNR56" s="37"/>
      <c r="FNS56" s="37"/>
      <c r="FNT56" s="37"/>
      <c r="FNU56" s="37"/>
      <c r="FNV56" s="37"/>
      <c r="FNW56" s="37"/>
      <c r="FNX56" s="37"/>
      <c r="FNY56" s="37"/>
      <c r="FNZ56" s="37"/>
      <c r="FOA56" s="37"/>
      <c r="FOB56" s="37"/>
      <c r="FOC56" s="37"/>
      <c r="FOD56" s="37"/>
      <c r="FOE56" s="37"/>
      <c r="FOF56" s="37"/>
      <c r="FOG56" s="37"/>
      <c r="FOH56" s="37"/>
      <c r="FOI56" s="37"/>
      <c r="FOJ56" s="37"/>
      <c r="FOK56" s="37"/>
      <c r="FOL56" s="37"/>
      <c r="FOM56" s="37"/>
      <c r="FON56" s="37"/>
      <c r="FOO56" s="37"/>
      <c r="FOP56" s="37"/>
      <c r="FOQ56" s="37"/>
      <c r="FOR56" s="37"/>
      <c r="FOS56" s="37"/>
      <c r="FOT56" s="37"/>
      <c r="FOU56" s="37"/>
      <c r="FOV56" s="37"/>
      <c r="FOW56" s="37"/>
      <c r="FOX56" s="37"/>
      <c r="FOY56" s="37"/>
      <c r="FOZ56" s="37"/>
      <c r="FPA56" s="37"/>
      <c r="FPB56" s="37"/>
      <c r="FPC56" s="37"/>
      <c r="FPD56" s="37"/>
      <c r="FPE56" s="37"/>
      <c r="FPF56" s="37"/>
      <c r="FPG56" s="37"/>
      <c r="FPH56" s="37"/>
      <c r="FPI56" s="37"/>
      <c r="FPJ56" s="37"/>
      <c r="FPK56" s="37"/>
      <c r="FPL56" s="37"/>
      <c r="FPM56" s="37"/>
      <c r="FPN56" s="37"/>
      <c r="FPO56" s="37"/>
      <c r="FPP56" s="37"/>
      <c r="FPQ56" s="37"/>
      <c r="FPR56" s="37"/>
      <c r="FPS56" s="37"/>
      <c r="FPT56" s="37"/>
      <c r="FPU56" s="37"/>
      <c r="FPV56" s="37"/>
      <c r="FPW56" s="37"/>
      <c r="FPX56" s="37"/>
      <c r="FPY56" s="37"/>
      <c r="FPZ56" s="37"/>
      <c r="FQA56" s="37"/>
      <c r="FQB56" s="37"/>
      <c r="FQC56" s="37"/>
      <c r="FQD56" s="37"/>
      <c r="FQE56" s="37"/>
      <c r="FQF56" s="37"/>
      <c r="FQG56" s="37"/>
      <c r="FQH56" s="37"/>
      <c r="FQI56" s="37"/>
      <c r="FQJ56" s="37"/>
      <c r="FQK56" s="37"/>
      <c r="FQL56" s="37"/>
      <c r="FQM56" s="37"/>
      <c r="FQN56" s="37"/>
      <c r="FQO56" s="37"/>
      <c r="FQP56" s="37"/>
      <c r="FQQ56" s="37"/>
      <c r="FQR56" s="37"/>
      <c r="FQS56" s="37"/>
      <c r="FQT56" s="37"/>
      <c r="FQU56" s="37"/>
      <c r="FQV56" s="37"/>
      <c r="FQW56" s="37"/>
      <c r="FQX56" s="37"/>
      <c r="FQY56" s="37"/>
      <c r="FQZ56" s="37"/>
      <c r="FRA56" s="37"/>
      <c r="FRB56" s="37"/>
      <c r="FRC56" s="37"/>
      <c r="FRD56" s="37"/>
      <c r="FRE56" s="37"/>
      <c r="FRF56" s="37"/>
      <c r="FRG56" s="37"/>
      <c r="FRH56" s="37"/>
      <c r="FRI56" s="37"/>
      <c r="FRJ56" s="37"/>
      <c r="FRK56" s="37"/>
      <c r="FRL56" s="37"/>
      <c r="FRM56" s="37"/>
      <c r="FRN56" s="37"/>
      <c r="FRO56" s="37"/>
      <c r="FRP56" s="37"/>
      <c r="FRQ56" s="37"/>
      <c r="FRR56" s="37"/>
      <c r="FRS56" s="37"/>
      <c r="FRT56" s="37"/>
      <c r="FRU56" s="37"/>
      <c r="FRV56" s="37"/>
      <c r="FRW56" s="37"/>
      <c r="FRX56" s="37"/>
      <c r="FRY56" s="37"/>
      <c r="FRZ56" s="37"/>
      <c r="FSA56" s="37"/>
      <c r="FSB56" s="37"/>
      <c r="FSC56" s="37"/>
      <c r="FSD56" s="37"/>
      <c r="FSE56" s="37"/>
      <c r="FSF56" s="37"/>
      <c r="FSG56" s="37"/>
      <c r="FSH56" s="37"/>
      <c r="FSI56" s="37"/>
      <c r="FSJ56" s="37"/>
      <c r="FSK56" s="37"/>
      <c r="FSL56" s="37"/>
      <c r="FSM56" s="37"/>
      <c r="FSN56" s="37"/>
      <c r="FSO56" s="37"/>
      <c r="FSP56" s="37"/>
      <c r="FSQ56" s="37"/>
      <c r="FSR56" s="37"/>
      <c r="FSS56" s="37"/>
      <c r="FST56" s="37"/>
      <c r="FSU56" s="37"/>
      <c r="FSV56" s="37"/>
      <c r="FSW56" s="37"/>
      <c r="FSX56" s="37"/>
      <c r="FSY56" s="37"/>
      <c r="FSZ56" s="37"/>
      <c r="FTA56" s="37"/>
      <c r="FTB56" s="37"/>
      <c r="FTC56" s="37"/>
      <c r="FTD56" s="37"/>
      <c r="FTE56" s="37"/>
      <c r="FTF56" s="37"/>
      <c r="FTG56" s="37"/>
      <c r="FTH56" s="37"/>
      <c r="FTI56" s="37"/>
      <c r="FTJ56" s="37"/>
      <c r="FTK56" s="37"/>
      <c r="FTL56" s="37"/>
      <c r="FTM56" s="37"/>
      <c r="FTN56" s="37"/>
      <c r="FTO56" s="37"/>
      <c r="FTP56" s="37"/>
      <c r="FTQ56" s="37"/>
      <c r="FTR56" s="37"/>
      <c r="FTS56" s="37"/>
      <c r="FTT56" s="37"/>
      <c r="FTU56" s="37"/>
      <c r="FTV56" s="37"/>
      <c r="FTW56" s="37"/>
      <c r="FTX56" s="37"/>
      <c r="FTY56" s="37"/>
      <c r="FTZ56" s="37"/>
      <c r="FUA56" s="37"/>
      <c r="FUB56" s="37"/>
      <c r="FUC56" s="37"/>
      <c r="FUD56" s="37"/>
      <c r="FUE56" s="37"/>
      <c r="FUF56" s="37"/>
      <c r="FUG56" s="37"/>
      <c r="FUH56" s="37"/>
      <c r="FUI56" s="37"/>
      <c r="FUJ56" s="37"/>
      <c r="FUK56" s="37"/>
      <c r="FUL56" s="37"/>
      <c r="FUM56" s="37"/>
      <c r="FUN56" s="37"/>
      <c r="FUO56" s="37"/>
      <c r="FUP56" s="37"/>
      <c r="FUQ56" s="37"/>
      <c r="FUR56" s="37"/>
      <c r="FUS56" s="37"/>
      <c r="FUT56" s="37"/>
      <c r="FUU56" s="37"/>
      <c r="FUV56" s="37"/>
      <c r="FUW56" s="37"/>
      <c r="FUX56" s="37"/>
      <c r="FUY56" s="37"/>
      <c r="FUZ56" s="37"/>
      <c r="FVA56" s="37"/>
      <c r="FVB56" s="37"/>
      <c r="FVC56" s="37"/>
      <c r="FVD56" s="37"/>
      <c r="FVE56" s="37"/>
      <c r="FVF56" s="37"/>
      <c r="FVG56" s="37"/>
      <c r="FVH56" s="37"/>
      <c r="FVI56" s="37"/>
      <c r="FVJ56" s="37"/>
      <c r="FVK56" s="37"/>
      <c r="FVL56" s="37"/>
      <c r="FVM56" s="37"/>
      <c r="FVN56" s="37"/>
      <c r="FVO56" s="37"/>
      <c r="FVP56" s="37"/>
      <c r="FVQ56" s="37"/>
      <c r="FVR56" s="37"/>
      <c r="FVS56" s="37"/>
      <c r="FVT56" s="37"/>
      <c r="FVU56" s="37"/>
      <c r="FVV56" s="37"/>
      <c r="FVW56" s="37"/>
      <c r="FVX56" s="37"/>
      <c r="FVY56" s="37"/>
      <c r="FVZ56" s="37"/>
      <c r="FWA56" s="37"/>
      <c r="FWB56" s="37"/>
      <c r="FWC56" s="37"/>
      <c r="FWD56" s="37"/>
      <c r="FWE56" s="37"/>
      <c r="FWF56" s="37"/>
      <c r="FWG56" s="37"/>
      <c r="FWH56" s="37"/>
      <c r="FWI56" s="37"/>
      <c r="FWJ56" s="37"/>
      <c r="FWK56" s="37"/>
      <c r="FWL56" s="37"/>
      <c r="FWM56" s="37"/>
      <c r="FWN56" s="37"/>
      <c r="FWO56" s="37"/>
      <c r="FWP56" s="37"/>
      <c r="FWQ56" s="37"/>
      <c r="FWR56" s="37"/>
      <c r="FWS56" s="37"/>
      <c r="FWT56" s="37"/>
      <c r="FWU56" s="37"/>
      <c r="FWV56" s="37"/>
      <c r="FWW56" s="37"/>
      <c r="FWX56" s="37"/>
      <c r="FWY56" s="37"/>
      <c r="FWZ56" s="37"/>
      <c r="FXA56" s="37"/>
      <c r="FXB56" s="37"/>
      <c r="FXC56" s="37"/>
      <c r="FXD56" s="37"/>
      <c r="FXE56" s="37"/>
      <c r="FXF56" s="37"/>
      <c r="FXG56" s="37"/>
      <c r="FXH56" s="37"/>
      <c r="FXI56" s="37"/>
      <c r="FXJ56" s="37"/>
      <c r="FXK56" s="37"/>
      <c r="FXL56" s="37"/>
      <c r="FXM56" s="37"/>
      <c r="FXN56" s="37"/>
      <c r="FXO56" s="37"/>
      <c r="FXP56" s="37"/>
      <c r="FXQ56" s="37"/>
      <c r="FXR56" s="37"/>
      <c r="FXS56" s="37"/>
      <c r="FXT56" s="37"/>
      <c r="FXU56" s="37"/>
      <c r="FXV56" s="37"/>
      <c r="FXW56" s="37"/>
      <c r="FXX56" s="37"/>
      <c r="FXY56" s="37"/>
      <c r="FXZ56" s="37"/>
      <c r="FYA56" s="37"/>
      <c r="FYB56" s="37"/>
      <c r="FYC56" s="37"/>
      <c r="FYD56" s="37"/>
      <c r="FYE56" s="37"/>
      <c r="FYF56" s="37"/>
      <c r="FYG56" s="37"/>
      <c r="FYH56" s="37"/>
      <c r="FYI56" s="37"/>
      <c r="FYJ56" s="37"/>
      <c r="FYK56" s="37"/>
      <c r="FYL56" s="37"/>
      <c r="FYM56" s="37"/>
      <c r="FYN56" s="37"/>
      <c r="FYO56" s="37"/>
      <c r="FYP56" s="37"/>
      <c r="FYQ56" s="37"/>
      <c r="FYR56" s="37"/>
      <c r="FYS56" s="37"/>
      <c r="FYT56" s="37"/>
      <c r="FYU56" s="37"/>
      <c r="FYV56" s="37"/>
      <c r="FYW56" s="37"/>
      <c r="FYX56" s="37"/>
      <c r="FYY56" s="37"/>
      <c r="FYZ56" s="37"/>
      <c r="FZA56" s="37"/>
      <c r="FZB56" s="37"/>
      <c r="FZC56" s="37"/>
      <c r="FZD56" s="37"/>
      <c r="FZE56" s="37"/>
      <c r="FZF56" s="37"/>
      <c r="FZG56" s="37"/>
      <c r="FZH56" s="37"/>
      <c r="FZI56" s="37"/>
      <c r="FZJ56" s="37"/>
      <c r="FZK56" s="37"/>
      <c r="FZL56" s="37"/>
      <c r="FZM56" s="37"/>
      <c r="FZN56" s="37"/>
      <c r="FZO56" s="37"/>
      <c r="FZP56" s="37"/>
      <c r="FZQ56" s="37"/>
      <c r="FZR56" s="37"/>
      <c r="FZS56" s="37"/>
      <c r="FZT56" s="37"/>
      <c r="FZU56" s="37"/>
      <c r="FZV56" s="37"/>
      <c r="FZW56" s="37"/>
      <c r="FZX56" s="37"/>
      <c r="FZY56" s="37"/>
      <c r="FZZ56" s="37"/>
      <c r="GAA56" s="37"/>
      <c r="GAB56" s="37"/>
      <c r="GAC56" s="37"/>
      <c r="GAD56" s="37"/>
      <c r="GAE56" s="37"/>
      <c r="GAF56" s="37"/>
      <c r="GAG56" s="37"/>
      <c r="GAH56" s="37"/>
      <c r="GAI56" s="37"/>
      <c r="GAJ56" s="37"/>
      <c r="GAK56" s="37"/>
      <c r="GAL56" s="37"/>
      <c r="GAM56" s="37"/>
      <c r="GAN56" s="37"/>
      <c r="GAO56" s="37"/>
      <c r="GAP56" s="37"/>
      <c r="GAQ56" s="37"/>
      <c r="GAR56" s="37"/>
      <c r="GAS56" s="37"/>
      <c r="GAT56" s="37"/>
      <c r="GAU56" s="37"/>
      <c r="GAV56" s="37"/>
      <c r="GAW56" s="37"/>
      <c r="GAX56" s="37"/>
      <c r="GAY56" s="37"/>
      <c r="GAZ56" s="37"/>
      <c r="GBA56" s="37"/>
      <c r="GBB56" s="37"/>
      <c r="GBC56" s="37"/>
      <c r="GBD56" s="37"/>
      <c r="GBE56" s="37"/>
      <c r="GBF56" s="37"/>
      <c r="GBG56" s="37"/>
      <c r="GBH56" s="37"/>
      <c r="GBI56" s="37"/>
      <c r="GBJ56" s="37"/>
      <c r="GBK56" s="37"/>
      <c r="GBL56" s="37"/>
      <c r="GBM56" s="37"/>
      <c r="GBN56" s="37"/>
      <c r="GBO56" s="37"/>
      <c r="GBP56" s="37"/>
      <c r="GBQ56" s="37"/>
      <c r="GBR56" s="37"/>
      <c r="GBS56" s="37"/>
      <c r="GBT56" s="37"/>
      <c r="GBU56" s="37"/>
      <c r="GBV56" s="37"/>
      <c r="GBW56" s="37"/>
      <c r="GBX56" s="37"/>
      <c r="GBY56" s="37"/>
      <c r="GBZ56" s="37"/>
      <c r="GCA56" s="37"/>
      <c r="GCB56" s="37"/>
      <c r="GCC56" s="37"/>
      <c r="GCD56" s="37"/>
      <c r="GCE56" s="37"/>
      <c r="GCF56" s="37"/>
      <c r="GCG56" s="37"/>
      <c r="GCH56" s="37"/>
      <c r="GCI56" s="37"/>
      <c r="GCJ56" s="37"/>
      <c r="GCK56" s="37"/>
      <c r="GCL56" s="37"/>
      <c r="GCM56" s="37"/>
      <c r="GCN56" s="37"/>
      <c r="GCO56" s="37"/>
      <c r="GCP56" s="37"/>
      <c r="GCQ56" s="37"/>
      <c r="GCR56" s="37"/>
      <c r="GCS56" s="37"/>
      <c r="GCT56" s="37"/>
      <c r="GCU56" s="37"/>
      <c r="GCV56" s="37"/>
      <c r="GCW56" s="37"/>
      <c r="GCX56" s="37"/>
      <c r="GCY56" s="37"/>
      <c r="GCZ56" s="37"/>
      <c r="GDA56" s="37"/>
      <c r="GDB56" s="37"/>
      <c r="GDC56" s="37"/>
      <c r="GDD56" s="37"/>
      <c r="GDE56" s="37"/>
      <c r="GDF56" s="37"/>
      <c r="GDG56" s="37"/>
      <c r="GDH56" s="37"/>
      <c r="GDI56" s="37"/>
      <c r="GDJ56" s="37"/>
      <c r="GDK56" s="37"/>
      <c r="GDL56" s="37"/>
      <c r="GDM56" s="37"/>
      <c r="GDN56" s="37"/>
      <c r="GDO56" s="37"/>
      <c r="GDP56" s="37"/>
      <c r="GDQ56" s="37"/>
      <c r="GDR56" s="37"/>
      <c r="GDS56" s="37"/>
      <c r="GDT56" s="37"/>
      <c r="GDU56" s="37"/>
      <c r="GDV56" s="37"/>
      <c r="GDW56" s="37"/>
      <c r="GDX56" s="37"/>
      <c r="GDY56" s="37"/>
      <c r="GDZ56" s="37"/>
      <c r="GEA56" s="37"/>
      <c r="GEB56" s="37"/>
      <c r="GEC56" s="37"/>
      <c r="GED56" s="37"/>
      <c r="GEE56" s="37"/>
      <c r="GEF56" s="37"/>
      <c r="GEG56" s="37"/>
      <c r="GEH56" s="37"/>
      <c r="GEI56" s="37"/>
      <c r="GEJ56" s="37"/>
      <c r="GEK56" s="37"/>
      <c r="GEL56" s="37"/>
      <c r="GEM56" s="37"/>
      <c r="GEN56" s="37"/>
      <c r="GEO56" s="37"/>
      <c r="GEP56" s="37"/>
      <c r="GEQ56" s="37"/>
      <c r="GER56" s="37"/>
      <c r="GES56" s="37"/>
      <c r="GET56" s="37"/>
      <c r="GEU56" s="37"/>
      <c r="GEV56" s="37"/>
      <c r="GEW56" s="37"/>
      <c r="GEX56" s="37"/>
      <c r="GEY56" s="37"/>
      <c r="GEZ56" s="37"/>
      <c r="GFA56" s="37"/>
      <c r="GFB56" s="37"/>
      <c r="GFC56" s="37"/>
      <c r="GFD56" s="37"/>
      <c r="GFE56" s="37"/>
      <c r="GFF56" s="37"/>
      <c r="GFG56" s="37"/>
      <c r="GFH56" s="37"/>
      <c r="GFI56" s="37"/>
      <c r="GFJ56" s="37"/>
      <c r="GFK56" s="37"/>
      <c r="GFL56" s="37"/>
      <c r="GFM56" s="37"/>
      <c r="GFN56" s="37"/>
      <c r="GFO56" s="37"/>
      <c r="GFP56" s="37"/>
      <c r="GFQ56" s="37"/>
      <c r="GFR56" s="37"/>
      <c r="GFS56" s="37"/>
      <c r="GFT56" s="37"/>
      <c r="GFU56" s="37"/>
      <c r="GFV56" s="37"/>
      <c r="GFW56" s="37"/>
      <c r="GFX56" s="37"/>
      <c r="GFY56" s="37"/>
      <c r="GFZ56" s="37"/>
      <c r="GGA56" s="37"/>
      <c r="GGB56" s="37"/>
      <c r="GGC56" s="37"/>
      <c r="GGD56" s="37"/>
      <c r="GGE56" s="37"/>
      <c r="GGF56" s="37"/>
      <c r="GGG56" s="37"/>
      <c r="GGH56" s="37"/>
      <c r="GGI56" s="37"/>
      <c r="GGJ56" s="37"/>
      <c r="GGK56" s="37"/>
      <c r="GGL56" s="37"/>
      <c r="GGM56" s="37"/>
      <c r="GGN56" s="37"/>
      <c r="GGO56" s="37"/>
      <c r="GGP56" s="37"/>
      <c r="GGQ56" s="37"/>
      <c r="GGR56" s="37"/>
      <c r="GGS56" s="37"/>
      <c r="GGT56" s="37"/>
      <c r="GGU56" s="37"/>
      <c r="GGV56" s="37"/>
      <c r="GGW56" s="37"/>
      <c r="GGX56" s="37"/>
      <c r="GGY56" s="37"/>
      <c r="GGZ56" s="37"/>
      <c r="GHA56" s="37"/>
      <c r="GHB56" s="37"/>
      <c r="GHC56" s="37"/>
      <c r="GHD56" s="37"/>
      <c r="GHE56" s="37"/>
      <c r="GHF56" s="37"/>
      <c r="GHG56" s="37"/>
      <c r="GHH56" s="37"/>
      <c r="GHI56" s="37"/>
      <c r="GHJ56" s="37"/>
      <c r="GHK56" s="37"/>
      <c r="GHL56" s="37"/>
      <c r="GHM56" s="37"/>
      <c r="GHN56" s="37"/>
      <c r="GHO56" s="37"/>
      <c r="GHP56" s="37"/>
      <c r="GHQ56" s="37"/>
      <c r="GHR56" s="37"/>
      <c r="GHS56" s="37"/>
      <c r="GHT56" s="37"/>
      <c r="GHU56" s="37"/>
      <c r="GHV56" s="37"/>
      <c r="GHW56" s="37"/>
      <c r="GHX56" s="37"/>
      <c r="GHY56" s="37"/>
      <c r="GHZ56" s="37"/>
      <c r="GIA56" s="37"/>
      <c r="GIB56" s="37"/>
      <c r="GIC56" s="37"/>
      <c r="GID56" s="37"/>
      <c r="GIE56" s="37"/>
      <c r="GIF56" s="37"/>
      <c r="GIG56" s="37"/>
      <c r="GIH56" s="37"/>
      <c r="GII56" s="37"/>
      <c r="GIJ56" s="37"/>
      <c r="GIK56" s="37"/>
      <c r="GIL56" s="37"/>
      <c r="GIM56" s="37"/>
      <c r="GIN56" s="37"/>
      <c r="GIO56" s="37"/>
      <c r="GIP56" s="37"/>
      <c r="GIQ56" s="37"/>
      <c r="GIR56" s="37"/>
      <c r="GIS56" s="37"/>
      <c r="GIT56" s="37"/>
      <c r="GIU56" s="37"/>
      <c r="GIV56" s="37"/>
      <c r="GIW56" s="37"/>
      <c r="GIX56" s="37"/>
      <c r="GIY56" s="37"/>
      <c r="GIZ56" s="37"/>
      <c r="GJA56" s="37"/>
      <c r="GJB56" s="37"/>
      <c r="GJC56" s="37"/>
      <c r="GJD56" s="37"/>
      <c r="GJE56" s="37"/>
      <c r="GJF56" s="37"/>
      <c r="GJG56" s="37"/>
      <c r="GJH56" s="37"/>
      <c r="GJI56" s="37"/>
      <c r="GJJ56" s="37"/>
      <c r="GJK56" s="37"/>
      <c r="GJL56" s="37"/>
      <c r="GJM56" s="37"/>
      <c r="GJN56" s="37"/>
      <c r="GJO56" s="37"/>
      <c r="GJP56" s="37"/>
      <c r="GJQ56" s="37"/>
      <c r="GJR56" s="37"/>
      <c r="GJS56" s="37"/>
      <c r="GJT56" s="37"/>
      <c r="GJU56" s="37"/>
      <c r="GJV56" s="37"/>
      <c r="GJW56" s="37"/>
      <c r="GJX56" s="37"/>
      <c r="GJY56" s="37"/>
      <c r="GJZ56" s="37"/>
      <c r="GKA56" s="37"/>
      <c r="GKB56" s="37"/>
      <c r="GKC56" s="37"/>
      <c r="GKD56" s="37"/>
      <c r="GKE56" s="37"/>
      <c r="GKF56" s="37"/>
      <c r="GKG56" s="37"/>
      <c r="GKH56" s="37"/>
      <c r="GKI56" s="37"/>
      <c r="GKJ56" s="37"/>
      <c r="GKK56" s="37"/>
      <c r="GKL56" s="37"/>
      <c r="GKM56" s="37"/>
      <c r="GKN56" s="37"/>
      <c r="GKO56" s="37"/>
      <c r="GKP56" s="37"/>
      <c r="GKQ56" s="37"/>
      <c r="GKR56" s="37"/>
      <c r="GKS56" s="37"/>
      <c r="GKT56" s="37"/>
      <c r="GKU56" s="37"/>
      <c r="GKV56" s="37"/>
      <c r="GKW56" s="37"/>
      <c r="GKX56" s="37"/>
      <c r="GKY56" s="37"/>
      <c r="GKZ56" s="37"/>
      <c r="GLA56" s="37"/>
      <c r="GLB56" s="37"/>
      <c r="GLC56" s="37"/>
      <c r="GLD56" s="37"/>
      <c r="GLE56" s="37"/>
      <c r="GLF56" s="37"/>
      <c r="GLG56" s="37"/>
      <c r="GLH56" s="37"/>
      <c r="GLI56" s="37"/>
      <c r="GLJ56" s="37"/>
      <c r="GLK56" s="37"/>
      <c r="GLL56" s="37"/>
      <c r="GLM56" s="37"/>
      <c r="GLN56" s="37"/>
      <c r="GLO56" s="37"/>
      <c r="GLP56" s="37"/>
      <c r="GLQ56" s="37"/>
      <c r="GLR56" s="37"/>
      <c r="GLS56" s="37"/>
      <c r="GLT56" s="37"/>
      <c r="GLU56" s="37"/>
      <c r="GLV56" s="37"/>
      <c r="GLW56" s="37"/>
      <c r="GLX56" s="37"/>
      <c r="GLY56" s="37"/>
      <c r="GLZ56" s="37"/>
      <c r="GMA56" s="37"/>
      <c r="GMB56" s="37"/>
      <c r="GMC56" s="37"/>
      <c r="GMD56" s="37"/>
      <c r="GME56" s="37"/>
      <c r="GMF56" s="37"/>
      <c r="GMG56" s="37"/>
      <c r="GMH56" s="37"/>
      <c r="GMI56" s="37"/>
      <c r="GMJ56" s="37"/>
      <c r="GMK56" s="37"/>
      <c r="GML56" s="37"/>
      <c r="GMM56" s="37"/>
      <c r="GMN56" s="37"/>
      <c r="GMO56" s="37"/>
      <c r="GMP56" s="37"/>
      <c r="GMQ56" s="37"/>
      <c r="GMR56" s="37"/>
      <c r="GMS56" s="37"/>
      <c r="GMT56" s="37"/>
      <c r="GMU56" s="37"/>
      <c r="GMV56" s="37"/>
      <c r="GMW56" s="37"/>
      <c r="GMX56" s="37"/>
      <c r="GMY56" s="37"/>
      <c r="GMZ56" s="37"/>
      <c r="GNA56" s="37"/>
      <c r="GNB56" s="37"/>
      <c r="GNC56" s="37"/>
      <c r="GND56" s="37"/>
      <c r="GNE56" s="37"/>
      <c r="GNF56" s="37"/>
      <c r="GNG56" s="37"/>
      <c r="GNH56" s="37"/>
      <c r="GNI56" s="37"/>
      <c r="GNJ56" s="37"/>
      <c r="GNK56" s="37"/>
      <c r="GNL56" s="37"/>
      <c r="GNM56" s="37"/>
      <c r="GNN56" s="37"/>
      <c r="GNO56" s="37"/>
      <c r="GNP56" s="37"/>
      <c r="GNQ56" s="37"/>
      <c r="GNR56" s="37"/>
      <c r="GNS56" s="37"/>
      <c r="GNT56" s="37"/>
      <c r="GNU56" s="37"/>
      <c r="GNV56" s="37"/>
      <c r="GNW56" s="37"/>
      <c r="GNX56" s="37"/>
      <c r="GNY56" s="37"/>
      <c r="GNZ56" s="37"/>
      <c r="GOA56" s="37"/>
      <c r="GOB56" s="37"/>
      <c r="GOC56" s="37"/>
      <c r="GOD56" s="37"/>
      <c r="GOE56" s="37"/>
      <c r="GOF56" s="37"/>
      <c r="GOG56" s="37"/>
      <c r="GOH56" s="37"/>
      <c r="GOI56" s="37"/>
      <c r="GOJ56" s="37"/>
      <c r="GOK56" s="37"/>
      <c r="GOL56" s="37"/>
      <c r="GOM56" s="37"/>
      <c r="GON56" s="37"/>
      <c r="GOO56" s="37"/>
      <c r="GOP56" s="37"/>
      <c r="GOQ56" s="37"/>
      <c r="GOR56" s="37"/>
      <c r="GOS56" s="37"/>
      <c r="GOT56" s="37"/>
      <c r="GOU56" s="37"/>
      <c r="GOV56" s="37"/>
      <c r="GOW56" s="37"/>
      <c r="GOX56" s="37"/>
      <c r="GOY56" s="37"/>
      <c r="GOZ56" s="37"/>
      <c r="GPA56" s="37"/>
      <c r="GPB56" s="37"/>
      <c r="GPC56" s="37"/>
      <c r="GPD56" s="37"/>
      <c r="GPE56" s="37"/>
      <c r="GPF56" s="37"/>
      <c r="GPG56" s="37"/>
      <c r="GPH56" s="37"/>
      <c r="GPI56" s="37"/>
      <c r="GPJ56" s="37"/>
      <c r="GPK56" s="37"/>
      <c r="GPL56" s="37"/>
      <c r="GPM56" s="37"/>
      <c r="GPN56" s="37"/>
      <c r="GPO56" s="37"/>
      <c r="GPP56" s="37"/>
      <c r="GPQ56" s="37"/>
      <c r="GPR56" s="37"/>
      <c r="GPS56" s="37"/>
      <c r="GPT56" s="37"/>
      <c r="GPU56" s="37"/>
      <c r="GPV56" s="37"/>
      <c r="GPW56" s="37"/>
      <c r="GPX56" s="37"/>
      <c r="GPY56" s="37"/>
      <c r="GPZ56" s="37"/>
      <c r="GQA56" s="37"/>
      <c r="GQB56" s="37"/>
      <c r="GQC56" s="37"/>
      <c r="GQD56" s="37"/>
      <c r="GQE56" s="37"/>
      <c r="GQF56" s="37"/>
      <c r="GQG56" s="37"/>
      <c r="GQH56" s="37"/>
      <c r="GQI56" s="37"/>
      <c r="GQJ56" s="37"/>
      <c r="GQK56" s="37"/>
      <c r="GQL56" s="37"/>
      <c r="GQM56" s="37"/>
      <c r="GQN56" s="37"/>
      <c r="GQO56" s="37"/>
      <c r="GQP56" s="37"/>
      <c r="GQQ56" s="37"/>
      <c r="GQR56" s="37"/>
      <c r="GQS56" s="37"/>
      <c r="GQT56" s="37"/>
      <c r="GQU56" s="37"/>
      <c r="GQV56" s="37"/>
      <c r="GQW56" s="37"/>
      <c r="GQX56" s="37"/>
      <c r="GQY56" s="37"/>
      <c r="GQZ56" s="37"/>
      <c r="GRA56" s="37"/>
      <c r="GRB56" s="37"/>
      <c r="GRC56" s="37"/>
      <c r="GRD56" s="37"/>
      <c r="GRE56" s="37"/>
      <c r="GRF56" s="37"/>
      <c r="GRG56" s="37"/>
      <c r="GRH56" s="37"/>
      <c r="GRI56" s="37"/>
      <c r="GRJ56" s="37"/>
      <c r="GRK56" s="37"/>
      <c r="GRL56" s="37"/>
      <c r="GRM56" s="37"/>
      <c r="GRN56" s="37"/>
      <c r="GRO56" s="37"/>
      <c r="GRP56" s="37"/>
      <c r="GRQ56" s="37"/>
      <c r="GRR56" s="37"/>
      <c r="GRS56" s="37"/>
      <c r="GRT56" s="37"/>
      <c r="GRU56" s="37"/>
      <c r="GRV56" s="37"/>
      <c r="GRW56" s="37"/>
      <c r="GRX56" s="37"/>
      <c r="GRY56" s="37"/>
      <c r="GRZ56" s="37"/>
      <c r="GSA56" s="37"/>
      <c r="GSB56" s="37"/>
      <c r="GSC56" s="37"/>
      <c r="GSD56" s="37"/>
      <c r="GSE56" s="37"/>
      <c r="GSF56" s="37"/>
      <c r="GSG56" s="37"/>
      <c r="GSH56" s="37"/>
      <c r="GSI56" s="37"/>
      <c r="GSJ56" s="37"/>
      <c r="GSK56" s="37"/>
      <c r="GSL56" s="37"/>
      <c r="GSM56" s="37"/>
      <c r="GSN56" s="37"/>
      <c r="GSO56" s="37"/>
      <c r="GSP56" s="37"/>
      <c r="GSQ56" s="37"/>
      <c r="GSR56" s="37"/>
      <c r="GSS56" s="37"/>
      <c r="GST56" s="37"/>
      <c r="GSU56" s="37"/>
      <c r="GSV56" s="37"/>
      <c r="GSW56" s="37"/>
      <c r="GSX56" s="37"/>
      <c r="GSY56" s="37"/>
      <c r="GSZ56" s="37"/>
      <c r="GTA56" s="37"/>
      <c r="GTB56" s="37"/>
      <c r="GTC56" s="37"/>
      <c r="GTD56" s="37"/>
      <c r="GTE56" s="37"/>
      <c r="GTF56" s="37"/>
      <c r="GTG56" s="37"/>
      <c r="GTH56" s="37"/>
      <c r="GTI56" s="37"/>
      <c r="GTJ56" s="37"/>
      <c r="GTK56" s="37"/>
      <c r="GTL56" s="37"/>
      <c r="GTM56" s="37"/>
      <c r="GTN56" s="37"/>
      <c r="GTO56" s="37"/>
      <c r="GTP56" s="37"/>
      <c r="GTQ56" s="37"/>
      <c r="GTR56" s="37"/>
      <c r="GTS56" s="37"/>
      <c r="GTT56" s="37"/>
      <c r="GTU56" s="37"/>
      <c r="GTV56" s="37"/>
      <c r="GTW56" s="37"/>
      <c r="GTX56" s="37"/>
      <c r="GTY56" s="37"/>
      <c r="GTZ56" s="37"/>
      <c r="GUA56" s="37"/>
      <c r="GUB56" s="37"/>
      <c r="GUC56" s="37"/>
      <c r="GUD56" s="37"/>
      <c r="GUE56" s="37"/>
      <c r="GUF56" s="37"/>
      <c r="GUG56" s="37"/>
      <c r="GUH56" s="37"/>
      <c r="GUI56" s="37"/>
      <c r="GUJ56" s="37"/>
      <c r="GUK56" s="37"/>
      <c r="GUL56" s="37"/>
      <c r="GUM56" s="37"/>
      <c r="GUN56" s="37"/>
      <c r="GUO56" s="37"/>
      <c r="GUP56" s="37"/>
      <c r="GUQ56" s="37"/>
      <c r="GUR56" s="37"/>
      <c r="GUS56" s="37"/>
      <c r="GUT56" s="37"/>
      <c r="GUU56" s="37"/>
      <c r="GUV56" s="37"/>
      <c r="GUW56" s="37"/>
      <c r="GUX56" s="37"/>
      <c r="GUY56" s="37"/>
      <c r="GUZ56" s="37"/>
      <c r="GVA56" s="37"/>
      <c r="GVB56" s="37"/>
      <c r="GVC56" s="37"/>
      <c r="GVD56" s="37"/>
      <c r="GVE56" s="37"/>
      <c r="GVF56" s="37"/>
      <c r="GVG56" s="37"/>
      <c r="GVH56" s="37"/>
      <c r="GVI56" s="37"/>
      <c r="GVJ56" s="37"/>
      <c r="GVK56" s="37"/>
      <c r="GVL56" s="37"/>
      <c r="GVM56" s="37"/>
      <c r="GVN56" s="37"/>
      <c r="GVO56" s="37"/>
      <c r="GVP56" s="37"/>
      <c r="GVQ56" s="37"/>
      <c r="GVR56" s="37"/>
      <c r="GVS56" s="37"/>
      <c r="GVT56" s="37"/>
      <c r="GVU56" s="37"/>
      <c r="GVV56" s="37"/>
      <c r="GVW56" s="37"/>
      <c r="GVX56" s="37"/>
      <c r="GVY56" s="37"/>
      <c r="GVZ56" s="37"/>
      <c r="GWA56" s="37"/>
      <c r="GWB56" s="37"/>
      <c r="GWC56" s="37"/>
      <c r="GWD56" s="37"/>
      <c r="GWE56" s="37"/>
      <c r="GWF56" s="37"/>
      <c r="GWG56" s="37"/>
      <c r="GWH56" s="37"/>
      <c r="GWI56" s="37"/>
      <c r="GWJ56" s="37"/>
      <c r="GWK56" s="37"/>
      <c r="GWL56" s="37"/>
      <c r="GWM56" s="37"/>
      <c r="GWN56" s="37"/>
      <c r="GWO56" s="37"/>
      <c r="GWP56" s="37"/>
      <c r="GWQ56" s="37"/>
      <c r="GWR56" s="37"/>
      <c r="GWS56" s="37"/>
      <c r="GWT56" s="37"/>
      <c r="GWU56" s="37"/>
      <c r="GWV56" s="37"/>
      <c r="GWW56" s="37"/>
      <c r="GWX56" s="37"/>
      <c r="GWY56" s="37"/>
      <c r="GWZ56" s="37"/>
      <c r="GXA56" s="37"/>
      <c r="GXB56" s="37"/>
      <c r="GXC56" s="37"/>
      <c r="GXD56" s="37"/>
      <c r="GXE56" s="37"/>
      <c r="GXF56" s="37"/>
      <c r="GXG56" s="37"/>
      <c r="GXH56" s="37"/>
      <c r="GXI56" s="37"/>
      <c r="GXJ56" s="37"/>
      <c r="GXK56" s="37"/>
      <c r="GXL56" s="37"/>
      <c r="GXM56" s="37"/>
      <c r="GXN56" s="37"/>
      <c r="GXO56" s="37"/>
      <c r="GXP56" s="37"/>
      <c r="GXQ56" s="37"/>
      <c r="GXR56" s="37"/>
      <c r="GXS56" s="37"/>
      <c r="GXT56" s="37"/>
      <c r="GXU56" s="37"/>
      <c r="GXV56" s="37"/>
      <c r="GXW56" s="37"/>
      <c r="GXX56" s="37"/>
      <c r="GXY56" s="37"/>
      <c r="GXZ56" s="37"/>
      <c r="GYA56" s="37"/>
      <c r="GYB56" s="37"/>
      <c r="GYC56" s="37"/>
      <c r="GYD56" s="37"/>
      <c r="GYE56" s="37"/>
      <c r="GYF56" s="37"/>
      <c r="GYG56" s="37"/>
      <c r="GYH56" s="37"/>
      <c r="GYI56" s="37"/>
      <c r="GYJ56" s="37"/>
      <c r="GYK56" s="37"/>
      <c r="GYL56" s="37"/>
      <c r="GYM56" s="37"/>
      <c r="GYN56" s="37"/>
      <c r="GYO56" s="37"/>
      <c r="GYP56" s="37"/>
      <c r="GYQ56" s="37"/>
      <c r="GYR56" s="37"/>
      <c r="GYS56" s="37"/>
      <c r="GYT56" s="37"/>
      <c r="GYU56" s="37"/>
      <c r="GYV56" s="37"/>
      <c r="GYW56" s="37"/>
      <c r="GYX56" s="37"/>
      <c r="GYY56" s="37"/>
      <c r="GYZ56" s="37"/>
      <c r="GZA56" s="37"/>
      <c r="GZB56" s="37"/>
      <c r="GZC56" s="37"/>
      <c r="GZD56" s="37"/>
      <c r="GZE56" s="37"/>
      <c r="GZF56" s="37"/>
      <c r="GZG56" s="37"/>
      <c r="GZH56" s="37"/>
      <c r="GZI56" s="37"/>
      <c r="GZJ56" s="37"/>
      <c r="GZK56" s="37"/>
      <c r="GZL56" s="37"/>
      <c r="GZM56" s="37"/>
      <c r="GZN56" s="37"/>
      <c r="GZO56" s="37"/>
      <c r="GZP56" s="37"/>
      <c r="GZQ56" s="37"/>
      <c r="GZR56" s="37"/>
      <c r="GZS56" s="37"/>
      <c r="GZT56" s="37"/>
      <c r="GZU56" s="37"/>
      <c r="GZV56" s="37"/>
      <c r="GZW56" s="37"/>
      <c r="GZX56" s="37"/>
      <c r="GZY56" s="37"/>
      <c r="GZZ56" s="37"/>
      <c r="HAA56" s="37"/>
      <c r="HAB56" s="37"/>
      <c r="HAC56" s="37"/>
      <c r="HAD56" s="37"/>
      <c r="HAE56" s="37"/>
      <c r="HAF56" s="37"/>
      <c r="HAG56" s="37"/>
      <c r="HAH56" s="37"/>
      <c r="HAI56" s="37"/>
      <c r="HAJ56" s="37"/>
      <c r="HAK56" s="37"/>
      <c r="HAL56" s="37"/>
      <c r="HAM56" s="37"/>
      <c r="HAN56" s="37"/>
      <c r="HAO56" s="37"/>
      <c r="HAP56" s="37"/>
      <c r="HAQ56" s="37"/>
      <c r="HAR56" s="37"/>
      <c r="HAS56" s="37"/>
      <c r="HAT56" s="37"/>
      <c r="HAU56" s="37"/>
      <c r="HAV56" s="37"/>
      <c r="HAW56" s="37"/>
      <c r="HAX56" s="37"/>
      <c r="HAY56" s="37"/>
      <c r="HAZ56" s="37"/>
      <c r="HBA56" s="37"/>
      <c r="HBB56" s="37"/>
      <c r="HBC56" s="37"/>
      <c r="HBD56" s="37"/>
      <c r="HBE56" s="37"/>
      <c r="HBF56" s="37"/>
      <c r="HBG56" s="37"/>
      <c r="HBH56" s="37"/>
      <c r="HBI56" s="37"/>
      <c r="HBJ56" s="37"/>
      <c r="HBK56" s="37"/>
      <c r="HBL56" s="37"/>
      <c r="HBM56" s="37"/>
      <c r="HBN56" s="37"/>
      <c r="HBO56" s="37"/>
      <c r="HBP56" s="37"/>
      <c r="HBQ56" s="37"/>
      <c r="HBR56" s="37"/>
      <c r="HBS56" s="37"/>
      <c r="HBT56" s="37"/>
      <c r="HBU56" s="37"/>
      <c r="HBV56" s="37"/>
      <c r="HBW56" s="37"/>
      <c r="HBX56" s="37"/>
      <c r="HBY56" s="37"/>
      <c r="HBZ56" s="37"/>
      <c r="HCA56" s="37"/>
      <c r="HCB56" s="37"/>
      <c r="HCC56" s="37"/>
      <c r="HCD56" s="37"/>
      <c r="HCE56" s="37"/>
      <c r="HCF56" s="37"/>
      <c r="HCG56" s="37"/>
      <c r="HCH56" s="37"/>
      <c r="HCI56" s="37"/>
      <c r="HCJ56" s="37"/>
      <c r="HCK56" s="37"/>
      <c r="HCL56" s="37"/>
      <c r="HCM56" s="37"/>
      <c r="HCN56" s="37"/>
      <c r="HCO56" s="37"/>
      <c r="HCP56" s="37"/>
      <c r="HCQ56" s="37"/>
      <c r="HCR56" s="37"/>
      <c r="HCS56" s="37"/>
      <c r="HCT56" s="37"/>
      <c r="HCU56" s="37"/>
      <c r="HCV56" s="37"/>
      <c r="HCW56" s="37"/>
      <c r="HCX56" s="37"/>
      <c r="HCY56" s="37"/>
      <c r="HCZ56" s="37"/>
      <c r="HDA56" s="37"/>
      <c r="HDB56" s="37"/>
      <c r="HDC56" s="37"/>
      <c r="HDD56" s="37"/>
      <c r="HDE56" s="37"/>
      <c r="HDF56" s="37"/>
      <c r="HDG56" s="37"/>
      <c r="HDH56" s="37"/>
      <c r="HDI56" s="37"/>
      <c r="HDJ56" s="37"/>
      <c r="HDK56" s="37"/>
      <c r="HDL56" s="37"/>
      <c r="HDM56" s="37"/>
      <c r="HDN56" s="37"/>
      <c r="HDO56" s="37"/>
      <c r="HDP56" s="37"/>
      <c r="HDQ56" s="37"/>
      <c r="HDR56" s="37"/>
      <c r="HDS56" s="37"/>
      <c r="HDT56" s="37"/>
      <c r="HDU56" s="37"/>
      <c r="HDV56" s="37"/>
      <c r="HDW56" s="37"/>
      <c r="HDX56" s="37"/>
      <c r="HDY56" s="37"/>
      <c r="HDZ56" s="37"/>
      <c r="HEA56" s="37"/>
      <c r="HEB56" s="37"/>
      <c r="HEC56" s="37"/>
      <c r="HED56" s="37"/>
      <c r="HEE56" s="37"/>
      <c r="HEF56" s="37"/>
      <c r="HEG56" s="37"/>
      <c r="HEH56" s="37"/>
      <c r="HEI56" s="37"/>
      <c r="HEJ56" s="37"/>
      <c r="HEK56" s="37"/>
      <c r="HEL56" s="37"/>
      <c r="HEM56" s="37"/>
      <c r="HEN56" s="37"/>
      <c r="HEO56" s="37"/>
      <c r="HEP56" s="37"/>
      <c r="HEQ56" s="37"/>
      <c r="HER56" s="37"/>
      <c r="HES56" s="37"/>
      <c r="HET56" s="37"/>
      <c r="HEU56" s="37"/>
      <c r="HEV56" s="37"/>
      <c r="HEW56" s="37"/>
      <c r="HEX56" s="37"/>
      <c r="HEY56" s="37"/>
      <c r="HEZ56" s="37"/>
      <c r="HFA56" s="37"/>
      <c r="HFB56" s="37"/>
      <c r="HFC56" s="37"/>
      <c r="HFD56" s="37"/>
      <c r="HFE56" s="37"/>
      <c r="HFF56" s="37"/>
      <c r="HFG56" s="37"/>
      <c r="HFH56" s="37"/>
      <c r="HFI56" s="37"/>
      <c r="HFJ56" s="37"/>
      <c r="HFK56" s="37"/>
      <c r="HFL56" s="37"/>
      <c r="HFM56" s="37"/>
      <c r="HFN56" s="37"/>
      <c r="HFO56" s="37"/>
      <c r="HFP56" s="37"/>
      <c r="HFQ56" s="37"/>
      <c r="HFR56" s="37"/>
      <c r="HFS56" s="37"/>
      <c r="HFT56" s="37"/>
      <c r="HFU56" s="37"/>
      <c r="HFV56" s="37"/>
      <c r="HFW56" s="37"/>
      <c r="HFX56" s="37"/>
      <c r="HFY56" s="37"/>
      <c r="HFZ56" s="37"/>
      <c r="HGA56" s="37"/>
      <c r="HGB56" s="37"/>
      <c r="HGC56" s="37"/>
      <c r="HGD56" s="37"/>
      <c r="HGE56" s="37"/>
      <c r="HGF56" s="37"/>
      <c r="HGG56" s="37"/>
      <c r="HGH56" s="37"/>
      <c r="HGI56" s="37"/>
      <c r="HGJ56" s="37"/>
      <c r="HGK56" s="37"/>
      <c r="HGL56" s="37"/>
      <c r="HGM56" s="37"/>
      <c r="HGN56" s="37"/>
      <c r="HGO56" s="37"/>
      <c r="HGP56" s="37"/>
      <c r="HGQ56" s="37"/>
      <c r="HGR56" s="37"/>
      <c r="HGS56" s="37"/>
      <c r="HGT56" s="37"/>
      <c r="HGU56" s="37"/>
      <c r="HGV56" s="37"/>
      <c r="HGW56" s="37"/>
      <c r="HGX56" s="37"/>
      <c r="HGY56" s="37"/>
      <c r="HGZ56" s="37"/>
      <c r="HHA56" s="37"/>
      <c r="HHB56" s="37"/>
      <c r="HHC56" s="37"/>
      <c r="HHD56" s="37"/>
      <c r="HHE56" s="37"/>
      <c r="HHF56" s="37"/>
      <c r="HHG56" s="37"/>
      <c r="HHH56" s="37"/>
      <c r="HHI56" s="37"/>
      <c r="HHJ56" s="37"/>
      <c r="HHK56" s="37"/>
      <c r="HHL56" s="37"/>
      <c r="HHM56" s="37"/>
      <c r="HHN56" s="37"/>
      <c r="HHO56" s="37"/>
      <c r="HHP56" s="37"/>
      <c r="HHQ56" s="37"/>
      <c r="HHR56" s="37"/>
      <c r="HHS56" s="37"/>
      <c r="HHT56" s="37"/>
      <c r="HHU56" s="37"/>
      <c r="HHV56" s="37"/>
      <c r="HHW56" s="37"/>
      <c r="HHX56" s="37"/>
      <c r="HHY56" s="37"/>
      <c r="HHZ56" s="37"/>
      <c r="HIA56" s="37"/>
      <c r="HIB56" s="37"/>
      <c r="HIC56" s="37"/>
      <c r="HID56" s="37"/>
      <c r="HIE56" s="37"/>
      <c r="HIF56" s="37"/>
      <c r="HIG56" s="37"/>
      <c r="HIH56" s="37"/>
      <c r="HII56" s="37"/>
      <c r="HIJ56" s="37"/>
      <c r="HIK56" s="37"/>
      <c r="HIL56" s="37"/>
      <c r="HIM56" s="37"/>
      <c r="HIN56" s="37"/>
      <c r="HIO56" s="37"/>
      <c r="HIP56" s="37"/>
      <c r="HIQ56" s="37"/>
      <c r="HIR56" s="37"/>
      <c r="HIS56" s="37"/>
      <c r="HIT56" s="37"/>
      <c r="HIU56" s="37"/>
      <c r="HIV56" s="37"/>
      <c r="HIW56" s="37"/>
      <c r="HIX56" s="37"/>
      <c r="HIY56" s="37"/>
      <c r="HIZ56" s="37"/>
      <c r="HJA56" s="37"/>
      <c r="HJB56" s="37"/>
      <c r="HJC56" s="37"/>
      <c r="HJD56" s="37"/>
      <c r="HJE56" s="37"/>
      <c r="HJF56" s="37"/>
      <c r="HJG56" s="37"/>
      <c r="HJH56" s="37"/>
      <c r="HJI56" s="37"/>
      <c r="HJJ56" s="37"/>
      <c r="HJK56" s="37"/>
      <c r="HJL56" s="37"/>
      <c r="HJM56" s="37"/>
      <c r="HJN56" s="37"/>
      <c r="HJO56" s="37"/>
      <c r="HJP56" s="37"/>
      <c r="HJQ56" s="37"/>
      <c r="HJR56" s="37"/>
      <c r="HJS56" s="37"/>
      <c r="HJT56" s="37"/>
      <c r="HJU56" s="37"/>
      <c r="HJV56" s="37"/>
      <c r="HJW56" s="37"/>
      <c r="HJX56" s="37"/>
      <c r="HJY56" s="37"/>
      <c r="HJZ56" s="37"/>
      <c r="HKA56" s="37"/>
      <c r="HKB56" s="37"/>
      <c r="HKC56" s="37"/>
      <c r="HKD56" s="37"/>
      <c r="HKE56" s="37"/>
      <c r="HKF56" s="37"/>
      <c r="HKG56" s="37"/>
      <c r="HKH56" s="37"/>
      <c r="HKI56" s="37"/>
      <c r="HKJ56" s="37"/>
      <c r="HKK56" s="37"/>
      <c r="HKL56" s="37"/>
      <c r="HKM56" s="37"/>
      <c r="HKN56" s="37"/>
      <c r="HKO56" s="37"/>
      <c r="HKP56" s="37"/>
      <c r="HKQ56" s="37"/>
      <c r="HKR56" s="37"/>
      <c r="HKS56" s="37"/>
      <c r="HKT56" s="37"/>
      <c r="HKU56" s="37"/>
      <c r="HKV56" s="37"/>
      <c r="HKW56" s="37"/>
      <c r="HKX56" s="37"/>
      <c r="HKY56" s="37"/>
      <c r="HKZ56" s="37"/>
      <c r="HLA56" s="37"/>
      <c r="HLB56" s="37"/>
      <c r="HLC56" s="37"/>
      <c r="HLD56" s="37"/>
      <c r="HLE56" s="37"/>
      <c r="HLF56" s="37"/>
      <c r="HLG56" s="37"/>
      <c r="HLH56" s="37"/>
      <c r="HLI56" s="37"/>
      <c r="HLJ56" s="37"/>
      <c r="HLK56" s="37"/>
      <c r="HLL56" s="37"/>
      <c r="HLM56" s="37"/>
      <c r="HLN56" s="37"/>
      <c r="HLO56" s="37"/>
      <c r="HLP56" s="37"/>
      <c r="HLQ56" s="37"/>
      <c r="HLR56" s="37"/>
      <c r="HLS56" s="37"/>
      <c r="HLT56" s="37"/>
      <c r="HLU56" s="37"/>
      <c r="HLV56" s="37"/>
      <c r="HLW56" s="37"/>
      <c r="HLX56" s="37"/>
      <c r="HLY56" s="37"/>
      <c r="HLZ56" s="37"/>
      <c r="HMA56" s="37"/>
      <c r="HMB56" s="37"/>
      <c r="HMC56" s="37"/>
      <c r="HMD56" s="37"/>
      <c r="HME56" s="37"/>
      <c r="HMF56" s="37"/>
      <c r="HMG56" s="37"/>
      <c r="HMH56" s="37"/>
      <c r="HMI56" s="37"/>
      <c r="HMJ56" s="37"/>
      <c r="HMK56" s="37"/>
      <c r="HML56" s="37"/>
      <c r="HMM56" s="37"/>
      <c r="HMN56" s="37"/>
      <c r="HMO56" s="37"/>
      <c r="HMP56" s="37"/>
      <c r="HMQ56" s="37"/>
      <c r="HMR56" s="37"/>
      <c r="HMS56" s="37"/>
      <c r="HMT56" s="37"/>
      <c r="HMU56" s="37"/>
      <c r="HMV56" s="37"/>
      <c r="HMW56" s="37"/>
      <c r="HMX56" s="37"/>
      <c r="HMY56" s="37"/>
      <c r="HMZ56" s="37"/>
      <c r="HNA56" s="37"/>
      <c r="HNB56" s="37"/>
      <c r="HNC56" s="37"/>
      <c r="HND56" s="37"/>
      <c r="HNE56" s="37"/>
      <c r="HNF56" s="37"/>
      <c r="HNG56" s="37"/>
      <c r="HNH56" s="37"/>
      <c r="HNI56" s="37"/>
      <c r="HNJ56" s="37"/>
      <c r="HNK56" s="37"/>
      <c r="HNL56" s="37"/>
      <c r="HNM56" s="37"/>
      <c r="HNN56" s="37"/>
      <c r="HNO56" s="37"/>
      <c r="HNP56" s="37"/>
      <c r="HNQ56" s="37"/>
      <c r="HNR56" s="37"/>
      <c r="HNS56" s="37"/>
      <c r="HNT56" s="37"/>
      <c r="HNU56" s="37"/>
      <c r="HNV56" s="37"/>
      <c r="HNW56" s="37"/>
      <c r="HNX56" s="37"/>
      <c r="HNY56" s="37"/>
      <c r="HNZ56" s="37"/>
      <c r="HOA56" s="37"/>
      <c r="HOB56" s="37"/>
      <c r="HOC56" s="37"/>
      <c r="HOD56" s="37"/>
      <c r="HOE56" s="37"/>
      <c r="HOF56" s="37"/>
      <c r="HOG56" s="37"/>
      <c r="HOH56" s="37"/>
      <c r="HOI56" s="37"/>
      <c r="HOJ56" s="37"/>
      <c r="HOK56" s="37"/>
      <c r="HOL56" s="37"/>
      <c r="HOM56" s="37"/>
      <c r="HON56" s="37"/>
      <c r="HOO56" s="37"/>
      <c r="HOP56" s="37"/>
      <c r="HOQ56" s="37"/>
      <c r="HOR56" s="37"/>
      <c r="HOS56" s="37"/>
      <c r="HOT56" s="37"/>
      <c r="HOU56" s="37"/>
      <c r="HOV56" s="37"/>
      <c r="HOW56" s="37"/>
      <c r="HOX56" s="37"/>
      <c r="HOY56" s="37"/>
      <c r="HOZ56" s="37"/>
      <c r="HPA56" s="37"/>
      <c r="HPB56" s="37"/>
      <c r="HPC56" s="37"/>
      <c r="HPD56" s="37"/>
      <c r="HPE56" s="37"/>
      <c r="HPF56" s="37"/>
      <c r="HPG56" s="37"/>
      <c r="HPH56" s="37"/>
      <c r="HPI56" s="37"/>
      <c r="HPJ56" s="37"/>
      <c r="HPK56" s="37"/>
      <c r="HPL56" s="37"/>
      <c r="HPM56" s="37"/>
      <c r="HPN56" s="37"/>
      <c r="HPO56" s="37"/>
      <c r="HPP56" s="37"/>
      <c r="HPQ56" s="37"/>
      <c r="HPR56" s="37"/>
      <c r="HPS56" s="37"/>
      <c r="HPT56" s="37"/>
      <c r="HPU56" s="37"/>
      <c r="HPV56" s="37"/>
      <c r="HPW56" s="37"/>
      <c r="HPX56" s="37"/>
      <c r="HPY56" s="37"/>
      <c r="HPZ56" s="37"/>
      <c r="HQA56" s="37"/>
      <c r="HQB56" s="37"/>
      <c r="HQC56" s="37"/>
      <c r="HQD56" s="37"/>
      <c r="HQE56" s="37"/>
      <c r="HQF56" s="37"/>
      <c r="HQG56" s="37"/>
      <c r="HQH56" s="37"/>
      <c r="HQI56" s="37"/>
      <c r="HQJ56" s="37"/>
      <c r="HQK56" s="37"/>
      <c r="HQL56" s="37"/>
      <c r="HQM56" s="37"/>
      <c r="HQN56" s="37"/>
      <c r="HQO56" s="37"/>
      <c r="HQP56" s="37"/>
      <c r="HQQ56" s="37"/>
      <c r="HQR56" s="37"/>
      <c r="HQS56" s="37"/>
      <c r="HQT56" s="37"/>
      <c r="HQU56" s="37"/>
      <c r="HQV56" s="37"/>
      <c r="HQW56" s="37"/>
      <c r="HQX56" s="37"/>
      <c r="HQY56" s="37"/>
      <c r="HQZ56" s="37"/>
      <c r="HRA56" s="37"/>
      <c r="HRB56" s="37"/>
      <c r="HRC56" s="37"/>
      <c r="HRD56" s="37"/>
      <c r="HRE56" s="37"/>
      <c r="HRF56" s="37"/>
      <c r="HRG56" s="37"/>
      <c r="HRH56" s="37"/>
      <c r="HRI56" s="37"/>
      <c r="HRJ56" s="37"/>
      <c r="HRK56" s="37"/>
      <c r="HRL56" s="37"/>
      <c r="HRM56" s="37"/>
      <c r="HRN56" s="37"/>
      <c r="HRO56" s="37"/>
      <c r="HRP56" s="37"/>
      <c r="HRQ56" s="37"/>
      <c r="HRR56" s="37"/>
      <c r="HRS56" s="37"/>
      <c r="HRT56" s="37"/>
      <c r="HRU56" s="37"/>
      <c r="HRV56" s="37"/>
      <c r="HRW56" s="37"/>
      <c r="HRX56" s="37"/>
      <c r="HRY56" s="37"/>
      <c r="HRZ56" s="37"/>
      <c r="HSA56" s="37"/>
      <c r="HSB56" s="37"/>
      <c r="HSC56" s="37"/>
      <c r="HSD56" s="37"/>
      <c r="HSE56" s="37"/>
      <c r="HSF56" s="37"/>
      <c r="HSG56" s="37"/>
      <c r="HSH56" s="37"/>
      <c r="HSI56" s="37"/>
      <c r="HSJ56" s="37"/>
      <c r="HSK56" s="37"/>
      <c r="HSL56" s="37"/>
      <c r="HSM56" s="37"/>
      <c r="HSN56" s="37"/>
      <c r="HSO56" s="37"/>
      <c r="HSP56" s="37"/>
      <c r="HSQ56" s="37"/>
      <c r="HSR56" s="37"/>
      <c r="HSS56" s="37"/>
      <c r="HST56" s="37"/>
      <c r="HSU56" s="37"/>
      <c r="HSV56" s="37"/>
      <c r="HSW56" s="37"/>
      <c r="HSX56" s="37"/>
      <c r="HSY56" s="37"/>
      <c r="HSZ56" s="37"/>
      <c r="HTA56" s="37"/>
      <c r="HTB56" s="37"/>
      <c r="HTC56" s="37"/>
      <c r="HTD56" s="37"/>
      <c r="HTE56" s="37"/>
      <c r="HTF56" s="37"/>
      <c r="HTG56" s="37"/>
      <c r="HTH56" s="37"/>
      <c r="HTI56" s="37"/>
      <c r="HTJ56" s="37"/>
      <c r="HTK56" s="37"/>
      <c r="HTL56" s="37"/>
      <c r="HTM56" s="37"/>
      <c r="HTN56" s="37"/>
      <c r="HTO56" s="37"/>
      <c r="HTP56" s="37"/>
      <c r="HTQ56" s="37"/>
      <c r="HTR56" s="37"/>
      <c r="HTS56" s="37"/>
      <c r="HTT56" s="37"/>
      <c r="HTU56" s="37"/>
      <c r="HTV56" s="37"/>
      <c r="HTW56" s="37"/>
      <c r="HTX56" s="37"/>
      <c r="HTY56" s="37"/>
      <c r="HTZ56" s="37"/>
      <c r="HUA56" s="37"/>
      <c r="HUB56" s="37"/>
      <c r="HUC56" s="37"/>
      <c r="HUD56" s="37"/>
      <c r="HUE56" s="37"/>
      <c r="HUF56" s="37"/>
      <c r="HUG56" s="37"/>
      <c r="HUH56" s="37"/>
      <c r="HUI56" s="37"/>
      <c r="HUJ56" s="37"/>
      <c r="HUK56" s="37"/>
      <c r="HUL56" s="37"/>
      <c r="HUM56" s="37"/>
      <c r="HUN56" s="37"/>
      <c r="HUO56" s="37"/>
      <c r="HUP56" s="37"/>
      <c r="HUQ56" s="37"/>
      <c r="HUR56" s="37"/>
      <c r="HUS56" s="37"/>
      <c r="HUT56" s="37"/>
      <c r="HUU56" s="37"/>
      <c r="HUV56" s="37"/>
      <c r="HUW56" s="37"/>
      <c r="HUX56" s="37"/>
      <c r="HUY56" s="37"/>
      <c r="HUZ56" s="37"/>
      <c r="HVA56" s="37"/>
      <c r="HVB56" s="37"/>
      <c r="HVC56" s="37"/>
      <c r="HVD56" s="37"/>
      <c r="HVE56" s="37"/>
      <c r="HVF56" s="37"/>
      <c r="HVG56" s="37"/>
      <c r="HVH56" s="37"/>
      <c r="HVI56" s="37"/>
      <c r="HVJ56" s="37"/>
      <c r="HVK56" s="37"/>
      <c r="HVL56" s="37"/>
      <c r="HVM56" s="37"/>
      <c r="HVN56" s="37"/>
      <c r="HVO56" s="37"/>
      <c r="HVP56" s="37"/>
      <c r="HVQ56" s="37"/>
      <c r="HVR56" s="37"/>
      <c r="HVS56" s="37"/>
      <c r="HVT56" s="37"/>
      <c r="HVU56" s="37"/>
      <c r="HVV56" s="37"/>
      <c r="HVW56" s="37"/>
      <c r="HVX56" s="37"/>
      <c r="HVY56" s="37"/>
      <c r="HVZ56" s="37"/>
      <c r="HWA56" s="37"/>
      <c r="HWB56" s="37"/>
      <c r="HWC56" s="37"/>
      <c r="HWD56" s="37"/>
      <c r="HWE56" s="37"/>
      <c r="HWF56" s="37"/>
      <c r="HWG56" s="37"/>
      <c r="HWH56" s="37"/>
      <c r="HWI56" s="37"/>
      <c r="HWJ56" s="37"/>
      <c r="HWK56" s="37"/>
      <c r="HWL56" s="37"/>
      <c r="HWM56" s="37"/>
      <c r="HWN56" s="37"/>
      <c r="HWO56" s="37"/>
      <c r="HWP56" s="37"/>
      <c r="HWQ56" s="37"/>
      <c r="HWR56" s="37"/>
      <c r="HWS56" s="37"/>
      <c r="HWT56" s="37"/>
      <c r="HWU56" s="37"/>
      <c r="HWV56" s="37"/>
      <c r="HWW56" s="37"/>
      <c r="HWX56" s="37"/>
      <c r="HWY56" s="37"/>
      <c r="HWZ56" s="37"/>
      <c r="HXA56" s="37"/>
      <c r="HXB56" s="37"/>
      <c r="HXC56" s="37"/>
      <c r="HXD56" s="37"/>
      <c r="HXE56" s="37"/>
      <c r="HXF56" s="37"/>
      <c r="HXG56" s="37"/>
      <c r="HXH56" s="37"/>
      <c r="HXI56" s="37"/>
      <c r="HXJ56" s="37"/>
      <c r="HXK56" s="37"/>
      <c r="HXL56" s="37"/>
      <c r="HXM56" s="37"/>
      <c r="HXN56" s="37"/>
      <c r="HXO56" s="37"/>
      <c r="HXP56" s="37"/>
      <c r="HXQ56" s="37"/>
      <c r="HXR56" s="37"/>
      <c r="HXS56" s="37"/>
      <c r="HXT56" s="37"/>
      <c r="HXU56" s="37"/>
      <c r="HXV56" s="37"/>
      <c r="HXW56" s="37"/>
      <c r="HXX56" s="37"/>
      <c r="HXY56" s="37"/>
      <c r="HXZ56" s="37"/>
      <c r="HYA56" s="37"/>
      <c r="HYB56" s="37"/>
      <c r="HYC56" s="37"/>
      <c r="HYD56" s="37"/>
      <c r="HYE56" s="37"/>
      <c r="HYF56" s="37"/>
      <c r="HYG56" s="37"/>
      <c r="HYH56" s="37"/>
      <c r="HYI56" s="37"/>
      <c r="HYJ56" s="37"/>
      <c r="HYK56" s="37"/>
      <c r="HYL56" s="37"/>
      <c r="HYM56" s="37"/>
      <c r="HYN56" s="37"/>
      <c r="HYO56" s="37"/>
      <c r="HYP56" s="37"/>
      <c r="HYQ56" s="37"/>
      <c r="HYR56" s="37"/>
      <c r="HYS56" s="37"/>
      <c r="HYT56" s="37"/>
      <c r="HYU56" s="37"/>
      <c r="HYV56" s="37"/>
      <c r="HYW56" s="37"/>
      <c r="HYX56" s="37"/>
      <c r="HYY56" s="37"/>
      <c r="HYZ56" s="37"/>
      <c r="HZA56" s="37"/>
      <c r="HZB56" s="37"/>
      <c r="HZC56" s="37"/>
      <c r="HZD56" s="37"/>
      <c r="HZE56" s="37"/>
      <c r="HZF56" s="37"/>
      <c r="HZG56" s="37"/>
      <c r="HZH56" s="37"/>
      <c r="HZI56" s="37"/>
      <c r="HZJ56" s="37"/>
      <c r="HZK56" s="37"/>
      <c r="HZL56" s="37"/>
      <c r="HZM56" s="37"/>
      <c r="HZN56" s="37"/>
      <c r="HZO56" s="37"/>
      <c r="HZP56" s="37"/>
      <c r="HZQ56" s="37"/>
      <c r="HZR56" s="37"/>
      <c r="HZS56" s="37"/>
      <c r="HZT56" s="37"/>
      <c r="HZU56" s="37"/>
      <c r="HZV56" s="37"/>
      <c r="HZW56" s="37"/>
      <c r="HZX56" s="37"/>
      <c r="HZY56" s="37"/>
      <c r="HZZ56" s="37"/>
      <c r="IAA56" s="37"/>
      <c r="IAB56" s="37"/>
      <c r="IAC56" s="37"/>
      <c r="IAD56" s="37"/>
      <c r="IAE56" s="37"/>
      <c r="IAF56" s="37"/>
      <c r="IAG56" s="37"/>
      <c r="IAH56" s="37"/>
      <c r="IAI56" s="37"/>
      <c r="IAJ56" s="37"/>
      <c r="IAK56" s="37"/>
      <c r="IAL56" s="37"/>
      <c r="IAM56" s="37"/>
      <c r="IAN56" s="37"/>
      <c r="IAO56" s="37"/>
      <c r="IAP56" s="37"/>
      <c r="IAQ56" s="37"/>
      <c r="IAR56" s="37"/>
      <c r="IAS56" s="37"/>
      <c r="IAT56" s="37"/>
      <c r="IAU56" s="37"/>
      <c r="IAV56" s="37"/>
      <c r="IAW56" s="37"/>
      <c r="IAX56" s="37"/>
      <c r="IAY56" s="37"/>
      <c r="IAZ56" s="37"/>
      <c r="IBA56" s="37"/>
      <c r="IBB56" s="37"/>
      <c r="IBC56" s="37"/>
      <c r="IBD56" s="37"/>
      <c r="IBE56" s="37"/>
      <c r="IBF56" s="37"/>
      <c r="IBG56" s="37"/>
      <c r="IBH56" s="37"/>
      <c r="IBI56" s="37"/>
      <c r="IBJ56" s="37"/>
      <c r="IBK56" s="37"/>
      <c r="IBL56" s="37"/>
      <c r="IBM56" s="37"/>
      <c r="IBN56" s="37"/>
      <c r="IBO56" s="37"/>
      <c r="IBP56" s="37"/>
      <c r="IBQ56" s="37"/>
      <c r="IBR56" s="37"/>
      <c r="IBS56" s="37"/>
      <c r="IBT56" s="37"/>
      <c r="IBU56" s="37"/>
      <c r="IBV56" s="37"/>
      <c r="IBW56" s="37"/>
      <c r="IBX56" s="37"/>
      <c r="IBY56" s="37"/>
      <c r="IBZ56" s="37"/>
      <c r="ICA56" s="37"/>
      <c r="ICB56" s="37"/>
      <c r="ICC56" s="37"/>
      <c r="ICD56" s="37"/>
      <c r="ICE56" s="37"/>
      <c r="ICF56" s="37"/>
      <c r="ICG56" s="37"/>
      <c r="ICH56" s="37"/>
      <c r="ICI56" s="37"/>
      <c r="ICJ56" s="37"/>
      <c r="ICK56" s="37"/>
      <c r="ICL56" s="37"/>
      <c r="ICM56" s="37"/>
      <c r="ICN56" s="37"/>
      <c r="ICO56" s="37"/>
      <c r="ICP56" s="37"/>
      <c r="ICQ56" s="37"/>
      <c r="ICR56" s="37"/>
      <c r="ICS56" s="37"/>
      <c r="ICT56" s="37"/>
      <c r="ICU56" s="37"/>
      <c r="ICV56" s="37"/>
      <c r="ICW56" s="37"/>
      <c r="ICX56" s="37"/>
      <c r="ICY56" s="37"/>
      <c r="ICZ56" s="37"/>
      <c r="IDA56" s="37"/>
      <c r="IDB56" s="37"/>
      <c r="IDC56" s="37"/>
      <c r="IDD56" s="37"/>
      <c r="IDE56" s="37"/>
      <c r="IDF56" s="37"/>
      <c r="IDG56" s="37"/>
      <c r="IDH56" s="37"/>
      <c r="IDI56" s="37"/>
      <c r="IDJ56" s="37"/>
      <c r="IDK56" s="37"/>
      <c r="IDL56" s="37"/>
      <c r="IDM56" s="37"/>
      <c r="IDN56" s="37"/>
      <c r="IDO56" s="37"/>
      <c r="IDP56" s="37"/>
      <c r="IDQ56" s="37"/>
      <c r="IDR56" s="37"/>
      <c r="IDS56" s="37"/>
      <c r="IDT56" s="37"/>
      <c r="IDU56" s="37"/>
      <c r="IDV56" s="37"/>
      <c r="IDW56" s="37"/>
      <c r="IDX56" s="37"/>
      <c r="IDY56" s="37"/>
      <c r="IDZ56" s="37"/>
      <c r="IEA56" s="37"/>
      <c r="IEB56" s="37"/>
      <c r="IEC56" s="37"/>
      <c r="IED56" s="37"/>
      <c r="IEE56" s="37"/>
      <c r="IEF56" s="37"/>
      <c r="IEG56" s="37"/>
      <c r="IEH56" s="37"/>
      <c r="IEI56" s="37"/>
      <c r="IEJ56" s="37"/>
      <c r="IEK56" s="37"/>
      <c r="IEL56" s="37"/>
      <c r="IEM56" s="37"/>
      <c r="IEN56" s="37"/>
      <c r="IEO56" s="37"/>
      <c r="IEP56" s="37"/>
      <c r="IEQ56" s="37"/>
      <c r="IER56" s="37"/>
      <c r="IES56" s="37"/>
      <c r="IET56" s="37"/>
      <c r="IEU56" s="37"/>
      <c r="IEV56" s="37"/>
      <c r="IEW56" s="37"/>
      <c r="IEX56" s="37"/>
      <c r="IEY56" s="37"/>
      <c r="IEZ56" s="37"/>
      <c r="IFA56" s="37"/>
      <c r="IFB56" s="37"/>
      <c r="IFC56" s="37"/>
      <c r="IFD56" s="37"/>
      <c r="IFE56" s="37"/>
      <c r="IFF56" s="37"/>
      <c r="IFG56" s="37"/>
      <c r="IFH56" s="37"/>
      <c r="IFI56" s="37"/>
      <c r="IFJ56" s="37"/>
      <c r="IFK56" s="37"/>
      <c r="IFL56" s="37"/>
      <c r="IFM56" s="37"/>
      <c r="IFN56" s="37"/>
      <c r="IFO56" s="37"/>
      <c r="IFP56" s="37"/>
      <c r="IFQ56" s="37"/>
      <c r="IFR56" s="37"/>
      <c r="IFS56" s="37"/>
      <c r="IFT56" s="37"/>
      <c r="IFU56" s="37"/>
      <c r="IFV56" s="37"/>
      <c r="IFW56" s="37"/>
      <c r="IFX56" s="37"/>
      <c r="IFY56" s="37"/>
      <c r="IFZ56" s="37"/>
      <c r="IGA56" s="37"/>
      <c r="IGB56" s="37"/>
      <c r="IGC56" s="37"/>
      <c r="IGD56" s="37"/>
      <c r="IGE56" s="37"/>
      <c r="IGF56" s="37"/>
      <c r="IGG56" s="37"/>
      <c r="IGH56" s="37"/>
      <c r="IGI56" s="37"/>
      <c r="IGJ56" s="37"/>
      <c r="IGK56" s="37"/>
      <c r="IGL56" s="37"/>
      <c r="IGM56" s="37"/>
      <c r="IGN56" s="37"/>
      <c r="IGO56" s="37"/>
      <c r="IGP56" s="37"/>
      <c r="IGQ56" s="37"/>
      <c r="IGR56" s="37"/>
      <c r="IGS56" s="37"/>
      <c r="IGT56" s="37"/>
      <c r="IGU56" s="37"/>
      <c r="IGV56" s="37"/>
      <c r="IGW56" s="37"/>
      <c r="IGX56" s="37"/>
      <c r="IGY56" s="37"/>
      <c r="IGZ56" s="37"/>
      <c r="IHA56" s="37"/>
      <c r="IHB56" s="37"/>
      <c r="IHC56" s="37"/>
      <c r="IHD56" s="37"/>
      <c r="IHE56" s="37"/>
      <c r="IHF56" s="37"/>
      <c r="IHG56" s="37"/>
      <c r="IHH56" s="37"/>
      <c r="IHI56" s="37"/>
      <c r="IHJ56" s="37"/>
      <c r="IHK56" s="37"/>
      <c r="IHL56" s="37"/>
      <c r="IHM56" s="37"/>
      <c r="IHN56" s="37"/>
      <c r="IHO56" s="37"/>
      <c r="IHP56" s="37"/>
      <c r="IHQ56" s="37"/>
      <c r="IHR56" s="37"/>
      <c r="IHS56" s="37"/>
      <c r="IHT56" s="37"/>
      <c r="IHU56" s="37"/>
      <c r="IHV56" s="37"/>
      <c r="IHW56" s="37"/>
      <c r="IHX56" s="37"/>
      <c r="IHY56" s="37"/>
      <c r="IHZ56" s="37"/>
      <c r="IIA56" s="37"/>
      <c r="IIB56" s="37"/>
      <c r="IIC56" s="37"/>
      <c r="IID56" s="37"/>
      <c r="IIE56" s="37"/>
      <c r="IIF56" s="37"/>
      <c r="IIG56" s="37"/>
      <c r="IIH56" s="37"/>
      <c r="III56" s="37"/>
      <c r="IIJ56" s="37"/>
      <c r="IIK56" s="37"/>
      <c r="IIL56" s="37"/>
      <c r="IIM56" s="37"/>
      <c r="IIN56" s="37"/>
      <c r="IIO56" s="37"/>
      <c r="IIP56" s="37"/>
      <c r="IIQ56" s="37"/>
      <c r="IIR56" s="37"/>
      <c r="IIS56" s="37"/>
      <c r="IIT56" s="37"/>
      <c r="IIU56" s="37"/>
      <c r="IIV56" s="37"/>
      <c r="IIW56" s="37"/>
      <c r="IIX56" s="37"/>
      <c r="IIY56" s="37"/>
      <c r="IIZ56" s="37"/>
      <c r="IJA56" s="37"/>
      <c r="IJB56" s="37"/>
      <c r="IJC56" s="37"/>
      <c r="IJD56" s="37"/>
      <c r="IJE56" s="37"/>
      <c r="IJF56" s="37"/>
      <c r="IJG56" s="37"/>
      <c r="IJH56" s="37"/>
      <c r="IJI56" s="37"/>
      <c r="IJJ56" s="37"/>
      <c r="IJK56" s="37"/>
      <c r="IJL56" s="37"/>
      <c r="IJM56" s="37"/>
      <c r="IJN56" s="37"/>
      <c r="IJO56" s="37"/>
      <c r="IJP56" s="37"/>
      <c r="IJQ56" s="37"/>
      <c r="IJR56" s="37"/>
      <c r="IJS56" s="37"/>
      <c r="IJT56" s="37"/>
      <c r="IJU56" s="37"/>
      <c r="IJV56" s="37"/>
      <c r="IJW56" s="37"/>
      <c r="IJX56" s="37"/>
      <c r="IJY56" s="37"/>
      <c r="IJZ56" s="37"/>
      <c r="IKA56" s="37"/>
      <c r="IKB56" s="37"/>
      <c r="IKC56" s="37"/>
      <c r="IKD56" s="37"/>
      <c r="IKE56" s="37"/>
      <c r="IKF56" s="37"/>
      <c r="IKG56" s="37"/>
      <c r="IKH56" s="37"/>
      <c r="IKI56" s="37"/>
      <c r="IKJ56" s="37"/>
      <c r="IKK56" s="37"/>
      <c r="IKL56" s="37"/>
      <c r="IKM56" s="37"/>
      <c r="IKN56" s="37"/>
      <c r="IKO56" s="37"/>
      <c r="IKP56" s="37"/>
      <c r="IKQ56" s="37"/>
      <c r="IKR56" s="37"/>
      <c r="IKS56" s="37"/>
      <c r="IKT56" s="37"/>
      <c r="IKU56" s="37"/>
      <c r="IKV56" s="37"/>
      <c r="IKW56" s="37"/>
      <c r="IKX56" s="37"/>
      <c r="IKY56" s="37"/>
      <c r="IKZ56" s="37"/>
      <c r="ILA56" s="37"/>
      <c r="ILB56" s="37"/>
      <c r="ILC56" s="37"/>
      <c r="ILD56" s="37"/>
      <c r="ILE56" s="37"/>
      <c r="ILF56" s="37"/>
      <c r="ILG56" s="37"/>
      <c r="ILH56" s="37"/>
      <c r="ILI56" s="37"/>
      <c r="ILJ56" s="37"/>
      <c r="ILK56" s="37"/>
      <c r="ILL56" s="37"/>
      <c r="ILM56" s="37"/>
      <c r="ILN56" s="37"/>
      <c r="ILO56" s="37"/>
      <c r="ILP56" s="37"/>
      <c r="ILQ56" s="37"/>
      <c r="ILR56" s="37"/>
      <c r="ILS56" s="37"/>
      <c r="ILT56" s="37"/>
      <c r="ILU56" s="37"/>
      <c r="ILV56" s="37"/>
      <c r="ILW56" s="37"/>
      <c r="ILX56" s="37"/>
      <c r="ILY56" s="37"/>
      <c r="ILZ56" s="37"/>
      <c r="IMA56" s="37"/>
      <c r="IMB56" s="37"/>
      <c r="IMC56" s="37"/>
      <c r="IMD56" s="37"/>
      <c r="IME56" s="37"/>
      <c r="IMF56" s="37"/>
      <c r="IMG56" s="37"/>
      <c r="IMH56" s="37"/>
      <c r="IMI56" s="37"/>
      <c r="IMJ56" s="37"/>
      <c r="IMK56" s="37"/>
      <c r="IML56" s="37"/>
      <c r="IMM56" s="37"/>
      <c r="IMN56" s="37"/>
      <c r="IMO56" s="37"/>
      <c r="IMP56" s="37"/>
      <c r="IMQ56" s="37"/>
      <c r="IMR56" s="37"/>
      <c r="IMS56" s="37"/>
      <c r="IMT56" s="37"/>
      <c r="IMU56" s="37"/>
      <c r="IMV56" s="37"/>
      <c r="IMW56" s="37"/>
      <c r="IMX56" s="37"/>
      <c r="IMY56" s="37"/>
      <c r="IMZ56" s="37"/>
      <c r="INA56" s="37"/>
      <c r="INB56" s="37"/>
      <c r="INC56" s="37"/>
      <c r="IND56" s="37"/>
      <c r="INE56" s="37"/>
      <c r="INF56" s="37"/>
      <c r="ING56" s="37"/>
      <c r="INH56" s="37"/>
      <c r="INI56" s="37"/>
      <c r="INJ56" s="37"/>
      <c r="INK56" s="37"/>
      <c r="INL56" s="37"/>
      <c r="INM56" s="37"/>
      <c r="INN56" s="37"/>
      <c r="INO56" s="37"/>
      <c r="INP56" s="37"/>
      <c r="INQ56" s="37"/>
      <c r="INR56" s="37"/>
      <c r="INS56" s="37"/>
      <c r="INT56" s="37"/>
      <c r="INU56" s="37"/>
      <c r="INV56" s="37"/>
      <c r="INW56" s="37"/>
      <c r="INX56" s="37"/>
      <c r="INY56" s="37"/>
      <c r="INZ56" s="37"/>
      <c r="IOA56" s="37"/>
      <c r="IOB56" s="37"/>
      <c r="IOC56" s="37"/>
      <c r="IOD56" s="37"/>
      <c r="IOE56" s="37"/>
      <c r="IOF56" s="37"/>
      <c r="IOG56" s="37"/>
      <c r="IOH56" s="37"/>
      <c r="IOI56" s="37"/>
      <c r="IOJ56" s="37"/>
      <c r="IOK56" s="37"/>
      <c r="IOL56" s="37"/>
      <c r="IOM56" s="37"/>
      <c r="ION56" s="37"/>
      <c r="IOO56" s="37"/>
      <c r="IOP56" s="37"/>
      <c r="IOQ56" s="37"/>
      <c r="IOR56" s="37"/>
      <c r="IOS56" s="37"/>
      <c r="IOT56" s="37"/>
      <c r="IOU56" s="37"/>
      <c r="IOV56" s="37"/>
      <c r="IOW56" s="37"/>
      <c r="IOX56" s="37"/>
      <c r="IOY56" s="37"/>
      <c r="IOZ56" s="37"/>
      <c r="IPA56" s="37"/>
      <c r="IPB56" s="37"/>
      <c r="IPC56" s="37"/>
      <c r="IPD56" s="37"/>
      <c r="IPE56" s="37"/>
      <c r="IPF56" s="37"/>
      <c r="IPG56" s="37"/>
      <c r="IPH56" s="37"/>
      <c r="IPI56" s="37"/>
      <c r="IPJ56" s="37"/>
      <c r="IPK56" s="37"/>
      <c r="IPL56" s="37"/>
      <c r="IPM56" s="37"/>
      <c r="IPN56" s="37"/>
      <c r="IPO56" s="37"/>
      <c r="IPP56" s="37"/>
      <c r="IPQ56" s="37"/>
      <c r="IPR56" s="37"/>
      <c r="IPS56" s="37"/>
      <c r="IPT56" s="37"/>
      <c r="IPU56" s="37"/>
      <c r="IPV56" s="37"/>
      <c r="IPW56" s="37"/>
      <c r="IPX56" s="37"/>
      <c r="IPY56" s="37"/>
      <c r="IPZ56" s="37"/>
      <c r="IQA56" s="37"/>
      <c r="IQB56" s="37"/>
      <c r="IQC56" s="37"/>
      <c r="IQD56" s="37"/>
      <c r="IQE56" s="37"/>
      <c r="IQF56" s="37"/>
      <c r="IQG56" s="37"/>
      <c r="IQH56" s="37"/>
      <c r="IQI56" s="37"/>
      <c r="IQJ56" s="37"/>
      <c r="IQK56" s="37"/>
      <c r="IQL56" s="37"/>
      <c r="IQM56" s="37"/>
      <c r="IQN56" s="37"/>
      <c r="IQO56" s="37"/>
      <c r="IQP56" s="37"/>
      <c r="IQQ56" s="37"/>
      <c r="IQR56" s="37"/>
      <c r="IQS56" s="37"/>
      <c r="IQT56" s="37"/>
      <c r="IQU56" s="37"/>
      <c r="IQV56" s="37"/>
      <c r="IQW56" s="37"/>
      <c r="IQX56" s="37"/>
      <c r="IQY56" s="37"/>
      <c r="IQZ56" s="37"/>
      <c r="IRA56" s="37"/>
      <c r="IRB56" s="37"/>
      <c r="IRC56" s="37"/>
      <c r="IRD56" s="37"/>
      <c r="IRE56" s="37"/>
      <c r="IRF56" s="37"/>
      <c r="IRG56" s="37"/>
      <c r="IRH56" s="37"/>
      <c r="IRI56" s="37"/>
      <c r="IRJ56" s="37"/>
      <c r="IRK56" s="37"/>
      <c r="IRL56" s="37"/>
      <c r="IRM56" s="37"/>
      <c r="IRN56" s="37"/>
      <c r="IRO56" s="37"/>
      <c r="IRP56" s="37"/>
      <c r="IRQ56" s="37"/>
      <c r="IRR56" s="37"/>
      <c r="IRS56" s="37"/>
      <c r="IRT56" s="37"/>
      <c r="IRU56" s="37"/>
      <c r="IRV56" s="37"/>
      <c r="IRW56" s="37"/>
      <c r="IRX56" s="37"/>
      <c r="IRY56" s="37"/>
      <c r="IRZ56" s="37"/>
      <c r="ISA56" s="37"/>
      <c r="ISB56" s="37"/>
      <c r="ISC56" s="37"/>
      <c r="ISD56" s="37"/>
      <c r="ISE56" s="37"/>
      <c r="ISF56" s="37"/>
      <c r="ISG56" s="37"/>
      <c r="ISH56" s="37"/>
      <c r="ISI56" s="37"/>
      <c r="ISJ56" s="37"/>
      <c r="ISK56" s="37"/>
      <c r="ISL56" s="37"/>
      <c r="ISM56" s="37"/>
      <c r="ISN56" s="37"/>
      <c r="ISO56" s="37"/>
      <c r="ISP56" s="37"/>
      <c r="ISQ56" s="37"/>
      <c r="ISR56" s="37"/>
      <c r="ISS56" s="37"/>
      <c r="IST56" s="37"/>
      <c r="ISU56" s="37"/>
      <c r="ISV56" s="37"/>
      <c r="ISW56" s="37"/>
      <c r="ISX56" s="37"/>
      <c r="ISY56" s="37"/>
      <c r="ISZ56" s="37"/>
      <c r="ITA56" s="37"/>
      <c r="ITB56" s="37"/>
      <c r="ITC56" s="37"/>
      <c r="ITD56" s="37"/>
      <c r="ITE56" s="37"/>
      <c r="ITF56" s="37"/>
      <c r="ITG56" s="37"/>
      <c r="ITH56" s="37"/>
      <c r="ITI56" s="37"/>
      <c r="ITJ56" s="37"/>
      <c r="ITK56" s="37"/>
      <c r="ITL56" s="37"/>
      <c r="ITM56" s="37"/>
      <c r="ITN56" s="37"/>
      <c r="ITO56" s="37"/>
      <c r="ITP56" s="37"/>
      <c r="ITQ56" s="37"/>
      <c r="ITR56" s="37"/>
      <c r="ITS56" s="37"/>
      <c r="ITT56" s="37"/>
      <c r="ITU56" s="37"/>
      <c r="ITV56" s="37"/>
      <c r="ITW56" s="37"/>
      <c r="ITX56" s="37"/>
      <c r="ITY56" s="37"/>
      <c r="ITZ56" s="37"/>
      <c r="IUA56" s="37"/>
      <c r="IUB56" s="37"/>
      <c r="IUC56" s="37"/>
      <c r="IUD56" s="37"/>
      <c r="IUE56" s="37"/>
      <c r="IUF56" s="37"/>
      <c r="IUG56" s="37"/>
      <c r="IUH56" s="37"/>
      <c r="IUI56" s="37"/>
      <c r="IUJ56" s="37"/>
      <c r="IUK56" s="37"/>
      <c r="IUL56" s="37"/>
      <c r="IUM56" s="37"/>
      <c r="IUN56" s="37"/>
      <c r="IUO56" s="37"/>
      <c r="IUP56" s="37"/>
      <c r="IUQ56" s="37"/>
      <c r="IUR56" s="37"/>
      <c r="IUS56" s="37"/>
      <c r="IUT56" s="37"/>
      <c r="IUU56" s="37"/>
      <c r="IUV56" s="37"/>
      <c r="IUW56" s="37"/>
      <c r="IUX56" s="37"/>
      <c r="IUY56" s="37"/>
      <c r="IUZ56" s="37"/>
      <c r="IVA56" s="37"/>
      <c r="IVB56" s="37"/>
      <c r="IVC56" s="37"/>
      <c r="IVD56" s="37"/>
      <c r="IVE56" s="37"/>
      <c r="IVF56" s="37"/>
      <c r="IVG56" s="37"/>
      <c r="IVH56" s="37"/>
      <c r="IVI56" s="37"/>
      <c r="IVJ56" s="37"/>
      <c r="IVK56" s="37"/>
      <c r="IVL56" s="37"/>
      <c r="IVM56" s="37"/>
      <c r="IVN56" s="37"/>
      <c r="IVO56" s="37"/>
      <c r="IVP56" s="37"/>
      <c r="IVQ56" s="37"/>
      <c r="IVR56" s="37"/>
      <c r="IVS56" s="37"/>
      <c r="IVT56" s="37"/>
      <c r="IVU56" s="37"/>
      <c r="IVV56" s="37"/>
      <c r="IVW56" s="37"/>
      <c r="IVX56" s="37"/>
      <c r="IVY56" s="37"/>
      <c r="IVZ56" s="37"/>
      <c r="IWA56" s="37"/>
      <c r="IWB56" s="37"/>
      <c r="IWC56" s="37"/>
      <c r="IWD56" s="37"/>
      <c r="IWE56" s="37"/>
      <c r="IWF56" s="37"/>
      <c r="IWG56" s="37"/>
      <c r="IWH56" s="37"/>
      <c r="IWI56" s="37"/>
      <c r="IWJ56" s="37"/>
      <c r="IWK56" s="37"/>
      <c r="IWL56" s="37"/>
      <c r="IWM56" s="37"/>
      <c r="IWN56" s="37"/>
      <c r="IWO56" s="37"/>
      <c r="IWP56" s="37"/>
      <c r="IWQ56" s="37"/>
      <c r="IWR56" s="37"/>
      <c r="IWS56" s="37"/>
      <c r="IWT56" s="37"/>
      <c r="IWU56" s="37"/>
      <c r="IWV56" s="37"/>
      <c r="IWW56" s="37"/>
      <c r="IWX56" s="37"/>
      <c r="IWY56" s="37"/>
      <c r="IWZ56" s="37"/>
      <c r="IXA56" s="37"/>
      <c r="IXB56" s="37"/>
      <c r="IXC56" s="37"/>
      <c r="IXD56" s="37"/>
      <c r="IXE56" s="37"/>
      <c r="IXF56" s="37"/>
      <c r="IXG56" s="37"/>
      <c r="IXH56" s="37"/>
      <c r="IXI56" s="37"/>
      <c r="IXJ56" s="37"/>
      <c r="IXK56" s="37"/>
      <c r="IXL56" s="37"/>
      <c r="IXM56" s="37"/>
      <c r="IXN56" s="37"/>
      <c r="IXO56" s="37"/>
      <c r="IXP56" s="37"/>
      <c r="IXQ56" s="37"/>
      <c r="IXR56" s="37"/>
      <c r="IXS56" s="37"/>
      <c r="IXT56" s="37"/>
      <c r="IXU56" s="37"/>
      <c r="IXV56" s="37"/>
      <c r="IXW56" s="37"/>
      <c r="IXX56" s="37"/>
      <c r="IXY56" s="37"/>
      <c r="IXZ56" s="37"/>
      <c r="IYA56" s="37"/>
      <c r="IYB56" s="37"/>
      <c r="IYC56" s="37"/>
      <c r="IYD56" s="37"/>
      <c r="IYE56" s="37"/>
      <c r="IYF56" s="37"/>
      <c r="IYG56" s="37"/>
      <c r="IYH56" s="37"/>
      <c r="IYI56" s="37"/>
      <c r="IYJ56" s="37"/>
      <c r="IYK56" s="37"/>
      <c r="IYL56" s="37"/>
      <c r="IYM56" s="37"/>
      <c r="IYN56" s="37"/>
      <c r="IYO56" s="37"/>
      <c r="IYP56" s="37"/>
      <c r="IYQ56" s="37"/>
      <c r="IYR56" s="37"/>
      <c r="IYS56" s="37"/>
      <c r="IYT56" s="37"/>
      <c r="IYU56" s="37"/>
      <c r="IYV56" s="37"/>
      <c r="IYW56" s="37"/>
      <c r="IYX56" s="37"/>
      <c r="IYY56" s="37"/>
      <c r="IYZ56" s="37"/>
      <c r="IZA56" s="37"/>
      <c r="IZB56" s="37"/>
      <c r="IZC56" s="37"/>
      <c r="IZD56" s="37"/>
      <c r="IZE56" s="37"/>
      <c r="IZF56" s="37"/>
      <c r="IZG56" s="37"/>
      <c r="IZH56" s="37"/>
      <c r="IZI56" s="37"/>
      <c r="IZJ56" s="37"/>
      <c r="IZK56" s="37"/>
      <c r="IZL56" s="37"/>
      <c r="IZM56" s="37"/>
      <c r="IZN56" s="37"/>
      <c r="IZO56" s="37"/>
      <c r="IZP56" s="37"/>
      <c r="IZQ56" s="37"/>
      <c r="IZR56" s="37"/>
      <c r="IZS56" s="37"/>
      <c r="IZT56" s="37"/>
      <c r="IZU56" s="37"/>
      <c r="IZV56" s="37"/>
      <c r="IZW56" s="37"/>
      <c r="IZX56" s="37"/>
      <c r="IZY56" s="37"/>
      <c r="IZZ56" s="37"/>
      <c r="JAA56" s="37"/>
      <c r="JAB56" s="37"/>
      <c r="JAC56" s="37"/>
      <c r="JAD56" s="37"/>
      <c r="JAE56" s="37"/>
      <c r="JAF56" s="37"/>
      <c r="JAG56" s="37"/>
      <c r="JAH56" s="37"/>
      <c r="JAI56" s="37"/>
      <c r="JAJ56" s="37"/>
      <c r="JAK56" s="37"/>
      <c r="JAL56" s="37"/>
      <c r="JAM56" s="37"/>
      <c r="JAN56" s="37"/>
      <c r="JAO56" s="37"/>
      <c r="JAP56" s="37"/>
      <c r="JAQ56" s="37"/>
      <c r="JAR56" s="37"/>
      <c r="JAS56" s="37"/>
      <c r="JAT56" s="37"/>
      <c r="JAU56" s="37"/>
      <c r="JAV56" s="37"/>
      <c r="JAW56" s="37"/>
      <c r="JAX56" s="37"/>
      <c r="JAY56" s="37"/>
      <c r="JAZ56" s="37"/>
      <c r="JBA56" s="37"/>
      <c r="JBB56" s="37"/>
      <c r="JBC56" s="37"/>
      <c r="JBD56" s="37"/>
      <c r="JBE56" s="37"/>
      <c r="JBF56" s="37"/>
      <c r="JBG56" s="37"/>
      <c r="JBH56" s="37"/>
      <c r="JBI56" s="37"/>
      <c r="JBJ56" s="37"/>
      <c r="JBK56" s="37"/>
      <c r="JBL56" s="37"/>
      <c r="JBM56" s="37"/>
      <c r="JBN56" s="37"/>
      <c r="JBO56" s="37"/>
      <c r="JBP56" s="37"/>
      <c r="JBQ56" s="37"/>
      <c r="JBR56" s="37"/>
      <c r="JBS56" s="37"/>
      <c r="JBT56" s="37"/>
      <c r="JBU56" s="37"/>
      <c r="JBV56" s="37"/>
      <c r="JBW56" s="37"/>
      <c r="JBX56" s="37"/>
      <c r="JBY56" s="37"/>
      <c r="JBZ56" s="37"/>
      <c r="JCA56" s="37"/>
      <c r="JCB56" s="37"/>
      <c r="JCC56" s="37"/>
      <c r="JCD56" s="37"/>
      <c r="JCE56" s="37"/>
      <c r="JCF56" s="37"/>
      <c r="JCG56" s="37"/>
      <c r="JCH56" s="37"/>
      <c r="JCI56" s="37"/>
      <c r="JCJ56" s="37"/>
      <c r="JCK56" s="37"/>
      <c r="JCL56" s="37"/>
      <c r="JCM56" s="37"/>
      <c r="JCN56" s="37"/>
      <c r="JCO56" s="37"/>
      <c r="JCP56" s="37"/>
      <c r="JCQ56" s="37"/>
      <c r="JCR56" s="37"/>
      <c r="JCS56" s="37"/>
      <c r="JCT56" s="37"/>
      <c r="JCU56" s="37"/>
      <c r="JCV56" s="37"/>
      <c r="JCW56" s="37"/>
      <c r="JCX56" s="37"/>
      <c r="JCY56" s="37"/>
      <c r="JCZ56" s="37"/>
      <c r="JDA56" s="37"/>
      <c r="JDB56" s="37"/>
      <c r="JDC56" s="37"/>
      <c r="JDD56" s="37"/>
      <c r="JDE56" s="37"/>
      <c r="JDF56" s="37"/>
      <c r="JDG56" s="37"/>
      <c r="JDH56" s="37"/>
      <c r="JDI56" s="37"/>
      <c r="JDJ56" s="37"/>
      <c r="JDK56" s="37"/>
      <c r="JDL56" s="37"/>
      <c r="JDM56" s="37"/>
      <c r="JDN56" s="37"/>
      <c r="JDO56" s="37"/>
      <c r="JDP56" s="37"/>
      <c r="JDQ56" s="37"/>
      <c r="JDR56" s="37"/>
      <c r="JDS56" s="37"/>
      <c r="JDT56" s="37"/>
      <c r="JDU56" s="37"/>
      <c r="JDV56" s="37"/>
      <c r="JDW56" s="37"/>
      <c r="JDX56" s="37"/>
      <c r="JDY56" s="37"/>
      <c r="JDZ56" s="37"/>
      <c r="JEA56" s="37"/>
      <c r="JEB56" s="37"/>
      <c r="JEC56" s="37"/>
      <c r="JED56" s="37"/>
      <c r="JEE56" s="37"/>
      <c r="JEF56" s="37"/>
      <c r="JEG56" s="37"/>
      <c r="JEH56" s="37"/>
      <c r="JEI56" s="37"/>
      <c r="JEJ56" s="37"/>
      <c r="JEK56" s="37"/>
      <c r="JEL56" s="37"/>
      <c r="JEM56" s="37"/>
      <c r="JEN56" s="37"/>
      <c r="JEO56" s="37"/>
      <c r="JEP56" s="37"/>
      <c r="JEQ56" s="37"/>
      <c r="JER56" s="37"/>
      <c r="JES56" s="37"/>
      <c r="JET56" s="37"/>
      <c r="JEU56" s="37"/>
      <c r="JEV56" s="37"/>
      <c r="JEW56" s="37"/>
      <c r="JEX56" s="37"/>
      <c r="JEY56" s="37"/>
      <c r="JEZ56" s="37"/>
      <c r="JFA56" s="37"/>
      <c r="JFB56" s="37"/>
      <c r="JFC56" s="37"/>
      <c r="JFD56" s="37"/>
      <c r="JFE56" s="37"/>
      <c r="JFF56" s="37"/>
      <c r="JFG56" s="37"/>
      <c r="JFH56" s="37"/>
      <c r="JFI56" s="37"/>
      <c r="JFJ56" s="37"/>
      <c r="JFK56" s="37"/>
      <c r="JFL56" s="37"/>
      <c r="JFM56" s="37"/>
      <c r="JFN56" s="37"/>
      <c r="JFO56" s="37"/>
      <c r="JFP56" s="37"/>
      <c r="JFQ56" s="37"/>
      <c r="JFR56" s="37"/>
      <c r="JFS56" s="37"/>
      <c r="JFT56" s="37"/>
      <c r="JFU56" s="37"/>
      <c r="JFV56" s="37"/>
      <c r="JFW56" s="37"/>
      <c r="JFX56" s="37"/>
      <c r="JFY56" s="37"/>
      <c r="JFZ56" s="37"/>
      <c r="JGA56" s="37"/>
      <c r="JGB56" s="37"/>
      <c r="JGC56" s="37"/>
      <c r="JGD56" s="37"/>
      <c r="JGE56" s="37"/>
      <c r="JGF56" s="37"/>
      <c r="JGG56" s="37"/>
      <c r="JGH56" s="37"/>
      <c r="JGI56" s="37"/>
      <c r="JGJ56" s="37"/>
      <c r="JGK56" s="37"/>
      <c r="JGL56" s="37"/>
      <c r="JGM56" s="37"/>
      <c r="JGN56" s="37"/>
      <c r="JGO56" s="37"/>
      <c r="JGP56" s="37"/>
      <c r="JGQ56" s="37"/>
      <c r="JGR56" s="37"/>
      <c r="JGS56" s="37"/>
      <c r="JGT56" s="37"/>
      <c r="JGU56" s="37"/>
      <c r="JGV56" s="37"/>
      <c r="JGW56" s="37"/>
      <c r="JGX56" s="37"/>
      <c r="JGY56" s="37"/>
      <c r="JGZ56" s="37"/>
      <c r="JHA56" s="37"/>
      <c r="JHB56" s="37"/>
      <c r="JHC56" s="37"/>
      <c r="JHD56" s="37"/>
      <c r="JHE56" s="37"/>
      <c r="JHF56" s="37"/>
      <c r="JHG56" s="37"/>
      <c r="JHH56" s="37"/>
      <c r="JHI56" s="37"/>
      <c r="JHJ56" s="37"/>
      <c r="JHK56" s="37"/>
      <c r="JHL56" s="37"/>
      <c r="JHM56" s="37"/>
      <c r="JHN56" s="37"/>
      <c r="JHO56" s="37"/>
      <c r="JHP56" s="37"/>
      <c r="JHQ56" s="37"/>
      <c r="JHR56" s="37"/>
      <c r="JHS56" s="37"/>
      <c r="JHT56" s="37"/>
      <c r="JHU56" s="37"/>
      <c r="JHV56" s="37"/>
      <c r="JHW56" s="37"/>
      <c r="JHX56" s="37"/>
      <c r="JHY56" s="37"/>
      <c r="JHZ56" s="37"/>
      <c r="JIA56" s="37"/>
      <c r="JIB56" s="37"/>
      <c r="JIC56" s="37"/>
      <c r="JID56" s="37"/>
      <c r="JIE56" s="37"/>
      <c r="JIF56" s="37"/>
      <c r="JIG56" s="37"/>
      <c r="JIH56" s="37"/>
      <c r="JII56" s="37"/>
      <c r="JIJ56" s="37"/>
      <c r="JIK56" s="37"/>
      <c r="JIL56" s="37"/>
      <c r="JIM56" s="37"/>
      <c r="JIN56" s="37"/>
      <c r="JIO56" s="37"/>
      <c r="JIP56" s="37"/>
      <c r="JIQ56" s="37"/>
      <c r="JIR56" s="37"/>
      <c r="JIS56" s="37"/>
      <c r="JIT56" s="37"/>
      <c r="JIU56" s="37"/>
      <c r="JIV56" s="37"/>
      <c r="JIW56" s="37"/>
      <c r="JIX56" s="37"/>
      <c r="JIY56" s="37"/>
      <c r="JIZ56" s="37"/>
      <c r="JJA56" s="37"/>
      <c r="JJB56" s="37"/>
      <c r="JJC56" s="37"/>
      <c r="JJD56" s="37"/>
      <c r="JJE56" s="37"/>
      <c r="JJF56" s="37"/>
      <c r="JJG56" s="37"/>
      <c r="JJH56" s="37"/>
      <c r="JJI56" s="37"/>
      <c r="JJJ56" s="37"/>
      <c r="JJK56" s="37"/>
      <c r="JJL56" s="37"/>
      <c r="JJM56" s="37"/>
      <c r="JJN56" s="37"/>
      <c r="JJO56" s="37"/>
      <c r="JJP56" s="37"/>
      <c r="JJQ56" s="37"/>
      <c r="JJR56" s="37"/>
      <c r="JJS56" s="37"/>
      <c r="JJT56" s="37"/>
      <c r="JJU56" s="37"/>
      <c r="JJV56" s="37"/>
      <c r="JJW56" s="37"/>
      <c r="JJX56" s="37"/>
      <c r="JJY56" s="37"/>
      <c r="JJZ56" s="37"/>
      <c r="JKA56" s="37"/>
      <c r="JKB56" s="37"/>
      <c r="JKC56" s="37"/>
      <c r="JKD56" s="37"/>
      <c r="JKE56" s="37"/>
      <c r="JKF56" s="37"/>
      <c r="JKG56" s="37"/>
      <c r="JKH56" s="37"/>
      <c r="JKI56" s="37"/>
      <c r="JKJ56" s="37"/>
      <c r="JKK56" s="37"/>
      <c r="JKL56" s="37"/>
      <c r="JKM56" s="37"/>
      <c r="JKN56" s="37"/>
      <c r="JKO56" s="37"/>
      <c r="JKP56" s="37"/>
      <c r="JKQ56" s="37"/>
      <c r="JKR56" s="37"/>
      <c r="JKS56" s="37"/>
      <c r="JKT56" s="37"/>
      <c r="JKU56" s="37"/>
      <c r="JKV56" s="37"/>
      <c r="JKW56" s="37"/>
      <c r="JKX56" s="37"/>
      <c r="JKY56" s="37"/>
      <c r="JKZ56" s="37"/>
      <c r="JLA56" s="37"/>
      <c r="JLB56" s="37"/>
      <c r="JLC56" s="37"/>
      <c r="JLD56" s="37"/>
      <c r="JLE56" s="37"/>
      <c r="JLF56" s="37"/>
      <c r="JLG56" s="37"/>
      <c r="JLH56" s="37"/>
      <c r="JLI56" s="37"/>
      <c r="JLJ56" s="37"/>
      <c r="JLK56" s="37"/>
      <c r="JLL56" s="37"/>
      <c r="JLM56" s="37"/>
      <c r="JLN56" s="37"/>
      <c r="JLO56" s="37"/>
      <c r="JLP56" s="37"/>
      <c r="JLQ56" s="37"/>
      <c r="JLR56" s="37"/>
      <c r="JLS56" s="37"/>
      <c r="JLT56" s="37"/>
      <c r="JLU56" s="37"/>
      <c r="JLV56" s="37"/>
      <c r="JLW56" s="37"/>
      <c r="JLX56" s="37"/>
      <c r="JLY56" s="37"/>
      <c r="JLZ56" s="37"/>
      <c r="JMA56" s="37"/>
      <c r="JMB56" s="37"/>
      <c r="JMC56" s="37"/>
      <c r="JMD56" s="37"/>
      <c r="JME56" s="37"/>
      <c r="JMF56" s="37"/>
      <c r="JMG56" s="37"/>
      <c r="JMH56" s="37"/>
      <c r="JMI56" s="37"/>
      <c r="JMJ56" s="37"/>
      <c r="JMK56" s="37"/>
      <c r="JML56" s="37"/>
      <c r="JMM56" s="37"/>
      <c r="JMN56" s="37"/>
      <c r="JMO56" s="37"/>
      <c r="JMP56" s="37"/>
      <c r="JMQ56" s="37"/>
      <c r="JMR56" s="37"/>
      <c r="JMS56" s="37"/>
      <c r="JMT56" s="37"/>
      <c r="JMU56" s="37"/>
      <c r="JMV56" s="37"/>
      <c r="JMW56" s="37"/>
      <c r="JMX56" s="37"/>
      <c r="JMY56" s="37"/>
      <c r="JMZ56" s="37"/>
      <c r="JNA56" s="37"/>
      <c r="JNB56" s="37"/>
      <c r="JNC56" s="37"/>
      <c r="JND56" s="37"/>
      <c r="JNE56" s="37"/>
      <c r="JNF56" s="37"/>
      <c r="JNG56" s="37"/>
      <c r="JNH56" s="37"/>
      <c r="JNI56" s="37"/>
      <c r="JNJ56" s="37"/>
      <c r="JNK56" s="37"/>
      <c r="JNL56" s="37"/>
      <c r="JNM56" s="37"/>
      <c r="JNN56" s="37"/>
      <c r="JNO56" s="37"/>
      <c r="JNP56" s="37"/>
      <c r="JNQ56" s="37"/>
      <c r="JNR56" s="37"/>
      <c r="JNS56" s="37"/>
      <c r="JNT56" s="37"/>
      <c r="JNU56" s="37"/>
      <c r="JNV56" s="37"/>
      <c r="JNW56" s="37"/>
      <c r="JNX56" s="37"/>
      <c r="JNY56" s="37"/>
      <c r="JNZ56" s="37"/>
      <c r="JOA56" s="37"/>
      <c r="JOB56" s="37"/>
      <c r="JOC56" s="37"/>
      <c r="JOD56" s="37"/>
      <c r="JOE56" s="37"/>
      <c r="JOF56" s="37"/>
      <c r="JOG56" s="37"/>
      <c r="JOH56" s="37"/>
      <c r="JOI56" s="37"/>
      <c r="JOJ56" s="37"/>
      <c r="JOK56" s="37"/>
      <c r="JOL56" s="37"/>
      <c r="JOM56" s="37"/>
      <c r="JON56" s="37"/>
      <c r="JOO56" s="37"/>
      <c r="JOP56" s="37"/>
      <c r="JOQ56" s="37"/>
      <c r="JOR56" s="37"/>
      <c r="JOS56" s="37"/>
      <c r="JOT56" s="37"/>
      <c r="JOU56" s="37"/>
      <c r="JOV56" s="37"/>
      <c r="JOW56" s="37"/>
      <c r="JOX56" s="37"/>
      <c r="JOY56" s="37"/>
      <c r="JOZ56" s="37"/>
      <c r="JPA56" s="37"/>
      <c r="JPB56" s="37"/>
      <c r="JPC56" s="37"/>
      <c r="JPD56" s="37"/>
      <c r="JPE56" s="37"/>
      <c r="JPF56" s="37"/>
      <c r="JPG56" s="37"/>
      <c r="JPH56" s="37"/>
      <c r="JPI56" s="37"/>
      <c r="JPJ56" s="37"/>
      <c r="JPK56" s="37"/>
      <c r="JPL56" s="37"/>
      <c r="JPM56" s="37"/>
      <c r="JPN56" s="37"/>
      <c r="JPO56" s="37"/>
      <c r="JPP56" s="37"/>
      <c r="JPQ56" s="37"/>
      <c r="JPR56" s="37"/>
      <c r="JPS56" s="37"/>
      <c r="JPT56" s="37"/>
      <c r="JPU56" s="37"/>
      <c r="JPV56" s="37"/>
      <c r="JPW56" s="37"/>
      <c r="JPX56" s="37"/>
      <c r="JPY56" s="37"/>
      <c r="JPZ56" s="37"/>
      <c r="JQA56" s="37"/>
      <c r="JQB56" s="37"/>
      <c r="JQC56" s="37"/>
      <c r="JQD56" s="37"/>
      <c r="JQE56" s="37"/>
      <c r="JQF56" s="37"/>
      <c r="JQG56" s="37"/>
      <c r="JQH56" s="37"/>
      <c r="JQI56" s="37"/>
      <c r="JQJ56" s="37"/>
      <c r="JQK56" s="37"/>
      <c r="JQL56" s="37"/>
      <c r="JQM56" s="37"/>
      <c r="JQN56" s="37"/>
      <c r="JQO56" s="37"/>
      <c r="JQP56" s="37"/>
      <c r="JQQ56" s="37"/>
      <c r="JQR56" s="37"/>
      <c r="JQS56" s="37"/>
      <c r="JQT56" s="37"/>
      <c r="JQU56" s="37"/>
      <c r="JQV56" s="37"/>
      <c r="JQW56" s="37"/>
      <c r="JQX56" s="37"/>
      <c r="JQY56" s="37"/>
      <c r="JQZ56" s="37"/>
      <c r="JRA56" s="37"/>
      <c r="JRB56" s="37"/>
      <c r="JRC56" s="37"/>
      <c r="JRD56" s="37"/>
      <c r="JRE56" s="37"/>
      <c r="JRF56" s="37"/>
      <c r="JRG56" s="37"/>
      <c r="JRH56" s="37"/>
      <c r="JRI56" s="37"/>
      <c r="JRJ56" s="37"/>
      <c r="JRK56" s="37"/>
      <c r="JRL56" s="37"/>
      <c r="JRM56" s="37"/>
      <c r="JRN56" s="37"/>
      <c r="JRO56" s="37"/>
      <c r="JRP56" s="37"/>
      <c r="JRQ56" s="37"/>
      <c r="JRR56" s="37"/>
      <c r="JRS56" s="37"/>
      <c r="JRT56" s="37"/>
      <c r="JRU56" s="37"/>
      <c r="JRV56" s="37"/>
      <c r="JRW56" s="37"/>
      <c r="JRX56" s="37"/>
      <c r="JRY56" s="37"/>
      <c r="JRZ56" s="37"/>
      <c r="JSA56" s="37"/>
      <c r="JSB56" s="37"/>
      <c r="JSC56" s="37"/>
      <c r="JSD56" s="37"/>
      <c r="JSE56" s="37"/>
      <c r="JSF56" s="37"/>
      <c r="JSG56" s="37"/>
      <c r="JSH56" s="37"/>
      <c r="JSI56" s="37"/>
      <c r="JSJ56" s="37"/>
      <c r="JSK56" s="37"/>
      <c r="JSL56" s="37"/>
      <c r="JSM56" s="37"/>
      <c r="JSN56" s="37"/>
      <c r="JSO56" s="37"/>
      <c r="JSP56" s="37"/>
      <c r="JSQ56" s="37"/>
      <c r="JSR56" s="37"/>
      <c r="JSS56" s="37"/>
      <c r="JST56" s="37"/>
      <c r="JSU56" s="37"/>
      <c r="JSV56" s="37"/>
      <c r="JSW56" s="37"/>
      <c r="JSX56" s="37"/>
      <c r="JSY56" s="37"/>
      <c r="JSZ56" s="37"/>
      <c r="JTA56" s="37"/>
      <c r="JTB56" s="37"/>
      <c r="JTC56" s="37"/>
      <c r="JTD56" s="37"/>
      <c r="JTE56" s="37"/>
      <c r="JTF56" s="37"/>
      <c r="JTG56" s="37"/>
      <c r="JTH56" s="37"/>
      <c r="JTI56" s="37"/>
      <c r="JTJ56" s="37"/>
      <c r="JTK56" s="37"/>
      <c r="JTL56" s="37"/>
      <c r="JTM56" s="37"/>
      <c r="JTN56" s="37"/>
      <c r="JTO56" s="37"/>
      <c r="JTP56" s="37"/>
      <c r="JTQ56" s="37"/>
      <c r="JTR56" s="37"/>
      <c r="JTS56" s="37"/>
      <c r="JTT56" s="37"/>
      <c r="JTU56" s="37"/>
      <c r="JTV56" s="37"/>
      <c r="JTW56" s="37"/>
      <c r="JTX56" s="37"/>
      <c r="JTY56" s="37"/>
      <c r="JTZ56" s="37"/>
      <c r="JUA56" s="37"/>
      <c r="JUB56" s="37"/>
      <c r="JUC56" s="37"/>
      <c r="JUD56" s="37"/>
      <c r="JUE56" s="37"/>
      <c r="JUF56" s="37"/>
      <c r="JUG56" s="37"/>
      <c r="JUH56" s="37"/>
      <c r="JUI56" s="37"/>
      <c r="JUJ56" s="37"/>
      <c r="JUK56" s="37"/>
      <c r="JUL56" s="37"/>
      <c r="JUM56" s="37"/>
      <c r="JUN56" s="37"/>
      <c r="JUO56" s="37"/>
      <c r="JUP56" s="37"/>
      <c r="JUQ56" s="37"/>
      <c r="JUR56" s="37"/>
      <c r="JUS56" s="37"/>
      <c r="JUT56" s="37"/>
      <c r="JUU56" s="37"/>
      <c r="JUV56" s="37"/>
      <c r="JUW56" s="37"/>
      <c r="JUX56" s="37"/>
      <c r="JUY56" s="37"/>
      <c r="JUZ56" s="37"/>
      <c r="JVA56" s="37"/>
      <c r="JVB56" s="37"/>
      <c r="JVC56" s="37"/>
      <c r="JVD56" s="37"/>
      <c r="JVE56" s="37"/>
      <c r="JVF56" s="37"/>
      <c r="JVG56" s="37"/>
      <c r="JVH56" s="37"/>
      <c r="JVI56" s="37"/>
      <c r="JVJ56" s="37"/>
      <c r="JVK56" s="37"/>
      <c r="JVL56" s="37"/>
      <c r="JVM56" s="37"/>
      <c r="JVN56" s="37"/>
      <c r="JVO56" s="37"/>
      <c r="JVP56" s="37"/>
      <c r="JVQ56" s="37"/>
      <c r="JVR56" s="37"/>
      <c r="JVS56" s="37"/>
      <c r="JVT56" s="37"/>
      <c r="JVU56" s="37"/>
      <c r="JVV56" s="37"/>
      <c r="JVW56" s="37"/>
      <c r="JVX56" s="37"/>
      <c r="JVY56" s="37"/>
      <c r="JVZ56" s="37"/>
      <c r="JWA56" s="37"/>
      <c r="JWB56" s="37"/>
      <c r="JWC56" s="37"/>
      <c r="JWD56" s="37"/>
      <c r="JWE56" s="37"/>
      <c r="JWF56" s="37"/>
      <c r="JWG56" s="37"/>
      <c r="JWH56" s="37"/>
      <c r="JWI56" s="37"/>
      <c r="JWJ56" s="37"/>
      <c r="JWK56" s="37"/>
      <c r="JWL56" s="37"/>
      <c r="JWM56" s="37"/>
      <c r="JWN56" s="37"/>
      <c r="JWO56" s="37"/>
      <c r="JWP56" s="37"/>
      <c r="JWQ56" s="37"/>
      <c r="JWR56" s="37"/>
      <c r="JWS56" s="37"/>
      <c r="JWT56" s="37"/>
      <c r="JWU56" s="37"/>
      <c r="JWV56" s="37"/>
      <c r="JWW56" s="37"/>
      <c r="JWX56" s="37"/>
      <c r="JWY56" s="37"/>
      <c r="JWZ56" s="37"/>
      <c r="JXA56" s="37"/>
      <c r="JXB56" s="37"/>
      <c r="JXC56" s="37"/>
      <c r="JXD56" s="37"/>
      <c r="JXE56" s="37"/>
      <c r="JXF56" s="37"/>
      <c r="JXG56" s="37"/>
      <c r="JXH56" s="37"/>
      <c r="JXI56" s="37"/>
      <c r="JXJ56" s="37"/>
      <c r="JXK56" s="37"/>
      <c r="JXL56" s="37"/>
      <c r="JXM56" s="37"/>
      <c r="JXN56" s="37"/>
      <c r="JXO56" s="37"/>
      <c r="JXP56" s="37"/>
      <c r="JXQ56" s="37"/>
      <c r="JXR56" s="37"/>
      <c r="JXS56" s="37"/>
      <c r="JXT56" s="37"/>
      <c r="JXU56" s="37"/>
      <c r="JXV56" s="37"/>
      <c r="JXW56" s="37"/>
      <c r="JXX56" s="37"/>
      <c r="JXY56" s="37"/>
      <c r="JXZ56" s="37"/>
      <c r="JYA56" s="37"/>
      <c r="JYB56" s="37"/>
      <c r="JYC56" s="37"/>
      <c r="JYD56" s="37"/>
      <c r="JYE56" s="37"/>
      <c r="JYF56" s="37"/>
      <c r="JYG56" s="37"/>
      <c r="JYH56" s="37"/>
      <c r="JYI56" s="37"/>
      <c r="JYJ56" s="37"/>
      <c r="JYK56" s="37"/>
      <c r="JYL56" s="37"/>
      <c r="JYM56" s="37"/>
      <c r="JYN56" s="37"/>
      <c r="JYO56" s="37"/>
      <c r="JYP56" s="37"/>
      <c r="JYQ56" s="37"/>
      <c r="JYR56" s="37"/>
      <c r="JYS56" s="37"/>
      <c r="JYT56" s="37"/>
      <c r="JYU56" s="37"/>
      <c r="JYV56" s="37"/>
      <c r="JYW56" s="37"/>
      <c r="JYX56" s="37"/>
      <c r="JYY56" s="37"/>
      <c r="JYZ56" s="37"/>
      <c r="JZA56" s="37"/>
      <c r="JZB56" s="37"/>
      <c r="JZC56" s="37"/>
      <c r="JZD56" s="37"/>
      <c r="JZE56" s="37"/>
      <c r="JZF56" s="37"/>
      <c r="JZG56" s="37"/>
      <c r="JZH56" s="37"/>
      <c r="JZI56" s="37"/>
      <c r="JZJ56" s="37"/>
      <c r="JZK56" s="37"/>
      <c r="JZL56" s="37"/>
      <c r="JZM56" s="37"/>
      <c r="JZN56" s="37"/>
      <c r="JZO56" s="37"/>
      <c r="JZP56" s="37"/>
      <c r="JZQ56" s="37"/>
      <c r="JZR56" s="37"/>
      <c r="JZS56" s="37"/>
      <c r="JZT56" s="37"/>
      <c r="JZU56" s="37"/>
      <c r="JZV56" s="37"/>
      <c r="JZW56" s="37"/>
      <c r="JZX56" s="37"/>
      <c r="JZY56" s="37"/>
      <c r="JZZ56" s="37"/>
      <c r="KAA56" s="37"/>
      <c r="KAB56" s="37"/>
      <c r="KAC56" s="37"/>
      <c r="KAD56" s="37"/>
      <c r="KAE56" s="37"/>
      <c r="KAF56" s="37"/>
      <c r="KAG56" s="37"/>
      <c r="KAH56" s="37"/>
      <c r="KAI56" s="37"/>
      <c r="KAJ56" s="37"/>
      <c r="KAK56" s="37"/>
      <c r="KAL56" s="37"/>
      <c r="KAM56" s="37"/>
      <c r="KAN56" s="37"/>
      <c r="KAO56" s="37"/>
      <c r="KAP56" s="37"/>
      <c r="KAQ56" s="37"/>
      <c r="KAR56" s="37"/>
      <c r="KAS56" s="37"/>
      <c r="KAT56" s="37"/>
      <c r="KAU56" s="37"/>
      <c r="KAV56" s="37"/>
      <c r="KAW56" s="37"/>
      <c r="KAX56" s="37"/>
      <c r="KAY56" s="37"/>
      <c r="KAZ56" s="37"/>
      <c r="KBA56" s="37"/>
      <c r="KBB56" s="37"/>
      <c r="KBC56" s="37"/>
      <c r="KBD56" s="37"/>
      <c r="KBE56" s="37"/>
      <c r="KBF56" s="37"/>
      <c r="KBG56" s="37"/>
      <c r="KBH56" s="37"/>
      <c r="KBI56" s="37"/>
      <c r="KBJ56" s="37"/>
      <c r="KBK56" s="37"/>
      <c r="KBL56" s="37"/>
      <c r="KBM56" s="37"/>
      <c r="KBN56" s="37"/>
      <c r="KBO56" s="37"/>
      <c r="KBP56" s="37"/>
      <c r="KBQ56" s="37"/>
      <c r="KBR56" s="37"/>
      <c r="KBS56" s="37"/>
      <c r="KBT56" s="37"/>
      <c r="KBU56" s="37"/>
      <c r="KBV56" s="37"/>
      <c r="KBW56" s="37"/>
      <c r="KBX56" s="37"/>
      <c r="KBY56" s="37"/>
      <c r="KBZ56" s="37"/>
      <c r="KCA56" s="37"/>
      <c r="KCB56" s="37"/>
      <c r="KCC56" s="37"/>
      <c r="KCD56" s="37"/>
      <c r="KCE56" s="37"/>
      <c r="KCF56" s="37"/>
      <c r="KCG56" s="37"/>
      <c r="KCH56" s="37"/>
      <c r="KCI56" s="37"/>
      <c r="KCJ56" s="37"/>
      <c r="KCK56" s="37"/>
      <c r="KCL56" s="37"/>
      <c r="KCM56" s="37"/>
      <c r="KCN56" s="37"/>
      <c r="KCO56" s="37"/>
      <c r="KCP56" s="37"/>
      <c r="KCQ56" s="37"/>
      <c r="KCR56" s="37"/>
      <c r="KCS56" s="37"/>
      <c r="KCT56" s="37"/>
      <c r="KCU56" s="37"/>
      <c r="KCV56" s="37"/>
      <c r="KCW56" s="37"/>
      <c r="KCX56" s="37"/>
      <c r="KCY56" s="37"/>
      <c r="KCZ56" s="37"/>
      <c r="KDA56" s="37"/>
      <c r="KDB56" s="37"/>
      <c r="KDC56" s="37"/>
      <c r="KDD56" s="37"/>
      <c r="KDE56" s="37"/>
      <c r="KDF56" s="37"/>
      <c r="KDG56" s="37"/>
      <c r="KDH56" s="37"/>
      <c r="KDI56" s="37"/>
      <c r="KDJ56" s="37"/>
      <c r="KDK56" s="37"/>
      <c r="KDL56" s="37"/>
      <c r="KDM56" s="37"/>
      <c r="KDN56" s="37"/>
      <c r="KDO56" s="37"/>
      <c r="KDP56" s="37"/>
      <c r="KDQ56" s="37"/>
      <c r="KDR56" s="37"/>
      <c r="KDS56" s="37"/>
      <c r="KDT56" s="37"/>
      <c r="KDU56" s="37"/>
      <c r="KDV56" s="37"/>
      <c r="KDW56" s="37"/>
      <c r="KDX56" s="37"/>
      <c r="KDY56" s="37"/>
      <c r="KDZ56" s="37"/>
      <c r="KEA56" s="37"/>
      <c r="KEB56" s="37"/>
      <c r="KEC56" s="37"/>
      <c r="KED56" s="37"/>
      <c r="KEE56" s="37"/>
      <c r="KEF56" s="37"/>
      <c r="KEG56" s="37"/>
      <c r="KEH56" s="37"/>
      <c r="KEI56" s="37"/>
      <c r="KEJ56" s="37"/>
      <c r="KEK56" s="37"/>
      <c r="KEL56" s="37"/>
      <c r="KEM56" s="37"/>
      <c r="KEN56" s="37"/>
      <c r="KEO56" s="37"/>
      <c r="KEP56" s="37"/>
      <c r="KEQ56" s="37"/>
      <c r="KER56" s="37"/>
      <c r="KES56" s="37"/>
      <c r="KET56" s="37"/>
      <c r="KEU56" s="37"/>
      <c r="KEV56" s="37"/>
      <c r="KEW56" s="37"/>
      <c r="KEX56" s="37"/>
      <c r="KEY56" s="37"/>
      <c r="KEZ56" s="37"/>
      <c r="KFA56" s="37"/>
      <c r="KFB56" s="37"/>
      <c r="KFC56" s="37"/>
      <c r="KFD56" s="37"/>
      <c r="KFE56" s="37"/>
      <c r="KFF56" s="37"/>
      <c r="KFG56" s="37"/>
      <c r="KFH56" s="37"/>
      <c r="KFI56" s="37"/>
      <c r="KFJ56" s="37"/>
      <c r="KFK56" s="37"/>
      <c r="KFL56" s="37"/>
      <c r="KFM56" s="37"/>
      <c r="KFN56" s="37"/>
      <c r="KFO56" s="37"/>
      <c r="KFP56" s="37"/>
      <c r="KFQ56" s="37"/>
      <c r="KFR56" s="37"/>
      <c r="KFS56" s="37"/>
      <c r="KFT56" s="37"/>
      <c r="KFU56" s="37"/>
      <c r="KFV56" s="37"/>
      <c r="KFW56" s="37"/>
      <c r="KFX56" s="37"/>
      <c r="KFY56" s="37"/>
      <c r="KFZ56" s="37"/>
      <c r="KGA56" s="37"/>
      <c r="KGB56" s="37"/>
      <c r="KGC56" s="37"/>
      <c r="KGD56" s="37"/>
      <c r="KGE56" s="37"/>
      <c r="KGF56" s="37"/>
      <c r="KGG56" s="37"/>
      <c r="KGH56" s="37"/>
      <c r="KGI56" s="37"/>
      <c r="KGJ56" s="37"/>
      <c r="KGK56" s="37"/>
      <c r="KGL56" s="37"/>
      <c r="KGM56" s="37"/>
      <c r="KGN56" s="37"/>
      <c r="KGO56" s="37"/>
      <c r="KGP56" s="37"/>
      <c r="KGQ56" s="37"/>
      <c r="KGR56" s="37"/>
      <c r="KGS56" s="37"/>
      <c r="KGT56" s="37"/>
      <c r="KGU56" s="37"/>
      <c r="KGV56" s="37"/>
      <c r="KGW56" s="37"/>
      <c r="KGX56" s="37"/>
      <c r="KGY56" s="37"/>
      <c r="KGZ56" s="37"/>
      <c r="KHA56" s="37"/>
      <c r="KHB56" s="37"/>
      <c r="KHC56" s="37"/>
      <c r="KHD56" s="37"/>
      <c r="KHE56" s="37"/>
      <c r="KHF56" s="37"/>
      <c r="KHG56" s="37"/>
      <c r="KHH56" s="37"/>
      <c r="KHI56" s="37"/>
      <c r="KHJ56" s="37"/>
      <c r="KHK56" s="37"/>
      <c r="KHL56" s="37"/>
      <c r="KHM56" s="37"/>
      <c r="KHN56" s="37"/>
      <c r="KHO56" s="37"/>
      <c r="KHP56" s="37"/>
      <c r="KHQ56" s="37"/>
      <c r="KHR56" s="37"/>
      <c r="KHS56" s="37"/>
      <c r="KHT56" s="37"/>
      <c r="KHU56" s="37"/>
      <c r="KHV56" s="37"/>
      <c r="KHW56" s="37"/>
      <c r="KHX56" s="37"/>
      <c r="KHY56" s="37"/>
      <c r="KHZ56" s="37"/>
      <c r="KIA56" s="37"/>
      <c r="KIB56" s="37"/>
      <c r="KIC56" s="37"/>
      <c r="KID56" s="37"/>
      <c r="KIE56" s="37"/>
      <c r="KIF56" s="37"/>
      <c r="KIG56" s="37"/>
      <c r="KIH56" s="37"/>
      <c r="KII56" s="37"/>
      <c r="KIJ56" s="37"/>
      <c r="KIK56" s="37"/>
      <c r="KIL56" s="37"/>
      <c r="KIM56" s="37"/>
      <c r="KIN56" s="37"/>
      <c r="KIO56" s="37"/>
      <c r="KIP56" s="37"/>
      <c r="KIQ56" s="37"/>
      <c r="KIR56" s="37"/>
      <c r="KIS56" s="37"/>
      <c r="KIT56" s="37"/>
      <c r="KIU56" s="37"/>
      <c r="KIV56" s="37"/>
      <c r="KIW56" s="37"/>
      <c r="KIX56" s="37"/>
      <c r="KIY56" s="37"/>
      <c r="KIZ56" s="37"/>
      <c r="KJA56" s="37"/>
      <c r="KJB56" s="37"/>
      <c r="KJC56" s="37"/>
      <c r="KJD56" s="37"/>
      <c r="KJE56" s="37"/>
      <c r="KJF56" s="37"/>
      <c r="KJG56" s="37"/>
      <c r="KJH56" s="37"/>
      <c r="KJI56" s="37"/>
      <c r="KJJ56" s="37"/>
      <c r="KJK56" s="37"/>
      <c r="KJL56" s="37"/>
      <c r="KJM56" s="37"/>
      <c r="KJN56" s="37"/>
      <c r="KJO56" s="37"/>
      <c r="KJP56" s="37"/>
      <c r="KJQ56" s="37"/>
      <c r="KJR56" s="37"/>
      <c r="KJS56" s="37"/>
      <c r="KJT56" s="37"/>
      <c r="KJU56" s="37"/>
      <c r="KJV56" s="37"/>
      <c r="KJW56" s="37"/>
      <c r="KJX56" s="37"/>
      <c r="KJY56" s="37"/>
      <c r="KJZ56" s="37"/>
      <c r="KKA56" s="37"/>
      <c r="KKB56" s="37"/>
      <c r="KKC56" s="37"/>
      <c r="KKD56" s="37"/>
      <c r="KKE56" s="37"/>
      <c r="KKF56" s="37"/>
      <c r="KKG56" s="37"/>
      <c r="KKH56" s="37"/>
      <c r="KKI56" s="37"/>
      <c r="KKJ56" s="37"/>
      <c r="KKK56" s="37"/>
      <c r="KKL56" s="37"/>
      <c r="KKM56" s="37"/>
      <c r="KKN56" s="37"/>
      <c r="KKO56" s="37"/>
      <c r="KKP56" s="37"/>
      <c r="KKQ56" s="37"/>
      <c r="KKR56" s="37"/>
      <c r="KKS56" s="37"/>
      <c r="KKT56" s="37"/>
      <c r="KKU56" s="37"/>
      <c r="KKV56" s="37"/>
      <c r="KKW56" s="37"/>
      <c r="KKX56" s="37"/>
      <c r="KKY56" s="37"/>
      <c r="KKZ56" s="37"/>
      <c r="KLA56" s="37"/>
      <c r="KLB56" s="37"/>
      <c r="KLC56" s="37"/>
      <c r="KLD56" s="37"/>
      <c r="KLE56" s="37"/>
      <c r="KLF56" s="37"/>
      <c r="KLG56" s="37"/>
      <c r="KLH56" s="37"/>
      <c r="KLI56" s="37"/>
      <c r="KLJ56" s="37"/>
      <c r="KLK56" s="37"/>
      <c r="KLL56" s="37"/>
      <c r="KLM56" s="37"/>
      <c r="KLN56" s="37"/>
      <c r="KLO56" s="37"/>
      <c r="KLP56" s="37"/>
      <c r="KLQ56" s="37"/>
      <c r="KLR56" s="37"/>
      <c r="KLS56" s="37"/>
      <c r="KLT56" s="37"/>
      <c r="KLU56" s="37"/>
      <c r="KLV56" s="37"/>
      <c r="KLW56" s="37"/>
      <c r="KLX56" s="37"/>
      <c r="KLY56" s="37"/>
      <c r="KLZ56" s="37"/>
      <c r="KMA56" s="37"/>
      <c r="KMB56" s="37"/>
      <c r="KMC56" s="37"/>
      <c r="KMD56" s="37"/>
      <c r="KME56" s="37"/>
      <c r="KMF56" s="37"/>
      <c r="KMG56" s="37"/>
      <c r="KMH56" s="37"/>
      <c r="KMI56" s="37"/>
      <c r="KMJ56" s="37"/>
      <c r="KMK56" s="37"/>
      <c r="KML56" s="37"/>
      <c r="KMM56" s="37"/>
      <c r="KMN56" s="37"/>
      <c r="KMO56" s="37"/>
      <c r="KMP56" s="37"/>
      <c r="KMQ56" s="37"/>
      <c r="KMR56" s="37"/>
      <c r="KMS56" s="37"/>
      <c r="KMT56" s="37"/>
      <c r="KMU56" s="37"/>
      <c r="KMV56" s="37"/>
      <c r="KMW56" s="37"/>
      <c r="KMX56" s="37"/>
      <c r="KMY56" s="37"/>
      <c r="KMZ56" s="37"/>
      <c r="KNA56" s="37"/>
      <c r="KNB56" s="37"/>
      <c r="KNC56" s="37"/>
      <c r="KND56" s="37"/>
      <c r="KNE56" s="37"/>
      <c r="KNF56" s="37"/>
      <c r="KNG56" s="37"/>
      <c r="KNH56" s="37"/>
      <c r="KNI56" s="37"/>
      <c r="KNJ56" s="37"/>
      <c r="KNK56" s="37"/>
      <c r="KNL56" s="37"/>
      <c r="KNM56" s="37"/>
      <c r="KNN56" s="37"/>
      <c r="KNO56" s="37"/>
      <c r="KNP56" s="37"/>
      <c r="KNQ56" s="37"/>
      <c r="KNR56" s="37"/>
      <c r="KNS56" s="37"/>
      <c r="KNT56" s="37"/>
      <c r="KNU56" s="37"/>
      <c r="KNV56" s="37"/>
      <c r="KNW56" s="37"/>
      <c r="KNX56" s="37"/>
      <c r="KNY56" s="37"/>
      <c r="KNZ56" s="37"/>
      <c r="KOA56" s="37"/>
      <c r="KOB56" s="37"/>
      <c r="KOC56" s="37"/>
      <c r="KOD56" s="37"/>
      <c r="KOE56" s="37"/>
      <c r="KOF56" s="37"/>
      <c r="KOG56" s="37"/>
      <c r="KOH56" s="37"/>
      <c r="KOI56" s="37"/>
      <c r="KOJ56" s="37"/>
      <c r="KOK56" s="37"/>
      <c r="KOL56" s="37"/>
      <c r="KOM56" s="37"/>
      <c r="KON56" s="37"/>
      <c r="KOO56" s="37"/>
      <c r="KOP56" s="37"/>
      <c r="KOQ56" s="37"/>
      <c r="KOR56" s="37"/>
      <c r="KOS56" s="37"/>
      <c r="KOT56" s="37"/>
      <c r="KOU56" s="37"/>
      <c r="KOV56" s="37"/>
      <c r="KOW56" s="37"/>
      <c r="KOX56" s="37"/>
      <c r="KOY56" s="37"/>
      <c r="KOZ56" s="37"/>
      <c r="KPA56" s="37"/>
      <c r="KPB56" s="37"/>
      <c r="KPC56" s="37"/>
      <c r="KPD56" s="37"/>
      <c r="KPE56" s="37"/>
      <c r="KPF56" s="37"/>
      <c r="KPG56" s="37"/>
      <c r="KPH56" s="37"/>
      <c r="KPI56" s="37"/>
      <c r="KPJ56" s="37"/>
      <c r="KPK56" s="37"/>
      <c r="KPL56" s="37"/>
      <c r="KPM56" s="37"/>
      <c r="KPN56" s="37"/>
      <c r="KPO56" s="37"/>
      <c r="KPP56" s="37"/>
      <c r="KPQ56" s="37"/>
      <c r="KPR56" s="37"/>
      <c r="KPS56" s="37"/>
      <c r="KPT56" s="37"/>
      <c r="KPU56" s="37"/>
      <c r="KPV56" s="37"/>
      <c r="KPW56" s="37"/>
      <c r="KPX56" s="37"/>
      <c r="KPY56" s="37"/>
      <c r="KPZ56" s="37"/>
      <c r="KQA56" s="37"/>
      <c r="KQB56" s="37"/>
      <c r="KQC56" s="37"/>
      <c r="KQD56" s="37"/>
      <c r="KQE56" s="37"/>
      <c r="KQF56" s="37"/>
      <c r="KQG56" s="37"/>
      <c r="KQH56" s="37"/>
      <c r="KQI56" s="37"/>
      <c r="KQJ56" s="37"/>
      <c r="KQK56" s="37"/>
      <c r="KQL56" s="37"/>
      <c r="KQM56" s="37"/>
      <c r="KQN56" s="37"/>
      <c r="KQO56" s="37"/>
      <c r="KQP56" s="37"/>
      <c r="KQQ56" s="37"/>
      <c r="KQR56" s="37"/>
      <c r="KQS56" s="37"/>
      <c r="KQT56" s="37"/>
      <c r="KQU56" s="37"/>
      <c r="KQV56" s="37"/>
      <c r="KQW56" s="37"/>
      <c r="KQX56" s="37"/>
      <c r="KQY56" s="37"/>
      <c r="KQZ56" s="37"/>
      <c r="KRA56" s="37"/>
      <c r="KRB56" s="37"/>
      <c r="KRC56" s="37"/>
      <c r="KRD56" s="37"/>
      <c r="KRE56" s="37"/>
      <c r="KRF56" s="37"/>
      <c r="KRG56" s="37"/>
      <c r="KRH56" s="37"/>
      <c r="KRI56" s="37"/>
      <c r="KRJ56" s="37"/>
      <c r="KRK56" s="37"/>
      <c r="KRL56" s="37"/>
      <c r="KRM56" s="37"/>
      <c r="KRN56" s="37"/>
      <c r="KRO56" s="37"/>
      <c r="KRP56" s="37"/>
      <c r="KRQ56" s="37"/>
      <c r="KRR56" s="37"/>
      <c r="KRS56" s="37"/>
      <c r="KRT56" s="37"/>
      <c r="KRU56" s="37"/>
      <c r="KRV56" s="37"/>
      <c r="KRW56" s="37"/>
      <c r="KRX56" s="37"/>
      <c r="KRY56" s="37"/>
      <c r="KRZ56" s="37"/>
      <c r="KSA56" s="37"/>
      <c r="KSB56" s="37"/>
      <c r="KSC56" s="37"/>
      <c r="KSD56" s="37"/>
      <c r="KSE56" s="37"/>
      <c r="KSF56" s="37"/>
      <c r="KSG56" s="37"/>
      <c r="KSH56" s="37"/>
      <c r="KSI56" s="37"/>
      <c r="KSJ56" s="37"/>
      <c r="KSK56" s="37"/>
      <c r="KSL56" s="37"/>
      <c r="KSM56" s="37"/>
      <c r="KSN56" s="37"/>
      <c r="KSO56" s="37"/>
      <c r="KSP56" s="37"/>
      <c r="KSQ56" s="37"/>
      <c r="KSR56" s="37"/>
      <c r="KSS56" s="37"/>
      <c r="KST56" s="37"/>
      <c r="KSU56" s="37"/>
      <c r="KSV56" s="37"/>
      <c r="KSW56" s="37"/>
      <c r="KSX56" s="37"/>
      <c r="KSY56" s="37"/>
      <c r="KSZ56" s="37"/>
      <c r="KTA56" s="37"/>
      <c r="KTB56" s="37"/>
      <c r="KTC56" s="37"/>
      <c r="KTD56" s="37"/>
      <c r="KTE56" s="37"/>
      <c r="KTF56" s="37"/>
      <c r="KTG56" s="37"/>
      <c r="KTH56" s="37"/>
      <c r="KTI56" s="37"/>
      <c r="KTJ56" s="37"/>
      <c r="KTK56" s="37"/>
      <c r="KTL56" s="37"/>
      <c r="KTM56" s="37"/>
      <c r="KTN56" s="37"/>
      <c r="KTO56" s="37"/>
      <c r="KTP56" s="37"/>
      <c r="KTQ56" s="37"/>
      <c r="KTR56" s="37"/>
      <c r="KTS56" s="37"/>
      <c r="KTT56" s="37"/>
      <c r="KTU56" s="37"/>
      <c r="KTV56" s="37"/>
      <c r="KTW56" s="37"/>
      <c r="KTX56" s="37"/>
      <c r="KTY56" s="37"/>
      <c r="KTZ56" s="37"/>
      <c r="KUA56" s="37"/>
      <c r="KUB56" s="37"/>
      <c r="KUC56" s="37"/>
      <c r="KUD56" s="37"/>
      <c r="KUE56" s="37"/>
      <c r="KUF56" s="37"/>
      <c r="KUG56" s="37"/>
      <c r="KUH56" s="37"/>
      <c r="KUI56" s="37"/>
      <c r="KUJ56" s="37"/>
      <c r="KUK56" s="37"/>
      <c r="KUL56" s="37"/>
      <c r="KUM56" s="37"/>
      <c r="KUN56" s="37"/>
      <c r="KUO56" s="37"/>
      <c r="KUP56" s="37"/>
      <c r="KUQ56" s="37"/>
      <c r="KUR56" s="37"/>
      <c r="KUS56" s="37"/>
      <c r="KUT56" s="37"/>
      <c r="KUU56" s="37"/>
      <c r="KUV56" s="37"/>
      <c r="KUW56" s="37"/>
      <c r="KUX56" s="37"/>
      <c r="KUY56" s="37"/>
      <c r="KUZ56" s="37"/>
      <c r="KVA56" s="37"/>
      <c r="KVB56" s="37"/>
      <c r="KVC56" s="37"/>
      <c r="KVD56" s="37"/>
      <c r="KVE56" s="37"/>
      <c r="KVF56" s="37"/>
      <c r="KVG56" s="37"/>
      <c r="KVH56" s="37"/>
      <c r="KVI56" s="37"/>
      <c r="KVJ56" s="37"/>
      <c r="KVK56" s="37"/>
      <c r="KVL56" s="37"/>
      <c r="KVM56" s="37"/>
      <c r="KVN56" s="37"/>
      <c r="KVO56" s="37"/>
      <c r="KVP56" s="37"/>
      <c r="KVQ56" s="37"/>
      <c r="KVR56" s="37"/>
      <c r="KVS56" s="37"/>
      <c r="KVT56" s="37"/>
      <c r="KVU56" s="37"/>
      <c r="KVV56" s="37"/>
      <c r="KVW56" s="37"/>
      <c r="KVX56" s="37"/>
      <c r="KVY56" s="37"/>
      <c r="KVZ56" s="37"/>
      <c r="KWA56" s="37"/>
      <c r="KWB56" s="37"/>
      <c r="KWC56" s="37"/>
      <c r="KWD56" s="37"/>
      <c r="KWE56" s="37"/>
      <c r="KWF56" s="37"/>
      <c r="KWG56" s="37"/>
      <c r="KWH56" s="37"/>
      <c r="KWI56" s="37"/>
      <c r="KWJ56" s="37"/>
      <c r="KWK56" s="37"/>
      <c r="KWL56" s="37"/>
      <c r="KWM56" s="37"/>
      <c r="KWN56" s="37"/>
      <c r="KWO56" s="37"/>
      <c r="KWP56" s="37"/>
      <c r="KWQ56" s="37"/>
      <c r="KWR56" s="37"/>
      <c r="KWS56" s="37"/>
      <c r="KWT56" s="37"/>
      <c r="KWU56" s="37"/>
      <c r="KWV56" s="37"/>
      <c r="KWW56" s="37"/>
      <c r="KWX56" s="37"/>
      <c r="KWY56" s="37"/>
      <c r="KWZ56" s="37"/>
      <c r="KXA56" s="37"/>
      <c r="KXB56" s="37"/>
      <c r="KXC56" s="37"/>
      <c r="KXD56" s="37"/>
      <c r="KXE56" s="37"/>
      <c r="KXF56" s="37"/>
      <c r="KXG56" s="37"/>
      <c r="KXH56" s="37"/>
      <c r="KXI56" s="37"/>
      <c r="KXJ56" s="37"/>
      <c r="KXK56" s="37"/>
      <c r="KXL56" s="37"/>
      <c r="KXM56" s="37"/>
      <c r="KXN56" s="37"/>
      <c r="KXO56" s="37"/>
      <c r="KXP56" s="37"/>
      <c r="KXQ56" s="37"/>
      <c r="KXR56" s="37"/>
      <c r="KXS56" s="37"/>
      <c r="KXT56" s="37"/>
      <c r="KXU56" s="37"/>
      <c r="KXV56" s="37"/>
      <c r="KXW56" s="37"/>
      <c r="KXX56" s="37"/>
      <c r="KXY56" s="37"/>
      <c r="KXZ56" s="37"/>
      <c r="KYA56" s="37"/>
      <c r="KYB56" s="37"/>
      <c r="KYC56" s="37"/>
      <c r="KYD56" s="37"/>
      <c r="KYE56" s="37"/>
      <c r="KYF56" s="37"/>
      <c r="KYG56" s="37"/>
      <c r="KYH56" s="37"/>
      <c r="KYI56" s="37"/>
      <c r="KYJ56" s="37"/>
      <c r="KYK56" s="37"/>
      <c r="KYL56" s="37"/>
      <c r="KYM56" s="37"/>
      <c r="KYN56" s="37"/>
      <c r="KYO56" s="37"/>
      <c r="KYP56" s="37"/>
      <c r="KYQ56" s="37"/>
      <c r="KYR56" s="37"/>
      <c r="KYS56" s="37"/>
      <c r="KYT56" s="37"/>
      <c r="KYU56" s="37"/>
      <c r="KYV56" s="37"/>
      <c r="KYW56" s="37"/>
      <c r="KYX56" s="37"/>
      <c r="KYY56" s="37"/>
      <c r="KYZ56" s="37"/>
      <c r="KZA56" s="37"/>
      <c r="KZB56" s="37"/>
      <c r="KZC56" s="37"/>
      <c r="KZD56" s="37"/>
      <c r="KZE56" s="37"/>
      <c r="KZF56" s="37"/>
      <c r="KZG56" s="37"/>
      <c r="KZH56" s="37"/>
      <c r="KZI56" s="37"/>
      <c r="KZJ56" s="37"/>
      <c r="KZK56" s="37"/>
      <c r="KZL56" s="37"/>
      <c r="KZM56" s="37"/>
      <c r="KZN56" s="37"/>
      <c r="KZO56" s="37"/>
      <c r="KZP56" s="37"/>
      <c r="KZQ56" s="37"/>
      <c r="KZR56" s="37"/>
      <c r="KZS56" s="37"/>
      <c r="KZT56" s="37"/>
      <c r="KZU56" s="37"/>
      <c r="KZV56" s="37"/>
      <c r="KZW56" s="37"/>
      <c r="KZX56" s="37"/>
      <c r="KZY56" s="37"/>
      <c r="KZZ56" s="37"/>
      <c r="LAA56" s="37"/>
      <c r="LAB56" s="37"/>
      <c r="LAC56" s="37"/>
      <c r="LAD56" s="37"/>
      <c r="LAE56" s="37"/>
      <c r="LAF56" s="37"/>
      <c r="LAG56" s="37"/>
      <c r="LAH56" s="37"/>
      <c r="LAI56" s="37"/>
      <c r="LAJ56" s="37"/>
      <c r="LAK56" s="37"/>
      <c r="LAL56" s="37"/>
      <c r="LAM56" s="37"/>
      <c r="LAN56" s="37"/>
      <c r="LAO56" s="37"/>
      <c r="LAP56" s="37"/>
      <c r="LAQ56" s="37"/>
      <c r="LAR56" s="37"/>
      <c r="LAS56" s="37"/>
      <c r="LAT56" s="37"/>
      <c r="LAU56" s="37"/>
      <c r="LAV56" s="37"/>
      <c r="LAW56" s="37"/>
      <c r="LAX56" s="37"/>
      <c r="LAY56" s="37"/>
      <c r="LAZ56" s="37"/>
      <c r="LBA56" s="37"/>
      <c r="LBB56" s="37"/>
      <c r="LBC56" s="37"/>
      <c r="LBD56" s="37"/>
      <c r="LBE56" s="37"/>
      <c r="LBF56" s="37"/>
      <c r="LBG56" s="37"/>
      <c r="LBH56" s="37"/>
      <c r="LBI56" s="37"/>
      <c r="LBJ56" s="37"/>
      <c r="LBK56" s="37"/>
      <c r="LBL56" s="37"/>
      <c r="LBM56" s="37"/>
      <c r="LBN56" s="37"/>
      <c r="LBO56" s="37"/>
      <c r="LBP56" s="37"/>
      <c r="LBQ56" s="37"/>
      <c r="LBR56" s="37"/>
      <c r="LBS56" s="37"/>
      <c r="LBT56" s="37"/>
      <c r="LBU56" s="37"/>
      <c r="LBV56" s="37"/>
      <c r="LBW56" s="37"/>
      <c r="LBX56" s="37"/>
      <c r="LBY56" s="37"/>
      <c r="LBZ56" s="37"/>
      <c r="LCA56" s="37"/>
      <c r="LCB56" s="37"/>
      <c r="LCC56" s="37"/>
      <c r="LCD56" s="37"/>
      <c r="LCE56" s="37"/>
      <c r="LCF56" s="37"/>
      <c r="LCG56" s="37"/>
      <c r="LCH56" s="37"/>
      <c r="LCI56" s="37"/>
      <c r="LCJ56" s="37"/>
      <c r="LCK56" s="37"/>
      <c r="LCL56" s="37"/>
      <c r="LCM56" s="37"/>
      <c r="LCN56" s="37"/>
      <c r="LCO56" s="37"/>
      <c r="LCP56" s="37"/>
      <c r="LCQ56" s="37"/>
      <c r="LCR56" s="37"/>
      <c r="LCS56" s="37"/>
      <c r="LCT56" s="37"/>
      <c r="LCU56" s="37"/>
      <c r="LCV56" s="37"/>
      <c r="LCW56" s="37"/>
      <c r="LCX56" s="37"/>
      <c r="LCY56" s="37"/>
      <c r="LCZ56" s="37"/>
      <c r="LDA56" s="37"/>
      <c r="LDB56" s="37"/>
      <c r="LDC56" s="37"/>
      <c r="LDD56" s="37"/>
      <c r="LDE56" s="37"/>
      <c r="LDF56" s="37"/>
      <c r="LDG56" s="37"/>
      <c r="LDH56" s="37"/>
      <c r="LDI56" s="37"/>
      <c r="LDJ56" s="37"/>
      <c r="LDK56" s="37"/>
      <c r="LDL56" s="37"/>
      <c r="LDM56" s="37"/>
      <c r="LDN56" s="37"/>
      <c r="LDO56" s="37"/>
      <c r="LDP56" s="37"/>
      <c r="LDQ56" s="37"/>
      <c r="LDR56" s="37"/>
      <c r="LDS56" s="37"/>
      <c r="LDT56" s="37"/>
      <c r="LDU56" s="37"/>
      <c r="LDV56" s="37"/>
      <c r="LDW56" s="37"/>
      <c r="LDX56" s="37"/>
      <c r="LDY56" s="37"/>
      <c r="LDZ56" s="37"/>
      <c r="LEA56" s="37"/>
      <c r="LEB56" s="37"/>
      <c r="LEC56" s="37"/>
      <c r="LED56" s="37"/>
      <c r="LEE56" s="37"/>
      <c r="LEF56" s="37"/>
      <c r="LEG56" s="37"/>
      <c r="LEH56" s="37"/>
      <c r="LEI56" s="37"/>
      <c r="LEJ56" s="37"/>
      <c r="LEK56" s="37"/>
      <c r="LEL56" s="37"/>
      <c r="LEM56" s="37"/>
      <c r="LEN56" s="37"/>
      <c r="LEO56" s="37"/>
      <c r="LEP56" s="37"/>
      <c r="LEQ56" s="37"/>
      <c r="LER56" s="37"/>
      <c r="LES56" s="37"/>
      <c r="LET56" s="37"/>
      <c r="LEU56" s="37"/>
      <c r="LEV56" s="37"/>
      <c r="LEW56" s="37"/>
      <c r="LEX56" s="37"/>
      <c r="LEY56" s="37"/>
      <c r="LEZ56" s="37"/>
      <c r="LFA56" s="37"/>
      <c r="LFB56" s="37"/>
      <c r="LFC56" s="37"/>
      <c r="LFD56" s="37"/>
      <c r="LFE56" s="37"/>
      <c r="LFF56" s="37"/>
      <c r="LFG56" s="37"/>
      <c r="LFH56" s="37"/>
      <c r="LFI56" s="37"/>
      <c r="LFJ56" s="37"/>
      <c r="LFK56" s="37"/>
      <c r="LFL56" s="37"/>
      <c r="LFM56" s="37"/>
      <c r="LFN56" s="37"/>
      <c r="LFO56" s="37"/>
      <c r="LFP56" s="37"/>
      <c r="LFQ56" s="37"/>
      <c r="LFR56" s="37"/>
      <c r="LFS56" s="37"/>
      <c r="LFT56" s="37"/>
      <c r="LFU56" s="37"/>
      <c r="LFV56" s="37"/>
      <c r="LFW56" s="37"/>
      <c r="LFX56" s="37"/>
      <c r="LFY56" s="37"/>
      <c r="LFZ56" s="37"/>
      <c r="LGA56" s="37"/>
      <c r="LGB56" s="37"/>
      <c r="LGC56" s="37"/>
      <c r="LGD56" s="37"/>
      <c r="LGE56" s="37"/>
      <c r="LGF56" s="37"/>
      <c r="LGG56" s="37"/>
      <c r="LGH56" s="37"/>
      <c r="LGI56" s="37"/>
      <c r="LGJ56" s="37"/>
      <c r="LGK56" s="37"/>
      <c r="LGL56" s="37"/>
      <c r="LGM56" s="37"/>
      <c r="LGN56" s="37"/>
      <c r="LGO56" s="37"/>
      <c r="LGP56" s="37"/>
      <c r="LGQ56" s="37"/>
      <c r="LGR56" s="37"/>
      <c r="LGS56" s="37"/>
      <c r="LGT56" s="37"/>
      <c r="LGU56" s="37"/>
      <c r="LGV56" s="37"/>
      <c r="LGW56" s="37"/>
      <c r="LGX56" s="37"/>
      <c r="LGY56" s="37"/>
      <c r="LGZ56" s="37"/>
      <c r="LHA56" s="37"/>
      <c r="LHB56" s="37"/>
      <c r="LHC56" s="37"/>
      <c r="LHD56" s="37"/>
      <c r="LHE56" s="37"/>
      <c r="LHF56" s="37"/>
      <c r="LHG56" s="37"/>
      <c r="LHH56" s="37"/>
      <c r="LHI56" s="37"/>
      <c r="LHJ56" s="37"/>
      <c r="LHK56" s="37"/>
      <c r="LHL56" s="37"/>
      <c r="LHM56" s="37"/>
      <c r="LHN56" s="37"/>
      <c r="LHO56" s="37"/>
      <c r="LHP56" s="37"/>
      <c r="LHQ56" s="37"/>
      <c r="LHR56" s="37"/>
      <c r="LHS56" s="37"/>
      <c r="LHT56" s="37"/>
      <c r="LHU56" s="37"/>
      <c r="LHV56" s="37"/>
      <c r="LHW56" s="37"/>
      <c r="LHX56" s="37"/>
      <c r="LHY56" s="37"/>
      <c r="LHZ56" s="37"/>
      <c r="LIA56" s="37"/>
      <c r="LIB56" s="37"/>
      <c r="LIC56" s="37"/>
      <c r="LID56" s="37"/>
      <c r="LIE56" s="37"/>
      <c r="LIF56" s="37"/>
      <c r="LIG56" s="37"/>
      <c r="LIH56" s="37"/>
      <c r="LII56" s="37"/>
      <c r="LIJ56" s="37"/>
      <c r="LIK56" s="37"/>
      <c r="LIL56" s="37"/>
      <c r="LIM56" s="37"/>
      <c r="LIN56" s="37"/>
      <c r="LIO56" s="37"/>
      <c r="LIP56" s="37"/>
      <c r="LIQ56" s="37"/>
      <c r="LIR56" s="37"/>
      <c r="LIS56" s="37"/>
      <c r="LIT56" s="37"/>
      <c r="LIU56" s="37"/>
      <c r="LIV56" s="37"/>
      <c r="LIW56" s="37"/>
      <c r="LIX56" s="37"/>
      <c r="LIY56" s="37"/>
      <c r="LIZ56" s="37"/>
      <c r="LJA56" s="37"/>
      <c r="LJB56" s="37"/>
      <c r="LJC56" s="37"/>
      <c r="LJD56" s="37"/>
      <c r="LJE56" s="37"/>
      <c r="LJF56" s="37"/>
      <c r="LJG56" s="37"/>
      <c r="LJH56" s="37"/>
      <c r="LJI56" s="37"/>
      <c r="LJJ56" s="37"/>
      <c r="LJK56" s="37"/>
      <c r="LJL56" s="37"/>
      <c r="LJM56" s="37"/>
      <c r="LJN56" s="37"/>
      <c r="LJO56" s="37"/>
      <c r="LJP56" s="37"/>
      <c r="LJQ56" s="37"/>
      <c r="LJR56" s="37"/>
      <c r="LJS56" s="37"/>
      <c r="LJT56" s="37"/>
      <c r="LJU56" s="37"/>
      <c r="LJV56" s="37"/>
      <c r="LJW56" s="37"/>
      <c r="LJX56" s="37"/>
      <c r="LJY56" s="37"/>
      <c r="LJZ56" s="37"/>
      <c r="LKA56" s="37"/>
      <c r="LKB56" s="37"/>
      <c r="LKC56" s="37"/>
      <c r="LKD56" s="37"/>
      <c r="LKE56" s="37"/>
      <c r="LKF56" s="37"/>
      <c r="LKG56" s="37"/>
      <c r="LKH56" s="37"/>
      <c r="LKI56" s="37"/>
      <c r="LKJ56" s="37"/>
      <c r="LKK56" s="37"/>
      <c r="LKL56" s="37"/>
      <c r="LKM56" s="37"/>
      <c r="LKN56" s="37"/>
      <c r="LKO56" s="37"/>
      <c r="LKP56" s="37"/>
      <c r="LKQ56" s="37"/>
      <c r="LKR56" s="37"/>
      <c r="LKS56" s="37"/>
      <c r="LKT56" s="37"/>
      <c r="LKU56" s="37"/>
      <c r="LKV56" s="37"/>
      <c r="LKW56" s="37"/>
      <c r="LKX56" s="37"/>
      <c r="LKY56" s="37"/>
      <c r="LKZ56" s="37"/>
      <c r="LLA56" s="37"/>
      <c r="LLB56" s="37"/>
      <c r="LLC56" s="37"/>
      <c r="LLD56" s="37"/>
      <c r="LLE56" s="37"/>
      <c r="LLF56" s="37"/>
      <c r="LLG56" s="37"/>
      <c r="LLH56" s="37"/>
      <c r="LLI56" s="37"/>
      <c r="LLJ56" s="37"/>
      <c r="LLK56" s="37"/>
      <c r="LLL56" s="37"/>
      <c r="LLM56" s="37"/>
      <c r="LLN56" s="37"/>
      <c r="LLO56" s="37"/>
      <c r="LLP56" s="37"/>
      <c r="LLQ56" s="37"/>
      <c r="LLR56" s="37"/>
      <c r="LLS56" s="37"/>
      <c r="LLT56" s="37"/>
      <c r="LLU56" s="37"/>
      <c r="LLV56" s="37"/>
      <c r="LLW56" s="37"/>
      <c r="LLX56" s="37"/>
      <c r="LLY56" s="37"/>
      <c r="LLZ56" s="37"/>
      <c r="LMA56" s="37"/>
      <c r="LMB56" s="37"/>
      <c r="LMC56" s="37"/>
      <c r="LMD56" s="37"/>
      <c r="LME56" s="37"/>
      <c r="LMF56" s="37"/>
      <c r="LMG56" s="37"/>
      <c r="LMH56" s="37"/>
      <c r="LMI56" s="37"/>
      <c r="LMJ56" s="37"/>
      <c r="LMK56" s="37"/>
      <c r="LML56" s="37"/>
      <c r="LMM56" s="37"/>
      <c r="LMN56" s="37"/>
      <c r="LMO56" s="37"/>
      <c r="LMP56" s="37"/>
      <c r="LMQ56" s="37"/>
      <c r="LMR56" s="37"/>
      <c r="LMS56" s="37"/>
      <c r="LMT56" s="37"/>
      <c r="LMU56" s="37"/>
      <c r="LMV56" s="37"/>
      <c r="LMW56" s="37"/>
      <c r="LMX56" s="37"/>
      <c r="LMY56" s="37"/>
      <c r="LMZ56" s="37"/>
      <c r="LNA56" s="37"/>
      <c r="LNB56" s="37"/>
      <c r="LNC56" s="37"/>
      <c r="LND56" s="37"/>
      <c r="LNE56" s="37"/>
      <c r="LNF56" s="37"/>
      <c r="LNG56" s="37"/>
      <c r="LNH56" s="37"/>
      <c r="LNI56" s="37"/>
      <c r="LNJ56" s="37"/>
      <c r="LNK56" s="37"/>
      <c r="LNL56" s="37"/>
      <c r="LNM56" s="37"/>
      <c r="LNN56" s="37"/>
      <c r="LNO56" s="37"/>
      <c r="LNP56" s="37"/>
      <c r="LNQ56" s="37"/>
      <c r="LNR56" s="37"/>
      <c r="LNS56" s="37"/>
      <c r="LNT56" s="37"/>
      <c r="LNU56" s="37"/>
      <c r="LNV56" s="37"/>
      <c r="LNW56" s="37"/>
      <c r="LNX56" s="37"/>
      <c r="LNY56" s="37"/>
      <c r="LNZ56" s="37"/>
      <c r="LOA56" s="37"/>
      <c r="LOB56" s="37"/>
      <c r="LOC56" s="37"/>
      <c r="LOD56" s="37"/>
      <c r="LOE56" s="37"/>
      <c r="LOF56" s="37"/>
      <c r="LOG56" s="37"/>
      <c r="LOH56" s="37"/>
      <c r="LOI56" s="37"/>
      <c r="LOJ56" s="37"/>
      <c r="LOK56" s="37"/>
      <c r="LOL56" s="37"/>
      <c r="LOM56" s="37"/>
      <c r="LON56" s="37"/>
      <c r="LOO56" s="37"/>
      <c r="LOP56" s="37"/>
      <c r="LOQ56" s="37"/>
      <c r="LOR56" s="37"/>
      <c r="LOS56" s="37"/>
      <c r="LOT56" s="37"/>
      <c r="LOU56" s="37"/>
      <c r="LOV56" s="37"/>
      <c r="LOW56" s="37"/>
      <c r="LOX56" s="37"/>
      <c r="LOY56" s="37"/>
      <c r="LOZ56" s="37"/>
      <c r="LPA56" s="37"/>
      <c r="LPB56" s="37"/>
      <c r="LPC56" s="37"/>
      <c r="LPD56" s="37"/>
      <c r="LPE56" s="37"/>
      <c r="LPF56" s="37"/>
      <c r="LPG56" s="37"/>
      <c r="LPH56" s="37"/>
      <c r="LPI56" s="37"/>
      <c r="LPJ56" s="37"/>
      <c r="LPK56" s="37"/>
      <c r="LPL56" s="37"/>
      <c r="LPM56" s="37"/>
      <c r="LPN56" s="37"/>
      <c r="LPO56" s="37"/>
      <c r="LPP56" s="37"/>
      <c r="LPQ56" s="37"/>
      <c r="LPR56" s="37"/>
      <c r="LPS56" s="37"/>
      <c r="LPT56" s="37"/>
      <c r="LPU56" s="37"/>
      <c r="LPV56" s="37"/>
      <c r="LPW56" s="37"/>
      <c r="LPX56" s="37"/>
      <c r="LPY56" s="37"/>
      <c r="LPZ56" s="37"/>
      <c r="LQA56" s="37"/>
      <c r="LQB56" s="37"/>
      <c r="LQC56" s="37"/>
      <c r="LQD56" s="37"/>
      <c r="LQE56" s="37"/>
      <c r="LQF56" s="37"/>
      <c r="LQG56" s="37"/>
      <c r="LQH56" s="37"/>
      <c r="LQI56" s="37"/>
      <c r="LQJ56" s="37"/>
      <c r="LQK56" s="37"/>
      <c r="LQL56" s="37"/>
      <c r="LQM56" s="37"/>
      <c r="LQN56" s="37"/>
      <c r="LQO56" s="37"/>
      <c r="LQP56" s="37"/>
      <c r="LQQ56" s="37"/>
      <c r="LQR56" s="37"/>
      <c r="LQS56" s="37"/>
      <c r="LQT56" s="37"/>
      <c r="LQU56" s="37"/>
      <c r="LQV56" s="37"/>
      <c r="LQW56" s="37"/>
      <c r="LQX56" s="37"/>
      <c r="LQY56" s="37"/>
      <c r="LQZ56" s="37"/>
      <c r="LRA56" s="37"/>
      <c r="LRB56" s="37"/>
      <c r="LRC56" s="37"/>
      <c r="LRD56" s="37"/>
      <c r="LRE56" s="37"/>
      <c r="LRF56" s="37"/>
      <c r="LRG56" s="37"/>
      <c r="LRH56" s="37"/>
      <c r="LRI56" s="37"/>
      <c r="LRJ56" s="37"/>
      <c r="LRK56" s="37"/>
      <c r="LRL56" s="37"/>
      <c r="LRM56" s="37"/>
      <c r="LRN56" s="37"/>
      <c r="LRO56" s="37"/>
      <c r="LRP56" s="37"/>
      <c r="LRQ56" s="37"/>
      <c r="LRR56" s="37"/>
      <c r="LRS56" s="37"/>
      <c r="LRT56" s="37"/>
      <c r="LRU56" s="37"/>
      <c r="LRV56" s="37"/>
      <c r="LRW56" s="37"/>
      <c r="LRX56" s="37"/>
      <c r="LRY56" s="37"/>
      <c r="LRZ56" s="37"/>
      <c r="LSA56" s="37"/>
      <c r="LSB56" s="37"/>
      <c r="LSC56" s="37"/>
      <c r="LSD56" s="37"/>
      <c r="LSE56" s="37"/>
      <c r="LSF56" s="37"/>
      <c r="LSG56" s="37"/>
      <c r="LSH56" s="37"/>
      <c r="LSI56" s="37"/>
      <c r="LSJ56" s="37"/>
      <c r="LSK56" s="37"/>
      <c r="LSL56" s="37"/>
      <c r="LSM56" s="37"/>
      <c r="LSN56" s="37"/>
      <c r="LSO56" s="37"/>
      <c r="LSP56" s="37"/>
      <c r="LSQ56" s="37"/>
      <c r="LSR56" s="37"/>
      <c r="LSS56" s="37"/>
      <c r="LST56" s="37"/>
      <c r="LSU56" s="37"/>
      <c r="LSV56" s="37"/>
      <c r="LSW56" s="37"/>
      <c r="LSX56" s="37"/>
      <c r="LSY56" s="37"/>
      <c r="LSZ56" s="37"/>
      <c r="LTA56" s="37"/>
      <c r="LTB56" s="37"/>
      <c r="LTC56" s="37"/>
      <c r="LTD56" s="37"/>
      <c r="LTE56" s="37"/>
      <c r="LTF56" s="37"/>
      <c r="LTG56" s="37"/>
      <c r="LTH56" s="37"/>
      <c r="LTI56" s="37"/>
      <c r="LTJ56" s="37"/>
      <c r="LTK56" s="37"/>
      <c r="LTL56" s="37"/>
      <c r="LTM56" s="37"/>
      <c r="LTN56" s="37"/>
      <c r="LTO56" s="37"/>
      <c r="LTP56" s="37"/>
      <c r="LTQ56" s="37"/>
      <c r="LTR56" s="37"/>
      <c r="LTS56" s="37"/>
      <c r="LTT56" s="37"/>
      <c r="LTU56" s="37"/>
      <c r="LTV56" s="37"/>
      <c r="LTW56" s="37"/>
      <c r="LTX56" s="37"/>
      <c r="LTY56" s="37"/>
      <c r="LTZ56" s="37"/>
      <c r="LUA56" s="37"/>
      <c r="LUB56" s="37"/>
      <c r="LUC56" s="37"/>
      <c r="LUD56" s="37"/>
      <c r="LUE56" s="37"/>
      <c r="LUF56" s="37"/>
      <c r="LUG56" s="37"/>
      <c r="LUH56" s="37"/>
      <c r="LUI56" s="37"/>
      <c r="LUJ56" s="37"/>
      <c r="LUK56" s="37"/>
      <c r="LUL56" s="37"/>
      <c r="LUM56" s="37"/>
      <c r="LUN56" s="37"/>
      <c r="LUO56" s="37"/>
      <c r="LUP56" s="37"/>
      <c r="LUQ56" s="37"/>
      <c r="LUR56" s="37"/>
      <c r="LUS56" s="37"/>
      <c r="LUT56" s="37"/>
      <c r="LUU56" s="37"/>
      <c r="LUV56" s="37"/>
      <c r="LUW56" s="37"/>
      <c r="LUX56" s="37"/>
      <c r="LUY56" s="37"/>
      <c r="LUZ56" s="37"/>
      <c r="LVA56" s="37"/>
      <c r="LVB56" s="37"/>
      <c r="LVC56" s="37"/>
      <c r="LVD56" s="37"/>
      <c r="LVE56" s="37"/>
      <c r="LVF56" s="37"/>
      <c r="LVG56" s="37"/>
      <c r="LVH56" s="37"/>
      <c r="LVI56" s="37"/>
      <c r="LVJ56" s="37"/>
      <c r="LVK56" s="37"/>
      <c r="LVL56" s="37"/>
      <c r="LVM56" s="37"/>
      <c r="LVN56" s="37"/>
      <c r="LVO56" s="37"/>
      <c r="LVP56" s="37"/>
      <c r="LVQ56" s="37"/>
      <c r="LVR56" s="37"/>
      <c r="LVS56" s="37"/>
      <c r="LVT56" s="37"/>
      <c r="LVU56" s="37"/>
      <c r="LVV56" s="37"/>
      <c r="LVW56" s="37"/>
      <c r="LVX56" s="37"/>
      <c r="LVY56" s="37"/>
      <c r="LVZ56" s="37"/>
      <c r="LWA56" s="37"/>
      <c r="LWB56" s="37"/>
      <c r="LWC56" s="37"/>
      <c r="LWD56" s="37"/>
      <c r="LWE56" s="37"/>
      <c r="LWF56" s="37"/>
      <c r="LWG56" s="37"/>
      <c r="LWH56" s="37"/>
      <c r="LWI56" s="37"/>
      <c r="LWJ56" s="37"/>
      <c r="LWK56" s="37"/>
      <c r="LWL56" s="37"/>
      <c r="LWM56" s="37"/>
      <c r="LWN56" s="37"/>
      <c r="LWO56" s="37"/>
      <c r="LWP56" s="37"/>
      <c r="LWQ56" s="37"/>
      <c r="LWR56" s="37"/>
      <c r="LWS56" s="37"/>
      <c r="LWT56" s="37"/>
      <c r="LWU56" s="37"/>
      <c r="LWV56" s="37"/>
      <c r="LWW56" s="37"/>
      <c r="LWX56" s="37"/>
      <c r="LWY56" s="37"/>
      <c r="LWZ56" s="37"/>
      <c r="LXA56" s="37"/>
      <c r="LXB56" s="37"/>
      <c r="LXC56" s="37"/>
      <c r="LXD56" s="37"/>
      <c r="LXE56" s="37"/>
      <c r="LXF56" s="37"/>
      <c r="LXG56" s="37"/>
      <c r="LXH56" s="37"/>
      <c r="LXI56" s="37"/>
      <c r="LXJ56" s="37"/>
      <c r="LXK56" s="37"/>
      <c r="LXL56" s="37"/>
      <c r="LXM56" s="37"/>
      <c r="LXN56" s="37"/>
      <c r="LXO56" s="37"/>
      <c r="LXP56" s="37"/>
      <c r="LXQ56" s="37"/>
      <c r="LXR56" s="37"/>
      <c r="LXS56" s="37"/>
      <c r="LXT56" s="37"/>
      <c r="LXU56" s="37"/>
      <c r="LXV56" s="37"/>
      <c r="LXW56" s="37"/>
      <c r="LXX56" s="37"/>
      <c r="LXY56" s="37"/>
      <c r="LXZ56" s="37"/>
      <c r="LYA56" s="37"/>
      <c r="LYB56" s="37"/>
      <c r="LYC56" s="37"/>
      <c r="LYD56" s="37"/>
      <c r="LYE56" s="37"/>
      <c r="LYF56" s="37"/>
      <c r="LYG56" s="37"/>
      <c r="LYH56" s="37"/>
      <c r="LYI56" s="37"/>
      <c r="LYJ56" s="37"/>
      <c r="LYK56" s="37"/>
      <c r="LYL56" s="37"/>
      <c r="LYM56" s="37"/>
      <c r="LYN56" s="37"/>
      <c r="LYO56" s="37"/>
      <c r="LYP56" s="37"/>
      <c r="LYQ56" s="37"/>
      <c r="LYR56" s="37"/>
      <c r="LYS56" s="37"/>
      <c r="LYT56" s="37"/>
      <c r="LYU56" s="37"/>
      <c r="LYV56" s="37"/>
      <c r="LYW56" s="37"/>
      <c r="LYX56" s="37"/>
      <c r="LYY56" s="37"/>
      <c r="LYZ56" s="37"/>
      <c r="LZA56" s="37"/>
      <c r="LZB56" s="37"/>
      <c r="LZC56" s="37"/>
      <c r="LZD56" s="37"/>
      <c r="LZE56" s="37"/>
      <c r="LZF56" s="37"/>
      <c r="LZG56" s="37"/>
      <c r="LZH56" s="37"/>
      <c r="LZI56" s="37"/>
      <c r="LZJ56" s="37"/>
      <c r="LZK56" s="37"/>
      <c r="LZL56" s="37"/>
      <c r="LZM56" s="37"/>
      <c r="LZN56" s="37"/>
      <c r="LZO56" s="37"/>
      <c r="LZP56" s="37"/>
      <c r="LZQ56" s="37"/>
      <c r="LZR56" s="37"/>
      <c r="LZS56" s="37"/>
      <c r="LZT56" s="37"/>
      <c r="LZU56" s="37"/>
      <c r="LZV56" s="37"/>
      <c r="LZW56" s="37"/>
      <c r="LZX56" s="37"/>
      <c r="LZY56" s="37"/>
      <c r="LZZ56" s="37"/>
      <c r="MAA56" s="37"/>
      <c r="MAB56" s="37"/>
      <c r="MAC56" s="37"/>
      <c r="MAD56" s="37"/>
      <c r="MAE56" s="37"/>
      <c r="MAF56" s="37"/>
      <c r="MAG56" s="37"/>
      <c r="MAH56" s="37"/>
      <c r="MAI56" s="37"/>
      <c r="MAJ56" s="37"/>
      <c r="MAK56" s="37"/>
      <c r="MAL56" s="37"/>
      <c r="MAM56" s="37"/>
      <c r="MAN56" s="37"/>
      <c r="MAO56" s="37"/>
      <c r="MAP56" s="37"/>
      <c r="MAQ56" s="37"/>
      <c r="MAR56" s="37"/>
      <c r="MAS56" s="37"/>
      <c r="MAT56" s="37"/>
      <c r="MAU56" s="37"/>
      <c r="MAV56" s="37"/>
      <c r="MAW56" s="37"/>
      <c r="MAX56" s="37"/>
      <c r="MAY56" s="37"/>
      <c r="MAZ56" s="37"/>
      <c r="MBA56" s="37"/>
      <c r="MBB56" s="37"/>
      <c r="MBC56" s="37"/>
      <c r="MBD56" s="37"/>
      <c r="MBE56" s="37"/>
      <c r="MBF56" s="37"/>
      <c r="MBG56" s="37"/>
      <c r="MBH56" s="37"/>
      <c r="MBI56" s="37"/>
      <c r="MBJ56" s="37"/>
      <c r="MBK56" s="37"/>
      <c r="MBL56" s="37"/>
      <c r="MBM56" s="37"/>
      <c r="MBN56" s="37"/>
      <c r="MBO56" s="37"/>
      <c r="MBP56" s="37"/>
      <c r="MBQ56" s="37"/>
      <c r="MBR56" s="37"/>
      <c r="MBS56" s="37"/>
      <c r="MBT56" s="37"/>
      <c r="MBU56" s="37"/>
      <c r="MBV56" s="37"/>
      <c r="MBW56" s="37"/>
      <c r="MBX56" s="37"/>
      <c r="MBY56" s="37"/>
      <c r="MBZ56" s="37"/>
      <c r="MCA56" s="37"/>
      <c r="MCB56" s="37"/>
      <c r="MCC56" s="37"/>
      <c r="MCD56" s="37"/>
      <c r="MCE56" s="37"/>
      <c r="MCF56" s="37"/>
      <c r="MCG56" s="37"/>
      <c r="MCH56" s="37"/>
      <c r="MCI56" s="37"/>
      <c r="MCJ56" s="37"/>
      <c r="MCK56" s="37"/>
      <c r="MCL56" s="37"/>
      <c r="MCM56" s="37"/>
      <c r="MCN56" s="37"/>
      <c r="MCO56" s="37"/>
      <c r="MCP56" s="37"/>
      <c r="MCQ56" s="37"/>
      <c r="MCR56" s="37"/>
      <c r="MCS56" s="37"/>
      <c r="MCT56" s="37"/>
      <c r="MCU56" s="37"/>
      <c r="MCV56" s="37"/>
      <c r="MCW56" s="37"/>
      <c r="MCX56" s="37"/>
      <c r="MCY56" s="37"/>
      <c r="MCZ56" s="37"/>
      <c r="MDA56" s="37"/>
      <c r="MDB56" s="37"/>
      <c r="MDC56" s="37"/>
      <c r="MDD56" s="37"/>
      <c r="MDE56" s="37"/>
      <c r="MDF56" s="37"/>
      <c r="MDG56" s="37"/>
      <c r="MDH56" s="37"/>
      <c r="MDI56" s="37"/>
      <c r="MDJ56" s="37"/>
      <c r="MDK56" s="37"/>
      <c r="MDL56" s="37"/>
      <c r="MDM56" s="37"/>
      <c r="MDN56" s="37"/>
      <c r="MDO56" s="37"/>
      <c r="MDP56" s="37"/>
      <c r="MDQ56" s="37"/>
      <c r="MDR56" s="37"/>
      <c r="MDS56" s="37"/>
      <c r="MDT56" s="37"/>
      <c r="MDU56" s="37"/>
      <c r="MDV56" s="37"/>
      <c r="MDW56" s="37"/>
      <c r="MDX56" s="37"/>
      <c r="MDY56" s="37"/>
      <c r="MDZ56" s="37"/>
      <c r="MEA56" s="37"/>
      <c r="MEB56" s="37"/>
      <c r="MEC56" s="37"/>
      <c r="MED56" s="37"/>
      <c r="MEE56" s="37"/>
      <c r="MEF56" s="37"/>
      <c r="MEG56" s="37"/>
      <c r="MEH56" s="37"/>
      <c r="MEI56" s="37"/>
      <c r="MEJ56" s="37"/>
      <c r="MEK56" s="37"/>
      <c r="MEL56" s="37"/>
      <c r="MEM56" s="37"/>
      <c r="MEN56" s="37"/>
      <c r="MEO56" s="37"/>
      <c r="MEP56" s="37"/>
      <c r="MEQ56" s="37"/>
      <c r="MER56" s="37"/>
      <c r="MES56" s="37"/>
      <c r="MET56" s="37"/>
      <c r="MEU56" s="37"/>
      <c r="MEV56" s="37"/>
      <c r="MEW56" s="37"/>
      <c r="MEX56" s="37"/>
      <c r="MEY56" s="37"/>
      <c r="MEZ56" s="37"/>
      <c r="MFA56" s="37"/>
      <c r="MFB56" s="37"/>
      <c r="MFC56" s="37"/>
      <c r="MFD56" s="37"/>
      <c r="MFE56" s="37"/>
      <c r="MFF56" s="37"/>
      <c r="MFG56" s="37"/>
      <c r="MFH56" s="37"/>
      <c r="MFI56" s="37"/>
      <c r="MFJ56" s="37"/>
      <c r="MFK56" s="37"/>
      <c r="MFL56" s="37"/>
      <c r="MFM56" s="37"/>
      <c r="MFN56" s="37"/>
      <c r="MFO56" s="37"/>
      <c r="MFP56" s="37"/>
      <c r="MFQ56" s="37"/>
      <c r="MFR56" s="37"/>
      <c r="MFS56" s="37"/>
      <c r="MFT56" s="37"/>
      <c r="MFU56" s="37"/>
      <c r="MFV56" s="37"/>
      <c r="MFW56" s="37"/>
      <c r="MFX56" s="37"/>
      <c r="MFY56" s="37"/>
      <c r="MFZ56" s="37"/>
      <c r="MGA56" s="37"/>
      <c r="MGB56" s="37"/>
      <c r="MGC56" s="37"/>
      <c r="MGD56" s="37"/>
      <c r="MGE56" s="37"/>
      <c r="MGF56" s="37"/>
      <c r="MGG56" s="37"/>
      <c r="MGH56" s="37"/>
      <c r="MGI56" s="37"/>
      <c r="MGJ56" s="37"/>
      <c r="MGK56" s="37"/>
      <c r="MGL56" s="37"/>
      <c r="MGM56" s="37"/>
      <c r="MGN56" s="37"/>
      <c r="MGO56" s="37"/>
      <c r="MGP56" s="37"/>
      <c r="MGQ56" s="37"/>
      <c r="MGR56" s="37"/>
      <c r="MGS56" s="37"/>
      <c r="MGT56" s="37"/>
      <c r="MGU56" s="37"/>
      <c r="MGV56" s="37"/>
      <c r="MGW56" s="37"/>
      <c r="MGX56" s="37"/>
      <c r="MGY56" s="37"/>
      <c r="MGZ56" s="37"/>
      <c r="MHA56" s="37"/>
      <c r="MHB56" s="37"/>
      <c r="MHC56" s="37"/>
      <c r="MHD56" s="37"/>
      <c r="MHE56" s="37"/>
      <c r="MHF56" s="37"/>
      <c r="MHG56" s="37"/>
      <c r="MHH56" s="37"/>
      <c r="MHI56" s="37"/>
      <c r="MHJ56" s="37"/>
      <c r="MHK56" s="37"/>
      <c r="MHL56" s="37"/>
      <c r="MHM56" s="37"/>
      <c r="MHN56" s="37"/>
      <c r="MHO56" s="37"/>
      <c r="MHP56" s="37"/>
      <c r="MHQ56" s="37"/>
      <c r="MHR56" s="37"/>
      <c r="MHS56" s="37"/>
      <c r="MHT56" s="37"/>
      <c r="MHU56" s="37"/>
      <c r="MHV56" s="37"/>
      <c r="MHW56" s="37"/>
      <c r="MHX56" s="37"/>
      <c r="MHY56" s="37"/>
      <c r="MHZ56" s="37"/>
      <c r="MIA56" s="37"/>
      <c r="MIB56" s="37"/>
      <c r="MIC56" s="37"/>
      <c r="MID56" s="37"/>
      <c r="MIE56" s="37"/>
      <c r="MIF56" s="37"/>
      <c r="MIG56" s="37"/>
      <c r="MIH56" s="37"/>
      <c r="MII56" s="37"/>
      <c r="MIJ56" s="37"/>
      <c r="MIK56" s="37"/>
      <c r="MIL56" s="37"/>
      <c r="MIM56" s="37"/>
      <c r="MIN56" s="37"/>
      <c r="MIO56" s="37"/>
      <c r="MIP56" s="37"/>
      <c r="MIQ56" s="37"/>
      <c r="MIR56" s="37"/>
      <c r="MIS56" s="37"/>
      <c r="MIT56" s="37"/>
      <c r="MIU56" s="37"/>
      <c r="MIV56" s="37"/>
      <c r="MIW56" s="37"/>
      <c r="MIX56" s="37"/>
      <c r="MIY56" s="37"/>
      <c r="MIZ56" s="37"/>
      <c r="MJA56" s="37"/>
      <c r="MJB56" s="37"/>
      <c r="MJC56" s="37"/>
      <c r="MJD56" s="37"/>
      <c r="MJE56" s="37"/>
      <c r="MJF56" s="37"/>
      <c r="MJG56" s="37"/>
      <c r="MJH56" s="37"/>
      <c r="MJI56" s="37"/>
      <c r="MJJ56" s="37"/>
      <c r="MJK56" s="37"/>
      <c r="MJL56" s="37"/>
      <c r="MJM56" s="37"/>
      <c r="MJN56" s="37"/>
      <c r="MJO56" s="37"/>
      <c r="MJP56" s="37"/>
      <c r="MJQ56" s="37"/>
      <c r="MJR56" s="37"/>
      <c r="MJS56" s="37"/>
      <c r="MJT56" s="37"/>
      <c r="MJU56" s="37"/>
      <c r="MJV56" s="37"/>
      <c r="MJW56" s="37"/>
      <c r="MJX56" s="37"/>
      <c r="MJY56" s="37"/>
      <c r="MJZ56" s="37"/>
      <c r="MKA56" s="37"/>
      <c r="MKB56" s="37"/>
      <c r="MKC56" s="37"/>
      <c r="MKD56" s="37"/>
      <c r="MKE56" s="37"/>
      <c r="MKF56" s="37"/>
      <c r="MKG56" s="37"/>
      <c r="MKH56" s="37"/>
      <c r="MKI56" s="37"/>
      <c r="MKJ56" s="37"/>
      <c r="MKK56" s="37"/>
      <c r="MKL56" s="37"/>
      <c r="MKM56" s="37"/>
      <c r="MKN56" s="37"/>
      <c r="MKO56" s="37"/>
      <c r="MKP56" s="37"/>
      <c r="MKQ56" s="37"/>
      <c r="MKR56" s="37"/>
      <c r="MKS56" s="37"/>
      <c r="MKT56" s="37"/>
      <c r="MKU56" s="37"/>
      <c r="MKV56" s="37"/>
      <c r="MKW56" s="37"/>
      <c r="MKX56" s="37"/>
      <c r="MKY56" s="37"/>
      <c r="MKZ56" s="37"/>
      <c r="MLA56" s="37"/>
      <c r="MLB56" s="37"/>
      <c r="MLC56" s="37"/>
      <c r="MLD56" s="37"/>
      <c r="MLE56" s="37"/>
      <c r="MLF56" s="37"/>
      <c r="MLG56" s="37"/>
      <c r="MLH56" s="37"/>
      <c r="MLI56" s="37"/>
      <c r="MLJ56" s="37"/>
      <c r="MLK56" s="37"/>
      <c r="MLL56" s="37"/>
      <c r="MLM56" s="37"/>
      <c r="MLN56" s="37"/>
      <c r="MLO56" s="37"/>
      <c r="MLP56" s="37"/>
      <c r="MLQ56" s="37"/>
      <c r="MLR56" s="37"/>
      <c r="MLS56" s="37"/>
      <c r="MLT56" s="37"/>
      <c r="MLU56" s="37"/>
      <c r="MLV56" s="37"/>
      <c r="MLW56" s="37"/>
      <c r="MLX56" s="37"/>
      <c r="MLY56" s="37"/>
      <c r="MLZ56" s="37"/>
      <c r="MMA56" s="37"/>
      <c r="MMB56" s="37"/>
      <c r="MMC56" s="37"/>
      <c r="MMD56" s="37"/>
      <c r="MME56" s="37"/>
      <c r="MMF56" s="37"/>
      <c r="MMG56" s="37"/>
      <c r="MMH56" s="37"/>
      <c r="MMI56" s="37"/>
      <c r="MMJ56" s="37"/>
      <c r="MMK56" s="37"/>
      <c r="MML56" s="37"/>
      <c r="MMM56" s="37"/>
      <c r="MMN56" s="37"/>
      <c r="MMO56" s="37"/>
      <c r="MMP56" s="37"/>
      <c r="MMQ56" s="37"/>
      <c r="MMR56" s="37"/>
      <c r="MMS56" s="37"/>
      <c r="MMT56" s="37"/>
      <c r="MMU56" s="37"/>
      <c r="MMV56" s="37"/>
      <c r="MMW56" s="37"/>
      <c r="MMX56" s="37"/>
      <c r="MMY56" s="37"/>
      <c r="MMZ56" s="37"/>
      <c r="MNA56" s="37"/>
      <c r="MNB56" s="37"/>
      <c r="MNC56" s="37"/>
      <c r="MND56" s="37"/>
      <c r="MNE56" s="37"/>
      <c r="MNF56" s="37"/>
      <c r="MNG56" s="37"/>
      <c r="MNH56" s="37"/>
      <c r="MNI56" s="37"/>
      <c r="MNJ56" s="37"/>
      <c r="MNK56" s="37"/>
      <c r="MNL56" s="37"/>
      <c r="MNM56" s="37"/>
      <c r="MNN56" s="37"/>
      <c r="MNO56" s="37"/>
      <c r="MNP56" s="37"/>
      <c r="MNQ56" s="37"/>
      <c r="MNR56" s="37"/>
      <c r="MNS56" s="37"/>
      <c r="MNT56" s="37"/>
      <c r="MNU56" s="37"/>
      <c r="MNV56" s="37"/>
      <c r="MNW56" s="37"/>
      <c r="MNX56" s="37"/>
      <c r="MNY56" s="37"/>
      <c r="MNZ56" s="37"/>
      <c r="MOA56" s="37"/>
      <c r="MOB56" s="37"/>
      <c r="MOC56" s="37"/>
      <c r="MOD56" s="37"/>
      <c r="MOE56" s="37"/>
      <c r="MOF56" s="37"/>
      <c r="MOG56" s="37"/>
      <c r="MOH56" s="37"/>
      <c r="MOI56" s="37"/>
      <c r="MOJ56" s="37"/>
      <c r="MOK56" s="37"/>
      <c r="MOL56" s="37"/>
      <c r="MOM56" s="37"/>
      <c r="MON56" s="37"/>
      <c r="MOO56" s="37"/>
      <c r="MOP56" s="37"/>
      <c r="MOQ56" s="37"/>
      <c r="MOR56" s="37"/>
      <c r="MOS56" s="37"/>
      <c r="MOT56" s="37"/>
      <c r="MOU56" s="37"/>
      <c r="MOV56" s="37"/>
      <c r="MOW56" s="37"/>
      <c r="MOX56" s="37"/>
      <c r="MOY56" s="37"/>
      <c r="MOZ56" s="37"/>
      <c r="MPA56" s="37"/>
      <c r="MPB56" s="37"/>
      <c r="MPC56" s="37"/>
      <c r="MPD56" s="37"/>
      <c r="MPE56" s="37"/>
      <c r="MPF56" s="37"/>
      <c r="MPG56" s="37"/>
      <c r="MPH56" s="37"/>
      <c r="MPI56" s="37"/>
      <c r="MPJ56" s="37"/>
      <c r="MPK56" s="37"/>
      <c r="MPL56" s="37"/>
      <c r="MPM56" s="37"/>
      <c r="MPN56" s="37"/>
      <c r="MPO56" s="37"/>
      <c r="MPP56" s="37"/>
      <c r="MPQ56" s="37"/>
      <c r="MPR56" s="37"/>
      <c r="MPS56" s="37"/>
      <c r="MPT56" s="37"/>
      <c r="MPU56" s="37"/>
      <c r="MPV56" s="37"/>
      <c r="MPW56" s="37"/>
      <c r="MPX56" s="37"/>
      <c r="MPY56" s="37"/>
      <c r="MPZ56" s="37"/>
      <c r="MQA56" s="37"/>
      <c r="MQB56" s="37"/>
      <c r="MQC56" s="37"/>
      <c r="MQD56" s="37"/>
      <c r="MQE56" s="37"/>
      <c r="MQF56" s="37"/>
      <c r="MQG56" s="37"/>
      <c r="MQH56" s="37"/>
      <c r="MQI56" s="37"/>
      <c r="MQJ56" s="37"/>
      <c r="MQK56" s="37"/>
      <c r="MQL56" s="37"/>
      <c r="MQM56" s="37"/>
      <c r="MQN56" s="37"/>
      <c r="MQO56" s="37"/>
      <c r="MQP56" s="37"/>
      <c r="MQQ56" s="37"/>
      <c r="MQR56" s="37"/>
      <c r="MQS56" s="37"/>
      <c r="MQT56" s="37"/>
      <c r="MQU56" s="37"/>
      <c r="MQV56" s="37"/>
      <c r="MQW56" s="37"/>
      <c r="MQX56" s="37"/>
      <c r="MQY56" s="37"/>
      <c r="MQZ56" s="37"/>
      <c r="MRA56" s="37"/>
      <c r="MRB56" s="37"/>
      <c r="MRC56" s="37"/>
      <c r="MRD56" s="37"/>
      <c r="MRE56" s="37"/>
      <c r="MRF56" s="37"/>
      <c r="MRG56" s="37"/>
      <c r="MRH56" s="37"/>
      <c r="MRI56" s="37"/>
      <c r="MRJ56" s="37"/>
      <c r="MRK56" s="37"/>
      <c r="MRL56" s="37"/>
      <c r="MRM56" s="37"/>
      <c r="MRN56" s="37"/>
      <c r="MRO56" s="37"/>
      <c r="MRP56" s="37"/>
      <c r="MRQ56" s="37"/>
      <c r="MRR56" s="37"/>
      <c r="MRS56" s="37"/>
      <c r="MRT56" s="37"/>
      <c r="MRU56" s="37"/>
      <c r="MRV56" s="37"/>
      <c r="MRW56" s="37"/>
      <c r="MRX56" s="37"/>
      <c r="MRY56" s="37"/>
      <c r="MRZ56" s="37"/>
      <c r="MSA56" s="37"/>
      <c r="MSB56" s="37"/>
      <c r="MSC56" s="37"/>
      <c r="MSD56" s="37"/>
      <c r="MSE56" s="37"/>
      <c r="MSF56" s="37"/>
      <c r="MSG56" s="37"/>
      <c r="MSH56" s="37"/>
      <c r="MSI56" s="37"/>
      <c r="MSJ56" s="37"/>
      <c r="MSK56" s="37"/>
      <c r="MSL56" s="37"/>
      <c r="MSM56" s="37"/>
      <c r="MSN56" s="37"/>
      <c r="MSO56" s="37"/>
      <c r="MSP56" s="37"/>
      <c r="MSQ56" s="37"/>
      <c r="MSR56" s="37"/>
      <c r="MSS56" s="37"/>
      <c r="MST56" s="37"/>
      <c r="MSU56" s="37"/>
      <c r="MSV56" s="37"/>
      <c r="MSW56" s="37"/>
      <c r="MSX56" s="37"/>
      <c r="MSY56" s="37"/>
      <c r="MSZ56" s="37"/>
      <c r="MTA56" s="37"/>
      <c r="MTB56" s="37"/>
      <c r="MTC56" s="37"/>
      <c r="MTD56" s="37"/>
      <c r="MTE56" s="37"/>
      <c r="MTF56" s="37"/>
      <c r="MTG56" s="37"/>
      <c r="MTH56" s="37"/>
      <c r="MTI56" s="37"/>
      <c r="MTJ56" s="37"/>
      <c r="MTK56" s="37"/>
      <c r="MTL56" s="37"/>
      <c r="MTM56" s="37"/>
      <c r="MTN56" s="37"/>
      <c r="MTO56" s="37"/>
      <c r="MTP56" s="37"/>
      <c r="MTQ56" s="37"/>
      <c r="MTR56" s="37"/>
      <c r="MTS56" s="37"/>
      <c r="MTT56" s="37"/>
      <c r="MTU56" s="37"/>
      <c r="MTV56" s="37"/>
      <c r="MTW56" s="37"/>
      <c r="MTX56" s="37"/>
      <c r="MTY56" s="37"/>
      <c r="MTZ56" s="37"/>
      <c r="MUA56" s="37"/>
      <c r="MUB56" s="37"/>
      <c r="MUC56" s="37"/>
      <c r="MUD56" s="37"/>
      <c r="MUE56" s="37"/>
      <c r="MUF56" s="37"/>
      <c r="MUG56" s="37"/>
      <c r="MUH56" s="37"/>
      <c r="MUI56" s="37"/>
      <c r="MUJ56" s="37"/>
      <c r="MUK56" s="37"/>
      <c r="MUL56" s="37"/>
      <c r="MUM56" s="37"/>
      <c r="MUN56" s="37"/>
      <c r="MUO56" s="37"/>
      <c r="MUP56" s="37"/>
      <c r="MUQ56" s="37"/>
      <c r="MUR56" s="37"/>
      <c r="MUS56" s="37"/>
      <c r="MUT56" s="37"/>
      <c r="MUU56" s="37"/>
      <c r="MUV56" s="37"/>
      <c r="MUW56" s="37"/>
      <c r="MUX56" s="37"/>
      <c r="MUY56" s="37"/>
      <c r="MUZ56" s="37"/>
      <c r="MVA56" s="37"/>
      <c r="MVB56" s="37"/>
      <c r="MVC56" s="37"/>
      <c r="MVD56" s="37"/>
      <c r="MVE56" s="37"/>
      <c r="MVF56" s="37"/>
      <c r="MVG56" s="37"/>
      <c r="MVH56" s="37"/>
      <c r="MVI56" s="37"/>
      <c r="MVJ56" s="37"/>
      <c r="MVK56" s="37"/>
      <c r="MVL56" s="37"/>
      <c r="MVM56" s="37"/>
      <c r="MVN56" s="37"/>
      <c r="MVO56" s="37"/>
      <c r="MVP56" s="37"/>
      <c r="MVQ56" s="37"/>
      <c r="MVR56" s="37"/>
      <c r="MVS56" s="37"/>
      <c r="MVT56" s="37"/>
      <c r="MVU56" s="37"/>
      <c r="MVV56" s="37"/>
      <c r="MVW56" s="37"/>
      <c r="MVX56" s="37"/>
      <c r="MVY56" s="37"/>
      <c r="MVZ56" s="37"/>
      <c r="MWA56" s="37"/>
      <c r="MWB56" s="37"/>
      <c r="MWC56" s="37"/>
      <c r="MWD56" s="37"/>
      <c r="MWE56" s="37"/>
      <c r="MWF56" s="37"/>
      <c r="MWG56" s="37"/>
      <c r="MWH56" s="37"/>
      <c r="MWI56" s="37"/>
      <c r="MWJ56" s="37"/>
      <c r="MWK56" s="37"/>
      <c r="MWL56" s="37"/>
      <c r="MWM56" s="37"/>
      <c r="MWN56" s="37"/>
      <c r="MWO56" s="37"/>
      <c r="MWP56" s="37"/>
      <c r="MWQ56" s="37"/>
      <c r="MWR56" s="37"/>
      <c r="MWS56" s="37"/>
      <c r="MWT56" s="37"/>
      <c r="MWU56" s="37"/>
      <c r="MWV56" s="37"/>
      <c r="MWW56" s="37"/>
      <c r="MWX56" s="37"/>
      <c r="MWY56" s="37"/>
      <c r="MWZ56" s="37"/>
      <c r="MXA56" s="37"/>
      <c r="MXB56" s="37"/>
      <c r="MXC56" s="37"/>
      <c r="MXD56" s="37"/>
      <c r="MXE56" s="37"/>
      <c r="MXF56" s="37"/>
      <c r="MXG56" s="37"/>
      <c r="MXH56" s="37"/>
      <c r="MXI56" s="37"/>
      <c r="MXJ56" s="37"/>
      <c r="MXK56" s="37"/>
      <c r="MXL56" s="37"/>
      <c r="MXM56" s="37"/>
      <c r="MXN56" s="37"/>
      <c r="MXO56" s="37"/>
      <c r="MXP56" s="37"/>
      <c r="MXQ56" s="37"/>
      <c r="MXR56" s="37"/>
      <c r="MXS56" s="37"/>
      <c r="MXT56" s="37"/>
      <c r="MXU56" s="37"/>
      <c r="MXV56" s="37"/>
      <c r="MXW56" s="37"/>
      <c r="MXX56" s="37"/>
      <c r="MXY56" s="37"/>
      <c r="MXZ56" s="37"/>
      <c r="MYA56" s="37"/>
      <c r="MYB56" s="37"/>
      <c r="MYC56" s="37"/>
      <c r="MYD56" s="37"/>
      <c r="MYE56" s="37"/>
      <c r="MYF56" s="37"/>
      <c r="MYG56" s="37"/>
      <c r="MYH56" s="37"/>
      <c r="MYI56" s="37"/>
      <c r="MYJ56" s="37"/>
      <c r="MYK56" s="37"/>
      <c r="MYL56" s="37"/>
      <c r="MYM56" s="37"/>
      <c r="MYN56" s="37"/>
      <c r="MYO56" s="37"/>
      <c r="MYP56" s="37"/>
      <c r="MYQ56" s="37"/>
      <c r="MYR56" s="37"/>
      <c r="MYS56" s="37"/>
      <c r="MYT56" s="37"/>
      <c r="MYU56" s="37"/>
      <c r="MYV56" s="37"/>
      <c r="MYW56" s="37"/>
      <c r="MYX56" s="37"/>
      <c r="MYY56" s="37"/>
      <c r="MYZ56" s="37"/>
      <c r="MZA56" s="37"/>
      <c r="MZB56" s="37"/>
      <c r="MZC56" s="37"/>
      <c r="MZD56" s="37"/>
      <c r="MZE56" s="37"/>
      <c r="MZF56" s="37"/>
      <c r="MZG56" s="37"/>
      <c r="MZH56" s="37"/>
      <c r="MZI56" s="37"/>
      <c r="MZJ56" s="37"/>
      <c r="MZK56" s="37"/>
      <c r="MZL56" s="37"/>
      <c r="MZM56" s="37"/>
      <c r="MZN56" s="37"/>
      <c r="MZO56" s="37"/>
      <c r="MZP56" s="37"/>
      <c r="MZQ56" s="37"/>
      <c r="MZR56" s="37"/>
      <c r="MZS56" s="37"/>
      <c r="MZT56" s="37"/>
      <c r="MZU56" s="37"/>
      <c r="MZV56" s="37"/>
      <c r="MZW56" s="37"/>
      <c r="MZX56" s="37"/>
      <c r="MZY56" s="37"/>
      <c r="MZZ56" s="37"/>
      <c r="NAA56" s="37"/>
      <c r="NAB56" s="37"/>
      <c r="NAC56" s="37"/>
      <c r="NAD56" s="37"/>
      <c r="NAE56" s="37"/>
      <c r="NAF56" s="37"/>
      <c r="NAG56" s="37"/>
      <c r="NAH56" s="37"/>
      <c r="NAI56" s="37"/>
      <c r="NAJ56" s="37"/>
      <c r="NAK56" s="37"/>
      <c r="NAL56" s="37"/>
      <c r="NAM56" s="37"/>
      <c r="NAN56" s="37"/>
      <c r="NAO56" s="37"/>
      <c r="NAP56" s="37"/>
      <c r="NAQ56" s="37"/>
      <c r="NAR56" s="37"/>
      <c r="NAS56" s="37"/>
      <c r="NAT56" s="37"/>
      <c r="NAU56" s="37"/>
      <c r="NAV56" s="37"/>
      <c r="NAW56" s="37"/>
      <c r="NAX56" s="37"/>
      <c r="NAY56" s="37"/>
      <c r="NAZ56" s="37"/>
      <c r="NBA56" s="37"/>
      <c r="NBB56" s="37"/>
      <c r="NBC56" s="37"/>
      <c r="NBD56" s="37"/>
      <c r="NBE56" s="37"/>
      <c r="NBF56" s="37"/>
      <c r="NBG56" s="37"/>
      <c r="NBH56" s="37"/>
      <c r="NBI56" s="37"/>
      <c r="NBJ56" s="37"/>
      <c r="NBK56" s="37"/>
      <c r="NBL56" s="37"/>
      <c r="NBM56" s="37"/>
      <c r="NBN56" s="37"/>
      <c r="NBO56" s="37"/>
      <c r="NBP56" s="37"/>
      <c r="NBQ56" s="37"/>
      <c r="NBR56" s="37"/>
      <c r="NBS56" s="37"/>
      <c r="NBT56" s="37"/>
      <c r="NBU56" s="37"/>
      <c r="NBV56" s="37"/>
      <c r="NBW56" s="37"/>
      <c r="NBX56" s="37"/>
      <c r="NBY56" s="37"/>
      <c r="NBZ56" s="37"/>
      <c r="NCA56" s="37"/>
      <c r="NCB56" s="37"/>
      <c r="NCC56" s="37"/>
      <c r="NCD56" s="37"/>
      <c r="NCE56" s="37"/>
      <c r="NCF56" s="37"/>
      <c r="NCG56" s="37"/>
      <c r="NCH56" s="37"/>
      <c r="NCI56" s="37"/>
      <c r="NCJ56" s="37"/>
      <c r="NCK56" s="37"/>
      <c r="NCL56" s="37"/>
      <c r="NCM56" s="37"/>
      <c r="NCN56" s="37"/>
      <c r="NCO56" s="37"/>
      <c r="NCP56" s="37"/>
      <c r="NCQ56" s="37"/>
      <c r="NCR56" s="37"/>
      <c r="NCS56" s="37"/>
      <c r="NCT56" s="37"/>
      <c r="NCU56" s="37"/>
      <c r="NCV56" s="37"/>
      <c r="NCW56" s="37"/>
      <c r="NCX56" s="37"/>
      <c r="NCY56" s="37"/>
      <c r="NCZ56" s="37"/>
      <c r="NDA56" s="37"/>
      <c r="NDB56" s="37"/>
      <c r="NDC56" s="37"/>
      <c r="NDD56" s="37"/>
      <c r="NDE56" s="37"/>
      <c r="NDF56" s="37"/>
      <c r="NDG56" s="37"/>
      <c r="NDH56" s="37"/>
      <c r="NDI56" s="37"/>
      <c r="NDJ56" s="37"/>
      <c r="NDK56" s="37"/>
      <c r="NDL56" s="37"/>
      <c r="NDM56" s="37"/>
      <c r="NDN56" s="37"/>
      <c r="NDO56" s="37"/>
      <c r="NDP56" s="37"/>
      <c r="NDQ56" s="37"/>
      <c r="NDR56" s="37"/>
      <c r="NDS56" s="37"/>
      <c r="NDT56" s="37"/>
      <c r="NDU56" s="37"/>
      <c r="NDV56" s="37"/>
      <c r="NDW56" s="37"/>
      <c r="NDX56" s="37"/>
      <c r="NDY56" s="37"/>
      <c r="NDZ56" s="37"/>
      <c r="NEA56" s="37"/>
      <c r="NEB56" s="37"/>
      <c r="NEC56" s="37"/>
      <c r="NED56" s="37"/>
      <c r="NEE56" s="37"/>
      <c r="NEF56" s="37"/>
      <c r="NEG56" s="37"/>
      <c r="NEH56" s="37"/>
      <c r="NEI56" s="37"/>
      <c r="NEJ56" s="37"/>
      <c r="NEK56" s="37"/>
      <c r="NEL56" s="37"/>
      <c r="NEM56" s="37"/>
      <c r="NEN56" s="37"/>
      <c r="NEO56" s="37"/>
      <c r="NEP56" s="37"/>
      <c r="NEQ56" s="37"/>
      <c r="NER56" s="37"/>
      <c r="NES56" s="37"/>
      <c r="NET56" s="37"/>
      <c r="NEU56" s="37"/>
      <c r="NEV56" s="37"/>
      <c r="NEW56" s="37"/>
      <c r="NEX56" s="37"/>
      <c r="NEY56" s="37"/>
      <c r="NEZ56" s="37"/>
      <c r="NFA56" s="37"/>
      <c r="NFB56" s="37"/>
      <c r="NFC56" s="37"/>
      <c r="NFD56" s="37"/>
      <c r="NFE56" s="37"/>
      <c r="NFF56" s="37"/>
      <c r="NFG56" s="37"/>
      <c r="NFH56" s="37"/>
      <c r="NFI56" s="37"/>
      <c r="NFJ56" s="37"/>
      <c r="NFK56" s="37"/>
      <c r="NFL56" s="37"/>
      <c r="NFM56" s="37"/>
      <c r="NFN56" s="37"/>
      <c r="NFO56" s="37"/>
      <c r="NFP56" s="37"/>
      <c r="NFQ56" s="37"/>
      <c r="NFR56" s="37"/>
      <c r="NFS56" s="37"/>
      <c r="NFT56" s="37"/>
      <c r="NFU56" s="37"/>
      <c r="NFV56" s="37"/>
      <c r="NFW56" s="37"/>
      <c r="NFX56" s="37"/>
      <c r="NFY56" s="37"/>
      <c r="NFZ56" s="37"/>
      <c r="NGA56" s="37"/>
      <c r="NGB56" s="37"/>
      <c r="NGC56" s="37"/>
      <c r="NGD56" s="37"/>
      <c r="NGE56" s="37"/>
      <c r="NGF56" s="37"/>
      <c r="NGG56" s="37"/>
      <c r="NGH56" s="37"/>
      <c r="NGI56" s="37"/>
      <c r="NGJ56" s="37"/>
      <c r="NGK56" s="37"/>
      <c r="NGL56" s="37"/>
      <c r="NGM56" s="37"/>
      <c r="NGN56" s="37"/>
      <c r="NGO56" s="37"/>
      <c r="NGP56" s="37"/>
      <c r="NGQ56" s="37"/>
      <c r="NGR56" s="37"/>
      <c r="NGS56" s="37"/>
      <c r="NGT56" s="37"/>
      <c r="NGU56" s="37"/>
      <c r="NGV56" s="37"/>
      <c r="NGW56" s="37"/>
      <c r="NGX56" s="37"/>
      <c r="NGY56" s="37"/>
      <c r="NGZ56" s="37"/>
      <c r="NHA56" s="37"/>
      <c r="NHB56" s="37"/>
      <c r="NHC56" s="37"/>
      <c r="NHD56" s="37"/>
      <c r="NHE56" s="37"/>
      <c r="NHF56" s="37"/>
      <c r="NHG56" s="37"/>
      <c r="NHH56" s="37"/>
      <c r="NHI56" s="37"/>
      <c r="NHJ56" s="37"/>
      <c r="NHK56" s="37"/>
      <c r="NHL56" s="37"/>
      <c r="NHM56" s="37"/>
      <c r="NHN56" s="37"/>
      <c r="NHO56" s="37"/>
      <c r="NHP56" s="37"/>
      <c r="NHQ56" s="37"/>
      <c r="NHR56" s="37"/>
      <c r="NHS56" s="37"/>
      <c r="NHT56" s="37"/>
      <c r="NHU56" s="37"/>
      <c r="NHV56" s="37"/>
      <c r="NHW56" s="37"/>
      <c r="NHX56" s="37"/>
      <c r="NHY56" s="37"/>
      <c r="NHZ56" s="37"/>
      <c r="NIA56" s="37"/>
      <c r="NIB56" s="37"/>
      <c r="NIC56" s="37"/>
      <c r="NID56" s="37"/>
      <c r="NIE56" s="37"/>
      <c r="NIF56" s="37"/>
      <c r="NIG56" s="37"/>
      <c r="NIH56" s="37"/>
      <c r="NII56" s="37"/>
      <c r="NIJ56" s="37"/>
      <c r="NIK56" s="37"/>
      <c r="NIL56" s="37"/>
      <c r="NIM56" s="37"/>
      <c r="NIN56" s="37"/>
      <c r="NIO56" s="37"/>
      <c r="NIP56" s="37"/>
      <c r="NIQ56" s="37"/>
      <c r="NIR56" s="37"/>
      <c r="NIS56" s="37"/>
      <c r="NIT56" s="37"/>
      <c r="NIU56" s="37"/>
      <c r="NIV56" s="37"/>
      <c r="NIW56" s="37"/>
      <c r="NIX56" s="37"/>
      <c r="NIY56" s="37"/>
      <c r="NIZ56" s="37"/>
      <c r="NJA56" s="37"/>
      <c r="NJB56" s="37"/>
      <c r="NJC56" s="37"/>
      <c r="NJD56" s="37"/>
      <c r="NJE56" s="37"/>
      <c r="NJF56" s="37"/>
      <c r="NJG56" s="37"/>
      <c r="NJH56" s="37"/>
      <c r="NJI56" s="37"/>
      <c r="NJJ56" s="37"/>
      <c r="NJK56" s="37"/>
      <c r="NJL56" s="37"/>
      <c r="NJM56" s="37"/>
      <c r="NJN56" s="37"/>
      <c r="NJO56" s="37"/>
      <c r="NJP56" s="37"/>
      <c r="NJQ56" s="37"/>
      <c r="NJR56" s="37"/>
      <c r="NJS56" s="37"/>
      <c r="NJT56" s="37"/>
      <c r="NJU56" s="37"/>
      <c r="NJV56" s="37"/>
      <c r="NJW56" s="37"/>
      <c r="NJX56" s="37"/>
      <c r="NJY56" s="37"/>
      <c r="NJZ56" s="37"/>
      <c r="NKA56" s="37"/>
      <c r="NKB56" s="37"/>
      <c r="NKC56" s="37"/>
      <c r="NKD56" s="37"/>
      <c r="NKE56" s="37"/>
      <c r="NKF56" s="37"/>
      <c r="NKG56" s="37"/>
      <c r="NKH56" s="37"/>
      <c r="NKI56" s="37"/>
      <c r="NKJ56" s="37"/>
      <c r="NKK56" s="37"/>
      <c r="NKL56" s="37"/>
      <c r="NKM56" s="37"/>
      <c r="NKN56" s="37"/>
      <c r="NKO56" s="37"/>
      <c r="NKP56" s="37"/>
      <c r="NKQ56" s="37"/>
      <c r="NKR56" s="37"/>
      <c r="NKS56" s="37"/>
      <c r="NKT56" s="37"/>
      <c r="NKU56" s="37"/>
      <c r="NKV56" s="37"/>
      <c r="NKW56" s="37"/>
      <c r="NKX56" s="37"/>
      <c r="NKY56" s="37"/>
      <c r="NKZ56" s="37"/>
      <c r="NLA56" s="37"/>
      <c r="NLB56" s="37"/>
      <c r="NLC56" s="37"/>
      <c r="NLD56" s="37"/>
      <c r="NLE56" s="37"/>
      <c r="NLF56" s="37"/>
      <c r="NLG56" s="37"/>
      <c r="NLH56" s="37"/>
      <c r="NLI56" s="37"/>
      <c r="NLJ56" s="37"/>
      <c r="NLK56" s="37"/>
      <c r="NLL56" s="37"/>
      <c r="NLM56" s="37"/>
      <c r="NLN56" s="37"/>
      <c r="NLO56" s="37"/>
      <c r="NLP56" s="37"/>
      <c r="NLQ56" s="37"/>
      <c r="NLR56" s="37"/>
      <c r="NLS56" s="37"/>
      <c r="NLT56" s="37"/>
      <c r="NLU56" s="37"/>
      <c r="NLV56" s="37"/>
      <c r="NLW56" s="37"/>
      <c r="NLX56" s="37"/>
      <c r="NLY56" s="37"/>
      <c r="NLZ56" s="37"/>
      <c r="NMA56" s="37"/>
      <c r="NMB56" s="37"/>
      <c r="NMC56" s="37"/>
      <c r="NMD56" s="37"/>
      <c r="NME56" s="37"/>
      <c r="NMF56" s="37"/>
      <c r="NMG56" s="37"/>
      <c r="NMH56" s="37"/>
      <c r="NMI56" s="37"/>
      <c r="NMJ56" s="37"/>
      <c r="NMK56" s="37"/>
      <c r="NML56" s="37"/>
      <c r="NMM56" s="37"/>
      <c r="NMN56" s="37"/>
      <c r="NMO56" s="37"/>
      <c r="NMP56" s="37"/>
      <c r="NMQ56" s="37"/>
      <c r="NMR56" s="37"/>
      <c r="NMS56" s="37"/>
      <c r="NMT56" s="37"/>
      <c r="NMU56" s="37"/>
      <c r="NMV56" s="37"/>
      <c r="NMW56" s="37"/>
      <c r="NMX56" s="37"/>
      <c r="NMY56" s="37"/>
      <c r="NMZ56" s="37"/>
      <c r="NNA56" s="37"/>
      <c r="NNB56" s="37"/>
      <c r="NNC56" s="37"/>
      <c r="NND56" s="37"/>
      <c r="NNE56" s="37"/>
      <c r="NNF56" s="37"/>
      <c r="NNG56" s="37"/>
      <c r="NNH56" s="37"/>
      <c r="NNI56" s="37"/>
      <c r="NNJ56" s="37"/>
      <c r="NNK56" s="37"/>
      <c r="NNL56" s="37"/>
      <c r="NNM56" s="37"/>
      <c r="NNN56" s="37"/>
      <c r="NNO56" s="37"/>
      <c r="NNP56" s="37"/>
      <c r="NNQ56" s="37"/>
      <c r="NNR56" s="37"/>
      <c r="NNS56" s="37"/>
      <c r="NNT56" s="37"/>
      <c r="NNU56" s="37"/>
      <c r="NNV56" s="37"/>
      <c r="NNW56" s="37"/>
      <c r="NNX56" s="37"/>
      <c r="NNY56" s="37"/>
      <c r="NNZ56" s="37"/>
      <c r="NOA56" s="37"/>
      <c r="NOB56" s="37"/>
      <c r="NOC56" s="37"/>
      <c r="NOD56" s="37"/>
      <c r="NOE56" s="37"/>
      <c r="NOF56" s="37"/>
      <c r="NOG56" s="37"/>
      <c r="NOH56" s="37"/>
      <c r="NOI56" s="37"/>
      <c r="NOJ56" s="37"/>
      <c r="NOK56" s="37"/>
      <c r="NOL56" s="37"/>
      <c r="NOM56" s="37"/>
      <c r="NON56" s="37"/>
      <c r="NOO56" s="37"/>
      <c r="NOP56" s="37"/>
      <c r="NOQ56" s="37"/>
      <c r="NOR56" s="37"/>
      <c r="NOS56" s="37"/>
      <c r="NOT56" s="37"/>
      <c r="NOU56" s="37"/>
      <c r="NOV56" s="37"/>
      <c r="NOW56" s="37"/>
      <c r="NOX56" s="37"/>
      <c r="NOY56" s="37"/>
      <c r="NOZ56" s="37"/>
      <c r="NPA56" s="37"/>
      <c r="NPB56" s="37"/>
      <c r="NPC56" s="37"/>
      <c r="NPD56" s="37"/>
      <c r="NPE56" s="37"/>
      <c r="NPF56" s="37"/>
      <c r="NPG56" s="37"/>
      <c r="NPH56" s="37"/>
      <c r="NPI56" s="37"/>
      <c r="NPJ56" s="37"/>
      <c r="NPK56" s="37"/>
      <c r="NPL56" s="37"/>
      <c r="NPM56" s="37"/>
      <c r="NPN56" s="37"/>
      <c r="NPO56" s="37"/>
      <c r="NPP56" s="37"/>
      <c r="NPQ56" s="37"/>
      <c r="NPR56" s="37"/>
      <c r="NPS56" s="37"/>
      <c r="NPT56" s="37"/>
      <c r="NPU56" s="37"/>
      <c r="NPV56" s="37"/>
      <c r="NPW56" s="37"/>
      <c r="NPX56" s="37"/>
      <c r="NPY56" s="37"/>
      <c r="NPZ56" s="37"/>
      <c r="NQA56" s="37"/>
      <c r="NQB56" s="37"/>
      <c r="NQC56" s="37"/>
      <c r="NQD56" s="37"/>
      <c r="NQE56" s="37"/>
      <c r="NQF56" s="37"/>
      <c r="NQG56" s="37"/>
      <c r="NQH56" s="37"/>
      <c r="NQI56" s="37"/>
      <c r="NQJ56" s="37"/>
      <c r="NQK56" s="37"/>
      <c r="NQL56" s="37"/>
      <c r="NQM56" s="37"/>
      <c r="NQN56" s="37"/>
      <c r="NQO56" s="37"/>
      <c r="NQP56" s="37"/>
      <c r="NQQ56" s="37"/>
      <c r="NQR56" s="37"/>
      <c r="NQS56" s="37"/>
      <c r="NQT56" s="37"/>
      <c r="NQU56" s="37"/>
      <c r="NQV56" s="37"/>
      <c r="NQW56" s="37"/>
      <c r="NQX56" s="37"/>
      <c r="NQY56" s="37"/>
      <c r="NQZ56" s="37"/>
      <c r="NRA56" s="37"/>
      <c r="NRB56" s="37"/>
      <c r="NRC56" s="37"/>
      <c r="NRD56" s="37"/>
      <c r="NRE56" s="37"/>
      <c r="NRF56" s="37"/>
      <c r="NRG56" s="37"/>
      <c r="NRH56" s="37"/>
      <c r="NRI56" s="37"/>
      <c r="NRJ56" s="37"/>
      <c r="NRK56" s="37"/>
      <c r="NRL56" s="37"/>
      <c r="NRM56" s="37"/>
      <c r="NRN56" s="37"/>
      <c r="NRO56" s="37"/>
      <c r="NRP56" s="37"/>
      <c r="NRQ56" s="37"/>
      <c r="NRR56" s="37"/>
      <c r="NRS56" s="37"/>
      <c r="NRT56" s="37"/>
      <c r="NRU56" s="37"/>
      <c r="NRV56" s="37"/>
      <c r="NRW56" s="37"/>
      <c r="NRX56" s="37"/>
      <c r="NRY56" s="37"/>
      <c r="NRZ56" s="37"/>
      <c r="NSA56" s="37"/>
      <c r="NSB56" s="37"/>
      <c r="NSC56" s="37"/>
      <c r="NSD56" s="37"/>
      <c r="NSE56" s="37"/>
      <c r="NSF56" s="37"/>
      <c r="NSG56" s="37"/>
      <c r="NSH56" s="37"/>
      <c r="NSI56" s="37"/>
      <c r="NSJ56" s="37"/>
      <c r="NSK56" s="37"/>
      <c r="NSL56" s="37"/>
      <c r="NSM56" s="37"/>
      <c r="NSN56" s="37"/>
      <c r="NSO56" s="37"/>
      <c r="NSP56" s="37"/>
      <c r="NSQ56" s="37"/>
      <c r="NSR56" s="37"/>
      <c r="NSS56" s="37"/>
      <c r="NST56" s="37"/>
      <c r="NSU56" s="37"/>
      <c r="NSV56" s="37"/>
      <c r="NSW56" s="37"/>
      <c r="NSX56" s="37"/>
      <c r="NSY56" s="37"/>
      <c r="NSZ56" s="37"/>
      <c r="NTA56" s="37"/>
      <c r="NTB56" s="37"/>
      <c r="NTC56" s="37"/>
      <c r="NTD56" s="37"/>
      <c r="NTE56" s="37"/>
      <c r="NTF56" s="37"/>
      <c r="NTG56" s="37"/>
      <c r="NTH56" s="37"/>
      <c r="NTI56" s="37"/>
      <c r="NTJ56" s="37"/>
      <c r="NTK56" s="37"/>
      <c r="NTL56" s="37"/>
      <c r="NTM56" s="37"/>
      <c r="NTN56" s="37"/>
      <c r="NTO56" s="37"/>
      <c r="NTP56" s="37"/>
      <c r="NTQ56" s="37"/>
      <c r="NTR56" s="37"/>
      <c r="NTS56" s="37"/>
      <c r="NTT56" s="37"/>
      <c r="NTU56" s="37"/>
      <c r="NTV56" s="37"/>
      <c r="NTW56" s="37"/>
      <c r="NTX56" s="37"/>
      <c r="NTY56" s="37"/>
      <c r="NTZ56" s="37"/>
      <c r="NUA56" s="37"/>
      <c r="NUB56" s="37"/>
      <c r="NUC56" s="37"/>
      <c r="NUD56" s="37"/>
      <c r="NUE56" s="37"/>
      <c r="NUF56" s="37"/>
      <c r="NUG56" s="37"/>
      <c r="NUH56" s="37"/>
      <c r="NUI56" s="37"/>
      <c r="NUJ56" s="37"/>
      <c r="NUK56" s="37"/>
      <c r="NUL56" s="37"/>
      <c r="NUM56" s="37"/>
      <c r="NUN56" s="37"/>
      <c r="NUO56" s="37"/>
      <c r="NUP56" s="37"/>
      <c r="NUQ56" s="37"/>
      <c r="NUR56" s="37"/>
      <c r="NUS56" s="37"/>
      <c r="NUT56" s="37"/>
      <c r="NUU56" s="37"/>
      <c r="NUV56" s="37"/>
      <c r="NUW56" s="37"/>
      <c r="NUX56" s="37"/>
      <c r="NUY56" s="37"/>
      <c r="NUZ56" s="37"/>
      <c r="NVA56" s="37"/>
      <c r="NVB56" s="37"/>
      <c r="NVC56" s="37"/>
      <c r="NVD56" s="37"/>
      <c r="NVE56" s="37"/>
      <c r="NVF56" s="37"/>
      <c r="NVG56" s="37"/>
      <c r="NVH56" s="37"/>
      <c r="NVI56" s="37"/>
      <c r="NVJ56" s="37"/>
      <c r="NVK56" s="37"/>
      <c r="NVL56" s="37"/>
      <c r="NVM56" s="37"/>
      <c r="NVN56" s="37"/>
      <c r="NVO56" s="37"/>
      <c r="NVP56" s="37"/>
      <c r="NVQ56" s="37"/>
      <c r="NVR56" s="37"/>
      <c r="NVS56" s="37"/>
      <c r="NVT56" s="37"/>
      <c r="NVU56" s="37"/>
      <c r="NVV56" s="37"/>
      <c r="NVW56" s="37"/>
      <c r="NVX56" s="37"/>
      <c r="NVY56" s="37"/>
      <c r="NVZ56" s="37"/>
      <c r="NWA56" s="37"/>
      <c r="NWB56" s="37"/>
      <c r="NWC56" s="37"/>
      <c r="NWD56" s="37"/>
      <c r="NWE56" s="37"/>
      <c r="NWF56" s="37"/>
      <c r="NWG56" s="37"/>
      <c r="NWH56" s="37"/>
      <c r="NWI56" s="37"/>
      <c r="NWJ56" s="37"/>
      <c r="NWK56" s="37"/>
      <c r="NWL56" s="37"/>
      <c r="NWM56" s="37"/>
      <c r="NWN56" s="37"/>
      <c r="NWO56" s="37"/>
      <c r="NWP56" s="37"/>
      <c r="NWQ56" s="37"/>
      <c r="NWR56" s="37"/>
      <c r="NWS56" s="37"/>
      <c r="NWT56" s="37"/>
      <c r="NWU56" s="37"/>
      <c r="NWV56" s="37"/>
      <c r="NWW56" s="37"/>
      <c r="NWX56" s="37"/>
      <c r="NWY56" s="37"/>
      <c r="NWZ56" s="37"/>
      <c r="NXA56" s="37"/>
      <c r="NXB56" s="37"/>
      <c r="NXC56" s="37"/>
      <c r="NXD56" s="37"/>
      <c r="NXE56" s="37"/>
      <c r="NXF56" s="37"/>
      <c r="NXG56" s="37"/>
      <c r="NXH56" s="37"/>
      <c r="NXI56" s="37"/>
      <c r="NXJ56" s="37"/>
      <c r="NXK56" s="37"/>
      <c r="NXL56" s="37"/>
      <c r="NXM56" s="37"/>
      <c r="NXN56" s="37"/>
      <c r="NXO56" s="37"/>
      <c r="NXP56" s="37"/>
      <c r="NXQ56" s="37"/>
      <c r="NXR56" s="37"/>
      <c r="NXS56" s="37"/>
      <c r="NXT56" s="37"/>
      <c r="NXU56" s="37"/>
      <c r="NXV56" s="37"/>
      <c r="NXW56" s="37"/>
      <c r="NXX56" s="37"/>
      <c r="NXY56" s="37"/>
      <c r="NXZ56" s="37"/>
      <c r="NYA56" s="37"/>
      <c r="NYB56" s="37"/>
      <c r="NYC56" s="37"/>
      <c r="NYD56" s="37"/>
      <c r="NYE56" s="37"/>
      <c r="NYF56" s="37"/>
      <c r="NYG56" s="37"/>
      <c r="NYH56" s="37"/>
      <c r="NYI56" s="37"/>
      <c r="NYJ56" s="37"/>
      <c r="NYK56" s="37"/>
      <c r="NYL56" s="37"/>
      <c r="NYM56" s="37"/>
      <c r="NYN56" s="37"/>
      <c r="NYO56" s="37"/>
      <c r="NYP56" s="37"/>
      <c r="NYQ56" s="37"/>
      <c r="NYR56" s="37"/>
      <c r="NYS56" s="37"/>
      <c r="NYT56" s="37"/>
      <c r="NYU56" s="37"/>
      <c r="NYV56" s="37"/>
      <c r="NYW56" s="37"/>
      <c r="NYX56" s="37"/>
      <c r="NYY56" s="37"/>
      <c r="NYZ56" s="37"/>
      <c r="NZA56" s="37"/>
      <c r="NZB56" s="37"/>
      <c r="NZC56" s="37"/>
      <c r="NZD56" s="37"/>
      <c r="NZE56" s="37"/>
      <c r="NZF56" s="37"/>
      <c r="NZG56" s="37"/>
      <c r="NZH56" s="37"/>
      <c r="NZI56" s="37"/>
      <c r="NZJ56" s="37"/>
      <c r="NZK56" s="37"/>
      <c r="NZL56" s="37"/>
      <c r="NZM56" s="37"/>
      <c r="NZN56" s="37"/>
      <c r="NZO56" s="37"/>
      <c r="NZP56" s="37"/>
      <c r="NZQ56" s="37"/>
      <c r="NZR56" s="37"/>
      <c r="NZS56" s="37"/>
      <c r="NZT56" s="37"/>
      <c r="NZU56" s="37"/>
      <c r="NZV56" s="37"/>
      <c r="NZW56" s="37"/>
      <c r="NZX56" s="37"/>
      <c r="NZY56" s="37"/>
      <c r="NZZ56" s="37"/>
      <c r="OAA56" s="37"/>
      <c r="OAB56" s="37"/>
      <c r="OAC56" s="37"/>
      <c r="OAD56" s="37"/>
      <c r="OAE56" s="37"/>
      <c r="OAF56" s="37"/>
      <c r="OAG56" s="37"/>
      <c r="OAH56" s="37"/>
      <c r="OAI56" s="37"/>
      <c r="OAJ56" s="37"/>
      <c r="OAK56" s="37"/>
      <c r="OAL56" s="37"/>
      <c r="OAM56" s="37"/>
      <c r="OAN56" s="37"/>
      <c r="OAO56" s="37"/>
      <c r="OAP56" s="37"/>
      <c r="OAQ56" s="37"/>
      <c r="OAR56" s="37"/>
      <c r="OAS56" s="37"/>
      <c r="OAT56" s="37"/>
      <c r="OAU56" s="37"/>
      <c r="OAV56" s="37"/>
      <c r="OAW56" s="37"/>
      <c r="OAX56" s="37"/>
      <c r="OAY56" s="37"/>
      <c r="OAZ56" s="37"/>
      <c r="OBA56" s="37"/>
      <c r="OBB56" s="37"/>
      <c r="OBC56" s="37"/>
      <c r="OBD56" s="37"/>
      <c r="OBE56" s="37"/>
      <c r="OBF56" s="37"/>
      <c r="OBG56" s="37"/>
      <c r="OBH56" s="37"/>
      <c r="OBI56" s="37"/>
      <c r="OBJ56" s="37"/>
      <c r="OBK56" s="37"/>
      <c r="OBL56" s="37"/>
      <c r="OBM56" s="37"/>
      <c r="OBN56" s="37"/>
      <c r="OBO56" s="37"/>
      <c r="OBP56" s="37"/>
      <c r="OBQ56" s="37"/>
      <c r="OBR56" s="37"/>
      <c r="OBS56" s="37"/>
      <c r="OBT56" s="37"/>
      <c r="OBU56" s="37"/>
      <c r="OBV56" s="37"/>
      <c r="OBW56" s="37"/>
      <c r="OBX56" s="37"/>
      <c r="OBY56" s="37"/>
      <c r="OBZ56" s="37"/>
      <c r="OCA56" s="37"/>
      <c r="OCB56" s="37"/>
      <c r="OCC56" s="37"/>
      <c r="OCD56" s="37"/>
      <c r="OCE56" s="37"/>
      <c r="OCF56" s="37"/>
      <c r="OCG56" s="37"/>
      <c r="OCH56" s="37"/>
      <c r="OCI56" s="37"/>
      <c r="OCJ56" s="37"/>
      <c r="OCK56" s="37"/>
      <c r="OCL56" s="37"/>
      <c r="OCM56" s="37"/>
      <c r="OCN56" s="37"/>
      <c r="OCO56" s="37"/>
      <c r="OCP56" s="37"/>
      <c r="OCQ56" s="37"/>
      <c r="OCR56" s="37"/>
      <c r="OCS56" s="37"/>
      <c r="OCT56" s="37"/>
      <c r="OCU56" s="37"/>
      <c r="OCV56" s="37"/>
      <c r="OCW56" s="37"/>
      <c r="OCX56" s="37"/>
      <c r="OCY56" s="37"/>
      <c r="OCZ56" s="37"/>
      <c r="ODA56" s="37"/>
      <c r="ODB56" s="37"/>
      <c r="ODC56" s="37"/>
      <c r="ODD56" s="37"/>
      <c r="ODE56" s="37"/>
      <c r="ODF56" s="37"/>
      <c r="ODG56" s="37"/>
      <c r="ODH56" s="37"/>
      <c r="ODI56" s="37"/>
      <c r="ODJ56" s="37"/>
      <c r="ODK56" s="37"/>
      <c r="ODL56" s="37"/>
      <c r="ODM56" s="37"/>
      <c r="ODN56" s="37"/>
      <c r="ODO56" s="37"/>
      <c r="ODP56" s="37"/>
      <c r="ODQ56" s="37"/>
      <c r="ODR56" s="37"/>
      <c r="ODS56" s="37"/>
      <c r="ODT56" s="37"/>
      <c r="ODU56" s="37"/>
      <c r="ODV56" s="37"/>
      <c r="ODW56" s="37"/>
      <c r="ODX56" s="37"/>
      <c r="ODY56" s="37"/>
      <c r="ODZ56" s="37"/>
      <c r="OEA56" s="37"/>
      <c r="OEB56" s="37"/>
      <c r="OEC56" s="37"/>
      <c r="OED56" s="37"/>
      <c r="OEE56" s="37"/>
      <c r="OEF56" s="37"/>
      <c r="OEG56" s="37"/>
      <c r="OEH56" s="37"/>
      <c r="OEI56" s="37"/>
      <c r="OEJ56" s="37"/>
      <c r="OEK56" s="37"/>
      <c r="OEL56" s="37"/>
      <c r="OEM56" s="37"/>
      <c r="OEN56" s="37"/>
      <c r="OEO56" s="37"/>
      <c r="OEP56" s="37"/>
      <c r="OEQ56" s="37"/>
      <c r="OER56" s="37"/>
      <c r="OES56" s="37"/>
      <c r="OET56" s="37"/>
      <c r="OEU56" s="37"/>
      <c r="OEV56" s="37"/>
      <c r="OEW56" s="37"/>
      <c r="OEX56" s="37"/>
      <c r="OEY56" s="37"/>
      <c r="OEZ56" s="37"/>
      <c r="OFA56" s="37"/>
      <c r="OFB56" s="37"/>
      <c r="OFC56" s="37"/>
      <c r="OFD56" s="37"/>
      <c r="OFE56" s="37"/>
      <c r="OFF56" s="37"/>
      <c r="OFG56" s="37"/>
      <c r="OFH56" s="37"/>
      <c r="OFI56" s="37"/>
      <c r="OFJ56" s="37"/>
      <c r="OFK56" s="37"/>
      <c r="OFL56" s="37"/>
      <c r="OFM56" s="37"/>
      <c r="OFN56" s="37"/>
      <c r="OFO56" s="37"/>
      <c r="OFP56" s="37"/>
      <c r="OFQ56" s="37"/>
      <c r="OFR56" s="37"/>
      <c r="OFS56" s="37"/>
      <c r="OFT56" s="37"/>
      <c r="OFU56" s="37"/>
      <c r="OFV56" s="37"/>
      <c r="OFW56" s="37"/>
      <c r="OFX56" s="37"/>
      <c r="OFY56" s="37"/>
      <c r="OFZ56" s="37"/>
      <c r="OGA56" s="37"/>
      <c r="OGB56" s="37"/>
      <c r="OGC56" s="37"/>
      <c r="OGD56" s="37"/>
      <c r="OGE56" s="37"/>
      <c r="OGF56" s="37"/>
      <c r="OGG56" s="37"/>
      <c r="OGH56" s="37"/>
      <c r="OGI56" s="37"/>
      <c r="OGJ56" s="37"/>
      <c r="OGK56" s="37"/>
      <c r="OGL56" s="37"/>
      <c r="OGM56" s="37"/>
      <c r="OGN56" s="37"/>
      <c r="OGO56" s="37"/>
      <c r="OGP56" s="37"/>
      <c r="OGQ56" s="37"/>
      <c r="OGR56" s="37"/>
      <c r="OGS56" s="37"/>
      <c r="OGT56" s="37"/>
      <c r="OGU56" s="37"/>
      <c r="OGV56" s="37"/>
      <c r="OGW56" s="37"/>
      <c r="OGX56" s="37"/>
      <c r="OGY56" s="37"/>
      <c r="OGZ56" s="37"/>
      <c r="OHA56" s="37"/>
      <c r="OHB56" s="37"/>
      <c r="OHC56" s="37"/>
      <c r="OHD56" s="37"/>
      <c r="OHE56" s="37"/>
      <c r="OHF56" s="37"/>
      <c r="OHG56" s="37"/>
      <c r="OHH56" s="37"/>
      <c r="OHI56" s="37"/>
      <c r="OHJ56" s="37"/>
      <c r="OHK56" s="37"/>
      <c r="OHL56" s="37"/>
      <c r="OHM56" s="37"/>
      <c r="OHN56" s="37"/>
      <c r="OHO56" s="37"/>
      <c r="OHP56" s="37"/>
      <c r="OHQ56" s="37"/>
      <c r="OHR56" s="37"/>
      <c r="OHS56" s="37"/>
      <c r="OHT56" s="37"/>
      <c r="OHU56" s="37"/>
      <c r="OHV56" s="37"/>
      <c r="OHW56" s="37"/>
      <c r="OHX56" s="37"/>
      <c r="OHY56" s="37"/>
      <c r="OHZ56" s="37"/>
      <c r="OIA56" s="37"/>
      <c r="OIB56" s="37"/>
      <c r="OIC56" s="37"/>
      <c r="OID56" s="37"/>
      <c r="OIE56" s="37"/>
      <c r="OIF56" s="37"/>
      <c r="OIG56" s="37"/>
      <c r="OIH56" s="37"/>
      <c r="OII56" s="37"/>
      <c r="OIJ56" s="37"/>
      <c r="OIK56" s="37"/>
      <c r="OIL56" s="37"/>
      <c r="OIM56" s="37"/>
      <c r="OIN56" s="37"/>
      <c r="OIO56" s="37"/>
      <c r="OIP56" s="37"/>
      <c r="OIQ56" s="37"/>
      <c r="OIR56" s="37"/>
      <c r="OIS56" s="37"/>
      <c r="OIT56" s="37"/>
      <c r="OIU56" s="37"/>
      <c r="OIV56" s="37"/>
      <c r="OIW56" s="37"/>
      <c r="OIX56" s="37"/>
      <c r="OIY56" s="37"/>
      <c r="OIZ56" s="37"/>
      <c r="OJA56" s="37"/>
      <c r="OJB56" s="37"/>
      <c r="OJC56" s="37"/>
      <c r="OJD56" s="37"/>
      <c r="OJE56" s="37"/>
      <c r="OJF56" s="37"/>
      <c r="OJG56" s="37"/>
      <c r="OJH56" s="37"/>
      <c r="OJI56" s="37"/>
      <c r="OJJ56" s="37"/>
      <c r="OJK56" s="37"/>
      <c r="OJL56" s="37"/>
      <c r="OJM56" s="37"/>
      <c r="OJN56" s="37"/>
      <c r="OJO56" s="37"/>
      <c r="OJP56" s="37"/>
      <c r="OJQ56" s="37"/>
      <c r="OJR56" s="37"/>
      <c r="OJS56" s="37"/>
      <c r="OJT56" s="37"/>
      <c r="OJU56" s="37"/>
      <c r="OJV56" s="37"/>
      <c r="OJW56" s="37"/>
      <c r="OJX56" s="37"/>
      <c r="OJY56" s="37"/>
      <c r="OJZ56" s="37"/>
      <c r="OKA56" s="37"/>
      <c r="OKB56" s="37"/>
      <c r="OKC56" s="37"/>
      <c r="OKD56" s="37"/>
      <c r="OKE56" s="37"/>
      <c r="OKF56" s="37"/>
      <c r="OKG56" s="37"/>
      <c r="OKH56" s="37"/>
      <c r="OKI56" s="37"/>
      <c r="OKJ56" s="37"/>
      <c r="OKK56" s="37"/>
      <c r="OKL56" s="37"/>
      <c r="OKM56" s="37"/>
      <c r="OKN56" s="37"/>
      <c r="OKO56" s="37"/>
      <c r="OKP56" s="37"/>
      <c r="OKQ56" s="37"/>
      <c r="OKR56" s="37"/>
      <c r="OKS56" s="37"/>
      <c r="OKT56" s="37"/>
      <c r="OKU56" s="37"/>
      <c r="OKV56" s="37"/>
      <c r="OKW56" s="37"/>
      <c r="OKX56" s="37"/>
      <c r="OKY56" s="37"/>
      <c r="OKZ56" s="37"/>
      <c r="OLA56" s="37"/>
      <c r="OLB56" s="37"/>
      <c r="OLC56" s="37"/>
      <c r="OLD56" s="37"/>
      <c r="OLE56" s="37"/>
      <c r="OLF56" s="37"/>
      <c r="OLG56" s="37"/>
      <c r="OLH56" s="37"/>
      <c r="OLI56" s="37"/>
      <c r="OLJ56" s="37"/>
      <c r="OLK56" s="37"/>
      <c r="OLL56" s="37"/>
      <c r="OLM56" s="37"/>
      <c r="OLN56" s="37"/>
      <c r="OLO56" s="37"/>
      <c r="OLP56" s="37"/>
      <c r="OLQ56" s="37"/>
      <c r="OLR56" s="37"/>
      <c r="OLS56" s="37"/>
      <c r="OLT56" s="37"/>
      <c r="OLU56" s="37"/>
      <c r="OLV56" s="37"/>
      <c r="OLW56" s="37"/>
      <c r="OLX56" s="37"/>
      <c r="OLY56" s="37"/>
      <c r="OLZ56" s="37"/>
      <c r="OMA56" s="37"/>
      <c r="OMB56" s="37"/>
      <c r="OMC56" s="37"/>
      <c r="OMD56" s="37"/>
      <c r="OME56" s="37"/>
      <c r="OMF56" s="37"/>
      <c r="OMG56" s="37"/>
      <c r="OMH56" s="37"/>
      <c r="OMI56" s="37"/>
      <c r="OMJ56" s="37"/>
      <c r="OMK56" s="37"/>
      <c r="OML56" s="37"/>
      <c r="OMM56" s="37"/>
      <c r="OMN56" s="37"/>
      <c r="OMO56" s="37"/>
      <c r="OMP56" s="37"/>
      <c r="OMQ56" s="37"/>
      <c r="OMR56" s="37"/>
      <c r="OMS56" s="37"/>
      <c r="OMT56" s="37"/>
      <c r="OMU56" s="37"/>
      <c r="OMV56" s="37"/>
      <c r="OMW56" s="37"/>
      <c r="OMX56" s="37"/>
      <c r="OMY56" s="37"/>
      <c r="OMZ56" s="37"/>
      <c r="ONA56" s="37"/>
      <c r="ONB56" s="37"/>
      <c r="ONC56" s="37"/>
      <c r="OND56" s="37"/>
      <c r="ONE56" s="37"/>
      <c r="ONF56" s="37"/>
      <c r="ONG56" s="37"/>
      <c r="ONH56" s="37"/>
      <c r="ONI56" s="37"/>
      <c r="ONJ56" s="37"/>
      <c r="ONK56" s="37"/>
      <c r="ONL56" s="37"/>
      <c r="ONM56" s="37"/>
      <c r="ONN56" s="37"/>
      <c r="ONO56" s="37"/>
      <c r="ONP56" s="37"/>
      <c r="ONQ56" s="37"/>
      <c r="ONR56" s="37"/>
      <c r="ONS56" s="37"/>
      <c r="ONT56" s="37"/>
      <c r="ONU56" s="37"/>
      <c r="ONV56" s="37"/>
      <c r="ONW56" s="37"/>
      <c r="ONX56" s="37"/>
      <c r="ONY56" s="37"/>
      <c r="ONZ56" s="37"/>
      <c r="OOA56" s="37"/>
      <c r="OOB56" s="37"/>
      <c r="OOC56" s="37"/>
      <c r="OOD56" s="37"/>
      <c r="OOE56" s="37"/>
      <c r="OOF56" s="37"/>
      <c r="OOG56" s="37"/>
      <c r="OOH56" s="37"/>
      <c r="OOI56" s="37"/>
      <c r="OOJ56" s="37"/>
      <c r="OOK56" s="37"/>
      <c r="OOL56" s="37"/>
      <c r="OOM56" s="37"/>
      <c r="OON56" s="37"/>
      <c r="OOO56" s="37"/>
      <c r="OOP56" s="37"/>
      <c r="OOQ56" s="37"/>
      <c r="OOR56" s="37"/>
      <c r="OOS56" s="37"/>
      <c r="OOT56" s="37"/>
      <c r="OOU56" s="37"/>
      <c r="OOV56" s="37"/>
      <c r="OOW56" s="37"/>
      <c r="OOX56" s="37"/>
      <c r="OOY56" s="37"/>
      <c r="OOZ56" s="37"/>
      <c r="OPA56" s="37"/>
      <c r="OPB56" s="37"/>
      <c r="OPC56" s="37"/>
      <c r="OPD56" s="37"/>
      <c r="OPE56" s="37"/>
      <c r="OPF56" s="37"/>
      <c r="OPG56" s="37"/>
      <c r="OPH56" s="37"/>
      <c r="OPI56" s="37"/>
      <c r="OPJ56" s="37"/>
      <c r="OPK56" s="37"/>
      <c r="OPL56" s="37"/>
      <c r="OPM56" s="37"/>
      <c r="OPN56" s="37"/>
      <c r="OPO56" s="37"/>
      <c r="OPP56" s="37"/>
      <c r="OPQ56" s="37"/>
      <c r="OPR56" s="37"/>
      <c r="OPS56" s="37"/>
      <c r="OPT56" s="37"/>
      <c r="OPU56" s="37"/>
      <c r="OPV56" s="37"/>
      <c r="OPW56" s="37"/>
      <c r="OPX56" s="37"/>
      <c r="OPY56" s="37"/>
      <c r="OPZ56" s="37"/>
      <c r="OQA56" s="37"/>
      <c r="OQB56" s="37"/>
      <c r="OQC56" s="37"/>
      <c r="OQD56" s="37"/>
      <c r="OQE56" s="37"/>
      <c r="OQF56" s="37"/>
      <c r="OQG56" s="37"/>
      <c r="OQH56" s="37"/>
      <c r="OQI56" s="37"/>
      <c r="OQJ56" s="37"/>
      <c r="OQK56" s="37"/>
      <c r="OQL56" s="37"/>
      <c r="OQM56" s="37"/>
      <c r="OQN56" s="37"/>
      <c r="OQO56" s="37"/>
      <c r="OQP56" s="37"/>
      <c r="OQQ56" s="37"/>
      <c r="OQR56" s="37"/>
      <c r="OQS56" s="37"/>
      <c r="OQT56" s="37"/>
      <c r="OQU56" s="37"/>
      <c r="OQV56" s="37"/>
      <c r="OQW56" s="37"/>
      <c r="OQX56" s="37"/>
      <c r="OQY56" s="37"/>
      <c r="OQZ56" s="37"/>
      <c r="ORA56" s="37"/>
      <c r="ORB56" s="37"/>
      <c r="ORC56" s="37"/>
      <c r="ORD56" s="37"/>
      <c r="ORE56" s="37"/>
      <c r="ORF56" s="37"/>
      <c r="ORG56" s="37"/>
      <c r="ORH56" s="37"/>
      <c r="ORI56" s="37"/>
      <c r="ORJ56" s="37"/>
      <c r="ORK56" s="37"/>
      <c r="ORL56" s="37"/>
      <c r="ORM56" s="37"/>
      <c r="ORN56" s="37"/>
      <c r="ORO56" s="37"/>
      <c r="ORP56" s="37"/>
      <c r="ORQ56" s="37"/>
      <c r="ORR56" s="37"/>
      <c r="ORS56" s="37"/>
      <c r="ORT56" s="37"/>
      <c r="ORU56" s="37"/>
      <c r="ORV56" s="37"/>
      <c r="ORW56" s="37"/>
      <c r="ORX56" s="37"/>
      <c r="ORY56" s="37"/>
      <c r="ORZ56" s="37"/>
      <c r="OSA56" s="37"/>
      <c r="OSB56" s="37"/>
      <c r="OSC56" s="37"/>
      <c r="OSD56" s="37"/>
      <c r="OSE56" s="37"/>
      <c r="OSF56" s="37"/>
      <c r="OSG56" s="37"/>
      <c r="OSH56" s="37"/>
      <c r="OSI56" s="37"/>
      <c r="OSJ56" s="37"/>
      <c r="OSK56" s="37"/>
      <c r="OSL56" s="37"/>
      <c r="OSM56" s="37"/>
      <c r="OSN56" s="37"/>
      <c r="OSO56" s="37"/>
      <c r="OSP56" s="37"/>
      <c r="OSQ56" s="37"/>
      <c r="OSR56" s="37"/>
      <c r="OSS56" s="37"/>
      <c r="OST56" s="37"/>
      <c r="OSU56" s="37"/>
      <c r="OSV56" s="37"/>
      <c r="OSW56" s="37"/>
      <c r="OSX56" s="37"/>
      <c r="OSY56" s="37"/>
      <c r="OSZ56" s="37"/>
      <c r="OTA56" s="37"/>
      <c r="OTB56" s="37"/>
      <c r="OTC56" s="37"/>
      <c r="OTD56" s="37"/>
      <c r="OTE56" s="37"/>
      <c r="OTF56" s="37"/>
      <c r="OTG56" s="37"/>
      <c r="OTH56" s="37"/>
      <c r="OTI56" s="37"/>
      <c r="OTJ56" s="37"/>
      <c r="OTK56" s="37"/>
      <c r="OTL56" s="37"/>
      <c r="OTM56" s="37"/>
      <c r="OTN56" s="37"/>
      <c r="OTO56" s="37"/>
      <c r="OTP56" s="37"/>
      <c r="OTQ56" s="37"/>
      <c r="OTR56" s="37"/>
      <c r="OTS56" s="37"/>
      <c r="OTT56" s="37"/>
      <c r="OTU56" s="37"/>
      <c r="OTV56" s="37"/>
      <c r="OTW56" s="37"/>
      <c r="OTX56" s="37"/>
      <c r="OTY56" s="37"/>
      <c r="OTZ56" s="37"/>
      <c r="OUA56" s="37"/>
      <c r="OUB56" s="37"/>
      <c r="OUC56" s="37"/>
      <c r="OUD56" s="37"/>
      <c r="OUE56" s="37"/>
      <c r="OUF56" s="37"/>
      <c r="OUG56" s="37"/>
      <c r="OUH56" s="37"/>
      <c r="OUI56" s="37"/>
      <c r="OUJ56" s="37"/>
      <c r="OUK56" s="37"/>
      <c r="OUL56" s="37"/>
      <c r="OUM56" s="37"/>
      <c r="OUN56" s="37"/>
      <c r="OUO56" s="37"/>
      <c r="OUP56" s="37"/>
      <c r="OUQ56" s="37"/>
      <c r="OUR56" s="37"/>
      <c r="OUS56" s="37"/>
      <c r="OUT56" s="37"/>
      <c r="OUU56" s="37"/>
      <c r="OUV56" s="37"/>
      <c r="OUW56" s="37"/>
      <c r="OUX56" s="37"/>
      <c r="OUY56" s="37"/>
      <c r="OUZ56" s="37"/>
      <c r="OVA56" s="37"/>
      <c r="OVB56" s="37"/>
      <c r="OVC56" s="37"/>
      <c r="OVD56" s="37"/>
      <c r="OVE56" s="37"/>
      <c r="OVF56" s="37"/>
      <c r="OVG56" s="37"/>
      <c r="OVH56" s="37"/>
      <c r="OVI56" s="37"/>
      <c r="OVJ56" s="37"/>
      <c r="OVK56" s="37"/>
      <c r="OVL56" s="37"/>
      <c r="OVM56" s="37"/>
      <c r="OVN56" s="37"/>
      <c r="OVO56" s="37"/>
      <c r="OVP56" s="37"/>
      <c r="OVQ56" s="37"/>
      <c r="OVR56" s="37"/>
      <c r="OVS56" s="37"/>
      <c r="OVT56" s="37"/>
      <c r="OVU56" s="37"/>
      <c r="OVV56" s="37"/>
      <c r="OVW56" s="37"/>
      <c r="OVX56" s="37"/>
      <c r="OVY56" s="37"/>
      <c r="OVZ56" s="37"/>
      <c r="OWA56" s="37"/>
      <c r="OWB56" s="37"/>
      <c r="OWC56" s="37"/>
      <c r="OWD56" s="37"/>
      <c r="OWE56" s="37"/>
      <c r="OWF56" s="37"/>
      <c r="OWG56" s="37"/>
      <c r="OWH56" s="37"/>
      <c r="OWI56" s="37"/>
      <c r="OWJ56" s="37"/>
      <c r="OWK56" s="37"/>
      <c r="OWL56" s="37"/>
      <c r="OWM56" s="37"/>
      <c r="OWN56" s="37"/>
      <c r="OWO56" s="37"/>
      <c r="OWP56" s="37"/>
      <c r="OWQ56" s="37"/>
      <c r="OWR56" s="37"/>
      <c r="OWS56" s="37"/>
      <c r="OWT56" s="37"/>
      <c r="OWU56" s="37"/>
      <c r="OWV56" s="37"/>
      <c r="OWW56" s="37"/>
      <c r="OWX56" s="37"/>
      <c r="OWY56" s="37"/>
      <c r="OWZ56" s="37"/>
      <c r="OXA56" s="37"/>
      <c r="OXB56" s="37"/>
      <c r="OXC56" s="37"/>
      <c r="OXD56" s="37"/>
      <c r="OXE56" s="37"/>
      <c r="OXF56" s="37"/>
      <c r="OXG56" s="37"/>
      <c r="OXH56" s="37"/>
      <c r="OXI56" s="37"/>
      <c r="OXJ56" s="37"/>
      <c r="OXK56" s="37"/>
      <c r="OXL56" s="37"/>
      <c r="OXM56" s="37"/>
      <c r="OXN56" s="37"/>
      <c r="OXO56" s="37"/>
      <c r="OXP56" s="37"/>
      <c r="OXQ56" s="37"/>
      <c r="OXR56" s="37"/>
      <c r="OXS56" s="37"/>
      <c r="OXT56" s="37"/>
      <c r="OXU56" s="37"/>
      <c r="OXV56" s="37"/>
      <c r="OXW56" s="37"/>
      <c r="OXX56" s="37"/>
      <c r="OXY56" s="37"/>
      <c r="OXZ56" s="37"/>
      <c r="OYA56" s="37"/>
      <c r="OYB56" s="37"/>
      <c r="OYC56" s="37"/>
      <c r="OYD56" s="37"/>
      <c r="OYE56" s="37"/>
      <c r="OYF56" s="37"/>
      <c r="OYG56" s="37"/>
      <c r="OYH56" s="37"/>
      <c r="OYI56" s="37"/>
      <c r="OYJ56" s="37"/>
      <c r="OYK56" s="37"/>
      <c r="OYL56" s="37"/>
      <c r="OYM56" s="37"/>
      <c r="OYN56" s="37"/>
      <c r="OYO56" s="37"/>
      <c r="OYP56" s="37"/>
      <c r="OYQ56" s="37"/>
      <c r="OYR56" s="37"/>
      <c r="OYS56" s="37"/>
      <c r="OYT56" s="37"/>
      <c r="OYU56" s="37"/>
      <c r="OYV56" s="37"/>
      <c r="OYW56" s="37"/>
      <c r="OYX56" s="37"/>
      <c r="OYY56" s="37"/>
      <c r="OYZ56" s="37"/>
      <c r="OZA56" s="37"/>
      <c r="OZB56" s="37"/>
      <c r="OZC56" s="37"/>
      <c r="OZD56" s="37"/>
      <c r="OZE56" s="37"/>
      <c r="OZF56" s="37"/>
      <c r="OZG56" s="37"/>
      <c r="OZH56" s="37"/>
      <c r="OZI56" s="37"/>
      <c r="OZJ56" s="37"/>
      <c r="OZK56" s="37"/>
      <c r="OZL56" s="37"/>
      <c r="OZM56" s="37"/>
      <c r="OZN56" s="37"/>
      <c r="OZO56" s="37"/>
      <c r="OZP56" s="37"/>
      <c r="OZQ56" s="37"/>
      <c r="OZR56" s="37"/>
      <c r="OZS56" s="37"/>
      <c r="OZT56" s="37"/>
      <c r="OZU56" s="37"/>
      <c r="OZV56" s="37"/>
      <c r="OZW56" s="37"/>
      <c r="OZX56" s="37"/>
      <c r="OZY56" s="37"/>
      <c r="OZZ56" s="37"/>
      <c r="PAA56" s="37"/>
      <c r="PAB56" s="37"/>
      <c r="PAC56" s="37"/>
      <c r="PAD56" s="37"/>
      <c r="PAE56" s="37"/>
      <c r="PAF56" s="37"/>
      <c r="PAG56" s="37"/>
      <c r="PAH56" s="37"/>
      <c r="PAI56" s="37"/>
      <c r="PAJ56" s="37"/>
      <c r="PAK56" s="37"/>
      <c r="PAL56" s="37"/>
      <c r="PAM56" s="37"/>
      <c r="PAN56" s="37"/>
      <c r="PAO56" s="37"/>
      <c r="PAP56" s="37"/>
      <c r="PAQ56" s="37"/>
      <c r="PAR56" s="37"/>
      <c r="PAS56" s="37"/>
      <c r="PAT56" s="37"/>
      <c r="PAU56" s="37"/>
      <c r="PAV56" s="37"/>
      <c r="PAW56" s="37"/>
      <c r="PAX56" s="37"/>
      <c r="PAY56" s="37"/>
      <c r="PAZ56" s="37"/>
      <c r="PBA56" s="37"/>
      <c r="PBB56" s="37"/>
      <c r="PBC56" s="37"/>
      <c r="PBD56" s="37"/>
      <c r="PBE56" s="37"/>
      <c r="PBF56" s="37"/>
      <c r="PBG56" s="37"/>
      <c r="PBH56" s="37"/>
      <c r="PBI56" s="37"/>
      <c r="PBJ56" s="37"/>
      <c r="PBK56" s="37"/>
      <c r="PBL56" s="37"/>
      <c r="PBM56" s="37"/>
      <c r="PBN56" s="37"/>
      <c r="PBO56" s="37"/>
      <c r="PBP56" s="37"/>
      <c r="PBQ56" s="37"/>
      <c r="PBR56" s="37"/>
      <c r="PBS56" s="37"/>
      <c r="PBT56" s="37"/>
      <c r="PBU56" s="37"/>
      <c r="PBV56" s="37"/>
      <c r="PBW56" s="37"/>
      <c r="PBX56" s="37"/>
      <c r="PBY56" s="37"/>
      <c r="PBZ56" s="37"/>
      <c r="PCA56" s="37"/>
      <c r="PCB56" s="37"/>
      <c r="PCC56" s="37"/>
      <c r="PCD56" s="37"/>
      <c r="PCE56" s="37"/>
      <c r="PCF56" s="37"/>
      <c r="PCG56" s="37"/>
      <c r="PCH56" s="37"/>
      <c r="PCI56" s="37"/>
      <c r="PCJ56" s="37"/>
      <c r="PCK56" s="37"/>
      <c r="PCL56" s="37"/>
      <c r="PCM56" s="37"/>
      <c r="PCN56" s="37"/>
      <c r="PCO56" s="37"/>
      <c r="PCP56" s="37"/>
      <c r="PCQ56" s="37"/>
      <c r="PCR56" s="37"/>
      <c r="PCS56" s="37"/>
      <c r="PCT56" s="37"/>
      <c r="PCU56" s="37"/>
      <c r="PCV56" s="37"/>
      <c r="PCW56" s="37"/>
      <c r="PCX56" s="37"/>
      <c r="PCY56" s="37"/>
      <c r="PCZ56" s="37"/>
      <c r="PDA56" s="37"/>
      <c r="PDB56" s="37"/>
      <c r="PDC56" s="37"/>
      <c r="PDD56" s="37"/>
      <c r="PDE56" s="37"/>
      <c r="PDF56" s="37"/>
      <c r="PDG56" s="37"/>
      <c r="PDH56" s="37"/>
      <c r="PDI56" s="37"/>
      <c r="PDJ56" s="37"/>
      <c r="PDK56" s="37"/>
      <c r="PDL56" s="37"/>
      <c r="PDM56" s="37"/>
      <c r="PDN56" s="37"/>
      <c r="PDO56" s="37"/>
      <c r="PDP56" s="37"/>
      <c r="PDQ56" s="37"/>
      <c r="PDR56" s="37"/>
      <c r="PDS56" s="37"/>
      <c r="PDT56" s="37"/>
      <c r="PDU56" s="37"/>
      <c r="PDV56" s="37"/>
      <c r="PDW56" s="37"/>
      <c r="PDX56" s="37"/>
      <c r="PDY56" s="37"/>
      <c r="PDZ56" s="37"/>
      <c r="PEA56" s="37"/>
      <c r="PEB56" s="37"/>
      <c r="PEC56" s="37"/>
      <c r="PED56" s="37"/>
      <c r="PEE56" s="37"/>
      <c r="PEF56" s="37"/>
      <c r="PEG56" s="37"/>
      <c r="PEH56" s="37"/>
      <c r="PEI56" s="37"/>
      <c r="PEJ56" s="37"/>
      <c r="PEK56" s="37"/>
      <c r="PEL56" s="37"/>
      <c r="PEM56" s="37"/>
      <c r="PEN56" s="37"/>
      <c r="PEO56" s="37"/>
      <c r="PEP56" s="37"/>
      <c r="PEQ56" s="37"/>
      <c r="PER56" s="37"/>
      <c r="PES56" s="37"/>
      <c r="PET56" s="37"/>
      <c r="PEU56" s="37"/>
      <c r="PEV56" s="37"/>
      <c r="PEW56" s="37"/>
      <c r="PEX56" s="37"/>
      <c r="PEY56" s="37"/>
      <c r="PEZ56" s="37"/>
      <c r="PFA56" s="37"/>
      <c r="PFB56" s="37"/>
      <c r="PFC56" s="37"/>
      <c r="PFD56" s="37"/>
      <c r="PFE56" s="37"/>
      <c r="PFF56" s="37"/>
      <c r="PFG56" s="37"/>
      <c r="PFH56" s="37"/>
      <c r="PFI56" s="37"/>
      <c r="PFJ56" s="37"/>
      <c r="PFK56" s="37"/>
      <c r="PFL56" s="37"/>
      <c r="PFM56" s="37"/>
      <c r="PFN56" s="37"/>
      <c r="PFO56" s="37"/>
      <c r="PFP56" s="37"/>
      <c r="PFQ56" s="37"/>
      <c r="PFR56" s="37"/>
      <c r="PFS56" s="37"/>
      <c r="PFT56" s="37"/>
      <c r="PFU56" s="37"/>
      <c r="PFV56" s="37"/>
      <c r="PFW56" s="37"/>
      <c r="PFX56" s="37"/>
      <c r="PFY56" s="37"/>
      <c r="PFZ56" s="37"/>
      <c r="PGA56" s="37"/>
      <c r="PGB56" s="37"/>
      <c r="PGC56" s="37"/>
      <c r="PGD56" s="37"/>
      <c r="PGE56" s="37"/>
      <c r="PGF56" s="37"/>
      <c r="PGG56" s="37"/>
      <c r="PGH56" s="37"/>
      <c r="PGI56" s="37"/>
      <c r="PGJ56" s="37"/>
      <c r="PGK56" s="37"/>
      <c r="PGL56" s="37"/>
      <c r="PGM56" s="37"/>
      <c r="PGN56" s="37"/>
      <c r="PGO56" s="37"/>
      <c r="PGP56" s="37"/>
      <c r="PGQ56" s="37"/>
      <c r="PGR56" s="37"/>
      <c r="PGS56" s="37"/>
      <c r="PGT56" s="37"/>
      <c r="PGU56" s="37"/>
      <c r="PGV56" s="37"/>
      <c r="PGW56" s="37"/>
      <c r="PGX56" s="37"/>
      <c r="PGY56" s="37"/>
      <c r="PGZ56" s="37"/>
      <c r="PHA56" s="37"/>
      <c r="PHB56" s="37"/>
      <c r="PHC56" s="37"/>
      <c r="PHD56" s="37"/>
      <c r="PHE56" s="37"/>
      <c r="PHF56" s="37"/>
      <c r="PHG56" s="37"/>
      <c r="PHH56" s="37"/>
      <c r="PHI56" s="37"/>
      <c r="PHJ56" s="37"/>
      <c r="PHK56" s="37"/>
      <c r="PHL56" s="37"/>
      <c r="PHM56" s="37"/>
      <c r="PHN56" s="37"/>
      <c r="PHO56" s="37"/>
      <c r="PHP56" s="37"/>
      <c r="PHQ56" s="37"/>
      <c r="PHR56" s="37"/>
      <c r="PHS56" s="37"/>
      <c r="PHT56" s="37"/>
      <c r="PHU56" s="37"/>
      <c r="PHV56" s="37"/>
      <c r="PHW56" s="37"/>
      <c r="PHX56" s="37"/>
      <c r="PHY56" s="37"/>
      <c r="PHZ56" s="37"/>
      <c r="PIA56" s="37"/>
      <c r="PIB56" s="37"/>
      <c r="PIC56" s="37"/>
      <c r="PID56" s="37"/>
      <c r="PIE56" s="37"/>
      <c r="PIF56" s="37"/>
      <c r="PIG56" s="37"/>
      <c r="PIH56" s="37"/>
      <c r="PII56" s="37"/>
      <c r="PIJ56" s="37"/>
      <c r="PIK56" s="37"/>
      <c r="PIL56" s="37"/>
      <c r="PIM56" s="37"/>
      <c r="PIN56" s="37"/>
      <c r="PIO56" s="37"/>
      <c r="PIP56" s="37"/>
      <c r="PIQ56" s="37"/>
      <c r="PIR56" s="37"/>
      <c r="PIS56" s="37"/>
      <c r="PIT56" s="37"/>
      <c r="PIU56" s="37"/>
      <c r="PIV56" s="37"/>
      <c r="PIW56" s="37"/>
      <c r="PIX56" s="37"/>
      <c r="PIY56" s="37"/>
      <c r="PIZ56" s="37"/>
      <c r="PJA56" s="37"/>
      <c r="PJB56" s="37"/>
      <c r="PJC56" s="37"/>
      <c r="PJD56" s="37"/>
      <c r="PJE56" s="37"/>
      <c r="PJF56" s="37"/>
      <c r="PJG56" s="37"/>
      <c r="PJH56" s="37"/>
      <c r="PJI56" s="37"/>
      <c r="PJJ56" s="37"/>
      <c r="PJK56" s="37"/>
      <c r="PJL56" s="37"/>
      <c r="PJM56" s="37"/>
      <c r="PJN56" s="37"/>
      <c r="PJO56" s="37"/>
      <c r="PJP56" s="37"/>
      <c r="PJQ56" s="37"/>
      <c r="PJR56" s="37"/>
      <c r="PJS56" s="37"/>
      <c r="PJT56" s="37"/>
      <c r="PJU56" s="37"/>
      <c r="PJV56" s="37"/>
      <c r="PJW56" s="37"/>
      <c r="PJX56" s="37"/>
      <c r="PJY56" s="37"/>
      <c r="PJZ56" s="37"/>
      <c r="PKA56" s="37"/>
      <c r="PKB56" s="37"/>
      <c r="PKC56" s="37"/>
      <c r="PKD56" s="37"/>
      <c r="PKE56" s="37"/>
      <c r="PKF56" s="37"/>
      <c r="PKG56" s="37"/>
      <c r="PKH56" s="37"/>
      <c r="PKI56" s="37"/>
      <c r="PKJ56" s="37"/>
      <c r="PKK56" s="37"/>
      <c r="PKL56" s="37"/>
      <c r="PKM56" s="37"/>
      <c r="PKN56" s="37"/>
      <c r="PKO56" s="37"/>
      <c r="PKP56" s="37"/>
      <c r="PKQ56" s="37"/>
      <c r="PKR56" s="37"/>
      <c r="PKS56" s="37"/>
      <c r="PKT56" s="37"/>
      <c r="PKU56" s="37"/>
      <c r="PKV56" s="37"/>
      <c r="PKW56" s="37"/>
      <c r="PKX56" s="37"/>
      <c r="PKY56" s="37"/>
      <c r="PKZ56" s="37"/>
      <c r="PLA56" s="37"/>
      <c r="PLB56" s="37"/>
      <c r="PLC56" s="37"/>
      <c r="PLD56" s="37"/>
      <c r="PLE56" s="37"/>
      <c r="PLF56" s="37"/>
      <c r="PLG56" s="37"/>
      <c r="PLH56" s="37"/>
      <c r="PLI56" s="37"/>
      <c r="PLJ56" s="37"/>
      <c r="PLK56" s="37"/>
      <c r="PLL56" s="37"/>
      <c r="PLM56" s="37"/>
      <c r="PLN56" s="37"/>
      <c r="PLO56" s="37"/>
      <c r="PLP56" s="37"/>
      <c r="PLQ56" s="37"/>
      <c r="PLR56" s="37"/>
      <c r="PLS56" s="37"/>
      <c r="PLT56" s="37"/>
      <c r="PLU56" s="37"/>
      <c r="PLV56" s="37"/>
      <c r="PLW56" s="37"/>
      <c r="PLX56" s="37"/>
      <c r="PLY56" s="37"/>
      <c r="PLZ56" s="37"/>
      <c r="PMA56" s="37"/>
      <c r="PMB56" s="37"/>
      <c r="PMC56" s="37"/>
      <c r="PMD56" s="37"/>
      <c r="PME56" s="37"/>
      <c r="PMF56" s="37"/>
      <c r="PMG56" s="37"/>
      <c r="PMH56" s="37"/>
      <c r="PMI56" s="37"/>
      <c r="PMJ56" s="37"/>
      <c r="PMK56" s="37"/>
      <c r="PML56" s="37"/>
      <c r="PMM56" s="37"/>
      <c r="PMN56" s="37"/>
      <c r="PMO56" s="37"/>
      <c r="PMP56" s="37"/>
      <c r="PMQ56" s="37"/>
      <c r="PMR56" s="37"/>
      <c r="PMS56" s="37"/>
      <c r="PMT56" s="37"/>
      <c r="PMU56" s="37"/>
      <c r="PMV56" s="37"/>
      <c r="PMW56" s="37"/>
      <c r="PMX56" s="37"/>
      <c r="PMY56" s="37"/>
      <c r="PMZ56" s="37"/>
      <c r="PNA56" s="37"/>
      <c r="PNB56" s="37"/>
      <c r="PNC56" s="37"/>
      <c r="PND56" s="37"/>
      <c r="PNE56" s="37"/>
      <c r="PNF56" s="37"/>
      <c r="PNG56" s="37"/>
      <c r="PNH56" s="37"/>
      <c r="PNI56" s="37"/>
      <c r="PNJ56" s="37"/>
      <c r="PNK56" s="37"/>
      <c r="PNL56" s="37"/>
      <c r="PNM56" s="37"/>
      <c r="PNN56" s="37"/>
      <c r="PNO56" s="37"/>
      <c r="PNP56" s="37"/>
      <c r="PNQ56" s="37"/>
      <c r="PNR56" s="37"/>
      <c r="PNS56" s="37"/>
      <c r="PNT56" s="37"/>
      <c r="PNU56" s="37"/>
      <c r="PNV56" s="37"/>
      <c r="PNW56" s="37"/>
      <c r="PNX56" s="37"/>
      <c r="PNY56" s="37"/>
      <c r="PNZ56" s="37"/>
      <c r="POA56" s="37"/>
      <c r="POB56" s="37"/>
      <c r="POC56" s="37"/>
      <c r="POD56" s="37"/>
      <c r="POE56" s="37"/>
      <c r="POF56" s="37"/>
      <c r="POG56" s="37"/>
      <c r="POH56" s="37"/>
      <c r="POI56" s="37"/>
      <c r="POJ56" s="37"/>
      <c r="POK56" s="37"/>
      <c r="POL56" s="37"/>
      <c r="POM56" s="37"/>
      <c r="PON56" s="37"/>
      <c r="POO56" s="37"/>
      <c r="POP56" s="37"/>
      <c r="POQ56" s="37"/>
      <c r="POR56" s="37"/>
      <c r="POS56" s="37"/>
      <c r="POT56" s="37"/>
      <c r="POU56" s="37"/>
      <c r="POV56" s="37"/>
      <c r="POW56" s="37"/>
      <c r="POX56" s="37"/>
      <c r="POY56" s="37"/>
      <c r="POZ56" s="37"/>
      <c r="PPA56" s="37"/>
      <c r="PPB56" s="37"/>
      <c r="PPC56" s="37"/>
      <c r="PPD56" s="37"/>
      <c r="PPE56" s="37"/>
      <c r="PPF56" s="37"/>
      <c r="PPG56" s="37"/>
      <c r="PPH56" s="37"/>
      <c r="PPI56" s="37"/>
      <c r="PPJ56" s="37"/>
      <c r="PPK56" s="37"/>
      <c r="PPL56" s="37"/>
      <c r="PPM56" s="37"/>
      <c r="PPN56" s="37"/>
      <c r="PPO56" s="37"/>
      <c r="PPP56" s="37"/>
      <c r="PPQ56" s="37"/>
      <c r="PPR56" s="37"/>
      <c r="PPS56" s="37"/>
      <c r="PPT56" s="37"/>
      <c r="PPU56" s="37"/>
      <c r="PPV56" s="37"/>
      <c r="PPW56" s="37"/>
      <c r="PPX56" s="37"/>
      <c r="PPY56" s="37"/>
      <c r="PPZ56" s="37"/>
      <c r="PQA56" s="37"/>
      <c r="PQB56" s="37"/>
      <c r="PQC56" s="37"/>
      <c r="PQD56" s="37"/>
      <c r="PQE56" s="37"/>
      <c r="PQF56" s="37"/>
      <c r="PQG56" s="37"/>
      <c r="PQH56" s="37"/>
      <c r="PQI56" s="37"/>
      <c r="PQJ56" s="37"/>
      <c r="PQK56" s="37"/>
      <c r="PQL56" s="37"/>
      <c r="PQM56" s="37"/>
      <c r="PQN56" s="37"/>
      <c r="PQO56" s="37"/>
      <c r="PQP56" s="37"/>
      <c r="PQQ56" s="37"/>
      <c r="PQR56" s="37"/>
      <c r="PQS56" s="37"/>
      <c r="PQT56" s="37"/>
      <c r="PQU56" s="37"/>
      <c r="PQV56" s="37"/>
      <c r="PQW56" s="37"/>
      <c r="PQX56" s="37"/>
      <c r="PQY56" s="37"/>
      <c r="PQZ56" s="37"/>
      <c r="PRA56" s="37"/>
      <c r="PRB56" s="37"/>
      <c r="PRC56" s="37"/>
      <c r="PRD56" s="37"/>
      <c r="PRE56" s="37"/>
      <c r="PRF56" s="37"/>
      <c r="PRG56" s="37"/>
      <c r="PRH56" s="37"/>
      <c r="PRI56" s="37"/>
      <c r="PRJ56" s="37"/>
      <c r="PRK56" s="37"/>
      <c r="PRL56" s="37"/>
      <c r="PRM56" s="37"/>
      <c r="PRN56" s="37"/>
      <c r="PRO56" s="37"/>
      <c r="PRP56" s="37"/>
      <c r="PRQ56" s="37"/>
      <c r="PRR56" s="37"/>
      <c r="PRS56" s="37"/>
      <c r="PRT56" s="37"/>
      <c r="PRU56" s="37"/>
      <c r="PRV56" s="37"/>
      <c r="PRW56" s="37"/>
      <c r="PRX56" s="37"/>
      <c r="PRY56" s="37"/>
      <c r="PRZ56" s="37"/>
      <c r="PSA56" s="37"/>
      <c r="PSB56" s="37"/>
      <c r="PSC56" s="37"/>
      <c r="PSD56" s="37"/>
      <c r="PSE56" s="37"/>
      <c r="PSF56" s="37"/>
      <c r="PSG56" s="37"/>
      <c r="PSH56" s="37"/>
      <c r="PSI56" s="37"/>
      <c r="PSJ56" s="37"/>
      <c r="PSK56" s="37"/>
      <c r="PSL56" s="37"/>
      <c r="PSM56" s="37"/>
      <c r="PSN56" s="37"/>
      <c r="PSO56" s="37"/>
      <c r="PSP56" s="37"/>
      <c r="PSQ56" s="37"/>
      <c r="PSR56" s="37"/>
      <c r="PSS56" s="37"/>
      <c r="PST56" s="37"/>
      <c r="PSU56" s="37"/>
      <c r="PSV56" s="37"/>
      <c r="PSW56" s="37"/>
      <c r="PSX56" s="37"/>
      <c r="PSY56" s="37"/>
      <c r="PSZ56" s="37"/>
      <c r="PTA56" s="37"/>
      <c r="PTB56" s="37"/>
      <c r="PTC56" s="37"/>
      <c r="PTD56" s="37"/>
      <c r="PTE56" s="37"/>
      <c r="PTF56" s="37"/>
      <c r="PTG56" s="37"/>
      <c r="PTH56" s="37"/>
      <c r="PTI56" s="37"/>
      <c r="PTJ56" s="37"/>
      <c r="PTK56" s="37"/>
      <c r="PTL56" s="37"/>
      <c r="PTM56" s="37"/>
      <c r="PTN56" s="37"/>
      <c r="PTO56" s="37"/>
      <c r="PTP56" s="37"/>
      <c r="PTQ56" s="37"/>
      <c r="PTR56" s="37"/>
      <c r="PTS56" s="37"/>
      <c r="PTT56" s="37"/>
      <c r="PTU56" s="37"/>
      <c r="PTV56" s="37"/>
      <c r="PTW56" s="37"/>
      <c r="PTX56" s="37"/>
      <c r="PTY56" s="37"/>
      <c r="PTZ56" s="37"/>
      <c r="PUA56" s="37"/>
      <c r="PUB56" s="37"/>
      <c r="PUC56" s="37"/>
      <c r="PUD56" s="37"/>
      <c r="PUE56" s="37"/>
      <c r="PUF56" s="37"/>
      <c r="PUG56" s="37"/>
      <c r="PUH56" s="37"/>
      <c r="PUI56" s="37"/>
      <c r="PUJ56" s="37"/>
      <c r="PUK56" s="37"/>
      <c r="PUL56" s="37"/>
      <c r="PUM56" s="37"/>
      <c r="PUN56" s="37"/>
      <c r="PUO56" s="37"/>
      <c r="PUP56" s="37"/>
      <c r="PUQ56" s="37"/>
      <c r="PUR56" s="37"/>
      <c r="PUS56" s="37"/>
      <c r="PUT56" s="37"/>
      <c r="PUU56" s="37"/>
      <c r="PUV56" s="37"/>
      <c r="PUW56" s="37"/>
      <c r="PUX56" s="37"/>
      <c r="PUY56" s="37"/>
      <c r="PUZ56" s="37"/>
      <c r="PVA56" s="37"/>
      <c r="PVB56" s="37"/>
      <c r="PVC56" s="37"/>
      <c r="PVD56" s="37"/>
      <c r="PVE56" s="37"/>
      <c r="PVF56" s="37"/>
      <c r="PVG56" s="37"/>
      <c r="PVH56" s="37"/>
      <c r="PVI56" s="37"/>
      <c r="PVJ56" s="37"/>
      <c r="PVK56" s="37"/>
      <c r="PVL56" s="37"/>
      <c r="PVM56" s="37"/>
      <c r="PVN56" s="37"/>
      <c r="PVO56" s="37"/>
      <c r="PVP56" s="37"/>
      <c r="PVQ56" s="37"/>
      <c r="PVR56" s="37"/>
      <c r="PVS56" s="37"/>
      <c r="PVT56" s="37"/>
      <c r="PVU56" s="37"/>
      <c r="PVV56" s="37"/>
      <c r="PVW56" s="37"/>
      <c r="PVX56" s="37"/>
      <c r="PVY56" s="37"/>
      <c r="PVZ56" s="37"/>
      <c r="PWA56" s="37"/>
      <c r="PWB56" s="37"/>
      <c r="PWC56" s="37"/>
      <c r="PWD56" s="37"/>
      <c r="PWE56" s="37"/>
      <c r="PWF56" s="37"/>
      <c r="PWG56" s="37"/>
      <c r="PWH56" s="37"/>
      <c r="PWI56" s="37"/>
      <c r="PWJ56" s="37"/>
      <c r="PWK56" s="37"/>
      <c r="PWL56" s="37"/>
      <c r="PWM56" s="37"/>
      <c r="PWN56" s="37"/>
      <c r="PWO56" s="37"/>
      <c r="PWP56" s="37"/>
      <c r="PWQ56" s="37"/>
      <c r="PWR56" s="37"/>
      <c r="PWS56" s="37"/>
      <c r="PWT56" s="37"/>
      <c r="PWU56" s="37"/>
      <c r="PWV56" s="37"/>
      <c r="PWW56" s="37"/>
      <c r="PWX56" s="37"/>
      <c r="PWY56" s="37"/>
      <c r="PWZ56" s="37"/>
      <c r="PXA56" s="37"/>
      <c r="PXB56" s="37"/>
      <c r="PXC56" s="37"/>
      <c r="PXD56" s="37"/>
      <c r="PXE56" s="37"/>
      <c r="PXF56" s="37"/>
      <c r="PXG56" s="37"/>
      <c r="PXH56" s="37"/>
      <c r="PXI56" s="37"/>
      <c r="PXJ56" s="37"/>
      <c r="PXK56" s="37"/>
      <c r="PXL56" s="37"/>
      <c r="PXM56" s="37"/>
      <c r="PXN56" s="37"/>
      <c r="PXO56" s="37"/>
      <c r="PXP56" s="37"/>
      <c r="PXQ56" s="37"/>
      <c r="PXR56" s="37"/>
      <c r="PXS56" s="37"/>
      <c r="PXT56" s="37"/>
      <c r="PXU56" s="37"/>
      <c r="PXV56" s="37"/>
      <c r="PXW56" s="37"/>
      <c r="PXX56" s="37"/>
      <c r="PXY56" s="37"/>
      <c r="PXZ56" s="37"/>
      <c r="PYA56" s="37"/>
      <c r="PYB56" s="37"/>
      <c r="PYC56" s="37"/>
      <c r="PYD56" s="37"/>
      <c r="PYE56" s="37"/>
      <c r="PYF56" s="37"/>
      <c r="PYG56" s="37"/>
      <c r="PYH56" s="37"/>
      <c r="PYI56" s="37"/>
      <c r="PYJ56" s="37"/>
      <c r="PYK56" s="37"/>
      <c r="PYL56" s="37"/>
      <c r="PYM56" s="37"/>
      <c r="PYN56" s="37"/>
      <c r="PYO56" s="37"/>
      <c r="PYP56" s="37"/>
      <c r="PYQ56" s="37"/>
      <c r="PYR56" s="37"/>
      <c r="PYS56" s="37"/>
      <c r="PYT56" s="37"/>
      <c r="PYU56" s="37"/>
      <c r="PYV56" s="37"/>
      <c r="PYW56" s="37"/>
      <c r="PYX56" s="37"/>
      <c r="PYY56" s="37"/>
      <c r="PYZ56" s="37"/>
      <c r="PZA56" s="37"/>
      <c r="PZB56" s="37"/>
      <c r="PZC56" s="37"/>
      <c r="PZD56" s="37"/>
      <c r="PZE56" s="37"/>
      <c r="PZF56" s="37"/>
      <c r="PZG56" s="37"/>
      <c r="PZH56" s="37"/>
      <c r="PZI56" s="37"/>
      <c r="PZJ56" s="37"/>
      <c r="PZK56" s="37"/>
      <c r="PZL56" s="37"/>
      <c r="PZM56" s="37"/>
      <c r="PZN56" s="37"/>
      <c r="PZO56" s="37"/>
      <c r="PZP56" s="37"/>
      <c r="PZQ56" s="37"/>
      <c r="PZR56" s="37"/>
      <c r="PZS56" s="37"/>
      <c r="PZT56" s="37"/>
      <c r="PZU56" s="37"/>
      <c r="PZV56" s="37"/>
      <c r="PZW56" s="37"/>
      <c r="PZX56" s="37"/>
      <c r="PZY56" s="37"/>
      <c r="PZZ56" s="37"/>
      <c r="QAA56" s="37"/>
      <c r="QAB56" s="37"/>
      <c r="QAC56" s="37"/>
      <c r="QAD56" s="37"/>
      <c r="QAE56" s="37"/>
      <c r="QAF56" s="37"/>
      <c r="QAG56" s="37"/>
      <c r="QAH56" s="37"/>
      <c r="QAI56" s="37"/>
      <c r="QAJ56" s="37"/>
      <c r="QAK56" s="37"/>
      <c r="QAL56" s="37"/>
      <c r="QAM56" s="37"/>
      <c r="QAN56" s="37"/>
      <c r="QAO56" s="37"/>
      <c r="QAP56" s="37"/>
      <c r="QAQ56" s="37"/>
      <c r="QAR56" s="37"/>
      <c r="QAS56" s="37"/>
      <c r="QAT56" s="37"/>
      <c r="QAU56" s="37"/>
      <c r="QAV56" s="37"/>
      <c r="QAW56" s="37"/>
      <c r="QAX56" s="37"/>
      <c r="QAY56" s="37"/>
      <c r="QAZ56" s="37"/>
      <c r="QBA56" s="37"/>
      <c r="QBB56" s="37"/>
      <c r="QBC56" s="37"/>
      <c r="QBD56" s="37"/>
      <c r="QBE56" s="37"/>
      <c r="QBF56" s="37"/>
      <c r="QBG56" s="37"/>
      <c r="QBH56" s="37"/>
      <c r="QBI56" s="37"/>
      <c r="QBJ56" s="37"/>
      <c r="QBK56" s="37"/>
      <c r="QBL56" s="37"/>
      <c r="QBM56" s="37"/>
      <c r="QBN56" s="37"/>
      <c r="QBO56" s="37"/>
      <c r="QBP56" s="37"/>
      <c r="QBQ56" s="37"/>
      <c r="QBR56" s="37"/>
      <c r="QBS56" s="37"/>
      <c r="QBT56" s="37"/>
      <c r="QBU56" s="37"/>
      <c r="QBV56" s="37"/>
      <c r="QBW56" s="37"/>
      <c r="QBX56" s="37"/>
      <c r="QBY56" s="37"/>
      <c r="QBZ56" s="37"/>
      <c r="QCA56" s="37"/>
      <c r="QCB56" s="37"/>
      <c r="QCC56" s="37"/>
      <c r="QCD56" s="37"/>
      <c r="QCE56" s="37"/>
      <c r="QCF56" s="37"/>
      <c r="QCG56" s="37"/>
      <c r="QCH56" s="37"/>
      <c r="QCI56" s="37"/>
      <c r="QCJ56" s="37"/>
      <c r="QCK56" s="37"/>
      <c r="QCL56" s="37"/>
      <c r="QCM56" s="37"/>
      <c r="QCN56" s="37"/>
      <c r="QCO56" s="37"/>
      <c r="QCP56" s="37"/>
      <c r="QCQ56" s="37"/>
      <c r="QCR56" s="37"/>
      <c r="QCS56" s="37"/>
      <c r="QCT56" s="37"/>
      <c r="QCU56" s="37"/>
      <c r="QCV56" s="37"/>
      <c r="QCW56" s="37"/>
      <c r="QCX56" s="37"/>
      <c r="QCY56" s="37"/>
      <c r="QCZ56" s="37"/>
      <c r="QDA56" s="37"/>
      <c r="QDB56" s="37"/>
      <c r="QDC56" s="37"/>
      <c r="QDD56" s="37"/>
      <c r="QDE56" s="37"/>
      <c r="QDF56" s="37"/>
      <c r="QDG56" s="37"/>
      <c r="QDH56" s="37"/>
      <c r="QDI56" s="37"/>
      <c r="QDJ56" s="37"/>
      <c r="QDK56" s="37"/>
      <c r="QDL56" s="37"/>
      <c r="QDM56" s="37"/>
      <c r="QDN56" s="37"/>
      <c r="QDO56" s="37"/>
      <c r="QDP56" s="37"/>
      <c r="QDQ56" s="37"/>
      <c r="QDR56" s="37"/>
      <c r="QDS56" s="37"/>
      <c r="QDT56" s="37"/>
      <c r="QDU56" s="37"/>
      <c r="QDV56" s="37"/>
      <c r="QDW56" s="37"/>
      <c r="QDX56" s="37"/>
      <c r="QDY56" s="37"/>
      <c r="QDZ56" s="37"/>
      <c r="QEA56" s="37"/>
      <c r="QEB56" s="37"/>
      <c r="QEC56" s="37"/>
      <c r="QED56" s="37"/>
      <c r="QEE56" s="37"/>
      <c r="QEF56" s="37"/>
      <c r="QEG56" s="37"/>
      <c r="QEH56" s="37"/>
      <c r="QEI56" s="37"/>
      <c r="QEJ56" s="37"/>
      <c r="QEK56" s="37"/>
      <c r="QEL56" s="37"/>
      <c r="QEM56" s="37"/>
      <c r="QEN56" s="37"/>
      <c r="QEO56" s="37"/>
      <c r="QEP56" s="37"/>
      <c r="QEQ56" s="37"/>
      <c r="QER56" s="37"/>
      <c r="QES56" s="37"/>
      <c r="QET56" s="37"/>
      <c r="QEU56" s="37"/>
      <c r="QEV56" s="37"/>
      <c r="QEW56" s="37"/>
      <c r="QEX56" s="37"/>
      <c r="QEY56" s="37"/>
      <c r="QEZ56" s="37"/>
      <c r="QFA56" s="37"/>
      <c r="QFB56" s="37"/>
      <c r="QFC56" s="37"/>
      <c r="QFD56" s="37"/>
      <c r="QFE56" s="37"/>
      <c r="QFF56" s="37"/>
      <c r="QFG56" s="37"/>
      <c r="QFH56" s="37"/>
      <c r="QFI56" s="37"/>
      <c r="QFJ56" s="37"/>
      <c r="QFK56" s="37"/>
      <c r="QFL56" s="37"/>
      <c r="QFM56" s="37"/>
      <c r="QFN56" s="37"/>
      <c r="QFO56" s="37"/>
      <c r="QFP56" s="37"/>
      <c r="QFQ56" s="37"/>
      <c r="QFR56" s="37"/>
      <c r="QFS56" s="37"/>
      <c r="QFT56" s="37"/>
      <c r="QFU56" s="37"/>
      <c r="QFV56" s="37"/>
      <c r="QFW56" s="37"/>
      <c r="QFX56" s="37"/>
      <c r="QFY56" s="37"/>
      <c r="QFZ56" s="37"/>
      <c r="QGA56" s="37"/>
      <c r="QGB56" s="37"/>
      <c r="QGC56" s="37"/>
      <c r="QGD56" s="37"/>
      <c r="QGE56" s="37"/>
      <c r="QGF56" s="37"/>
      <c r="QGG56" s="37"/>
      <c r="QGH56" s="37"/>
      <c r="QGI56" s="37"/>
      <c r="QGJ56" s="37"/>
      <c r="QGK56" s="37"/>
      <c r="QGL56" s="37"/>
      <c r="QGM56" s="37"/>
      <c r="QGN56" s="37"/>
      <c r="QGO56" s="37"/>
      <c r="QGP56" s="37"/>
      <c r="QGQ56" s="37"/>
      <c r="QGR56" s="37"/>
      <c r="QGS56" s="37"/>
      <c r="QGT56" s="37"/>
      <c r="QGU56" s="37"/>
      <c r="QGV56" s="37"/>
      <c r="QGW56" s="37"/>
      <c r="QGX56" s="37"/>
      <c r="QGY56" s="37"/>
      <c r="QGZ56" s="37"/>
      <c r="QHA56" s="37"/>
      <c r="QHB56" s="37"/>
      <c r="QHC56" s="37"/>
      <c r="QHD56" s="37"/>
      <c r="QHE56" s="37"/>
      <c r="QHF56" s="37"/>
      <c r="QHG56" s="37"/>
      <c r="QHH56" s="37"/>
      <c r="QHI56" s="37"/>
      <c r="QHJ56" s="37"/>
      <c r="QHK56" s="37"/>
      <c r="QHL56" s="37"/>
      <c r="QHM56" s="37"/>
      <c r="QHN56" s="37"/>
      <c r="QHO56" s="37"/>
      <c r="QHP56" s="37"/>
      <c r="QHQ56" s="37"/>
      <c r="QHR56" s="37"/>
      <c r="QHS56" s="37"/>
      <c r="QHT56" s="37"/>
      <c r="QHU56" s="37"/>
      <c r="QHV56" s="37"/>
      <c r="QHW56" s="37"/>
      <c r="QHX56" s="37"/>
      <c r="QHY56" s="37"/>
      <c r="QHZ56" s="37"/>
      <c r="QIA56" s="37"/>
      <c r="QIB56" s="37"/>
      <c r="QIC56" s="37"/>
      <c r="QID56" s="37"/>
      <c r="QIE56" s="37"/>
      <c r="QIF56" s="37"/>
      <c r="QIG56" s="37"/>
      <c r="QIH56" s="37"/>
      <c r="QII56" s="37"/>
      <c r="QIJ56" s="37"/>
      <c r="QIK56" s="37"/>
      <c r="QIL56" s="37"/>
      <c r="QIM56" s="37"/>
      <c r="QIN56" s="37"/>
      <c r="QIO56" s="37"/>
      <c r="QIP56" s="37"/>
      <c r="QIQ56" s="37"/>
      <c r="QIR56" s="37"/>
      <c r="QIS56" s="37"/>
      <c r="QIT56" s="37"/>
      <c r="QIU56" s="37"/>
      <c r="QIV56" s="37"/>
      <c r="QIW56" s="37"/>
      <c r="QIX56" s="37"/>
      <c r="QIY56" s="37"/>
      <c r="QIZ56" s="37"/>
      <c r="QJA56" s="37"/>
      <c r="QJB56" s="37"/>
      <c r="QJC56" s="37"/>
      <c r="QJD56" s="37"/>
      <c r="QJE56" s="37"/>
      <c r="QJF56" s="37"/>
      <c r="QJG56" s="37"/>
      <c r="QJH56" s="37"/>
      <c r="QJI56" s="37"/>
      <c r="QJJ56" s="37"/>
      <c r="QJK56" s="37"/>
      <c r="QJL56" s="37"/>
      <c r="QJM56" s="37"/>
      <c r="QJN56" s="37"/>
      <c r="QJO56" s="37"/>
      <c r="QJP56" s="37"/>
      <c r="QJQ56" s="37"/>
      <c r="QJR56" s="37"/>
      <c r="QJS56" s="37"/>
      <c r="QJT56" s="37"/>
      <c r="QJU56" s="37"/>
      <c r="QJV56" s="37"/>
      <c r="QJW56" s="37"/>
      <c r="QJX56" s="37"/>
      <c r="QJY56" s="37"/>
      <c r="QJZ56" s="37"/>
      <c r="QKA56" s="37"/>
      <c r="QKB56" s="37"/>
      <c r="QKC56" s="37"/>
      <c r="QKD56" s="37"/>
      <c r="QKE56" s="37"/>
      <c r="QKF56" s="37"/>
      <c r="QKG56" s="37"/>
      <c r="QKH56" s="37"/>
      <c r="QKI56" s="37"/>
      <c r="QKJ56" s="37"/>
      <c r="QKK56" s="37"/>
      <c r="QKL56" s="37"/>
      <c r="QKM56" s="37"/>
      <c r="QKN56" s="37"/>
      <c r="QKO56" s="37"/>
      <c r="QKP56" s="37"/>
      <c r="QKQ56" s="37"/>
      <c r="QKR56" s="37"/>
      <c r="QKS56" s="37"/>
      <c r="QKT56" s="37"/>
      <c r="QKU56" s="37"/>
      <c r="QKV56" s="37"/>
      <c r="QKW56" s="37"/>
      <c r="QKX56" s="37"/>
      <c r="QKY56" s="37"/>
      <c r="QKZ56" s="37"/>
      <c r="QLA56" s="37"/>
      <c r="QLB56" s="37"/>
      <c r="QLC56" s="37"/>
      <c r="QLD56" s="37"/>
      <c r="QLE56" s="37"/>
      <c r="QLF56" s="37"/>
      <c r="QLG56" s="37"/>
      <c r="QLH56" s="37"/>
      <c r="QLI56" s="37"/>
      <c r="QLJ56" s="37"/>
      <c r="QLK56" s="37"/>
      <c r="QLL56" s="37"/>
      <c r="QLM56" s="37"/>
      <c r="QLN56" s="37"/>
      <c r="QLO56" s="37"/>
      <c r="QLP56" s="37"/>
      <c r="QLQ56" s="37"/>
      <c r="QLR56" s="37"/>
      <c r="QLS56" s="37"/>
      <c r="QLT56" s="37"/>
      <c r="QLU56" s="37"/>
      <c r="QLV56" s="37"/>
      <c r="QLW56" s="37"/>
      <c r="QLX56" s="37"/>
      <c r="QLY56" s="37"/>
      <c r="QLZ56" s="37"/>
      <c r="QMA56" s="37"/>
      <c r="QMB56" s="37"/>
      <c r="QMC56" s="37"/>
      <c r="QMD56" s="37"/>
      <c r="QME56" s="37"/>
      <c r="QMF56" s="37"/>
      <c r="QMG56" s="37"/>
      <c r="QMH56" s="37"/>
      <c r="QMI56" s="37"/>
      <c r="QMJ56" s="37"/>
      <c r="QMK56" s="37"/>
      <c r="QML56" s="37"/>
      <c r="QMM56" s="37"/>
      <c r="QMN56" s="37"/>
      <c r="QMO56" s="37"/>
      <c r="QMP56" s="37"/>
      <c r="QMQ56" s="37"/>
      <c r="QMR56" s="37"/>
      <c r="QMS56" s="37"/>
      <c r="QMT56" s="37"/>
      <c r="QMU56" s="37"/>
      <c r="QMV56" s="37"/>
      <c r="QMW56" s="37"/>
      <c r="QMX56" s="37"/>
      <c r="QMY56" s="37"/>
      <c r="QMZ56" s="37"/>
      <c r="QNA56" s="37"/>
      <c r="QNB56" s="37"/>
      <c r="QNC56" s="37"/>
      <c r="QND56" s="37"/>
      <c r="QNE56" s="37"/>
      <c r="QNF56" s="37"/>
      <c r="QNG56" s="37"/>
      <c r="QNH56" s="37"/>
      <c r="QNI56" s="37"/>
      <c r="QNJ56" s="37"/>
      <c r="QNK56" s="37"/>
      <c r="QNL56" s="37"/>
      <c r="QNM56" s="37"/>
      <c r="QNN56" s="37"/>
      <c r="QNO56" s="37"/>
      <c r="QNP56" s="37"/>
      <c r="QNQ56" s="37"/>
      <c r="QNR56" s="37"/>
      <c r="QNS56" s="37"/>
      <c r="QNT56" s="37"/>
      <c r="QNU56" s="37"/>
      <c r="QNV56" s="37"/>
      <c r="QNW56" s="37"/>
      <c r="QNX56" s="37"/>
      <c r="QNY56" s="37"/>
      <c r="QNZ56" s="37"/>
      <c r="QOA56" s="37"/>
      <c r="QOB56" s="37"/>
      <c r="QOC56" s="37"/>
      <c r="QOD56" s="37"/>
      <c r="QOE56" s="37"/>
      <c r="QOF56" s="37"/>
      <c r="QOG56" s="37"/>
      <c r="QOH56" s="37"/>
      <c r="QOI56" s="37"/>
      <c r="QOJ56" s="37"/>
      <c r="QOK56" s="37"/>
      <c r="QOL56" s="37"/>
      <c r="QOM56" s="37"/>
      <c r="QON56" s="37"/>
      <c r="QOO56" s="37"/>
      <c r="QOP56" s="37"/>
      <c r="QOQ56" s="37"/>
      <c r="QOR56" s="37"/>
      <c r="QOS56" s="37"/>
      <c r="QOT56" s="37"/>
      <c r="QOU56" s="37"/>
      <c r="QOV56" s="37"/>
      <c r="QOW56" s="37"/>
      <c r="QOX56" s="37"/>
      <c r="QOY56" s="37"/>
      <c r="QOZ56" s="37"/>
      <c r="QPA56" s="37"/>
      <c r="QPB56" s="37"/>
      <c r="QPC56" s="37"/>
      <c r="QPD56" s="37"/>
      <c r="QPE56" s="37"/>
      <c r="QPF56" s="37"/>
      <c r="QPG56" s="37"/>
      <c r="QPH56" s="37"/>
      <c r="QPI56" s="37"/>
      <c r="QPJ56" s="37"/>
      <c r="QPK56" s="37"/>
      <c r="QPL56" s="37"/>
      <c r="QPM56" s="37"/>
      <c r="QPN56" s="37"/>
      <c r="QPO56" s="37"/>
      <c r="QPP56" s="37"/>
      <c r="QPQ56" s="37"/>
      <c r="QPR56" s="37"/>
      <c r="QPS56" s="37"/>
      <c r="QPT56" s="37"/>
      <c r="QPU56" s="37"/>
      <c r="QPV56" s="37"/>
      <c r="QPW56" s="37"/>
      <c r="QPX56" s="37"/>
      <c r="QPY56" s="37"/>
      <c r="QPZ56" s="37"/>
      <c r="QQA56" s="37"/>
      <c r="QQB56" s="37"/>
      <c r="QQC56" s="37"/>
      <c r="QQD56" s="37"/>
      <c r="QQE56" s="37"/>
      <c r="QQF56" s="37"/>
      <c r="QQG56" s="37"/>
      <c r="QQH56" s="37"/>
      <c r="QQI56" s="37"/>
      <c r="QQJ56" s="37"/>
      <c r="QQK56" s="37"/>
      <c r="QQL56" s="37"/>
      <c r="QQM56" s="37"/>
      <c r="QQN56" s="37"/>
      <c r="QQO56" s="37"/>
      <c r="QQP56" s="37"/>
      <c r="QQQ56" s="37"/>
      <c r="QQR56" s="37"/>
      <c r="QQS56" s="37"/>
      <c r="QQT56" s="37"/>
      <c r="QQU56" s="37"/>
      <c r="QQV56" s="37"/>
      <c r="QQW56" s="37"/>
      <c r="QQX56" s="37"/>
      <c r="QQY56" s="37"/>
      <c r="QQZ56" s="37"/>
      <c r="QRA56" s="37"/>
      <c r="QRB56" s="37"/>
      <c r="QRC56" s="37"/>
      <c r="QRD56" s="37"/>
      <c r="QRE56" s="37"/>
      <c r="QRF56" s="37"/>
      <c r="QRG56" s="37"/>
      <c r="QRH56" s="37"/>
      <c r="QRI56" s="37"/>
      <c r="QRJ56" s="37"/>
      <c r="QRK56" s="37"/>
      <c r="QRL56" s="37"/>
      <c r="QRM56" s="37"/>
      <c r="QRN56" s="37"/>
      <c r="QRO56" s="37"/>
      <c r="QRP56" s="37"/>
      <c r="QRQ56" s="37"/>
      <c r="QRR56" s="37"/>
      <c r="QRS56" s="37"/>
      <c r="QRT56" s="37"/>
      <c r="QRU56" s="37"/>
      <c r="QRV56" s="37"/>
      <c r="QRW56" s="37"/>
      <c r="QRX56" s="37"/>
      <c r="QRY56" s="37"/>
      <c r="QRZ56" s="37"/>
      <c r="QSA56" s="37"/>
      <c r="QSB56" s="37"/>
      <c r="QSC56" s="37"/>
      <c r="QSD56" s="37"/>
      <c r="QSE56" s="37"/>
      <c r="QSF56" s="37"/>
      <c r="QSG56" s="37"/>
      <c r="QSH56" s="37"/>
      <c r="QSI56" s="37"/>
      <c r="QSJ56" s="37"/>
      <c r="QSK56" s="37"/>
      <c r="QSL56" s="37"/>
      <c r="QSM56" s="37"/>
      <c r="QSN56" s="37"/>
      <c r="QSO56" s="37"/>
      <c r="QSP56" s="37"/>
      <c r="QSQ56" s="37"/>
      <c r="QSR56" s="37"/>
      <c r="QSS56" s="37"/>
      <c r="QST56" s="37"/>
      <c r="QSU56" s="37"/>
      <c r="QSV56" s="37"/>
      <c r="QSW56" s="37"/>
      <c r="QSX56" s="37"/>
      <c r="QSY56" s="37"/>
      <c r="QSZ56" s="37"/>
      <c r="QTA56" s="37"/>
      <c r="QTB56" s="37"/>
      <c r="QTC56" s="37"/>
      <c r="QTD56" s="37"/>
      <c r="QTE56" s="37"/>
      <c r="QTF56" s="37"/>
      <c r="QTG56" s="37"/>
      <c r="QTH56" s="37"/>
      <c r="QTI56" s="37"/>
      <c r="QTJ56" s="37"/>
      <c r="QTK56" s="37"/>
      <c r="QTL56" s="37"/>
      <c r="QTM56" s="37"/>
      <c r="QTN56" s="37"/>
      <c r="QTO56" s="37"/>
      <c r="QTP56" s="37"/>
      <c r="QTQ56" s="37"/>
      <c r="QTR56" s="37"/>
      <c r="QTS56" s="37"/>
      <c r="QTT56" s="37"/>
      <c r="QTU56" s="37"/>
      <c r="QTV56" s="37"/>
      <c r="QTW56" s="37"/>
      <c r="QTX56" s="37"/>
      <c r="QTY56" s="37"/>
      <c r="QTZ56" s="37"/>
      <c r="QUA56" s="37"/>
      <c r="QUB56" s="37"/>
      <c r="QUC56" s="37"/>
      <c r="QUD56" s="37"/>
      <c r="QUE56" s="37"/>
      <c r="QUF56" s="37"/>
      <c r="QUG56" s="37"/>
      <c r="QUH56" s="37"/>
      <c r="QUI56" s="37"/>
      <c r="QUJ56" s="37"/>
      <c r="QUK56" s="37"/>
      <c r="QUL56" s="37"/>
      <c r="QUM56" s="37"/>
      <c r="QUN56" s="37"/>
      <c r="QUO56" s="37"/>
      <c r="QUP56" s="37"/>
      <c r="QUQ56" s="37"/>
      <c r="QUR56" s="37"/>
      <c r="QUS56" s="37"/>
      <c r="QUT56" s="37"/>
      <c r="QUU56" s="37"/>
      <c r="QUV56" s="37"/>
      <c r="QUW56" s="37"/>
      <c r="QUX56" s="37"/>
      <c r="QUY56" s="37"/>
      <c r="QUZ56" s="37"/>
      <c r="QVA56" s="37"/>
      <c r="QVB56" s="37"/>
      <c r="QVC56" s="37"/>
      <c r="QVD56" s="37"/>
      <c r="QVE56" s="37"/>
      <c r="QVF56" s="37"/>
      <c r="QVG56" s="37"/>
      <c r="QVH56" s="37"/>
      <c r="QVI56" s="37"/>
      <c r="QVJ56" s="37"/>
      <c r="QVK56" s="37"/>
      <c r="QVL56" s="37"/>
      <c r="QVM56" s="37"/>
      <c r="QVN56" s="37"/>
      <c r="QVO56" s="37"/>
      <c r="QVP56" s="37"/>
      <c r="QVQ56" s="37"/>
      <c r="QVR56" s="37"/>
      <c r="QVS56" s="37"/>
      <c r="QVT56" s="37"/>
      <c r="QVU56" s="37"/>
      <c r="QVV56" s="37"/>
      <c r="QVW56" s="37"/>
      <c r="QVX56" s="37"/>
      <c r="QVY56" s="37"/>
      <c r="QVZ56" s="37"/>
      <c r="QWA56" s="37"/>
      <c r="QWB56" s="37"/>
      <c r="QWC56" s="37"/>
      <c r="QWD56" s="37"/>
      <c r="QWE56" s="37"/>
      <c r="QWF56" s="37"/>
      <c r="QWG56" s="37"/>
      <c r="QWH56" s="37"/>
      <c r="QWI56" s="37"/>
      <c r="QWJ56" s="37"/>
      <c r="QWK56" s="37"/>
      <c r="QWL56" s="37"/>
      <c r="QWM56" s="37"/>
      <c r="QWN56" s="37"/>
      <c r="QWO56" s="37"/>
      <c r="QWP56" s="37"/>
      <c r="QWQ56" s="37"/>
      <c r="QWR56" s="37"/>
      <c r="QWS56" s="37"/>
      <c r="QWT56" s="37"/>
      <c r="QWU56" s="37"/>
      <c r="QWV56" s="37"/>
      <c r="QWW56" s="37"/>
      <c r="QWX56" s="37"/>
      <c r="QWY56" s="37"/>
      <c r="QWZ56" s="37"/>
      <c r="QXA56" s="37"/>
      <c r="QXB56" s="37"/>
      <c r="QXC56" s="37"/>
      <c r="QXD56" s="37"/>
      <c r="QXE56" s="37"/>
      <c r="QXF56" s="37"/>
      <c r="QXG56" s="37"/>
      <c r="QXH56" s="37"/>
      <c r="QXI56" s="37"/>
      <c r="QXJ56" s="37"/>
      <c r="QXK56" s="37"/>
      <c r="QXL56" s="37"/>
      <c r="QXM56" s="37"/>
      <c r="QXN56" s="37"/>
      <c r="QXO56" s="37"/>
      <c r="QXP56" s="37"/>
      <c r="QXQ56" s="37"/>
      <c r="QXR56" s="37"/>
      <c r="QXS56" s="37"/>
      <c r="QXT56" s="37"/>
      <c r="QXU56" s="37"/>
      <c r="QXV56" s="37"/>
      <c r="QXW56" s="37"/>
      <c r="QXX56" s="37"/>
      <c r="QXY56" s="37"/>
      <c r="QXZ56" s="37"/>
      <c r="QYA56" s="37"/>
      <c r="QYB56" s="37"/>
      <c r="QYC56" s="37"/>
      <c r="QYD56" s="37"/>
      <c r="QYE56" s="37"/>
      <c r="QYF56" s="37"/>
      <c r="QYG56" s="37"/>
      <c r="QYH56" s="37"/>
      <c r="QYI56" s="37"/>
      <c r="QYJ56" s="37"/>
      <c r="QYK56" s="37"/>
      <c r="QYL56" s="37"/>
      <c r="QYM56" s="37"/>
      <c r="QYN56" s="37"/>
      <c r="QYO56" s="37"/>
      <c r="QYP56" s="37"/>
      <c r="QYQ56" s="37"/>
      <c r="QYR56" s="37"/>
      <c r="QYS56" s="37"/>
      <c r="QYT56" s="37"/>
      <c r="QYU56" s="37"/>
      <c r="QYV56" s="37"/>
      <c r="QYW56" s="37"/>
      <c r="QYX56" s="37"/>
      <c r="QYY56" s="37"/>
      <c r="QYZ56" s="37"/>
      <c r="QZA56" s="37"/>
      <c r="QZB56" s="37"/>
      <c r="QZC56" s="37"/>
      <c r="QZD56" s="37"/>
      <c r="QZE56" s="37"/>
      <c r="QZF56" s="37"/>
      <c r="QZG56" s="37"/>
      <c r="QZH56" s="37"/>
      <c r="QZI56" s="37"/>
      <c r="QZJ56" s="37"/>
      <c r="QZK56" s="37"/>
      <c r="QZL56" s="37"/>
      <c r="QZM56" s="37"/>
      <c r="QZN56" s="37"/>
      <c r="QZO56" s="37"/>
      <c r="QZP56" s="37"/>
      <c r="QZQ56" s="37"/>
      <c r="QZR56" s="37"/>
      <c r="QZS56" s="37"/>
      <c r="QZT56" s="37"/>
      <c r="QZU56" s="37"/>
      <c r="QZV56" s="37"/>
      <c r="QZW56" s="37"/>
      <c r="QZX56" s="37"/>
      <c r="QZY56" s="37"/>
      <c r="QZZ56" s="37"/>
      <c r="RAA56" s="37"/>
      <c r="RAB56" s="37"/>
      <c r="RAC56" s="37"/>
      <c r="RAD56" s="37"/>
      <c r="RAE56" s="37"/>
      <c r="RAF56" s="37"/>
      <c r="RAG56" s="37"/>
      <c r="RAH56" s="37"/>
      <c r="RAI56" s="37"/>
      <c r="RAJ56" s="37"/>
      <c r="RAK56" s="37"/>
      <c r="RAL56" s="37"/>
      <c r="RAM56" s="37"/>
      <c r="RAN56" s="37"/>
      <c r="RAO56" s="37"/>
      <c r="RAP56" s="37"/>
      <c r="RAQ56" s="37"/>
      <c r="RAR56" s="37"/>
      <c r="RAS56" s="37"/>
      <c r="RAT56" s="37"/>
      <c r="RAU56" s="37"/>
      <c r="RAV56" s="37"/>
      <c r="RAW56" s="37"/>
      <c r="RAX56" s="37"/>
      <c r="RAY56" s="37"/>
      <c r="RAZ56" s="37"/>
      <c r="RBA56" s="37"/>
      <c r="RBB56" s="37"/>
      <c r="RBC56" s="37"/>
      <c r="RBD56" s="37"/>
      <c r="RBE56" s="37"/>
      <c r="RBF56" s="37"/>
      <c r="RBG56" s="37"/>
      <c r="RBH56" s="37"/>
      <c r="RBI56" s="37"/>
      <c r="RBJ56" s="37"/>
      <c r="RBK56" s="37"/>
      <c r="RBL56" s="37"/>
      <c r="RBM56" s="37"/>
      <c r="RBN56" s="37"/>
      <c r="RBO56" s="37"/>
      <c r="RBP56" s="37"/>
      <c r="RBQ56" s="37"/>
      <c r="RBR56" s="37"/>
      <c r="RBS56" s="37"/>
      <c r="RBT56" s="37"/>
      <c r="RBU56" s="37"/>
      <c r="RBV56" s="37"/>
      <c r="RBW56" s="37"/>
      <c r="RBX56" s="37"/>
      <c r="RBY56" s="37"/>
      <c r="RBZ56" s="37"/>
      <c r="RCA56" s="37"/>
      <c r="RCB56" s="37"/>
      <c r="RCC56" s="37"/>
      <c r="RCD56" s="37"/>
      <c r="RCE56" s="37"/>
      <c r="RCF56" s="37"/>
      <c r="RCG56" s="37"/>
      <c r="RCH56" s="37"/>
      <c r="RCI56" s="37"/>
      <c r="RCJ56" s="37"/>
      <c r="RCK56" s="37"/>
      <c r="RCL56" s="37"/>
      <c r="RCM56" s="37"/>
      <c r="RCN56" s="37"/>
      <c r="RCO56" s="37"/>
      <c r="RCP56" s="37"/>
      <c r="RCQ56" s="37"/>
      <c r="RCR56" s="37"/>
      <c r="RCS56" s="37"/>
      <c r="RCT56" s="37"/>
      <c r="RCU56" s="37"/>
      <c r="RCV56" s="37"/>
      <c r="RCW56" s="37"/>
      <c r="RCX56" s="37"/>
      <c r="RCY56" s="37"/>
      <c r="RCZ56" s="37"/>
      <c r="RDA56" s="37"/>
      <c r="RDB56" s="37"/>
      <c r="RDC56" s="37"/>
      <c r="RDD56" s="37"/>
      <c r="RDE56" s="37"/>
      <c r="RDF56" s="37"/>
      <c r="RDG56" s="37"/>
      <c r="RDH56" s="37"/>
      <c r="RDI56" s="37"/>
      <c r="RDJ56" s="37"/>
      <c r="RDK56" s="37"/>
      <c r="RDL56" s="37"/>
      <c r="RDM56" s="37"/>
      <c r="RDN56" s="37"/>
      <c r="RDO56" s="37"/>
      <c r="RDP56" s="37"/>
      <c r="RDQ56" s="37"/>
      <c r="RDR56" s="37"/>
      <c r="RDS56" s="37"/>
      <c r="RDT56" s="37"/>
      <c r="RDU56" s="37"/>
      <c r="RDV56" s="37"/>
      <c r="RDW56" s="37"/>
      <c r="RDX56" s="37"/>
      <c r="RDY56" s="37"/>
      <c r="RDZ56" s="37"/>
      <c r="REA56" s="37"/>
      <c r="REB56" s="37"/>
      <c r="REC56" s="37"/>
      <c r="RED56" s="37"/>
      <c r="REE56" s="37"/>
      <c r="REF56" s="37"/>
      <c r="REG56" s="37"/>
      <c r="REH56" s="37"/>
      <c r="REI56" s="37"/>
      <c r="REJ56" s="37"/>
      <c r="REK56" s="37"/>
      <c r="REL56" s="37"/>
      <c r="REM56" s="37"/>
      <c r="REN56" s="37"/>
      <c r="REO56" s="37"/>
      <c r="REP56" s="37"/>
      <c r="REQ56" s="37"/>
      <c r="RER56" s="37"/>
      <c r="RES56" s="37"/>
      <c r="RET56" s="37"/>
      <c r="REU56" s="37"/>
      <c r="REV56" s="37"/>
      <c r="REW56" s="37"/>
      <c r="REX56" s="37"/>
      <c r="REY56" s="37"/>
      <c r="REZ56" s="37"/>
      <c r="RFA56" s="37"/>
      <c r="RFB56" s="37"/>
      <c r="RFC56" s="37"/>
      <c r="RFD56" s="37"/>
      <c r="RFE56" s="37"/>
      <c r="RFF56" s="37"/>
      <c r="RFG56" s="37"/>
      <c r="RFH56" s="37"/>
      <c r="RFI56" s="37"/>
      <c r="RFJ56" s="37"/>
      <c r="RFK56" s="37"/>
      <c r="RFL56" s="37"/>
      <c r="RFM56" s="37"/>
      <c r="RFN56" s="37"/>
      <c r="RFO56" s="37"/>
      <c r="RFP56" s="37"/>
      <c r="RFQ56" s="37"/>
      <c r="RFR56" s="37"/>
      <c r="RFS56" s="37"/>
      <c r="RFT56" s="37"/>
      <c r="RFU56" s="37"/>
      <c r="RFV56" s="37"/>
      <c r="RFW56" s="37"/>
      <c r="RFX56" s="37"/>
      <c r="RFY56" s="37"/>
      <c r="RFZ56" s="37"/>
      <c r="RGA56" s="37"/>
      <c r="RGB56" s="37"/>
      <c r="RGC56" s="37"/>
      <c r="RGD56" s="37"/>
      <c r="RGE56" s="37"/>
      <c r="RGF56" s="37"/>
      <c r="RGG56" s="37"/>
      <c r="RGH56" s="37"/>
      <c r="RGI56" s="37"/>
      <c r="RGJ56" s="37"/>
      <c r="RGK56" s="37"/>
      <c r="RGL56" s="37"/>
      <c r="RGM56" s="37"/>
      <c r="RGN56" s="37"/>
      <c r="RGO56" s="37"/>
      <c r="RGP56" s="37"/>
      <c r="RGQ56" s="37"/>
      <c r="RGR56" s="37"/>
      <c r="RGS56" s="37"/>
      <c r="RGT56" s="37"/>
      <c r="RGU56" s="37"/>
      <c r="RGV56" s="37"/>
      <c r="RGW56" s="37"/>
      <c r="RGX56" s="37"/>
      <c r="RGY56" s="37"/>
      <c r="RGZ56" s="37"/>
      <c r="RHA56" s="37"/>
      <c r="RHB56" s="37"/>
      <c r="RHC56" s="37"/>
      <c r="RHD56" s="37"/>
      <c r="RHE56" s="37"/>
      <c r="RHF56" s="37"/>
      <c r="RHG56" s="37"/>
      <c r="RHH56" s="37"/>
      <c r="RHI56" s="37"/>
      <c r="RHJ56" s="37"/>
      <c r="RHK56" s="37"/>
      <c r="RHL56" s="37"/>
      <c r="RHM56" s="37"/>
      <c r="RHN56" s="37"/>
      <c r="RHO56" s="37"/>
      <c r="RHP56" s="37"/>
      <c r="RHQ56" s="37"/>
      <c r="RHR56" s="37"/>
      <c r="RHS56" s="37"/>
      <c r="RHT56" s="37"/>
      <c r="RHU56" s="37"/>
      <c r="RHV56" s="37"/>
      <c r="RHW56" s="37"/>
      <c r="RHX56" s="37"/>
      <c r="RHY56" s="37"/>
      <c r="RHZ56" s="37"/>
      <c r="RIA56" s="37"/>
      <c r="RIB56" s="37"/>
      <c r="RIC56" s="37"/>
      <c r="RID56" s="37"/>
      <c r="RIE56" s="37"/>
      <c r="RIF56" s="37"/>
      <c r="RIG56" s="37"/>
      <c r="RIH56" s="37"/>
      <c r="RII56" s="37"/>
      <c r="RIJ56" s="37"/>
      <c r="RIK56" s="37"/>
      <c r="RIL56" s="37"/>
      <c r="RIM56" s="37"/>
      <c r="RIN56" s="37"/>
      <c r="RIO56" s="37"/>
      <c r="RIP56" s="37"/>
      <c r="RIQ56" s="37"/>
      <c r="RIR56" s="37"/>
      <c r="RIS56" s="37"/>
      <c r="RIT56" s="37"/>
      <c r="RIU56" s="37"/>
      <c r="RIV56" s="37"/>
      <c r="RIW56" s="37"/>
      <c r="RIX56" s="37"/>
      <c r="RIY56" s="37"/>
      <c r="RIZ56" s="37"/>
      <c r="RJA56" s="37"/>
      <c r="RJB56" s="37"/>
      <c r="RJC56" s="37"/>
      <c r="RJD56" s="37"/>
      <c r="RJE56" s="37"/>
      <c r="RJF56" s="37"/>
      <c r="RJG56" s="37"/>
      <c r="RJH56" s="37"/>
      <c r="RJI56" s="37"/>
      <c r="RJJ56" s="37"/>
      <c r="RJK56" s="37"/>
      <c r="RJL56" s="37"/>
      <c r="RJM56" s="37"/>
      <c r="RJN56" s="37"/>
      <c r="RJO56" s="37"/>
      <c r="RJP56" s="37"/>
      <c r="RJQ56" s="37"/>
      <c r="RJR56" s="37"/>
      <c r="RJS56" s="37"/>
      <c r="RJT56" s="37"/>
      <c r="RJU56" s="37"/>
      <c r="RJV56" s="37"/>
      <c r="RJW56" s="37"/>
      <c r="RJX56" s="37"/>
      <c r="RJY56" s="37"/>
      <c r="RJZ56" s="37"/>
      <c r="RKA56" s="37"/>
      <c r="RKB56" s="37"/>
      <c r="RKC56" s="37"/>
      <c r="RKD56" s="37"/>
      <c r="RKE56" s="37"/>
      <c r="RKF56" s="37"/>
      <c r="RKG56" s="37"/>
      <c r="RKH56" s="37"/>
      <c r="RKI56" s="37"/>
      <c r="RKJ56" s="37"/>
      <c r="RKK56" s="37"/>
      <c r="RKL56" s="37"/>
      <c r="RKM56" s="37"/>
      <c r="RKN56" s="37"/>
      <c r="RKO56" s="37"/>
      <c r="RKP56" s="37"/>
      <c r="RKQ56" s="37"/>
      <c r="RKR56" s="37"/>
      <c r="RKS56" s="37"/>
      <c r="RKT56" s="37"/>
      <c r="RKU56" s="37"/>
      <c r="RKV56" s="37"/>
      <c r="RKW56" s="37"/>
      <c r="RKX56" s="37"/>
      <c r="RKY56" s="37"/>
      <c r="RKZ56" s="37"/>
      <c r="RLA56" s="37"/>
      <c r="RLB56" s="37"/>
      <c r="RLC56" s="37"/>
      <c r="RLD56" s="37"/>
      <c r="RLE56" s="37"/>
      <c r="RLF56" s="37"/>
      <c r="RLG56" s="37"/>
      <c r="RLH56" s="37"/>
      <c r="RLI56" s="37"/>
      <c r="RLJ56" s="37"/>
      <c r="RLK56" s="37"/>
      <c r="RLL56" s="37"/>
      <c r="RLM56" s="37"/>
      <c r="RLN56" s="37"/>
      <c r="RLO56" s="37"/>
      <c r="RLP56" s="37"/>
      <c r="RLQ56" s="37"/>
      <c r="RLR56" s="37"/>
      <c r="RLS56" s="37"/>
      <c r="RLT56" s="37"/>
      <c r="RLU56" s="37"/>
      <c r="RLV56" s="37"/>
      <c r="RLW56" s="37"/>
      <c r="RLX56" s="37"/>
      <c r="RLY56" s="37"/>
      <c r="RLZ56" s="37"/>
      <c r="RMA56" s="37"/>
      <c r="RMB56" s="37"/>
      <c r="RMC56" s="37"/>
      <c r="RMD56" s="37"/>
      <c r="RME56" s="37"/>
      <c r="RMF56" s="37"/>
      <c r="RMG56" s="37"/>
      <c r="RMH56" s="37"/>
      <c r="RMI56" s="37"/>
      <c r="RMJ56" s="37"/>
      <c r="RMK56" s="37"/>
      <c r="RML56" s="37"/>
      <c r="RMM56" s="37"/>
      <c r="RMN56" s="37"/>
      <c r="RMO56" s="37"/>
      <c r="RMP56" s="37"/>
      <c r="RMQ56" s="37"/>
      <c r="RMR56" s="37"/>
      <c r="RMS56" s="37"/>
      <c r="RMT56" s="37"/>
      <c r="RMU56" s="37"/>
      <c r="RMV56" s="37"/>
      <c r="RMW56" s="37"/>
      <c r="RMX56" s="37"/>
      <c r="RMY56" s="37"/>
      <c r="RMZ56" s="37"/>
      <c r="RNA56" s="37"/>
      <c r="RNB56" s="37"/>
      <c r="RNC56" s="37"/>
      <c r="RND56" s="37"/>
      <c r="RNE56" s="37"/>
      <c r="RNF56" s="37"/>
      <c r="RNG56" s="37"/>
      <c r="RNH56" s="37"/>
      <c r="RNI56" s="37"/>
      <c r="RNJ56" s="37"/>
      <c r="RNK56" s="37"/>
      <c r="RNL56" s="37"/>
      <c r="RNM56" s="37"/>
      <c r="RNN56" s="37"/>
      <c r="RNO56" s="37"/>
      <c r="RNP56" s="37"/>
      <c r="RNQ56" s="37"/>
      <c r="RNR56" s="37"/>
      <c r="RNS56" s="37"/>
      <c r="RNT56" s="37"/>
      <c r="RNU56" s="37"/>
      <c r="RNV56" s="37"/>
      <c r="RNW56" s="37"/>
      <c r="RNX56" s="37"/>
      <c r="RNY56" s="37"/>
      <c r="RNZ56" s="37"/>
      <c r="ROA56" s="37"/>
      <c r="ROB56" s="37"/>
      <c r="ROC56" s="37"/>
      <c r="ROD56" s="37"/>
      <c r="ROE56" s="37"/>
      <c r="ROF56" s="37"/>
      <c r="ROG56" s="37"/>
      <c r="ROH56" s="37"/>
      <c r="ROI56" s="37"/>
      <c r="ROJ56" s="37"/>
      <c r="ROK56" s="37"/>
      <c r="ROL56" s="37"/>
      <c r="ROM56" s="37"/>
      <c r="RON56" s="37"/>
      <c r="ROO56" s="37"/>
      <c r="ROP56" s="37"/>
      <c r="ROQ56" s="37"/>
      <c r="ROR56" s="37"/>
      <c r="ROS56" s="37"/>
      <c r="ROT56" s="37"/>
      <c r="ROU56" s="37"/>
      <c r="ROV56" s="37"/>
      <c r="ROW56" s="37"/>
      <c r="ROX56" s="37"/>
      <c r="ROY56" s="37"/>
      <c r="ROZ56" s="37"/>
      <c r="RPA56" s="37"/>
      <c r="RPB56" s="37"/>
      <c r="RPC56" s="37"/>
      <c r="RPD56" s="37"/>
      <c r="RPE56" s="37"/>
      <c r="RPF56" s="37"/>
      <c r="RPG56" s="37"/>
      <c r="RPH56" s="37"/>
      <c r="RPI56" s="37"/>
      <c r="RPJ56" s="37"/>
      <c r="RPK56" s="37"/>
      <c r="RPL56" s="37"/>
      <c r="RPM56" s="37"/>
      <c r="RPN56" s="37"/>
      <c r="RPO56" s="37"/>
      <c r="RPP56" s="37"/>
      <c r="RPQ56" s="37"/>
      <c r="RPR56" s="37"/>
      <c r="RPS56" s="37"/>
      <c r="RPT56" s="37"/>
      <c r="RPU56" s="37"/>
      <c r="RPV56" s="37"/>
      <c r="RPW56" s="37"/>
      <c r="RPX56" s="37"/>
      <c r="RPY56" s="37"/>
      <c r="RPZ56" s="37"/>
      <c r="RQA56" s="37"/>
      <c r="RQB56" s="37"/>
      <c r="RQC56" s="37"/>
      <c r="RQD56" s="37"/>
      <c r="RQE56" s="37"/>
      <c r="RQF56" s="37"/>
      <c r="RQG56" s="37"/>
      <c r="RQH56" s="37"/>
      <c r="RQI56" s="37"/>
      <c r="RQJ56" s="37"/>
      <c r="RQK56" s="37"/>
      <c r="RQL56" s="37"/>
      <c r="RQM56" s="37"/>
      <c r="RQN56" s="37"/>
      <c r="RQO56" s="37"/>
      <c r="RQP56" s="37"/>
      <c r="RQQ56" s="37"/>
      <c r="RQR56" s="37"/>
      <c r="RQS56" s="37"/>
      <c r="RQT56" s="37"/>
      <c r="RQU56" s="37"/>
      <c r="RQV56" s="37"/>
      <c r="RQW56" s="37"/>
      <c r="RQX56" s="37"/>
      <c r="RQY56" s="37"/>
      <c r="RQZ56" s="37"/>
      <c r="RRA56" s="37"/>
      <c r="RRB56" s="37"/>
      <c r="RRC56" s="37"/>
      <c r="RRD56" s="37"/>
      <c r="RRE56" s="37"/>
      <c r="RRF56" s="37"/>
      <c r="RRG56" s="37"/>
      <c r="RRH56" s="37"/>
      <c r="RRI56" s="37"/>
      <c r="RRJ56" s="37"/>
      <c r="RRK56" s="37"/>
      <c r="RRL56" s="37"/>
      <c r="RRM56" s="37"/>
      <c r="RRN56" s="37"/>
      <c r="RRO56" s="37"/>
      <c r="RRP56" s="37"/>
      <c r="RRQ56" s="37"/>
      <c r="RRR56" s="37"/>
      <c r="RRS56" s="37"/>
      <c r="RRT56" s="37"/>
      <c r="RRU56" s="37"/>
      <c r="RRV56" s="37"/>
      <c r="RRW56" s="37"/>
      <c r="RRX56" s="37"/>
      <c r="RRY56" s="37"/>
      <c r="RRZ56" s="37"/>
      <c r="RSA56" s="37"/>
      <c r="RSB56" s="37"/>
      <c r="RSC56" s="37"/>
      <c r="RSD56" s="37"/>
      <c r="RSE56" s="37"/>
      <c r="RSF56" s="37"/>
      <c r="RSG56" s="37"/>
      <c r="RSH56" s="37"/>
      <c r="RSI56" s="37"/>
      <c r="RSJ56" s="37"/>
      <c r="RSK56" s="37"/>
      <c r="RSL56" s="37"/>
      <c r="RSM56" s="37"/>
      <c r="RSN56" s="37"/>
      <c r="RSO56" s="37"/>
      <c r="RSP56" s="37"/>
      <c r="RSQ56" s="37"/>
      <c r="RSR56" s="37"/>
      <c r="RSS56" s="37"/>
      <c r="RST56" s="37"/>
      <c r="RSU56" s="37"/>
      <c r="RSV56" s="37"/>
      <c r="RSW56" s="37"/>
      <c r="RSX56" s="37"/>
      <c r="RSY56" s="37"/>
      <c r="RSZ56" s="37"/>
      <c r="RTA56" s="37"/>
      <c r="RTB56" s="37"/>
      <c r="RTC56" s="37"/>
      <c r="RTD56" s="37"/>
      <c r="RTE56" s="37"/>
      <c r="RTF56" s="37"/>
      <c r="RTG56" s="37"/>
      <c r="RTH56" s="37"/>
      <c r="RTI56" s="37"/>
      <c r="RTJ56" s="37"/>
      <c r="RTK56" s="37"/>
      <c r="RTL56" s="37"/>
      <c r="RTM56" s="37"/>
      <c r="RTN56" s="37"/>
      <c r="RTO56" s="37"/>
      <c r="RTP56" s="37"/>
      <c r="RTQ56" s="37"/>
      <c r="RTR56" s="37"/>
      <c r="RTS56" s="37"/>
      <c r="RTT56" s="37"/>
      <c r="RTU56" s="37"/>
      <c r="RTV56" s="37"/>
      <c r="RTW56" s="37"/>
      <c r="RTX56" s="37"/>
      <c r="RTY56" s="37"/>
      <c r="RTZ56" s="37"/>
      <c r="RUA56" s="37"/>
      <c r="RUB56" s="37"/>
      <c r="RUC56" s="37"/>
      <c r="RUD56" s="37"/>
      <c r="RUE56" s="37"/>
      <c r="RUF56" s="37"/>
      <c r="RUG56" s="37"/>
      <c r="RUH56" s="37"/>
      <c r="RUI56" s="37"/>
      <c r="RUJ56" s="37"/>
      <c r="RUK56" s="37"/>
      <c r="RUL56" s="37"/>
      <c r="RUM56" s="37"/>
      <c r="RUN56" s="37"/>
      <c r="RUO56" s="37"/>
      <c r="RUP56" s="37"/>
      <c r="RUQ56" s="37"/>
      <c r="RUR56" s="37"/>
      <c r="RUS56" s="37"/>
      <c r="RUT56" s="37"/>
      <c r="RUU56" s="37"/>
      <c r="RUV56" s="37"/>
      <c r="RUW56" s="37"/>
      <c r="RUX56" s="37"/>
      <c r="RUY56" s="37"/>
      <c r="RUZ56" s="37"/>
      <c r="RVA56" s="37"/>
      <c r="RVB56" s="37"/>
      <c r="RVC56" s="37"/>
      <c r="RVD56" s="37"/>
      <c r="RVE56" s="37"/>
      <c r="RVF56" s="37"/>
      <c r="RVG56" s="37"/>
      <c r="RVH56" s="37"/>
      <c r="RVI56" s="37"/>
      <c r="RVJ56" s="37"/>
      <c r="RVK56" s="37"/>
      <c r="RVL56" s="37"/>
      <c r="RVM56" s="37"/>
      <c r="RVN56" s="37"/>
      <c r="RVO56" s="37"/>
      <c r="RVP56" s="37"/>
      <c r="RVQ56" s="37"/>
      <c r="RVR56" s="37"/>
      <c r="RVS56" s="37"/>
      <c r="RVT56" s="37"/>
      <c r="RVU56" s="37"/>
      <c r="RVV56" s="37"/>
      <c r="RVW56" s="37"/>
      <c r="RVX56" s="37"/>
      <c r="RVY56" s="37"/>
      <c r="RVZ56" s="37"/>
      <c r="RWA56" s="37"/>
      <c r="RWB56" s="37"/>
      <c r="RWC56" s="37"/>
      <c r="RWD56" s="37"/>
      <c r="RWE56" s="37"/>
      <c r="RWF56" s="37"/>
      <c r="RWG56" s="37"/>
      <c r="RWH56" s="37"/>
      <c r="RWI56" s="37"/>
      <c r="RWJ56" s="37"/>
      <c r="RWK56" s="37"/>
      <c r="RWL56" s="37"/>
      <c r="RWM56" s="37"/>
      <c r="RWN56" s="37"/>
      <c r="RWO56" s="37"/>
      <c r="RWP56" s="37"/>
      <c r="RWQ56" s="37"/>
      <c r="RWR56" s="37"/>
      <c r="RWS56" s="37"/>
      <c r="RWT56" s="37"/>
      <c r="RWU56" s="37"/>
      <c r="RWV56" s="37"/>
      <c r="RWW56" s="37"/>
      <c r="RWX56" s="37"/>
      <c r="RWY56" s="37"/>
      <c r="RWZ56" s="37"/>
      <c r="RXA56" s="37"/>
      <c r="RXB56" s="37"/>
      <c r="RXC56" s="37"/>
      <c r="RXD56" s="37"/>
      <c r="RXE56" s="37"/>
      <c r="RXF56" s="37"/>
      <c r="RXG56" s="37"/>
      <c r="RXH56" s="37"/>
      <c r="RXI56" s="37"/>
      <c r="RXJ56" s="37"/>
      <c r="RXK56" s="37"/>
      <c r="RXL56" s="37"/>
      <c r="RXM56" s="37"/>
      <c r="RXN56" s="37"/>
      <c r="RXO56" s="37"/>
      <c r="RXP56" s="37"/>
      <c r="RXQ56" s="37"/>
      <c r="RXR56" s="37"/>
      <c r="RXS56" s="37"/>
      <c r="RXT56" s="37"/>
      <c r="RXU56" s="37"/>
      <c r="RXV56" s="37"/>
      <c r="RXW56" s="37"/>
      <c r="RXX56" s="37"/>
      <c r="RXY56" s="37"/>
      <c r="RXZ56" s="37"/>
      <c r="RYA56" s="37"/>
      <c r="RYB56" s="37"/>
      <c r="RYC56" s="37"/>
      <c r="RYD56" s="37"/>
      <c r="RYE56" s="37"/>
      <c r="RYF56" s="37"/>
      <c r="RYG56" s="37"/>
      <c r="RYH56" s="37"/>
      <c r="RYI56" s="37"/>
      <c r="RYJ56" s="37"/>
      <c r="RYK56" s="37"/>
      <c r="RYL56" s="37"/>
      <c r="RYM56" s="37"/>
      <c r="RYN56" s="37"/>
      <c r="RYO56" s="37"/>
      <c r="RYP56" s="37"/>
      <c r="RYQ56" s="37"/>
      <c r="RYR56" s="37"/>
      <c r="RYS56" s="37"/>
      <c r="RYT56" s="37"/>
      <c r="RYU56" s="37"/>
      <c r="RYV56" s="37"/>
      <c r="RYW56" s="37"/>
      <c r="RYX56" s="37"/>
      <c r="RYY56" s="37"/>
      <c r="RYZ56" s="37"/>
      <c r="RZA56" s="37"/>
      <c r="RZB56" s="37"/>
      <c r="RZC56" s="37"/>
      <c r="RZD56" s="37"/>
      <c r="RZE56" s="37"/>
      <c r="RZF56" s="37"/>
      <c r="RZG56" s="37"/>
      <c r="RZH56" s="37"/>
      <c r="RZI56" s="37"/>
      <c r="RZJ56" s="37"/>
      <c r="RZK56" s="37"/>
      <c r="RZL56" s="37"/>
      <c r="RZM56" s="37"/>
      <c r="RZN56" s="37"/>
      <c r="RZO56" s="37"/>
      <c r="RZP56" s="37"/>
      <c r="RZQ56" s="37"/>
      <c r="RZR56" s="37"/>
      <c r="RZS56" s="37"/>
      <c r="RZT56" s="37"/>
      <c r="RZU56" s="37"/>
      <c r="RZV56" s="37"/>
      <c r="RZW56" s="37"/>
      <c r="RZX56" s="37"/>
      <c r="RZY56" s="37"/>
      <c r="RZZ56" s="37"/>
      <c r="SAA56" s="37"/>
      <c r="SAB56" s="37"/>
      <c r="SAC56" s="37"/>
      <c r="SAD56" s="37"/>
      <c r="SAE56" s="37"/>
      <c r="SAF56" s="37"/>
      <c r="SAG56" s="37"/>
      <c r="SAH56" s="37"/>
      <c r="SAI56" s="37"/>
      <c r="SAJ56" s="37"/>
      <c r="SAK56" s="37"/>
      <c r="SAL56" s="37"/>
      <c r="SAM56" s="37"/>
      <c r="SAN56" s="37"/>
      <c r="SAO56" s="37"/>
      <c r="SAP56" s="37"/>
      <c r="SAQ56" s="37"/>
      <c r="SAR56" s="37"/>
      <c r="SAS56" s="37"/>
      <c r="SAT56" s="37"/>
      <c r="SAU56" s="37"/>
      <c r="SAV56" s="37"/>
      <c r="SAW56" s="37"/>
      <c r="SAX56" s="37"/>
      <c r="SAY56" s="37"/>
      <c r="SAZ56" s="37"/>
      <c r="SBA56" s="37"/>
      <c r="SBB56" s="37"/>
      <c r="SBC56" s="37"/>
      <c r="SBD56" s="37"/>
      <c r="SBE56" s="37"/>
      <c r="SBF56" s="37"/>
      <c r="SBG56" s="37"/>
      <c r="SBH56" s="37"/>
      <c r="SBI56" s="37"/>
      <c r="SBJ56" s="37"/>
      <c r="SBK56" s="37"/>
      <c r="SBL56" s="37"/>
      <c r="SBM56" s="37"/>
      <c r="SBN56" s="37"/>
      <c r="SBO56" s="37"/>
      <c r="SBP56" s="37"/>
      <c r="SBQ56" s="37"/>
      <c r="SBR56" s="37"/>
      <c r="SBS56" s="37"/>
      <c r="SBT56" s="37"/>
      <c r="SBU56" s="37"/>
      <c r="SBV56" s="37"/>
      <c r="SBW56" s="37"/>
      <c r="SBX56" s="37"/>
      <c r="SBY56" s="37"/>
      <c r="SBZ56" s="37"/>
      <c r="SCA56" s="37"/>
      <c r="SCB56" s="37"/>
      <c r="SCC56" s="37"/>
      <c r="SCD56" s="37"/>
      <c r="SCE56" s="37"/>
      <c r="SCF56" s="37"/>
      <c r="SCG56" s="37"/>
      <c r="SCH56" s="37"/>
      <c r="SCI56" s="37"/>
      <c r="SCJ56" s="37"/>
      <c r="SCK56" s="37"/>
      <c r="SCL56" s="37"/>
      <c r="SCM56" s="37"/>
      <c r="SCN56" s="37"/>
      <c r="SCO56" s="37"/>
      <c r="SCP56" s="37"/>
      <c r="SCQ56" s="37"/>
      <c r="SCR56" s="37"/>
      <c r="SCS56" s="37"/>
      <c r="SCT56" s="37"/>
      <c r="SCU56" s="37"/>
      <c r="SCV56" s="37"/>
      <c r="SCW56" s="37"/>
      <c r="SCX56" s="37"/>
      <c r="SCY56" s="37"/>
      <c r="SCZ56" s="37"/>
      <c r="SDA56" s="37"/>
      <c r="SDB56" s="37"/>
      <c r="SDC56" s="37"/>
      <c r="SDD56" s="37"/>
      <c r="SDE56" s="37"/>
      <c r="SDF56" s="37"/>
      <c r="SDG56" s="37"/>
      <c r="SDH56" s="37"/>
      <c r="SDI56" s="37"/>
      <c r="SDJ56" s="37"/>
      <c r="SDK56" s="37"/>
      <c r="SDL56" s="37"/>
      <c r="SDM56" s="37"/>
      <c r="SDN56" s="37"/>
      <c r="SDO56" s="37"/>
      <c r="SDP56" s="37"/>
      <c r="SDQ56" s="37"/>
      <c r="SDR56" s="37"/>
      <c r="SDS56" s="37"/>
      <c r="SDT56" s="37"/>
      <c r="SDU56" s="37"/>
      <c r="SDV56" s="37"/>
      <c r="SDW56" s="37"/>
      <c r="SDX56" s="37"/>
      <c r="SDY56" s="37"/>
      <c r="SDZ56" s="37"/>
      <c r="SEA56" s="37"/>
      <c r="SEB56" s="37"/>
      <c r="SEC56" s="37"/>
      <c r="SED56" s="37"/>
      <c r="SEE56" s="37"/>
      <c r="SEF56" s="37"/>
      <c r="SEG56" s="37"/>
      <c r="SEH56" s="37"/>
      <c r="SEI56" s="37"/>
      <c r="SEJ56" s="37"/>
      <c r="SEK56" s="37"/>
      <c r="SEL56" s="37"/>
      <c r="SEM56" s="37"/>
      <c r="SEN56" s="37"/>
      <c r="SEO56" s="37"/>
      <c r="SEP56" s="37"/>
      <c r="SEQ56" s="37"/>
      <c r="SER56" s="37"/>
      <c r="SES56" s="37"/>
      <c r="SET56" s="37"/>
      <c r="SEU56" s="37"/>
      <c r="SEV56" s="37"/>
      <c r="SEW56" s="37"/>
      <c r="SEX56" s="37"/>
      <c r="SEY56" s="37"/>
      <c r="SEZ56" s="37"/>
      <c r="SFA56" s="37"/>
      <c r="SFB56" s="37"/>
      <c r="SFC56" s="37"/>
      <c r="SFD56" s="37"/>
      <c r="SFE56" s="37"/>
      <c r="SFF56" s="37"/>
      <c r="SFG56" s="37"/>
      <c r="SFH56" s="37"/>
      <c r="SFI56" s="37"/>
      <c r="SFJ56" s="37"/>
      <c r="SFK56" s="37"/>
      <c r="SFL56" s="37"/>
      <c r="SFM56" s="37"/>
      <c r="SFN56" s="37"/>
      <c r="SFO56" s="37"/>
      <c r="SFP56" s="37"/>
      <c r="SFQ56" s="37"/>
      <c r="SFR56" s="37"/>
      <c r="SFS56" s="37"/>
      <c r="SFT56" s="37"/>
      <c r="SFU56" s="37"/>
      <c r="SFV56" s="37"/>
      <c r="SFW56" s="37"/>
      <c r="SFX56" s="37"/>
      <c r="SFY56" s="37"/>
      <c r="SFZ56" s="37"/>
      <c r="SGA56" s="37"/>
      <c r="SGB56" s="37"/>
      <c r="SGC56" s="37"/>
      <c r="SGD56" s="37"/>
      <c r="SGE56" s="37"/>
      <c r="SGF56" s="37"/>
      <c r="SGG56" s="37"/>
      <c r="SGH56" s="37"/>
      <c r="SGI56" s="37"/>
      <c r="SGJ56" s="37"/>
      <c r="SGK56" s="37"/>
      <c r="SGL56" s="37"/>
      <c r="SGM56" s="37"/>
      <c r="SGN56" s="37"/>
      <c r="SGO56" s="37"/>
      <c r="SGP56" s="37"/>
      <c r="SGQ56" s="37"/>
      <c r="SGR56" s="37"/>
      <c r="SGS56" s="37"/>
      <c r="SGT56" s="37"/>
      <c r="SGU56" s="37"/>
      <c r="SGV56" s="37"/>
      <c r="SGW56" s="37"/>
      <c r="SGX56" s="37"/>
      <c r="SGY56" s="37"/>
      <c r="SGZ56" s="37"/>
      <c r="SHA56" s="37"/>
      <c r="SHB56" s="37"/>
      <c r="SHC56" s="37"/>
      <c r="SHD56" s="37"/>
      <c r="SHE56" s="37"/>
      <c r="SHF56" s="37"/>
      <c r="SHG56" s="37"/>
      <c r="SHH56" s="37"/>
      <c r="SHI56" s="37"/>
      <c r="SHJ56" s="37"/>
      <c r="SHK56" s="37"/>
      <c r="SHL56" s="37"/>
      <c r="SHM56" s="37"/>
      <c r="SHN56" s="37"/>
      <c r="SHO56" s="37"/>
      <c r="SHP56" s="37"/>
      <c r="SHQ56" s="37"/>
      <c r="SHR56" s="37"/>
      <c r="SHS56" s="37"/>
      <c r="SHT56" s="37"/>
      <c r="SHU56" s="37"/>
      <c r="SHV56" s="37"/>
      <c r="SHW56" s="37"/>
      <c r="SHX56" s="37"/>
      <c r="SHY56" s="37"/>
      <c r="SHZ56" s="37"/>
      <c r="SIA56" s="37"/>
      <c r="SIB56" s="37"/>
      <c r="SIC56" s="37"/>
      <c r="SID56" s="37"/>
      <c r="SIE56" s="37"/>
      <c r="SIF56" s="37"/>
      <c r="SIG56" s="37"/>
      <c r="SIH56" s="37"/>
      <c r="SII56" s="37"/>
      <c r="SIJ56" s="37"/>
      <c r="SIK56" s="37"/>
      <c r="SIL56" s="37"/>
      <c r="SIM56" s="37"/>
      <c r="SIN56" s="37"/>
      <c r="SIO56" s="37"/>
      <c r="SIP56" s="37"/>
      <c r="SIQ56" s="37"/>
      <c r="SIR56" s="37"/>
      <c r="SIS56" s="37"/>
      <c r="SIT56" s="37"/>
      <c r="SIU56" s="37"/>
      <c r="SIV56" s="37"/>
      <c r="SIW56" s="37"/>
      <c r="SIX56" s="37"/>
      <c r="SIY56" s="37"/>
      <c r="SIZ56" s="37"/>
      <c r="SJA56" s="37"/>
      <c r="SJB56" s="37"/>
      <c r="SJC56" s="37"/>
      <c r="SJD56" s="37"/>
      <c r="SJE56" s="37"/>
      <c r="SJF56" s="37"/>
      <c r="SJG56" s="37"/>
      <c r="SJH56" s="37"/>
      <c r="SJI56" s="37"/>
      <c r="SJJ56" s="37"/>
      <c r="SJK56" s="37"/>
      <c r="SJL56" s="37"/>
      <c r="SJM56" s="37"/>
      <c r="SJN56" s="37"/>
      <c r="SJO56" s="37"/>
      <c r="SJP56" s="37"/>
      <c r="SJQ56" s="37"/>
      <c r="SJR56" s="37"/>
      <c r="SJS56" s="37"/>
      <c r="SJT56" s="37"/>
      <c r="SJU56" s="37"/>
      <c r="SJV56" s="37"/>
      <c r="SJW56" s="37"/>
      <c r="SJX56" s="37"/>
      <c r="SJY56" s="37"/>
      <c r="SJZ56" s="37"/>
      <c r="SKA56" s="37"/>
      <c r="SKB56" s="37"/>
      <c r="SKC56" s="37"/>
      <c r="SKD56" s="37"/>
      <c r="SKE56" s="37"/>
      <c r="SKF56" s="37"/>
      <c r="SKG56" s="37"/>
      <c r="SKH56" s="37"/>
      <c r="SKI56" s="37"/>
      <c r="SKJ56" s="37"/>
      <c r="SKK56" s="37"/>
      <c r="SKL56" s="37"/>
      <c r="SKM56" s="37"/>
      <c r="SKN56" s="37"/>
      <c r="SKO56" s="37"/>
      <c r="SKP56" s="37"/>
      <c r="SKQ56" s="37"/>
      <c r="SKR56" s="37"/>
      <c r="SKS56" s="37"/>
      <c r="SKT56" s="37"/>
      <c r="SKU56" s="37"/>
      <c r="SKV56" s="37"/>
      <c r="SKW56" s="37"/>
      <c r="SKX56" s="37"/>
      <c r="SKY56" s="37"/>
      <c r="SKZ56" s="37"/>
      <c r="SLA56" s="37"/>
      <c r="SLB56" s="37"/>
      <c r="SLC56" s="37"/>
      <c r="SLD56" s="37"/>
      <c r="SLE56" s="37"/>
      <c r="SLF56" s="37"/>
      <c r="SLG56" s="37"/>
      <c r="SLH56" s="37"/>
      <c r="SLI56" s="37"/>
      <c r="SLJ56" s="37"/>
      <c r="SLK56" s="37"/>
      <c r="SLL56" s="37"/>
      <c r="SLM56" s="37"/>
      <c r="SLN56" s="37"/>
      <c r="SLO56" s="37"/>
      <c r="SLP56" s="37"/>
      <c r="SLQ56" s="37"/>
      <c r="SLR56" s="37"/>
      <c r="SLS56" s="37"/>
      <c r="SLT56" s="37"/>
      <c r="SLU56" s="37"/>
      <c r="SLV56" s="37"/>
      <c r="SLW56" s="37"/>
      <c r="SLX56" s="37"/>
      <c r="SLY56" s="37"/>
      <c r="SLZ56" s="37"/>
      <c r="SMA56" s="37"/>
      <c r="SMB56" s="37"/>
      <c r="SMC56" s="37"/>
      <c r="SMD56" s="37"/>
      <c r="SME56" s="37"/>
      <c r="SMF56" s="37"/>
      <c r="SMG56" s="37"/>
      <c r="SMH56" s="37"/>
      <c r="SMI56" s="37"/>
      <c r="SMJ56" s="37"/>
      <c r="SMK56" s="37"/>
      <c r="SML56" s="37"/>
      <c r="SMM56" s="37"/>
      <c r="SMN56" s="37"/>
      <c r="SMO56" s="37"/>
      <c r="SMP56" s="37"/>
      <c r="SMQ56" s="37"/>
      <c r="SMR56" s="37"/>
      <c r="SMS56" s="37"/>
      <c r="SMT56" s="37"/>
      <c r="SMU56" s="37"/>
      <c r="SMV56" s="37"/>
      <c r="SMW56" s="37"/>
      <c r="SMX56" s="37"/>
      <c r="SMY56" s="37"/>
      <c r="SMZ56" s="37"/>
      <c r="SNA56" s="37"/>
      <c r="SNB56" s="37"/>
      <c r="SNC56" s="37"/>
      <c r="SND56" s="37"/>
      <c r="SNE56" s="37"/>
      <c r="SNF56" s="37"/>
      <c r="SNG56" s="37"/>
      <c r="SNH56" s="37"/>
      <c r="SNI56" s="37"/>
      <c r="SNJ56" s="37"/>
      <c r="SNK56" s="37"/>
      <c r="SNL56" s="37"/>
      <c r="SNM56" s="37"/>
      <c r="SNN56" s="37"/>
      <c r="SNO56" s="37"/>
      <c r="SNP56" s="37"/>
      <c r="SNQ56" s="37"/>
      <c r="SNR56" s="37"/>
      <c r="SNS56" s="37"/>
      <c r="SNT56" s="37"/>
      <c r="SNU56" s="37"/>
      <c r="SNV56" s="37"/>
      <c r="SNW56" s="37"/>
      <c r="SNX56" s="37"/>
      <c r="SNY56" s="37"/>
      <c r="SNZ56" s="37"/>
      <c r="SOA56" s="37"/>
      <c r="SOB56" s="37"/>
      <c r="SOC56" s="37"/>
      <c r="SOD56" s="37"/>
      <c r="SOE56" s="37"/>
      <c r="SOF56" s="37"/>
      <c r="SOG56" s="37"/>
      <c r="SOH56" s="37"/>
      <c r="SOI56" s="37"/>
      <c r="SOJ56" s="37"/>
      <c r="SOK56" s="37"/>
      <c r="SOL56" s="37"/>
      <c r="SOM56" s="37"/>
      <c r="SON56" s="37"/>
      <c r="SOO56" s="37"/>
      <c r="SOP56" s="37"/>
      <c r="SOQ56" s="37"/>
      <c r="SOR56" s="37"/>
      <c r="SOS56" s="37"/>
      <c r="SOT56" s="37"/>
      <c r="SOU56" s="37"/>
      <c r="SOV56" s="37"/>
      <c r="SOW56" s="37"/>
      <c r="SOX56" s="37"/>
      <c r="SOY56" s="37"/>
      <c r="SOZ56" s="37"/>
      <c r="SPA56" s="37"/>
      <c r="SPB56" s="37"/>
      <c r="SPC56" s="37"/>
      <c r="SPD56" s="37"/>
      <c r="SPE56" s="37"/>
      <c r="SPF56" s="37"/>
      <c r="SPG56" s="37"/>
      <c r="SPH56" s="37"/>
      <c r="SPI56" s="37"/>
      <c r="SPJ56" s="37"/>
      <c r="SPK56" s="37"/>
      <c r="SPL56" s="37"/>
      <c r="SPM56" s="37"/>
      <c r="SPN56" s="37"/>
      <c r="SPO56" s="37"/>
      <c r="SPP56" s="37"/>
      <c r="SPQ56" s="37"/>
      <c r="SPR56" s="37"/>
      <c r="SPS56" s="37"/>
      <c r="SPT56" s="37"/>
      <c r="SPU56" s="37"/>
      <c r="SPV56" s="37"/>
      <c r="SPW56" s="37"/>
      <c r="SPX56" s="37"/>
      <c r="SPY56" s="37"/>
      <c r="SPZ56" s="37"/>
      <c r="SQA56" s="37"/>
      <c r="SQB56" s="37"/>
      <c r="SQC56" s="37"/>
      <c r="SQD56" s="37"/>
      <c r="SQE56" s="37"/>
      <c r="SQF56" s="37"/>
      <c r="SQG56" s="37"/>
      <c r="SQH56" s="37"/>
      <c r="SQI56" s="37"/>
      <c r="SQJ56" s="37"/>
      <c r="SQK56" s="37"/>
      <c r="SQL56" s="37"/>
      <c r="SQM56" s="37"/>
      <c r="SQN56" s="37"/>
      <c r="SQO56" s="37"/>
      <c r="SQP56" s="37"/>
      <c r="SQQ56" s="37"/>
      <c r="SQR56" s="37"/>
      <c r="SQS56" s="37"/>
      <c r="SQT56" s="37"/>
      <c r="SQU56" s="37"/>
      <c r="SQV56" s="37"/>
      <c r="SQW56" s="37"/>
      <c r="SQX56" s="37"/>
      <c r="SQY56" s="37"/>
      <c r="SQZ56" s="37"/>
      <c r="SRA56" s="37"/>
      <c r="SRB56" s="37"/>
      <c r="SRC56" s="37"/>
      <c r="SRD56" s="37"/>
      <c r="SRE56" s="37"/>
      <c r="SRF56" s="37"/>
      <c r="SRG56" s="37"/>
      <c r="SRH56" s="37"/>
      <c r="SRI56" s="37"/>
      <c r="SRJ56" s="37"/>
      <c r="SRK56" s="37"/>
      <c r="SRL56" s="37"/>
      <c r="SRM56" s="37"/>
      <c r="SRN56" s="37"/>
      <c r="SRO56" s="37"/>
      <c r="SRP56" s="37"/>
      <c r="SRQ56" s="37"/>
      <c r="SRR56" s="37"/>
      <c r="SRS56" s="37"/>
      <c r="SRT56" s="37"/>
      <c r="SRU56" s="37"/>
      <c r="SRV56" s="37"/>
      <c r="SRW56" s="37"/>
      <c r="SRX56" s="37"/>
      <c r="SRY56" s="37"/>
      <c r="SRZ56" s="37"/>
      <c r="SSA56" s="37"/>
      <c r="SSB56" s="37"/>
      <c r="SSC56" s="37"/>
      <c r="SSD56" s="37"/>
      <c r="SSE56" s="37"/>
      <c r="SSF56" s="37"/>
      <c r="SSG56" s="37"/>
      <c r="SSH56" s="37"/>
      <c r="SSI56" s="37"/>
      <c r="SSJ56" s="37"/>
      <c r="SSK56" s="37"/>
      <c r="SSL56" s="37"/>
      <c r="SSM56" s="37"/>
      <c r="SSN56" s="37"/>
      <c r="SSO56" s="37"/>
      <c r="SSP56" s="37"/>
      <c r="SSQ56" s="37"/>
      <c r="SSR56" s="37"/>
      <c r="SSS56" s="37"/>
      <c r="SST56" s="37"/>
      <c r="SSU56" s="37"/>
      <c r="SSV56" s="37"/>
      <c r="SSW56" s="37"/>
      <c r="SSX56" s="37"/>
      <c r="SSY56" s="37"/>
      <c r="SSZ56" s="37"/>
      <c r="STA56" s="37"/>
      <c r="STB56" s="37"/>
      <c r="STC56" s="37"/>
      <c r="STD56" s="37"/>
      <c r="STE56" s="37"/>
      <c r="STF56" s="37"/>
      <c r="STG56" s="37"/>
      <c r="STH56" s="37"/>
      <c r="STI56" s="37"/>
      <c r="STJ56" s="37"/>
      <c r="STK56" s="37"/>
      <c r="STL56" s="37"/>
      <c r="STM56" s="37"/>
      <c r="STN56" s="37"/>
      <c r="STO56" s="37"/>
      <c r="STP56" s="37"/>
      <c r="STQ56" s="37"/>
      <c r="STR56" s="37"/>
      <c r="STS56" s="37"/>
      <c r="STT56" s="37"/>
      <c r="STU56" s="37"/>
      <c r="STV56" s="37"/>
      <c r="STW56" s="37"/>
      <c r="STX56" s="37"/>
      <c r="STY56" s="37"/>
      <c r="STZ56" s="37"/>
      <c r="SUA56" s="37"/>
      <c r="SUB56" s="37"/>
      <c r="SUC56" s="37"/>
      <c r="SUD56" s="37"/>
      <c r="SUE56" s="37"/>
      <c r="SUF56" s="37"/>
      <c r="SUG56" s="37"/>
      <c r="SUH56" s="37"/>
      <c r="SUI56" s="37"/>
      <c r="SUJ56" s="37"/>
      <c r="SUK56" s="37"/>
      <c r="SUL56" s="37"/>
      <c r="SUM56" s="37"/>
      <c r="SUN56" s="37"/>
      <c r="SUO56" s="37"/>
      <c r="SUP56" s="37"/>
      <c r="SUQ56" s="37"/>
      <c r="SUR56" s="37"/>
      <c r="SUS56" s="37"/>
      <c r="SUT56" s="37"/>
      <c r="SUU56" s="37"/>
      <c r="SUV56" s="37"/>
      <c r="SUW56" s="37"/>
      <c r="SUX56" s="37"/>
      <c r="SUY56" s="37"/>
      <c r="SUZ56" s="37"/>
      <c r="SVA56" s="37"/>
      <c r="SVB56" s="37"/>
      <c r="SVC56" s="37"/>
      <c r="SVD56" s="37"/>
      <c r="SVE56" s="37"/>
      <c r="SVF56" s="37"/>
      <c r="SVG56" s="37"/>
      <c r="SVH56" s="37"/>
      <c r="SVI56" s="37"/>
      <c r="SVJ56" s="37"/>
      <c r="SVK56" s="37"/>
      <c r="SVL56" s="37"/>
      <c r="SVM56" s="37"/>
      <c r="SVN56" s="37"/>
      <c r="SVO56" s="37"/>
      <c r="SVP56" s="37"/>
      <c r="SVQ56" s="37"/>
      <c r="SVR56" s="37"/>
      <c r="SVS56" s="37"/>
      <c r="SVT56" s="37"/>
      <c r="SVU56" s="37"/>
      <c r="SVV56" s="37"/>
      <c r="SVW56" s="37"/>
      <c r="SVX56" s="37"/>
      <c r="SVY56" s="37"/>
      <c r="SVZ56" s="37"/>
      <c r="SWA56" s="37"/>
      <c r="SWB56" s="37"/>
      <c r="SWC56" s="37"/>
      <c r="SWD56" s="37"/>
      <c r="SWE56" s="37"/>
      <c r="SWF56" s="37"/>
      <c r="SWG56" s="37"/>
      <c r="SWH56" s="37"/>
      <c r="SWI56" s="37"/>
      <c r="SWJ56" s="37"/>
      <c r="SWK56" s="37"/>
      <c r="SWL56" s="37"/>
      <c r="SWM56" s="37"/>
      <c r="SWN56" s="37"/>
      <c r="SWO56" s="37"/>
      <c r="SWP56" s="37"/>
      <c r="SWQ56" s="37"/>
      <c r="SWR56" s="37"/>
      <c r="SWS56" s="37"/>
      <c r="SWT56" s="37"/>
      <c r="SWU56" s="37"/>
      <c r="SWV56" s="37"/>
      <c r="SWW56" s="37"/>
      <c r="SWX56" s="37"/>
      <c r="SWY56" s="37"/>
      <c r="SWZ56" s="37"/>
      <c r="SXA56" s="37"/>
      <c r="SXB56" s="37"/>
      <c r="SXC56" s="37"/>
      <c r="SXD56" s="37"/>
      <c r="SXE56" s="37"/>
      <c r="SXF56" s="37"/>
      <c r="SXG56" s="37"/>
      <c r="SXH56" s="37"/>
      <c r="SXI56" s="37"/>
      <c r="SXJ56" s="37"/>
      <c r="SXK56" s="37"/>
      <c r="SXL56" s="37"/>
      <c r="SXM56" s="37"/>
      <c r="SXN56" s="37"/>
      <c r="SXO56" s="37"/>
      <c r="SXP56" s="37"/>
      <c r="SXQ56" s="37"/>
      <c r="SXR56" s="37"/>
      <c r="SXS56" s="37"/>
      <c r="SXT56" s="37"/>
      <c r="SXU56" s="37"/>
      <c r="SXV56" s="37"/>
      <c r="SXW56" s="37"/>
      <c r="SXX56" s="37"/>
      <c r="SXY56" s="37"/>
      <c r="SXZ56" s="37"/>
      <c r="SYA56" s="37"/>
      <c r="SYB56" s="37"/>
      <c r="SYC56" s="37"/>
      <c r="SYD56" s="37"/>
      <c r="SYE56" s="37"/>
      <c r="SYF56" s="37"/>
      <c r="SYG56" s="37"/>
      <c r="SYH56" s="37"/>
      <c r="SYI56" s="37"/>
      <c r="SYJ56" s="37"/>
      <c r="SYK56" s="37"/>
      <c r="SYL56" s="37"/>
      <c r="SYM56" s="37"/>
      <c r="SYN56" s="37"/>
      <c r="SYO56" s="37"/>
      <c r="SYP56" s="37"/>
      <c r="SYQ56" s="37"/>
      <c r="SYR56" s="37"/>
      <c r="SYS56" s="37"/>
      <c r="SYT56" s="37"/>
      <c r="SYU56" s="37"/>
      <c r="SYV56" s="37"/>
      <c r="SYW56" s="37"/>
      <c r="SYX56" s="37"/>
      <c r="SYY56" s="37"/>
      <c r="SYZ56" s="37"/>
      <c r="SZA56" s="37"/>
      <c r="SZB56" s="37"/>
      <c r="SZC56" s="37"/>
      <c r="SZD56" s="37"/>
      <c r="SZE56" s="37"/>
      <c r="SZF56" s="37"/>
      <c r="SZG56" s="37"/>
      <c r="SZH56" s="37"/>
      <c r="SZI56" s="37"/>
      <c r="SZJ56" s="37"/>
      <c r="SZK56" s="37"/>
      <c r="SZL56" s="37"/>
      <c r="SZM56" s="37"/>
      <c r="SZN56" s="37"/>
      <c r="SZO56" s="37"/>
      <c r="SZP56" s="37"/>
      <c r="SZQ56" s="37"/>
      <c r="SZR56" s="37"/>
      <c r="SZS56" s="37"/>
      <c r="SZT56" s="37"/>
      <c r="SZU56" s="37"/>
      <c r="SZV56" s="37"/>
      <c r="SZW56" s="37"/>
      <c r="SZX56" s="37"/>
      <c r="SZY56" s="37"/>
      <c r="SZZ56" s="37"/>
      <c r="TAA56" s="37"/>
      <c r="TAB56" s="37"/>
      <c r="TAC56" s="37"/>
      <c r="TAD56" s="37"/>
      <c r="TAE56" s="37"/>
      <c r="TAF56" s="37"/>
      <c r="TAG56" s="37"/>
      <c r="TAH56" s="37"/>
      <c r="TAI56" s="37"/>
      <c r="TAJ56" s="37"/>
      <c r="TAK56" s="37"/>
      <c r="TAL56" s="37"/>
      <c r="TAM56" s="37"/>
      <c r="TAN56" s="37"/>
      <c r="TAO56" s="37"/>
      <c r="TAP56" s="37"/>
      <c r="TAQ56" s="37"/>
      <c r="TAR56" s="37"/>
      <c r="TAS56" s="37"/>
      <c r="TAT56" s="37"/>
      <c r="TAU56" s="37"/>
      <c r="TAV56" s="37"/>
      <c r="TAW56" s="37"/>
      <c r="TAX56" s="37"/>
      <c r="TAY56" s="37"/>
      <c r="TAZ56" s="37"/>
      <c r="TBA56" s="37"/>
      <c r="TBB56" s="37"/>
      <c r="TBC56" s="37"/>
      <c r="TBD56" s="37"/>
      <c r="TBE56" s="37"/>
      <c r="TBF56" s="37"/>
      <c r="TBG56" s="37"/>
      <c r="TBH56" s="37"/>
      <c r="TBI56" s="37"/>
      <c r="TBJ56" s="37"/>
      <c r="TBK56" s="37"/>
      <c r="TBL56" s="37"/>
      <c r="TBM56" s="37"/>
      <c r="TBN56" s="37"/>
      <c r="TBO56" s="37"/>
      <c r="TBP56" s="37"/>
      <c r="TBQ56" s="37"/>
      <c r="TBR56" s="37"/>
      <c r="TBS56" s="37"/>
      <c r="TBT56" s="37"/>
      <c r="TBU56" s="37"/>
      <c r="TBV56" s="37"/>
      <c r="TBW56" s="37"/>
      <c r="TBX56" s="37"/>
      <c r="TBY56" s="37"/>
      <c r="TBZ56" s="37"/>
      <c r="TCA56" s="37"/>
      <c r="TCB56" s="37"/>
      <c r="TCC56" s="37"/>
      <c r="TCD56" s="37"/>
      <c r="TCE56" s="37"/>
      <c r="TCF56" s="37"/>
      <c r="TCG56" s="37"/>
      <c r="TCH56" s="37"/>
      <c r="TCI56" s="37"/>
      <c r="TCJ56" s="37"/>
      <c r="TCK56" s="37"/>
      <c r="TCL56" s="37"/>
      <c r="TCM56" s="37"/>
      <c r="TCN56" s="37"/>
      <c r="TCO56" s="37"/>
      <c r="TCP56" s="37"/>
      <c r="TCQ56" s="37"/>
      <c r="TCR56" s="37"/>
      <c r="TCS56" s="37"/>
      <c r="TCT56" s="37"/>
      <c r="TCU56" s="37"/>
      <c r="TCV56" s="37"/>
      <c r="TCW56" s="37"/>
      <c r="TCX56" s="37"/>
      <c r="TCY56" s="37"/>
      <c r="TCZ56" s="37"/>
      <c r="TDA56" s="37"/>
      <c r="TDB56" s="37"/>
      <c r="TDC56" s="37"/>
      <c r="TDD56" s="37"/>
      <c r="TDE56" s="37"/>
      <c r="TDF56" s="37"/>
      <c r="TDG56" s="37"/>
      <c r="TDH56" s="37"/>
      <c r="TDI56" s="37"/>
      <c r="TDJ56" s="37"/>
      <c r="TDK56" s="37"/>
      <c r="TDL56" s="37"/>
      <c r="TDM56" s="37"/>
      <c r="TDN56" s="37"/>
      <c r="TDO56" s="37"/>
      <c r="TDP56" s="37"/>
      <c r="TDQ56" s="37"/>
      <c r="TDR56" s="37"/>
      <c r="TDS56" s="37"/>
      <c r="TDT56" s="37"/>
      <c r="TDU56" s="37"/>
      <c r="TDV56" s="37"/>
      <c r="TDW56" s="37"/>
      <c r="TDX56" s="37"/>
      <c r="TDY56" s="37"/>
      <c r="TDZ56" s="37"/>
      <c r="TEA56" s="37"/>
      <c r="TEB56" s="37"/>
      <c r="TEC56" s="37"/>
      <c r="TED56" s="37"/>
      <c r="TEE56" s="37"/>
      <c r="TEF56" s="37"/>
      <c r="TEG56" s="37"/>
      <c r="TEH56" s="37"/>
      <c r="TEI56" s="37"/>
      <c r="TEJ56" s="37"/>
      <c r="TEK56" s="37"/>
      <c r="TEL56" s="37"/>
      <c r="TEM56" s="37"/>
      <c r="TEN56" s="37"/>
      <c r="TEO56" s="37"/>
      <c r="TEP56" s="37"/>
      <c r="TEQ56" s="37"/>
      <c r="TER56" s="37"/>
      <c r="TES56" s="37"/>
      <c r="TET56" s="37"/>
      <c r="TEU56" s="37"/>
      <c r="TEV56" s="37"/>
      <c r="TEW56" s="37"/>
      <c r="TEX56" s="37"/>
      <c r="TEY56" s="37"/>
      <c r="TEZ56" s="37"/>
      <c r="TFA56" s="37"/>
      <c r="TFB56" s="37"/>
      <c r="TFC56" s="37"/>
      <c r="TFD56" s="37"/>
      <c r="TFE56" s="37"/>
      <c r="TFF56" s="37"/>
      <c r="TFG56" s="37"/>
      <c r="TFH56" s="37"/>
      <c r="TFI56" s="37"/>
      <c r="TFJ56" s="37"/>
      <c r="TFK56" s="37"/>
      <c r="TFL56" s="37"/>
      <c r="TFM56" s="37"/>
      <c r="TFN56" s="37"/>
      <c r="TFO56" s="37"/>
      <c r="TFP56" s="37"/>
      <c r="TFQ56" s="37"/>
      <c r="TFR56" s="37"/>
      <c r="TFS56" s="37"/>
      <c r="TFT56" s="37"/>
      <c r="TFU56" s="37"/>
      <c r="TFV56" s="37"/>
      <c r="TFW56" s="37"/>
      <c r="TFX56" s="37"/>
      <c r="TFY56" s="37"/>
      <c r="TFZ56" s="37"/>
      <c r="TGA56" s="37"/>
      <c r="TGB56" s="37"/>
      <c r="TGC56" s="37"/>
      <c r="TGD56" s="37"/>
      <c r="TGE56" s="37"/>
      <c r="TGF56" s="37"/>
      <c r="TGG56" s="37"/>
      <c r="TGH56" s="37"/>
      <c r="TGI56" s="37"/>
      <c r="TGJ56" s="37"/>
      <c r="TGK56" s="37"/>
      <c r="TGL56" s="37"/>
      <c r="TGM56" s="37"/>
      <c r="TGN56" s="37"/>
      <c r="TGO56" s="37"/>
      <c r="TGP56" s="37"/>
      <c r="TGQ56" s="37"/>
      <c r="TGR56" s="37"/>
      <c r="TGS56" s="37"/>
      <c r="TGT56" s="37"/>
      <c r="TGU56" s="37"/>
      <c r="TGV56" s="37"/>
      <c r="TGW56" s="37"/>
      <c r="TGX56" s="37"/>
      <c r="TGY56" s="37"/>
      <c r="TGZ56" s="37"/>
      <c r="THA56" s="37"/>
      <c r="THB56" s="37"/>
      <c r="THC56" s="37"/>
      <c r="THD56" s="37"/>
      <c r="THE56" s="37"/>
      <c r="THF56" s="37"/>
      <c r="THG56" s="37"/>
      <c r="THH56" s="37"/>
      <c r="THI56" s="37"/>
      <c r="THJ56" s="37"/>
      <c r="THK56" s="37"/>
      <c r="THL56" s="37"/>
      <c r="THM56" s="37"/>
      <c r="THN56" s="37"/>
      <c r="THO56" s="37"/>
      <c r="THP56" s="37"/>
      <c r="THQ56" s="37"/>
      <c r="THR56" s="37"/>
      <c r="THS56" s="37"/>
      <c r="THT56" s="37"/>
      <c r="THU56" s="37"/>
      <c r="THV56" s="37"/>
      <c r="THW56" s="37"/>
      <c r="THX56" s="37"/>
      <c r="THY56" s="37"/>
      <c r="THZ56" s="37"/>
      <c r="TIA56" s="37"/>
      <c r="TIB56" s="37"/>
      <c r="TIC56" s="37"/>
      <c r="TID56" s="37"/>
      <c r="TIE56" s="37"/>
      <c r="TIF56" s="37"/>
      <c r="TIG56" s="37"/>
      <c r="TIH56" s="37"/>
      <c r="TII56" s="37"/>
      <c r="TIJ56" s="37"/>
      <c r="TIK56" s="37"/>
      <c r="TIL56" s="37"/>
      <c r="TIM56" s="37"/>
      <c r="TIN56" s="37"/>
      <c r="TIO56" s="37"/>
      <c r="TIP56" s="37"/>
      <c r="TIQ56" s="37"/>
      <c r="TIR56" s="37"/>
      <c r="TIS56" s="37"/>
      <c r="TIT56" s="37"/>
      <c r="TIU56" s="37"/>
      <c r="TIV56" s="37"/>
      <c r="TIW56" s="37"/>
      <c r="TIX56" s="37"/>
      <c r="TIY56" s="37"/>
      <c r="TIZ56" s="37"/>
      <c r="TJA56" s="37"/>
      <c r="TJB56" s="37"/>
      <c r="TJC56" s="37"/>
      <c r="TJD56" s="37"/>
      <c r="TJE56" s="37"/>
      <c r="TJF56" s="37"/>
      <c r="TJG56" s="37"/>
      <c r="TJH56" s="37"/>
      <c r="TJI56" s="37"/>
      <c r="TJJ56" s="37"/>
      <c r="TJK56" s="37"/>
      <c r="TJL56" s="37"/>
      <c r="TJM56" s="37"/>
      <c r="TJN56" s="37"/>
      <c r="TJO56" s="37"/>
      <c r="TJP56" s="37"/>
      <c r="TJQ56" s="37"/>
      <c r="TJR56" s="37"/>
      <c r="TJS56" s="37"/>
      <c r="TJT56" s="37"/>
      <c r="TJU56" s="37"/>
      <c r="TJV56" s="37"/>
      <c r="TJW56" s="37"/>
      <c r="TJX56" s="37"/>
      <c r="TJY56" s="37"/>
      <c r="TJZ56" s="37"/>
      <c r="TKA56" s="37"/>
      <c r="TKB56" s="37"/>
      <c r="TKC56" s="37"/>
      <c r="TKD56" s="37"/>
      <c r="TKE56" s="37"/>
      <c r="TKF56" s="37"/>
      <c r="TKG56" s="37"/>
      <c r="TKH56" s="37"/>
      <c r="TKI56" s="37"/>
      <c r="TKJ56" s="37"/>
      <c r="TKK56" s="37"/>
      <c r="TKL56" s="37"/>
      <c r="TKM56" s="37"/>
      <c r="TKN56" s="37"/>
      <c r="TKO56" s="37"/>
      <c r="TKP56" s="37"/>
      <c r="TKQ56" s="37"/>
      <c r="TKR56" s="37"/>
      <c r="TKS56" s="37"/>
      <c r="TKT56" s="37"/>
      <c r="TKU56" s="37"/>
      <c r="TKV56" s="37"/>
      <c r="TKW56" s="37"/>
      <c r="TKX56" s="37"/>
      <c r="TKY56" s="37"/>
      <c r="TKZ56" s="37"/>
      <c r="TLA56" s="37"/>
      <c r="TLB56" s="37"/>
      <c r="TLC56" s="37"/>
      <c r="TLD56" s="37"/>
      <c r="TLE56" s="37"/>
      <c r="TLF56" s="37"/>
      <c r="TLG56" s="37"/>
      <c r="TLH56" s="37"/>
      <c r="TLI56" s="37"/>
      <c r="TLJ56" s="37"/>
      <c r="TLK56" s="37"/>
      <c r="TLL56" s="37"/>
      <c r="TLM56" s="37"/>
      <c r="TLN56" s="37"/>
      <c r="TLO56" s="37"/>
      <c r="TLP56" s="37"/>
      <c r="TLQ56" s="37"/>
      <c r="TLR56" s="37"/>
      <c r="TLS56" s="37"/>
      <c r="TLT56" s="37"/>
      <c r="TLU56" s="37"/>
      <c r="TLV56" s="37"/>
      <c r="TLW56" s="37"/>
      <c r="TLX56" s="37"/>
      <c r="TLY56" s="37"/>
      <c r="TLZ56" s="37"/>
      <c r="TMA56" s="37"/>
      <c r="TMB56" s="37"/>
      <c r="TMC56" s="37"/>
      <c r="TMD56" s="37"/>
      <c r="TME56" s="37"/>
      <c r="TMF56" s="37"/>
      <c r="TMG56" s="37"/>
      <c r="TMH56" s="37"/>
      <c r="TMI56" s="37"/>
      <c r="TMJ56" s="37"/>
      <c r="TMK56" s="37"/>
      <c r="TML56" s="37"/>
      <c r="TMM56" s="37"/>
      <c r="TMN56" s="37"/>
      <c r="TMO56" s="37"/>
      <c r="TMP56" s="37"/>
      <c r="TMQ56" s="37"/>
      <c r="TMR56" s="37"/>
      <c r="TMS56" s="37"/>
      <c r="TMT56" s="37"/>
      <c r="TMU56" s="37"/>
      <c r="TMV56" s="37"/>
      <c r="TMW56" s="37"/>
      <c r="TMX56" s="37"/>
      <c r="TMY56" s="37"/>
      <c r="TMZ56" s="37"/>
      <c r="TNA56" s="37"/>
      <c r="TNB56" s="37"/>
      <c r="TNC56" s="37"/>
      <c r="TND56" s="37"/>
      <c r="TNE56" s="37"/>
      <c r="TNF56" s="37"/>
      <c r="TNG56" s="37"/>
      <c r="TNH56" s="37"/>
      <c r="TNI56" s="37"/>
      <c r="TNJ56" s="37"/>
      <c r="TNK56" s="37"/>
      <c r="TNL56" s="37"/>
      <c r="TNM56" s="37"/>
      <c r="TNN56" s="37"/>
      <c r="TNO56" s="37"/>
      <c r="TNP56" s="37"/>
      <c r="TNQ56" s="37"/>
      <c r="TNR56" s="37"/>
      <c r="TNS56" s="37"/>
      <c r="TNT56" s="37"/>
      <c r="TNU56" s="37"/>
      <c r="TNV56" s="37"/>
      <c r="TNW56" s="37"/>
      <c r="TNX56" s="37"/>
      <c r="TNY56" s="37"/>
      <c r="TNZ56" s="37"/>
      <c r="TOA56" s="37"/>
      <c r="TOB56" s="37"/>
      <c r="TOC56" s="37"/>
      <c r="TOD56" s="37"/>
      <c r="TOE56" s="37"/>
      <c r="TOF56" s="37"/>
      <c r="TOG56" s="37"/>
      <c r="TOH56" s="37"/>
      <c r="TOI56" s="37"/>
      <c r="TOJ56" s="37"/>
      <c r="TOK56" s="37"/>
      <c r="TOL56" s="37"/>
      <c r="TOM56" s="37"/>
      <c r="TON56" s="37"/>
      <c r="TOO56" s="37"/>
      <c r="TOP56" s="37"/>
      <c r="TOQ56" s="37"/>
      <c r="TOR56" s="37"/>
      <c r="TOS56" s="37"/>
      <c r="TOT56" s="37"/>
      <c r="TOU56" s="37"/>
      <c r="TOV56" s="37"/>
      <c r="TOW56" s="37"/>
      <c r="TOX56" s="37"/>
      <c r="TOY56" s="37"/>
      <c r="TOZ56" s="37"/>
      <c r="TPA56" s="37"/>
      <c r="TPB56" s="37"/>
      <c r="TPC56" s="37"/>
      <c r="TPD56" s="37"/>
      <c r="TPE56" s="37"/>
      <c r="TPF56" s="37"/>
      <c r="TPG56" s="37"/>
      <c r="TPH56" s="37"/>
      <c r="TPI56" s="37"/>
      <c r="TPJ56" s="37"/>
      <c r="TPK56" s="37"/>
      <c r="TPL56" s="37"/>
      <c r="TPM56" s="37"/>
      <c r="TPN56" s="37"/>
      <c r="TPO56" s="37"/>
      <c r="TPP56" s="37"/>
      <c r="TPQ56" s="37"/>
      <c r="TPR56" s="37"/>
      <c r="TPS56" s="37"/>
      <c r="TPT56" s="37"/>
      <c r="TPU56" s="37"/>
      <c r="TPV56" s="37"/>
      <c r="TPW56" s="37"/>
      <c r="TPX56" s="37"/>
      <c r="TPY56" s="37"/>
      <c r="TPZ56" s="37"/>
      <c r="TQA56" s="37"/>
      <c r="TQB56" s="37"/>
      <c r="TQC56" s="37"/>
      <c r="TQD56" s="37"/>
      <c r="TQE56" s="37"/>
      <c r="TQF56" s="37"/>
      <c r="TQG56" s="37"/>
      <c r="TQH56" s="37"/>
      <c r="TQI56" s="37"/>
      <c r="TQJ56" s="37"/>
      <c r="TQK56" s="37"/>
      <c r="TQL56" s="37"/>
      <c r="TQM56" s="37"/>
      <c r="TQN56" s="37"/>
      <c r="TQO56" s="37"/>
      <c r="TQP56" s="37"/>
      <c r="TQQ56" s="37"/>
      <c r="TQR56" s="37"/>
      <c r="TQS56" s="37"/>
      <c r="TQT56" s="37"/>
      <c r="TQU56" s="37"/>
      <c r="TQV56" s="37"/>
      <c r="TQW56" s="37"/>
      <c r="TQX56" s="37"/>
      <c r="TQY56" s="37"/>
      <c r="TQZ56" s="37"/>
      <c r="TRA56" s="37"/>
      <c r="TRB56" s="37"/>
      <c r="TRC56" s="37"/>
      <c r="TRD56" s="37"/>
      <c r="TRE56" s="37"/>
      <c r="TRF56" s="37"/>
      <c r="TRG56" s="37"/>
      <c r="TRH56" s="37"/>
      <c r="TRI56" s="37"/>
      <c r="TRJ56" s="37"/>
      <c r="TRK56" s="37"/>
      <c r="TRL56" s="37"/>
      <c r="TRM56" s="37"/>
      <c r="TRN56" s="37"/>
      <c r="TRO56" s="37"/>
      <c r="TRP56" s="37"/>
      <c r="TRQ56" s="37"/>
      <c r="TRR56" s="37"/>
      <c r="TRS56" s="37"/>
      <c r="TRT56" s="37"/>
      <c r="TRU56" s="37"/>
      <c r="TRV56" s="37"/>
      <c r="TRW56" s="37"/>
      <c r="TRX56" s="37"/>
      <c r="TRY56" s="37"/>
      <c r="TRZ56" s="37"/>
      <c r="TSA56" s="37"/>
      <c r="TSB56" s="37"/>
      <c r="TSC56" s="37"/>
      <c r="TSD56" s="37"/>
      <c r="TSE56" s="37"/>
      <c r="TSF56" s="37"/>
      <c r="TSG56" s="37"/>
      <c r="TSH56" s="37"/>
      <c r="TSI56" s="37"/>
      <c r="TSJ56" s="37"/>
      <c r="TSK56" s="37"/>
      <c r="TSL56" s="37"/>
      <c r="TSM56" s="37"/>
      <c r="TSN56" s="37"/>
      <c r="TSO56" s="37"/>
      <c r="TSP56" s="37"/>
      <c r="TSQ56" s="37"/>
      <c r="TSR56" s="37"/>
      <c r="TSS56" s="37"/>
      <c r="TST56" s="37"/>
      <c r="TSU56" s="37"/>
      <c r="TSV56" s="37"/>
      <c r="TSW56" s="37"/>
      <c r="TSX56" s="37"/>
      <c r="TSY56" s="37"/>
      <c r="TSZ56" s="37"/>
      <c r="TTA56" s="37"/>
      <c r="TTB56" s="37"/>
      <c r="TTC56" s="37"/>
      <c r="TTD56" s="37"/>
      <c r="TTE56" s="37"/>
      <c r="TTF56" s="37"/>
      <c r="TTG56" s="37"/>
      <c r="TTH56" s="37"/>
      <c r="TTI56" s="37"/>
      <c r="TTJ56" s="37"/>
      <c r="TTK56" s="37"/>
      <c r="TTL56" s="37"/>
      <c r="TTM56" s="37"/>
      <c r="TTN56" s="37"/>
      <c r="TTO56" s="37"/>
      <c r="TTP56" s="37"/>
      <c r="TTQ56" s="37"/>
      <c r="TTR56" s="37"/>
      <c r="TTS56" s="37"/>
      <c r="TTT56" s="37"/>
      <c r="TTU56" s="37"/>
      <c r="TTV56" s="37"/>
      <c r="TTW56" s="37"/>
      <c r="TTX56" s="37"/>
      <c r="TTY56" s="37"/>
      <c r="TTZ56" s="37"/>
      <c r="TUA56" s="37"/>
      <c r="TUB56" s="37"/>
      <c r="TUC56" s="37"/>
      <c r="TUD56" s="37"/>
      <c r="TUE56" s="37"/>
      <c r="TUF56" s="37"/>
      <c r="TUG56" s="37"/>
      <c r="TUH56" s="37"/>
      <c r="TUI56" s="37"/>
      <c r="TUJ56" s="37"/>
      <c r="TUK56" s="37"/>
      <c r="TUL56" s="37"/>
      <c r="TUM56" s="37"/>
      <c r="TUN56" s="37"/>
      <c r="TUO56" s="37"/>
      <c r="TUP56" s="37"/>
      <c r="TUQ56" s="37"/>
      <c r="TUR56" s="37"/>
      <c r="TUS56" s="37"/>
      <c r="TUT56" s="37"/>
      <c r="TUU56" s="37"/>
      <c r="TUV56" s="37"/>
      <c r="TUW56" s="37"/>
      <c r="TUX56" s="37"/>
      <c r="TUY56" s="37"/>
      <c r="TUZ56" s="37"/>
      <c r="TVA56" s="37"/>
      <c r="TVB56" s="37"/>
      <c r="TVC56" s="37"/>
      <c r="TVD56" s="37"/>
      <c r="TVE56" s="37"/>
      <c r="TVF56" s="37"/>
      <c r="TVG56" s="37"/>
      <c r="TVH56" s="37"/>
      <c r="TVI56" s="37"/>
      <c r="TVJ56" s="37"/>
      <c r="TVK56" s="37"/>
      <c r="TVL56" s="37"/>
      <c r="TVM56" s="37"/>
      <c r="TVN56" s="37"/>
      <c r="TVO56" s="37"/>
      <c r="TVP56" s="37"/>
      <c r="TVQ56" s="37"/>
      <c r="TVR56" s="37"/>
      <c r="TVS56" s="37"/>
      <c r="TVT56" s="37"/>
      <c r="TVU56" s="37"/>
      <c r="TVV56" s="37"/>
      <c r="TVW56" s="37"/>
      <c r="TVX56" s="37"/>
      <c r="TVY56" s="37"/>
      <c r="TVZ56" s="37"/>
      <c r="TWA56" s="37"/>
      <c r="TWB56" s="37"/>
      <c r="TWC56" s="37"/>
      <c r="TWD56" s="37"/>
      <c r="TWE56" s="37"/>
      <c r="TWF56" s="37"/>
      <c r="TWG56" s="37"/>
      <c r="TWH56" s="37"/>
      <c r="TWI56" s="37"/>
      <c r="TWJ56" s="37"/>
      <c r="TWK56" s="37"/>
      <c r="TWL56" s="37"/>
      <c r="TWM56" s="37"/>
      <c r="TWN56" s="37"/>
      <c r="TWO56" s="37"/>
      <c r="TWP56" s="37"/>
      <c r="TWQ56" s="37"/>
      <c r="TWR56" s="37"/>
      <c r="TWS56" s="37"/>
      <c r="TWT56" s="37"/>
      <c r="TWU56" s="37"/>
      <c r="TWV56" s="37"/>
      <c r="TWW56" s="37"/>
      <c r="TWX56" s="37"/>
      <c r="TWY56" s="37"/>
      <c r="TWZ56" s="37"/>
      <c r="TXA56" s="37"/>
      <c r="TXB56" s="37"/>
      <c r="TXC56" s="37"/>
      <c r="TXD56" s="37"/>
      <c r="TXE56" s="37"/>
      <c r="TXF56" s="37"/>
      <c r="TXG56" s="37"/>
      <c r="TXH56" s="37"/>
      <c r="TXI56" s="37"/>
      <c r="TXJ56" s="37"/>
      <c r="TXK56" s="37"/>
      <c r="TXL56" s="37"/>
      <c r="TXM56" s="37"/>
      <c r="TXN56" s="37"/>
      <c r="TXO56" s="37"/>
      <c r="TXP56" s="37"/>
      <c r="TXQ56" s="37"/>
      <c r="TXR56" s="37"/>
      <c r="TXS56" s="37"/>
      <c r="TXT56" s="37"/>
      <c r="TXU56" s="37"/>
      <c r="TXV56" s="37"/>
      <c r="TXW56" s="37"/>
      <c r="TXX56" s="37"/>
      <c r="TXY56" s="37"/>
      <c r="TXZ56" s="37"/>
      <c r="TYA56" s="37"/>
      <c r="TYB56" s="37"/>
      <c r="TYC56" s="37"/>
      <c r="TYD56" s="37"/>
      <c r="TYE56" s="37"/>
      <c r="TYF56" s="37"/>
      <c r="TYG56" s="37"/>
      <c r="TYH56" s="37"/>
      <c r="TYI56" s="37"/>
      <c r="TYJ56" s="37"/>
      <c r="TYK56" s="37"/>
      <c r="TYL56" s="37"/>
      <c r="TYM56" s="37"/>
      <c r="TYN56" s="37"/>
      <c r="TYO56" s="37"/>
      <c r="TYP56" s="37"/>
      <c r="TYQ56" s="37"/>
      <c r="TYR56" s="37"/>
      <c r="TYS56" s="37"/>
      <c r="TYT56" s="37"/>
      <c r="TYU56" s="37"/>
      <c r="TYV56" s="37"/>
      <c r="TYW56" s="37"/>
      <c r="TYX56" s="37"/>
      <c r="TYY56" s="37"/>
      <c r="TYZ56" s="37"/>
      <c r="TZA56" s="37"/>
      <c r="TZB56" s="37"/>
      <c r="TZC56" s="37"/>
      <c r="TZD56" s="37"/>
      <c r="TZE56" s="37"/>
      <c r="TZF56" s="37"/>
      <c r="TZG56" s="37"/>
      <c r="TZH56" s="37"/>
      <c r="TZI56" s="37"/>
      <c r="TZJ56" s="37"/>
      <c r="TZK56" s="37"/>
      <c r="TZL56" s="37"/>
      <c r="TZM56" s="37"/>
      <c r="TZN56" s="37"/>
      <c r="TZO56" s="37"/>
      <c r="TZP56" s="37"/>
      <c r="TZQ56" s="37"/>
      <c r="TZR56" s="37"/>
      <c r="TZS56" s="37"/>
      <c r="TZT56" s="37"/>
      <c r="TZU56" s="37"/>
      <c r="TZV56" s="37"/>
      <c r="TZW56" s="37"/>
      <c r="TZX56" s="37"/>
      <c r="TZY56" s="37"/>
      <c r="TZZ56" s="37"/>
      <c r="UAA56" s="37"/>
      <c r="UAB56" s="37"/>
      <c r="UAC56" s="37"/>
      <c r="UAD56" s="37"/>
      <c r="UAE56" s="37"/>
      <c r="UAF56" s="37"/>
      <c r="UAG56" s="37"/>
      <c r="UAH56" s="37"/>
      <c r="UAI56" s="37"/>
      <c r="UAJ56" s="37"/>
      <c r="UAK56" s="37"/>
      <c r="UAL56" s="37"/>
      <c r="UAM56" s="37"/>
      <c r="UAN56" s="37"/>
      <c r="UAO56" s="37"/>
      <c r="UAP56" s="37"/>
      <c r="UAQ56" s="37"/>
      <c r="UAR56" s="37"/>
      <c r="UAS56" s="37"/>
      <c r="UAT56" s="37"/>
      <c r="UAU56" s="37"/>
      <c r="UAV56" s="37"/>
      <c r="UAW56" s="37"/>
      <c r="UAX56" s="37"/>
      <c r="UAY56" s="37"/>
      <c r="UAZ56" s="37"/>
      <c r="UBA56" s="37"/>
      <c r="UBB56" s="37"/>
      <c r="UBC56" s="37"/>
      <c r="UBD56" s="37"/>
      <c r="UBE56" s="37"/>
      <c r="UBF56" s="37"/>
      <c r="UBG56" s="37"/>
      <c r="UBH56" s="37"/>
      <c r="UBI56" s="37"/>
      <c r="UBJ56" s="37"/>
      <c r="UBK56" s="37"/>
      <c r="UBL56" s="37"/>
      <c r="UBM56" s="37"/>
      <c r="UBN56" s="37"/>
      <c r="UBO56" s="37"/>
      <c r="UBP56" s="37"/>
      <c r="UBQ56" s="37"/>
      <c r="UBR56" s="37"/>
      <c r="UBS56" s="37"/>
      <c r="UBT56" s="37"/>
      <c r="UBU56" s="37"/>
      <c r="UBV56" s="37"/>
      <c r="UBW56" s="37"/>
      <c r="UBX56" s="37"/>
      <c r="UBY56" s="37"/>
      <c r="UBZ56" s="37"/>
      <c r="UCA56" s="37"/>
      <c r="UCB56" s="37"/>
      <c r="UCC56" s="37"/>
      <c r="UCD56" s="37"/>
      <c r="UCE56" s="37"/>
      <c r="UCF56" s="37"/>
      <c r="UCG56" s="37"/>
      <c r="UCH56" s="37"/>
      <c r="UCI56" s="37"/>
      <c r="UCJ56" s="37"/>
      <c r="UCK56" s="37"/>
      <c r="UCL56" s="37"/>
      <c r="UCM56" s="37"/>
      <c r="UCN56" s="37"/>
      <c r="UCO56" s="37"/>
      <c r="UCP56" s="37"/>
      <c r="UCQ56" s="37"/>
      <c r="UCR56" s="37"/>
      <c r="UCS56" s="37"/>
      <c r="UCT56" s="37"/>
      <c r="UCU56" s="37"/>
      <c r="UCV56" s="37"/>
      <c r="UCW56" s="37"/>
      <c r="UCX56" s="37"/>
      <c r="UCY56" s="37"/>
      <c r="UCZ56" s="37"/>
      <c r="UDA56" s="37"/>
      <c r="UDB56" s="37"/>
      <c r="UDC56" s="37"/>
      <c r="UDD56" s="37"/>
      <c r="UDE56" s="37"/>
      <c r="UDF56" s="37"/>
      <c r="UDG56" s="37"/>
      <c r="UDH56" s="37"/>
      <c r="UDI56" s="37"/>
      <c r="UDJ56" s="37"/>
      <c r="UDK56" s="37"/>
      <c r="UDL56" s="37"/>
      <c r="UDM56" s="37"/>
      <c r="UDN56" s="37"/>
      <c r="UDO56" s="37"/>
      <c r="UDP56" s="37"/>
      <c r="UDQ56" s="37"/>
      <c r="UDR56" s="37"/>
      <c r="UDS56" s="37"/>
      <c r="UDT56" s="37"/>
      <c r="UDU56" s="37"/>
      <c r="UDV56" s="37"/>
      <c r="UDW56" s="37"/>
      <c r="UDX56" s="37"/>
      <c r="UDY56" s="37"/>
      <c r="UDZ56" s="37"/>
      <c r="UEA56" s="37"/>
      <c r="UEB56" s="37"/>
      <c r="UEC56" s="37"/>
      <c r="UED56" s="37"/>
      <c r="UEE56" s="37"/>
      <c r="UEF56" s="37"/>
      <c r="UEG56" s="37"/>
      <c r="UEH56" s="37"/>
      <c r="UEI56" s="37"/>
      <c r="UEJ56" s="37"/>
      <c r="UEK56" s="37"/>
      <c r="UEL56" s="37"/>
      <c r="UEM56" s="37"/>
      <c r="UEN56" s="37"/>
      <c r="UEO56" s="37"/>
      <c r="UEP56" s="37"/>
      <c r="UEQ56" s="37"/>
      <c r="UER56" s="37"/>
      <c r="UES56" s="37"/>
      <c r="UET56" s="37"/>
      <c r="UEU56" s="37"/>
      <c r="UEV56" s="37"/>
      <c r="UEW56" s="37"/>
      <c r="UEX56" s="37"/>
      <c r="UEY56" s="37"/>
      <c r="UEZ56" s="37"/>
      <c r="UFA56" s="37"/>
      <c r="UFB56" s="37"/>
      <c r="UFC56" s="37"/>
      <c r="UFD56" s="37"/>
      <c r="UFE56" s="37"/>
      <c r="UFF56" s="37"/>
      <c r="UFG56" s="37"/>
      <c r="UFH56" s="37"/>
      <c r="UFI56" s="37"/>
      <c r="UFJ56" s="37"/>
      <c r="UFK56" s="37"/>
      <c r="UFL56" s="37"/>
      <c r="UFM56" s="37"/>
      <c r="UFN56" s="37"/>
      <c r="UFO56" s="37"/>
      <c r="UFP56" s="37"/>
      <c r="UFQ56" s="37"/>
      <c r="UFR56" s="37"/>
      <c r="UFS56" s="37"/>
      <c r="UFT56" s="37"/>
      <c r="UFU56" s="37"/>
      <c r="UFV56" s="37"/>
      <c r="UFW56" s="37"/>
      <c r="UFX56" s="37"/>
      <c r="UFY56" s="37"/>
      <c r="UFZ56" s="37"/>
      <c r="UGA56" s="37"/>
      <c r="UGB56" s="37"/>
      <c r="UGC56" s="37"/>
      <c r="UGD56" s="37"/>
      <c r="UGE56" s="37"/>
      <c r="UGF56" s="37"/>
      <c r="UGG56" s="37"/>
      <c r="UGH56" s="37"/>
      <c r="UGI56" s="37"/>
      <c r="UGJ56" s="37"/>
      <c r="UGK56" s="37"/>
      <c r="UGL56" s="37"/>
      <c r="UGM56" s="37"/>
      <c r="UGN56" s="37"/>
      <c r="UGO56" s="37"/>
      <c r="UGP56" s="37"/>
      <c r="UGQ56" s="37"/>
      <c r="UGR56" s="37"/>
      <c r="UGS56" s="37"/>
      <c r="UGT56" s="37"/>
      <c r="UGU56" s="37"/>
      <c r="UGV56" s="37"/>
      <c r="UGW56" s="37"/>
      <c r="UGX56" s="37"/>
      <c r="UGY56" s="37"/>
      <c r="UGZ56" s="37"/>
      <c r="UHA56" s="37"/>
      <c r="UHB56" s="37"/>
      <c r="UHC56" s="37"/>
      <c r="UHD56" s="37"/>
      <c r="UHE56" s="37"/>
      <c r="UHF56" s="37"/>
      <c r="UHG56" s="37"/>
      <c r="UHH56" s="37"/>
      <c r="UHI56" s="37"/>
      <c r="UHJ56" s="37"/>
      <c r="UHK56" s="37"/>
      <c r="UHL56" s="37"/>
      <c r="UHM56" s="37"/>
      <c r="UHN56" s="37"/>
      <c r="UHO56" s="37"/>
      <c r="UHP56" s="37"/>
      <c r="UHQ56" s="37"/>
      <c r="UHR56" s="37"/>
      <c r="UHS56" s="37"/>
      <c r="UHT56" s="37"/>
      <c r="UHU56" s="37"/>
      <c r="UHV56" s="37"/>
      <c r="UHW56" s="37"/>
      <c r="UHX56" s="37"/>
      <c r="UHY56" s="37"/>
      <c r="UHZ56" s="37"/>
      <c r="UIA56" s="37"/>
      <c r="UIB56" s="37"/>
      <c r="UIC56" s="37"/>
      <c r="UID56" s="37"/>
      <c r="UIE56" s="37"/>
      <c r="UIF56" s="37"/>
      <c r="UIG56" s="37"/>
      <c r="UIH56" s="37"/>
      <c r="UII56" s="37"/>
      <c r="UIJ56" s="37"/>
      <c r="UIK56" s="37"/>
      <c r="UIL56" s="37"/>
      <c r="UIM56" s="37"/>
      <c r="UIN56" s="37"/>
      <c r="UIO56" s="37"/>
      <c r="UIP56" s="37"/>
      <c r="UIQ56" s="37"/>
      <c r="UIR56" s="37"/>
      <c r="UIS56" s="37"/>
      <c r="UIT56" s="37"/>
      <c r="UIU56" s="37"/>
      <c r="UIV56" s="37"/>
      <c r="UIW56" s="37"/>
      <c r="UIX56" s="37"/>
      <c r="UIY56" s="37"/>
      <c r="UIZ56" s="37"/>
      <c r="UJA56" s="37"/>
      <c r="UJB56" s="37"/>
      <c r="UJC56" s="37"/>
      <c r="UJD56" s="37"/>
      <c r="UJE56" s="37"/>
      <c r="UJF56" s="37"/>
      <c r="UJG56" s="37"/>
      <c r="UJH56" s="37"/>
      <c r="UJI56" s="37"/>
      <c r="UJJ56" s="37"/>
      <c r="UJK56" s="37"/>
      <c r="UJL56" s="37"/>
      <c r="UJM56" s="37"/>
      <c r="UJN56" s="37"/>
      <c r="UJO56" s="37"/>
      <c r="UJP56" s="37"/>
      <c r="UJQ56" s="37"/>
      <c r="UJR56" s="37"/>
      <c r="UJS56" s="37"/>
      <c r="UJT56" s="37"/>
      <c r="UJU56" s="37"/>
      <c r="UJV56" s="37"/>
      <c r="UJW56" s="37"/>
      <c r="UJX56" s="37"/>
      <c r="UJY56" s="37"/>
      <c r="UJZ56" s="37"/>
      <c r="UKA56" s="37"/>
      <c r="UKB56" s="37"/>
      <c r="UKC56" s="37"/>
      <c r="UKD56" s="37"/>
      <c r="UKE56" s="37"/>
      <c r="UKF56" s="37"/>
      <c r="UKG56" s="37"/>
      <c r="UKH56" s="37"/>
      <c r="UKI56" s="37"/>
      <c r="UKJ56" s="37"/>
      <c r="UKK56" s="37"/>
      <c r="UKL56" s="37"/>
      <c r="UKM56" s="37"/>
      <c r="UKN56" s="37"/>
      <c r="UKO56" s="37"/>
      <c r="UKP56" s="37"/>
      <c r="UKQ56" s="37"/>
      <c r="UKR56" s="37"/>
      <c r="UKS56" s="37"/>
      <c r="UKT56" s="37"/>
      <c r="UKU56" s="37"/>
      <c r="UKV56" s="37"/>
      <c r="UKW56" s="37"/>
      <c r="UKX56" s="37"/>
      <c r="UKY56" s="37"/>
      <c r="UKZ56" s="37"/>
      <c r="ULA56" s="37"/>
      <c r="ULB56" s="37"/>
      <c r="ULC56" s="37"/>
      <c r="ULD56" s="37"/>
      <c r="ULE56" s="37"/>
      <c r="ULF56" s="37"/>
      <c r="ULG56" s="37"/>
      <c r="ULH56" s="37"/>
      <c r="ULI56" s="37"/>
      <c r="ULJ56" s="37"/>
      <c r="ULK56" s="37"/>
      <c r="ULL56" s="37"/>
      <c r="ULM56" s="37"/>
      <c r="ULN56" s="37"/>
      <c r="ULO56" s="37"/>
      <c r="ULP56" s="37"/>
      <c r="ULQ56" s="37"/>
      <c r="ULR56" s="37"/>
      <c r="ULS56" s="37"/>
      <c r="ULT56" s="37"/>
      <c r="ULU56" s="37"/>
      <c r="ULV56" s="37"/>
      <c r="ULW56" s="37"/>
      <c r="ULX56" s="37"/>
      <c r="ULY56" s="37"/>
      <c r="ULZ56" s="37"/>
      <c r="UMA56" s="37"/>
      <c r="UMB56" s="37"/>
      <c r="UMC56" s="37"/>
      <c r="UMD56" s="37"/>
      <c r="UME56" s="37"/>
      <c r="UMF56" s="37"/>
      <c r="UMG56" s="37"/>
      <c r="UMH56" s="37"/>
      <c r="UMI56" s="37"/>
      <c r="UMJ56" s="37"/>
      <c r="UMK56" s="37"/>
      <c r="UML56" s="37"/>
      <c r="UMM56" s="37"/>
      <c r="UMN56" s="37"/>
      <c r="UMO56" s="37"/>
      <c r="UMP56" s="37"/>
      <c r="UMQ56" s="37"/>
      <c r="UMR56" s="37"/>
      <c r="UMS56" s="37"/>
      <c r="UMT56" s="37"/>
      <c r="UMU56" s="37"/>
      <c r="UMV56" s="37"/>
      <c r="UMW56" s="37"/>
      <c r="UMX56" s="37"/>
      <c r="UMY56" s="37"/>
      <c r="UMZ56" s="37"/>
      <c r="UNA56" s="37"/>
      <c r="UNB56" s="37"/>
      <c r="UNC56" s="37"/>
      <c r="UND56" s="37"/>
      <c r="UNE56" s="37"/>
      <c r="UNF56" s="37"/>
      <c r="UNG56" s="37"/>
      <c r="UNH56" s="37"/>
      <c r="UNI56" s="37"/>
      <c r="UNJ56" s="37"/>
      <c r="UNK56" s="37"/>
      <c r="UNL56" s="37"/>
      <c r="UNM56" s="37"/>
      <c r="UNN56" s="37"/>
      <c r="UNO56" s="37"/>
      <c r="UNP56" s="37"/>
      <c r="UNQ56" s="37"/>
      <c r="UNR56" s="37"/>
      <c r="UNS56" s="37"/>
      <c r="UNT56" s="37"/>
      <c r="UNU56" s="37"/>
      <c r="UNV56" s="37"/>
      <c r="UNW56" s="37"/>
      <c r="UNX56" s="37"/>
      <c r="UNY56" s="37"/>
      <c r="UNZ56" s="37"/>
      <c r="UOA56" s="37"/>
      <c r="UOB56" s="37"/>
      <c r="UOC56" s="37"/>
      <c r="UOD56" s="37"/>
      <c r="UOE56" s="37"/>
      <c r="UOF56" s="37"/>
      <c r="UOG56" s="37"/>
      <c r="UOH56" s="37"/>
      <c r="UOI56" s="37"/>
      <c r="UOJ56" s="37"/>
      <c r="UOK56" s="37"/>
      <c r="UOL56" s="37"/>
      <c r="UOM56" s="37"/>
      <c r="UON56" s="37"/>
      <c r="UOO56" s="37"/>
      <c r="UOP56" s="37"/>
      <c r="UOQ56" s="37"/>
      <c r="UOR56" s="37"/>
      <c r="UOS56" s="37"/>
      <c r="UOT56" s="37"/>
      <c r="UOU56" s="37"/>
      <c r="UOV56" s="37"/>
      <c r="UOW56" s="37"/>
      <c r="UOX56" s="37"/>
      <c r="UOY56" s="37"/>
      <c r="UOZ56" s="37"/>
      <c r="UPA56" s="37"/>
      <c r="UPB56" s="37"/>
      <c r="UPC56" s="37"/>
      <c r="UPD56" s="37"/>
      <c r="UPE56" s="37"/>
      <c r="UPF56" s="37"/>
      <c r="UPG56" s="37"/>
      <c r="UPH56" s="37"/>
      <c r="UPI56" s="37"/>
      <c r="UPJ56" s="37"/>
      <c r="UPK56" s="37"/>
      <c r="UPL56" s="37"/>
      <c r="UPM56" s="37"/>
      <c r="UPN56" s="37"/>
      <c r="UPO56" s="37"/>
      <c r="UPP56" s="37"/>
      <c r="UPQ56" s="37"/>
      <c r="UPR56" s="37"/>
      <c r="UPS56" s="37"/>
      <c r="UPT56" s="37"/>
      <c r="UPU56" s="37"/>
      <c r="UPV56" s="37"/>
      <c r="UPW56" s="37"/>
      <c r="UPX56" s="37"/>
      <c r="UPY56" s="37"/>
      <c r="UPZ56" s="37"/>
      <c r="UQA56" s="37"/>
      <c r="UQB56" s="37"/>
      <c r="UQC56" s="37"/>
      <c r="UQD56" s="37"/>
      <c r="UQE56" s="37"/>
      <c r="UQF56" s="37"/>
      <c r="UQG56" s="37"/>
      <c r="UQH56" s="37"/>
      <c r="UQI56" s="37"/>
      <c r="UQJ56" s="37"/>
      <c r="UQK56" s="37"/>
      <c r="UQL56" s="37"/>
      <c r="UQM56" s="37"/>
      <c r="UQN56" s="37"/>
      <c r="UQO56" s="37"/>
      <c r="UQP56" s="37"/>
      <c r="UQQ56" s="37"/>
      <c r="UQR56" s="37"/>
      <c r="UQS56" s="37"/>
      <c r="UQT56" s="37"/>
      <c r="UQU56" s="37"/>
      <c r="UQV56" s="37"/>
      <c r="UQW56" s="37"/>
      <c r="UQX56" s="37"/>
      <c r="UQY56" s="37"/>
      <c r="UQZ56" s="37"/>
      <c r="URA56" s="37"/>
      <c r="URB56" s="37"/>
      <c r="URC56" s="37"/>
      <c r="URD56" s="37"/>
      <c r="URE56" s="37"/>
      <c r="URF56" s="37"/>
      <c r="URG56" s="37"/>
      <c r="URH56" s="37"/>
      <c r="URI56" s="37"/>
      <c r="URJ56" s="37"/>
      <c r="URK56" s="37"/>
      <c r="URL56" s="37"/>
      <c r="URM56" s="37"/>
      <c r="URN56" s="37"/>
      <c r="URO56" s="37"/>
      <c r="URP56" s="37"/>
      <c r="URQ56" s="37"/>
      <c r="URR56" s="37"/>
      <c r="URS56" s="37"/>
      <c r="URT56" s="37"/>
      <c r="URU56" s="37"/>
      <c r="URV56" s="37"/>
      <c r="URW56" s="37"/>
      <c r="URX56" s="37"/>
      <c r="URY56" s="37"/>
      <c r="URZ56" s="37"/>
      <c r="USA56" s="37"/>
      <c r="USB56" s="37"/>
      <c r="USC56" s="37"/>
      <c r="USD56" s="37"/>
      <c r="USE56" s="37"/>
      <c r="USF56" s="37"/>
      <c r="USG56" s="37"/>
      <c r="USH56" s="37"/>
      <c r="USI56" s="37"/>
      <c r="USJ56" s="37"/>
      <c r="USK56" s="37"/>
      <c r="USL56" s="37"/>
      <c r="USM56" s="37"/>
      <c r="USN56" s="37"/>
      <c r="USO56" s="37"/>
      <c r="USP56" s="37"/>
      <c r="USQ56" s="37"/>
      <c r="USR56" s="37"/>
      <c r="USS56" s="37"/>
      <c r="UST56" s="37"/>
      <c r="USU56" s="37"/>
      <c r="USV56" s="37"/>
      <c r="USW56" s="37"/>
      <c r="USX56" s="37"/>
      <c r="USY56" s="37"/>
      <c r="USZ56" s="37"/>
      <c r="UTA56" s="37"/>
      <c r="UTB56" s="37"/>
      <c r="UTC56" s="37"/>
      <c r="UTD56" s="37"/>
      <c r="UTE56" s="37"/>
      <c r="UTF56" s="37"/>
      <c r="UTG56" s="37"/>
      <c r="UTH56" s="37"/>
      <c r="UTI56" s="37"/>
      <c r="UTJ56" s="37"/>
      <c r="UTK56" s="37"/>
      <c r="UTL56" s="37"/>
      <c r="UTM56" s="37"/>
      <c r="UTN56" s="37"/>
      <c r="UTO56" s="37"/>
      <c r="UTP56" s="37"/>
      <c r="UTQ56" s="37"/>
      <c r="UTR56" s="37"/>
      <c r="UTS56" s="37"/>
      <c r="UTT56" s="37"/>
      <c r="UTU56" s="37"/>
      <c r="UTV56" s="37"/>
      <c r="UTW56" s="37"/>
      <c r="UTX56" s="37"/>
      <c r="UTY56" s="37"/>
      <c r="UTZ56" s="37"/>
      <c r="UUA56" s="37"/>
      <c r="UUB56" s="37"/>
      <c r="UUC56" s="37"/>
      <c r="UUD56" s="37"/>
      <c r="UUE56" s="37"/>
      <c r="UUF56" s="37"/>
      <c r="UUG56" s="37"/>
      <c r="UUH56" s="37"/>
      <c r="UUI56" s="37"/>
      <c r="UUJ56" s="37"/>
      <c r="UUK56" s="37"/>
      <c r="UUL56" s="37"/>
      <c r="UUM56" s="37"/>
      <c r="UUN56" s="37"/>
      <c r="UUO56" s="37"/>
      <c r="UUP56" s="37"/>
      <c r="UUQ56" s="37"/>
      <c r="UUR56" s="37"/>
      <c r="UUS56" s="37"/>
      <c r="UUT56" s="37"/>
      <c r="UUU56" s="37"/>
      <c r="UUV56" s="37"/>
      <c r="UUW56" s="37"/>
      <c r="UUX56" s="37"/>
      <c r="UUY56" s="37"/>
      <c r="UUZ56" s="37"/>
      <c r="UVA56" s="37"/>
      <c r="UVB56" s="37"/>
      <c r="UVC56" s="37"/>
      <c r="UVD56" s="37"/>
      <c r="UVE56" s="37"/>
      <c r="UVF56" s="37"/>
      <c r="UVG56" s="37"/>
      <c r="UVH56" s="37"/>
      <c r="UVI56" s="37"/>
      <c r="UVJ56" s="37"/>
      <c r="UVK56" s="37"/>
      <c r="UVL56" s="37"/>
      <c r="UVM56" s="37"/>
      <c r="UVN56" s="37"/>
      <c r="UVO56" s="37"/>
      <c r="UVP56" s="37"/>
      <c r="UVQ56" s="37"/>
      <c r="UVR56" s="37"/>
      <c r="UVS56" s="37"/>
      <c r="UVT56" s="37"/>
      <c r="UVU56" s="37"/>
      <c r="UVV56" s="37"/>
      <c r="UVW56" s="37"/>
      <c r="UVX56" s="37"/>
      <c r="UVY56" s="37"/>
      <c r="UVZ56" s="37"/>
      <c r="UWA56" s="37"/>
      <c r="UWB56" s="37"/>
      <c r="UWC56" s="37"/>
      <c r="UWD56" s="37"/>
      <c r="UWE56" s="37"/>
      <c r="UWF56" s="37"/>
      <c r="UWG56" s="37"/>
      <c r="UWH56" s="37"/>
      <c r="UWI56" s="37"/>
      <c r="UWJ56" s="37"/>
      <c r="UWK56" s="37"/>
      <c r="UWL56" s="37"/>
      <c r="UWM56" s="37"/>
      <c r="UWN56" s="37"/>
      <c r="UWO56" s="37"/>
      <c r="UWP56" s="37"/>
      <c r="UWQ56" s="37"/>
      <c r="UWR56" s="37"/>
      <c r="UWS56" s="37"/>
      <c r="UWT56" s="37"/>
      <c r="UWU56" s="37"/>
      <c r="UWV56" s="37"/>
      <c r="UWW56" s="37"/>
      <c r="UWX56" s="37"/>
      <c r="UWY56" s="37"/>
      <c r="UWZ56" s="37"/>
      <c r="UXA56" s="37"/>
      <c r="UXB56" s="37"/>
      <c r="UXC56" s="37"/>
      <c r="UXD56" s="37"/>
      <c r="UXE56" s="37"/>
      <c r="UXF56" s="37"/>
      <c r="UXG56" s="37"/>
      <c r="UXH56" s="37"/>
      <c r="UXI56" s="37"/>
      <c r="UXJ56" s="37"/>
      <c r="UXK56" s="37"/>
      <c r="UXL56" s="37"/>
      <c r="UXM56" s="37"/>
      <c r="UXN56" s="37"/>
      <c r="UXO56" s="37"/>
      <c r="UXP56" s="37"/>
      <c r="UXQ56" s="37"/>
      <c r="UXR56" s="37"/>
      <c r="UXS56" s="37"/>
      <c r="UXT56" s="37"/>
      <c r="UXU56" s="37"/>
      <c r="UXV56" s="37"/>
      <c r="UXW56" s="37"/>
      <c r="UXX56" s="37"/>
      <c r="UXY56" s="37"/>
      <c r="UXZ56" s="37"/>
      <c r="UYA56" s="37"/>
      <c r="UYB56" s="37"/>
      <c r="UYC56" s="37"/>
      <c r="UYD56" s="37"/>
      <c r="UYE56" s="37"/>
      <c r="UYF56" s="37"/>
      <c r="UYG56" s="37"/>
      <c r="UYH56" s="37"/>
      <c r="UYI56" s="37"/>
      <c r="UYJ56" s="37"/>
      <c r="UYK56" s="37"/>
      <c r="UYL56" s="37"/>
      <c r="UYM56" s="37"/>
      <c r="UYN56" s="37"/>
      <c r="UYO56" s="37"/>
      <c r="UYP56" s="37"/>
      <c r="UYQ56" s="37"/>
      <c r="UYR56" s="37"/>
      <c r="UYS56" s="37"/>
      <c r="UYT56" s="37"/>
      <c r="UYU56" s="37"/>
      <c r="UYV56" s="37"/>
      <c r="UYW56" s="37"/>
      <c r="UYX56" s="37"/>
      <c r="UYY56" s="37"/>
      <c r="UYZ56" s="37"/>
      <c r="UZA56" s="37"/>
      <c r="UZB56" s="37"/>
      <c r="UZC56" s="37"/>
      <c r="UZD56" s="37"/>
      <c r="UZE56" s="37"/>
      <c r="UZF56" s="37"/>
      <c r="UZG56" s="37"/>
      <c r="UZH56" s="37"/>
      <c r="UZI56" s="37"/>
      <c r="UZJ56" s="37"/>
      <c r="UZK56" s="37"/>
      <c r="UZL56" s="37"/>
      <c r="UZM56" s="37"/>
      <c r="UZN56" s="37"/>
      <c r="UZO56" s="37"/>
      <c r="UZP56" s="37"/>
      <c r="UZQ56" s="37"/>
      <c r="UZR56" s="37"/>
      <c r="UZS56" s="37"/>
      <c r="UZT56" s="37"/>
      <c r="UZU56" s="37"/>
      <c r="UZV56" s="37"/>
      <c r="UZW56" s="37"/>
      <c r="UZX56" s="37"/>
      <c r="UZY56" s="37"/>
      <c r="UZZ56" s="37"/>
      <c r="VAA56" s="37"/>
      <c r="VAB56" s="37"/>
      <c r="VAC56" s="37"/>
      <c r="VAD56" s="37"/>
      <c r="VAE56" s="37"/>
      <c r="VAF56" s="37"/>
      <c r="VAG56" s="37"/>
      <c r="VAH56" s="37"/>
      <c r="VAI56" s="37"/>
      <c r="VAJ56" s="37"/>
      <c r="VAK56" s="37"/>
      <c r="VAL56" s="37"/>
      <c r="VAM56" s="37"/>
      <c r="VAN56" s="37"/>
      <c r="VAO56" s="37"/>
      <c r="VAP56" s="37"/>
      <c r="VAQ56" s="37"/>
      <c r="VAR56" s="37"/>
      <c r="VAS56" s="37"/>
      <c r="VAT56" s="37"/>
      <c r="VAU56" s="37"/>
      <c r="VAV56" s="37"/>
      <c r="VAW56" s="37"/>
      <c r="VAX56" s="37"/>
      <c r="VAY56" s="37"/>
      <c r="VAZ56" s="37"/>
      <c r="VBA56" s="37"/>
      <c r="VBB56" s="37"/>
      <c r="VBC56" s="37"/>
      <c r="VBD56" s="37"/>
      <c r="VBE56" s="37"/>
      <c r="VBF56" s="37"/>
      <c r="VBG56" s="37"/>
      <c r="VBH56" s="37"/>
      <c r="VBI56" s="37"/>
      <c r="VBJ56" s="37"/>
      <c r="VBK56" s="37"/>
      <c r="VBL56" s="37"/>
      <c r="VBM56" s="37"/>
      <c r="VBN56" s="37"/>
      <c r="VBO56" s="37"/>
      <c r="VBP56" s="37"/>
      <c r="VBQ56" s="37"/>
      <c r="VBR56" s="37"/>
      <c r="VBS56" s="37"/>
      <c r="VBT56" s="37"/>
      <c r="VBU56" s="37"/>
      <c r="VBV56" s="37"/>
      <c r="VBW56" s="37"/>
      <c r="VBX56" s="37"/>
      <c r="VBY56" s="37"/>
      <c r="VBZ56" s="37"/>
      <c r="VCA56" s="37"/>
      <c r="VCB56" s="37"/>
      <c r="VCC56" s="37"/>
      <c r="VCD56" s="37"/>
      <c r="VCE56" s="37"/>
      <c r="VCF56" s="37"/>
      <c r="VCG56" s="37"/>
      <c r="VCH56" s="37"/>
      <c r="VCI56" s="37"/>
      <c r="VCJ56" s="37"/>
      <c r="VCK56" s="37"/>
      <c r="VCL56" s="37"/>
      <c r="VCM56" s="37"/>
      <c r="VCN56" s="37"/>
      <c r="VCO56" s="37"/>
      <c r="VCP56" s="37"/>
      <c r="VCQ56" s="37"/>
      <c r="VCR56" s="37"/>
      <c r="VCS56" s="37"/>
      <c r="VCT56" s="37"/>
      <c r="VCU56" s="37"/>
      <c r="VCV56" s="37"/>
      <c r="VCW56" s="37"/>
      <c r="VCX56" s="37"/>
      <c r="VCY56" s="37"/>
      <c r="VCZ56" s="37"/>
      <c r="VDA56" s="37"/>
      <c r="VDB56" s="37"/>
      <c r="VDC56" s="37"/>
      <c r="VDD56" s="37"/>
      <c r="VDE56" s="37"/>
      <c r="VDF56" s="37"/>
      <c r="VDG56" s="37"/>
      <c r="VDH56" s="37"/>
      <c r="VDI56" s="37"/>
      <c r="VDJ56" s="37"/>
      <c r="VDK56" s="37"/>
      <c r="VDL56" s="37"/>
      <c r="VDM56" s="37"/>
      <c r="VDN56" s="37"/>
      <c r="VDO56" s="37"/>
      <c r="VDP56" s="37"/>
      <c r="VDQ56" s="37"/>
      <c r="VDR56" s="37"/>
      <c r="VDS56" s="37"/>
      <c r="VDT56" s="37"/>
      <c r="VDU56" s="37"/>
      <c r="VDV56" s="37"/>
      <c r="VDW56" s="37"/>
      <c r="VDX56" s="37"/>
      <c r="VDY56" s="37"/>
      <c r="VDZ56" s="37"/>
      <c r="VEA56" s="37"/>
      <c r="VEB56" s="37"/>
      <c r="VEC56" s="37"/>
      <c r="VED56" s="37"/>
      <c r="VEE56" s="37"/>
      <c r="VEF56" s="37"/>
      <c r="VEG56" s="37"/>
      <c r="VEH56" s="37"/>
      <c r="VEI56" s="37"/>
      <c r="VEJ56" s="37"/>
      <c r="VEK56" s="37"/>
      <c r="VEL56" s="37"/>
      <c r="VEM56" s="37"/>
      <c r="VEN56" s="37"/>
      <c r="VEO56" s="37"/>
      <c r="VEP56" s="37"/>
      <c r="VEQ56" s="37"/>
      <c r="VER56" s="37"/>
      <c r="VES56" s="37"/>
      <c r="VET56" s="37"/>
      <c r="VEU56" s="37"/>
      <c r="VEV56" s="37"/>
      <c r="VEW56" s="37"/>
      <c r="VEX56" s="37"/>
      <c r="VEY56" s="37"/>
      <c r="VEZ56" s="37"/>
      <c r="VFA56" s="37"/>
      <c r="VFB56" s="37"/>
      <c r="VFC56" s="37"/>
      <c r="VFD56" s="37"/>
      <c r="VFE56" s="37"/>
      <c r="VFF56" s="37"/>
      <c r="VFG56" s="37"/>
      <c r="VFH56" s="37"/>
      <c r="VFI56" s="37"/>
      <c r="VFJ56" s="37"/>
      <c r="VFK56" s="37"/>
      <c r="VFL56" s="37"/>
      <c r="VFM56" s="37"/>
      <c r="VFN56" s="37"/>
      <c r="VFO56" s="37"/>
      <c r="VFP56" s="37"/>
      <c r="VFQ56" s="37"/>
      <c r="VFR56" s="37"/>
      <c r="VFS56" s="37"/>
      <c r="VFT56" s="37"/>
      <c r="VFU56" s="37"/>
      <c r="VFV56" s="37"/>
      <c r="VFW56" s="37"/>
      <c r="VFX56" s="37"/>
      <c r="VFY56" s="37"/>
      <c r="VFZ56" s="37"/>
      <c r="VGA56" s="37"/>
      <c r="VGB56" s="37"/>
      <c r="VGC56" s="37"/>
      <c r="VGD56" s="37"/>
      <c r="VGE56" s="37"/>
      <c r="VGF56" s="37"/>
      <c r="VGG56" s="37"/>
      <c r="VGH56" s="37"/>
      <c r="VGI56" s="37"/>
      <c r="VGJ56" s="37"/>
      <c r="VGK56" s="37"/>
      <c r="VGL56" s="37"/>
      <c r="VGM56" s="37"/>
      <c r="VGN56" s="37"/>
      <c r="VGO56" s="37"/>
      <c r="VGP56" s="37"/>
      <c r="VGQ56" s="37"/>
      <c r="VGR56" s="37"/>
      <c r="VGS56" s="37"/>
      <c r="VGT56" s="37"/>
      <c r="VGU56" s="37"/>
      <c r="VGV56" s="37"/>
      <c r="VGW56" s="37"/>
      <c r="VGX56" s="37"/>
      <c r="VGY56" s="37"/>
      <c r="VGZ56" s="37"/>
      <c r="VHA56" s="37"/>
      <c r="VHB56" s="37"/>
      <c r="VHC56" s="37"/>
      <c r="VHD56" s="37"/>
      <c r="VHE56" s="37"/>
      <c r="VHF56" s="37"/>
      <c r="VHG56" s="37"/>
      <c r="VHH56" s="37"/>
      <c r="VHI56" s="37"/>
      <c r="VHJ56" s="37"/>
      <c r="VHK56" s="37"/>
      <c r="VHL56" s="37"/>
      <c r="VHM56" s="37"/>
      <c r="VHN56" s="37"/>
      <c r="VHO56" s="37"/>
      <c r="VHP56" s="37"/>
      <c r="VHQ56" s="37"/>
      <c r="VHR56" s="37"/>
      <c r="VHS56" s="37"/>
      <c r="VHT56" s="37"/>
      <c r="VHU56" s="37"/>
      <c r="VHV56" s="37"/>
      <c r="VHW56" s="37"/>
      <c r="VHX56" s="37"/>
      <c r="VHY56" s="37"/>
      <c r="VHZ56" s="37"/>
      <c r="VIA56" s="37"/>
      <c r="VIB56" s="37"/>
      <c r="VIC56" s="37"/>
      <c r="VID56" s="37"/>
      <c r="VIE56" s="37"/>
      <c r="VIF56" s="37"/>
      <c r="VIG56" s="37"/>
      <c r="VIH56" s="37"/>
      <c r="VII56" s="37"/>
      <c r="VIJ56" s="37"/>
      <c r="VIK56" s="37"/>
      <c r="VIL56" s="37"/>
      <c r="VIM56" s="37"/>
      <c r="VIN56" s="37"/>
      <c r="VIO56" s="37"/>
      <c r="VIP56" s="37"/>
      <c r="VIQ56" s="37"/>
      <c r="VIR56" s="37"/>
      <c r="VIS56" s="37"/>
      <c r="VIT56" s="37"/>
      <c r="VIU56" s="37"/>
      <c r="VIV56" s="37"/>
      <c r="VIW56" s="37"/>
      <c r="VIX56" s="37"/>
      <c r="VIY56" s="37"/>
      <c r="VIZ56" s="37"/>
      <c r="VJA56" s="37"/>
      <c r="VJB56" s="37"/>
      <c r="VJC56" s="37"/>
      <c r="VJD56" s="37"/>
      <c r="VJE56" s="37"/>
      <c r="VJF56" s="37"/>
      <c r="VJG56" s="37"/>
      <c r="VJH56" s="37"/>
      <c r="VJI56" s="37"/>
      <c r="VJJ56" s="37"/>
      <c r="VJK56" s="37"/>
      <c r="VJL56" s="37"/>
      <c r="VJM56" s="37"/>
      <c r="VJN56" s="37"/>
      <c r="VJO56" s="37"/>
      <c r="VJP56" s="37"/>
      <c r="VJQ56" s="37"/>
      <c r="VJR56" s="37"/>
      <c r="VJS56" s="37"/>
      <c r="VJT56" s="37"/>
      <c r="VJU56" s="37"/>
      <c r="VJV56" s="37"/>
      <c r="VJW56" s="37"/>
      <c r="VJX56" s="37"/>
      <c r="VJY56" s="37"/>
      <c r="VJZ56" s="37"/>
      <c r="VKA56" s="37"/>
      <c r="VKB56" s="37"/>
      <c r="VKC56" s="37"/>
      <c r="VKD56" s="37"/>
      <c r="VKE56" s="37"/>
      <c r="VKF56" s="37"/>
      <c r="VKG56" s="37"/>
      <c r="VKH56" s="37"/>
      <c r="VKI56" s="37"/>
      <c r="VKJ56" s="37"/>
      <c r="VKK56" s="37"/>
      <c r="VKL56" s="37"/>
      <c r="VKM56" s="37"/>
      <c r="VKN56" s="37"/>
      <c r="VKO56" s="37"/>
      <c r="VKP56" s="37"/>
      <c r="VKQ56" s="37"/>
      <c r="VKR56" s="37"/>
      <c r="VKS56" s="37"/>
      <c r="VKT56" s="37"/>
      <c r="VKU56" s="37"/>
      <c r="VKV56" s="37"/>
      <c r="VKW56" s="37"/>
      <c r="VKX56" s="37"/>
      <c r="VKY56" s="37"/>
      <c r="VKZ56" s="37"/>
      <c r="VLA56" s="37"/>
      <c r="VLB56" s="37"/>
      <c r="VLC56" s="37"/>
      <c r="VLD56" s="37"/>
      <c r="VLE56" s="37"/>
      <c r="VLF56" s="37"/>
      <c r="VLG56" s="37"/>
      <c r="VLH56" s="37"/>
      <c r="VLI56" s="37"/>
      <c r="VLJ56" s="37"/>
      <c r="VLK56" s="37"/>
      <c r="VLL56" s="37"/>
      <c r="VLM56" s="37"/>
      <c r="VLN56" s="37"/>
      <c r="VLO56" s="37"/>
      <c r="VLP56" s="37"/>
      <c r="VLQ56" s="37"/>
      <c r="VLR56" s="37"/>
      <c r="VLS56" s="37"/>
      <c r="VLT56" s="37"/>
      <c r="VLU56" s="37"/>
      <c r="VLV56" s="37"/>
      <c r="VLW56" s="37"/>
      <c r="VLX56" s="37"/>
      <c r="VLY56" s="37"/>
      <c r="VLZ56" s="37"/>
      <c r="VMA56" s="37"/>
      <c r="VMB56" s="37"/>
      <c r="VMC56" s="37"/>
      <c r="VMD56" s="37"/>
      <c r="VME56" s="37"/>
      <c r="VMF56" s="37"/>
      <c r="VMG56" s="37"/>
      <c r="VMH56" s="37"/>
      <c r="VMI56" s="37"/>
      <c r="VMJ56" s="37"/>
      <c r="VMK56" s="37"/>
      <c r="VML56" s="37"/>
      <c r="VMM56" s="37"/>
      <c r="VMN56" s="37"/>
      <c r="VMO56" s="37"/>
      <c r="VMP56" s="37"/>
      <c r="VMQ56" s="37"/>
      <c r="VMR56" s="37"/>
      <c r="VMS56" s="37"/>
      <c r="VMT56" s="37"/>
      <c r="VMU56" s="37"/>
      <c r="VMV56" s="37"/>
      <c r="VMW56" s="37"/>
      <c r="VMX56" s="37"/>
      <c r="VMY56" s="37"/>
      <c r="VMZ56" s="37"/>
      <c r="VNA56" s="37"/>
      <c r="VNB56" s="37"/>
      <c r="VNC56" s="37"/>
      <c r="VND56" s="37"/>
      <c r="VNE56" s="37"/>
      <c r="VNF56" s="37"/>
      <c r="VNG56" s="37"/>
      <c r="VNH56" s="37"/>
      <c r="VNI56" s="37"/>
      <c r="VNJ56" s="37"/>
      <c r="VNK56" s="37"/>
      <c r="VNL56" s="37"/>
      <c r="VNM56" s="37"/>
      <c r="VNN56" s="37"/>
      <c r="VNO56" s="37"/>
      <c r="VNP56" s="37"/>
      <c r="VNQ56" s="37"/>
      <c r="VNR56" s="37"/>
      <c r="VNS56" s="37"/>
      <c r="VNT56" s="37"/>
      <c r="VNU56" s="37"/>
      <c r="VNV56" s="37"/>
      <c r="VNW56" s="37"/>
      <c r="VNX56" s="37"/>
      <c r="VNY56" s="37"/>
      <c r="VNZ56" s="37"/>
      <c r="VOA56" s="37"/>
      <c r="VOB56" s="37"/>
      <c r="VOC56" s="37"/>
      <c r="VOD56" s="37"/>
      <c r="VOE56" s="37"/>
      <c r="VOF56" s="37"/>
      <c r="VOG56" s="37"/>
      <c r="VOH56" s="37"/>
      <c r="VOI56" s="37"/>
      <c r="VOJ56" s="37"/>
      <c r="VOK56" s="37"/>
      <c r="VOL56" s="37"/>
      <c r="VOM56" s="37"/>
      <c r="VON56" s="37"/>
      <c r="VOO56" s="37"/>
      <c r="VOP56" s="37"/>
      <c r="VOQ56" s="37"/>
      <c r="VOR56" s="37"/>
      <c r="VOS56" s="37"/>
      <c r="VOT56" s="37"/>
      <c r="VOU56" s="37"/>
      <c r="VOV56" s="37"/>
      <c r="VOW56" s="37"/>
      <c r="VOX56" s="37"/>
      <c r="VOY56" s="37"/>
      <c r="VOZ56" s="37"/>
      <c r="VPA56" s="37"/>
      <c r="VPB56" s="37"/>
      <c r="VPC56" s="37"/>
      <c r="VPD56" s="37"/>
      <c r="VPE56" s="37"/>
      <c r="VPF56" s="37"/>
      <c r="VPG56" s="37"/>
      <c r="VPH56" s="37"/>
      <c r="VPI56" s="37"/>
      <c r="VPJ56" s="37"/>
      <c r="VPK56" s="37"/>
      <c r="VPL56" s="37"/>
      <c r="VPM56" s="37"/>
      <c r="VPN56" s="37"/>
      <c r="VPO56" s="37"/>
      <c r="VPP56" s="37"/>
      <c r="VPQ56" s="37"/>
      <c r="VPR56" s="37"/>
      <c r="VPS56" s="37"/>
      <c r="VPT56" s="37"/>
      <c r="VPU56" s="37"/>
      <c r="VPV56" s="37"/>
      <c r="VPW56" s="37"/>
      <c r="VPX56" s="37"/>
      <c r="VPY56" s="37"/>
      <c r="VPZ56" s="37"/>
      <c r="VQA56" s="37"/>
      <c r="VQB56" s="37"/>
      <c r="VQC56" s="37"/>
      <c r="VQD56" s="37"/>
      <c r="VQE56" s="37"/>
      <c r="VQF56" s="37"/>
      <c r="VQG56" s="37"/>
      <c r="VQH56" s="37"/>
      <c r="VQI56" s="37"/>
      <c r="VQJ56" s="37"/>
      <c r="VQK56" s="37"/>
      <c r="VQL56" s="37"/>
      <c r="VQM56" s="37"/>
      <c r="VQN56" s="37"/>
      <c r="VQO56" s="37"/>
      <c r="VQP56" s="37"/>
      <c r="VQQ56" s="37"/>
      <c r="VQR56" s="37"/>
      <c r="VQS56" s="37"/>
      <c r="VQT56" s="37"/>
      <c r="VQU56" s="37"/>
      <c r="VQV56" s="37"/>
      <c r="VQW56" s="37"/>
      <c r="VQX56" s="37"/>
      <c r="VQY56" s="37"/>
      <c r="VQZ56" s="37"/>
      <c r="VRA56" s="37"/>
      <c r="VRB56" s="37"/>
      <c r="VRC56" s="37"/>
      <c r="VRD56" s="37"/>
      <c r="VRE56" s="37"/>
      <c r="VRF56" s="37"/>
      <c r="VRG56" s="37"/>
      <c r="VRH56" s="37"/>
      <c r="VRI56" s="37"/>
      <c r="VRJ56" s="37"/>
      <c r="VRK56" s="37"/>
      <c r="VRL56" s="37"/>
      <c r="VRM56" s="37"/>
      <c r="VRN56" s="37"/>
      <c r="VRO56" s="37"/>
      <c r="VRP56" s="37"/>
      <c r="VRQ56" s="37"/>
      <c r="VRR56" s="37"/>
      <c r="VRS56" s="37"/>
      <c r="VRT56" s="37"/>
      <c r="VRU56" s="37"/>
      <c r="VRV56" s="37"/>
      <c r="VRW56" s="37"/>
      <c r="VRX56" s="37"/>
      <c r="VRY56" s="37"/>
      <c r="VRZ56" s="37"/>
      <c r="VSA56" s="37"/>
      <c r="VSB56" s="37"/>
      <c r="VSC56" s="37"/>
      <c r="VSD56" s="37"/>
      <c r="VSE56" s="37"/>
      <c r="VSF56" s="37"/>
      <c r="VSG56" s="37"/>
      <c r="VSH56" s="37"/>
      <c r="VSI56" s="37"/>
      <c r="VSJ56" s="37"/>
      <c r="VSK56" s="37"/>
      <c r="VSL56" s="37"/>
      <c r="VSM56" s="37"/>
      <c r="VSN56" s="37"/>
      <c r="VSO56" s="37"/>
      <c r="VSP56" s="37"/>
      <c r="VSQ56" s="37"/>
      <c r="VSR56" s="37"/>
      <c r="VSS56" s="37"/>
      <c r="VST56" s="37"/>
      <c r="VSU56" s="37"/>
      <c r="VSV56" s="37"/>
      <c r="VSW56" s="37"/>
      <c r="VSX56" s="37"/>
      <c r="VSY56" s="37"/>
      <c r="VSZ56" s="37"/>
      <c r="VTA56" s="37"/>
      <c r="VTB56" s="37"/>
      <c r="VTC56" s="37"/>
      <c r="VTD56" s="37"/>
      <c r="VTE56" s="37"/>
      <c r="VTF56" s="37"/>
      <c r="VTG56" s="37"/>
      <c r="VTH56" s="37"/>
      <c r="VTI56" s="37"/>
      <c r="VTJ56" s="37"/>
      <c r="VTK56" s="37"/>
      <c r="VTL56" s="37"/>
      <c r="VTM56" s="37"/>
      <c r="VTN56" s="37"/>
      <c r="VTO56" s="37"/>
      <c r="VTP56" s="37"/>
      <c r="VTQ56" s="37"/>
      <c r="VTR56" s="37"/>
      <c r="VTS56" s="37"/>
      <c r="VTT56" s="37"/>
      <c r="VTU56" s="37"/>
      <c r="VTV56" s="37"/>
      <c r="VTW56" s="37"/>
      <c r="VTX56" s="37"/>
      <c r="VTY56" s="37"/>
      <c r="VTZ56" s="37"/>
      <c r="VUA56" s="37"/>
      <c r="VUB56" s="37"/>
      <c r="VUC56" s="37"/>
      <c r="VUD56" s="37"/>
      <c r="VUE56" s="37"/>
      <c r="VUF56" s="37"/>
      <c r="VUG56" s="37"/>
      <c r="VUH56" s="37"/>
      <c r="VUI56" s="37"/>
      <c r="VUJ56" s="37"/>
      <c r="VUK56" s="37"/>
      <c r="VUL56" s="37"/>
      <c r="VUM56" s="37"/>
      <c r="VUN56" s="37"/>
      <c r="VUO56" s="37"/>
      <c r="VUP56" s="37"/>
      <c r="VUQ56" s="37"/>
      <c r="VUR56" s="37"/>
      <c r="VUS56" s="37"/>
      <c r="VUT56" s="37"/>
      <c r="VUU56" s="37"/>
      <c r="VUV56" s="37"/>
      <c r="VUW56" s="37"/>
      <c r="VUX56" s="37"/>
      <c r="VUY56" s="37"/>
      <c r="VUZ56" s="37"/>
      <c r="VVA56" s="37"/>
      <c r="VVB56" s="37"/>
      <c r="VVC56" s="37"/>
      <c r="VVD56" s="37"/>
      <c r="VVE56" s="37"/>
      <c r="VVF56" s="37"/>
      <c r="VVG56" s="37"/>
      <c r="VVH56" s="37"/>
      <c r="VVI56" s="37"/>
      <c r="VVJ56" s="37"/>
      <c r="VVK56" s="37"/>
      <c r="VVL56" s="37"/>
      <c r="VVM56" s="37"/>
      <c r="VVN56" s="37"/>
      <c r="VVO56" s="37"/>
      <c r="VVP56" s="37"/>
      <c r="VVQ56" s="37"/>
      <c r="VVR56" s="37"/>
      <c r="VVS56" s="37"/>
      <c r="VVT56" s="37"/>
      <c r="VVU56" s="37"/>
      <c r="VVV56" s="37"/>
      <c r="VVW56" s="37"/>
      <c r="VVX56" s="37"/>
      <c r="VVY56" s="37"/>
      <c r="VVZ56" s="37"/>
      <c r="VWA56" s="37"/>
      <c r="VWB56" s="37"/>
      <c r="VWC56" s="37"/>
      <c r="VWD56" s="37"/>
      <c r="VWE56" s="37"/>
      <c r="VWF56" s="37"/>
      <c r="VWG56" s="37"/>
      <c r="VWH56" s="37"/>
      <c r="VWI56" s="37"/>
      <c r="VWJ56" s="37"/>
      <c r="VWK56" s="37"/>
      <c r="VWL56" s="37"/>
      <c r="VWM56" s="37"/>
      <c r="VWN56" s="37"/>
      <c r="VWO56" s="37"/>
      <c r="VWP56" s="37"/>
      <c r="VWQ56" s="37"/>
      <c r="VWR56" s="37"/>
      <c r="VWS56" s="37"/>
      <c r="VWT56" s="37"/>
      <c r="VWU56" s="37"/>
      <c r="VWV56" s="37"/>
      <c r="VWW56" s="37"/>
      <c r="VWX56" s="37"/>
      <c r="VWY56" s="37"/>
      <c r="VWZ56" s="37"/>
      <c r="VXA56" s="37"/>
      <c r="VXB56" s="37"/>
      <c r="VXC56" s="37"/>
      <c r="VXD56" s="37"/>
      <c r="VXE56" s="37"/>
      <c r="VXF56" s="37"/>
      <c r="VXG56" s="37"/>
      <c r="VXH56" s="37"/>
      <c r="VXI56" s="37"/>
      <c r="VXJ56" s="37"/>
      <c r="VXK56" s="37"/>
      <c r="VXL56" s="37"/>
      <c r="VXM56" s="37"/>
      <c r="VXN56" s="37"/>
      <c r="VXO56" s="37"/>
      <c r="VXP56" s="37"/>
      <c r="VXQ56" s="37"/>
      <c r="VXR56" s="37"/>
      <c r="VXS56" s="37"/>
      <c r="VXT56" s="37"/>
      <c r="VXU56" s="37"/>
      <c r="VXV56" s="37"/>
      <c r="VXW56" s="37"/>
      <c r="VXX56" s="37"/>
      <c r="VXY56" s="37"/>
      <c r="VXZ56" s="37"/>
      <c r="VYA56" s="37"/>
      <c r="VYB56" s="37"/>
      <c r="VYC56" s="37"/>
      <c r="VYD56" s="37"/>
      <c r="VYE56" s="37"/>
      <c r="VYF56" s="37"/>
      <c r="VYG56" s="37"/>
      <c r="VYH56" s="37"/>
      <c r="VYI56" s="37"/>
      <c r="VYJ56" s="37"/>
      <c r="VYK56" s="37"/>
      <c r="VYL56" s="37"/>
      <c r="VYM56" s="37"/>
      <c r="VYN56" s="37"/>
      <c r="VYO56" s="37"/>
      <c r="VYP56" s="37"/>
      <c r="VYQ56" s="37"/>
      <c r="VYR56" s="37"/>
      <c r="VYS56" s="37"/>
      <c r="VYT56" s="37"/>
      <c r="VYU56" s="37"/>
      <c r="VYV56" s="37"/>
      <c r="VYW56" s="37"/>
      <c r="VYX56" s="37"/>
      <c r="VYY56" s="37"/>
      <c r="VYZ56" s="37"/>
      <c r="VZA56" s="37"/>
      <c r="VZB56" s="37"/>
      <c r="VZC56" s="37"/>
      <c r="VZD56" s="37"/>
      <c r="VZE56" s="37"/>
      <c r="VZF56" s="37"/>
      <c r="VZG56" s="37"/>
      <c r="VZH56" s="37"/>
      <c r="VZI56" s="37"/>
      <c r="VZJ56" s="37"/>
      <c r="VZK56" s="37"/>
      <c r="VZL56" s="37"/>
      <c r="VZM56" s="37"/>
      <c r="VZN56" s="37"/>
      <c r="VZO56" s="37"/>
      <c r="VZP56" s="37"/>
      <c r="VZQ56" s="37"/>
      <c r="VZR56" s="37"/>
      <c r="VZS56" s="37"/>
      <c r="VZT56" s="37"/>
      <c r="VZU56" s="37"/>
      <c r="VZV56" s="37"/>
      <c r="VZW56" s="37"/>
      <c r="VZX56" s="37"/>
      <c r="VZY56" s="37"/>
      <c r="VZZ56" s="37"/>
      <c r="WAA56" s="37"/>
      <c r="WAB56" s="37"/>
      <c r="WAC56" s="37"/>
      <c r="WAD56" s="37"/>
      <c r="WAE56" s="37"/>
      <c r="WAF56" s="37"/>
      <c r="WAG56" s="37"/>
      <c r="WAH56" s="37"/>
      <c r="WAI56" s="37"/>
      <c r="WAJ56" s="37"/>
      <c r="WAK56" s="37"/>
      <c r="WAL56" s="37"/>
      <c r="WAM56" s="37"/>
      <c r="WAN56" s="37"/>
      <c r="WAO56" s="37"/>
      <c r="WAP56" s="37"/>
      <c r="WAQ56" s="37"/>
      <c r="WAR56" s="37"/>
      <c r="WAS56" s="37"/>
      <c r="WAT56" s="37"/>
      <c r="WAU56" s="37"/>
      <c r="WAV56" s="37"/>
      <c r="WAW56" s="37"/>
      <c r="WAX56" s="37"/>
      <c r="WAY56" s="37"/>
      <c r="WAZ56" s="37"/>
      <c r="WBA56" s="37"/>
      <c r="WBB56" s="37"/>
      <c r="WBC56" s="37"/>
      <c r="WBD56" s="37"/>
      <c r="WBE56" s="37"/>
      <c r="WBF56" s="37"/>
      <c r="WBG56" s="37"/>
      <c r="WBH56" s="37"/>
      <c r="WBI56" s="37"/>
      <c r="WBJ56" s="37"/>
      <c r="WBK56" s="37"/>
      <c r="WBL56" s="37"/>
      <c r="WBM56" s="37"/>
      <c r="WBN56" s="37"/>
      <c r="WBO56" s="37"/>
      <c r="WBP56" s="37"/>
      <c r="WBQ56" s="37"/>
      <c r="WBR56" s="37"/>
      <c r="WBS56" s="37"/>
      <c r="WBT56" s="37"/>
      <c r="WBU56" s="37"/>
      <c r="WBV56" s="37"/>
      <c r="WBW56" s="37"/>
      <c r="WBX56" s="37"/>
      <c r="WBY56" s="37"/>
      <c r="WBZ56" s="37"/>
      <c r="WCA56" s="37"/>
      <c r="WCB56" s="37"/>
      <c r="WCC56" s="37"/>
      <c r="WCD56" s="37"/>
      <c r="WCE56" s="37"/>
      <c r="WCF56" s="37"/>
      <c r="WCG56" s="37"/>
      <c r="WCH56" s="37"/>
      <c r="WCI56" s="37"/>
      <c r="WCJ56" s="37"/>
      <c r="WCK56" s="37"/>
      <c r="WCL56" s="37"/>
      <c r="WCM56" s="37"/>
      <c r="WCN56" s="37"/>
      <c r="WCO56" s="37"/>
      <c r="WCP56" s="37"/>
      <c r="WCQ56" s="37"/>
      <c r="WCR56" s="37"/>
      <c r="WCS56" s="37"/>
      <c r="WCT56" s="37"/>
      <c r="WCU56" s="37"/>
      <c r="WCV56" s="37"/>
      <c r="WCW56" s="37"/>
      <c r="WCX56" s="37"/>
      <c r="WCY56" s="37"/>
      <c r="WCZ56" s="37"/>
      <c r="WDA56" s="37"/>
      <c r="WDB56" s="37"/>
      <c r="WDC56" s="37"/>
      <c r="WDD56" s="37"/>
      <c r="WDE56" s="37"/>
      <c r="WDF56" s="37"/>
      <c r="WDG56" s="37"/>
      <c r="WDH56" s="37"/>
      <c r="WDI56" s="37"/>
      <c r="WDJ56" s="37"/>
      <c r="WDK56" s="37"/>
      <c r="WDL56" s="37"/>
      <c r="WDM56" s="37"/>
      <c r="WDN56" s="37"/>
      <c r="WDO56" s="37"/>
      <c r="WDP56" s="37"/>
      <c r="WDQ56" s="37"/>
      <c r="WDR56" s="37"/>
      <c r="WDS56" s="37"/>
      <c r="WDT56" s="37"/>
      <c r="WDU56" s="37"/>
      <c r="WDV56" s="37"/>
      <c r="WDW56" s="37"/>
      <c r="WDX56" s="37"/>
      <c r="WDY56" s="37"/>
      <c r="WDZ56" s="37"/>
      <c r="WEA56" s="37"/>
      <c r="WEB56" s="37"/>
      <c r="WEC56" s="37"/>
      <c r="WED56" s="37"/>
      <c r="WEE56" s="37"/>
      <c r="WEF56" s="37"/>
      <c r="WEG56" s="37"/>
      <c r="WEH56" s="37"/>
      <c r="WEI56" s="37"/>
      <c r="WEJ56" s="37"/>
      <c r="WEK56" s="37"/>
      <c r="WEL56" s="37"/>
      <c r="WEM56" s="37"/>
      <c r="WEN56" s="37"/>
      <c r="WEO56" s="37"/>
      <c r="WEP56" s="37"/>
      <c r="WEQ56" s="37"/>
      <c r="WER56" s="37"/>
      <c r="WES56" s="37"/>
      <c r="WET56" s="37"/>
      <c r="WEU56" s="37"/>
      <c r="WEV56" s="37"/>
      <c r="WEW56" s="37"/>
      <c r="WEX56" s="37"/>
      <c r="WEY56" s="37"/>
      <c r="WEZ56" s="37"/>
      <c r="WFA56" s="37"/>
      <c r="WFB56" s="37"/>
      <c r="WFC56" s="37"/>
      <c r="WFD56" s="37"/>
      <c r="WFE56" s="37"/>
      <c r="WFF56" s="37"/>
      <c r="WFG56" s="37"/>
      <c r="WFH56" s="37"/>
      <c r="WFI56" s="37"/>
      <c r="WFJ56" s="37"/>
      <c r="WFK56" s="37"/>
      <c r="WFL56" s="37"/>
      <c r="WFM56" s="37"/>
      <c r="WFN56" s="37"/>
      <c r="WFO56" s="37"/>
      <c r="WFP56" s="37"/>
      <c r="WFQ56" s="37"/>
      <c r="WFR56" s="37"/>
      <c r="WFS56" s="37"/>
      <c r="WFT56" s="37"/>
      <c r="WFU56" s="37"/>
      <c r="WFV56" s="37"/>
      <c r="WFW56" s="37"/>
      <c r="WFX56" s="37"/>
      <c r="WFY56" s="37"/>
      <c r="WFZ56" s="37"/>
      <c r="WGA56" s="37"/>
      <c r="WGB56" s="37"/>
      <c r="WGC56" s="37"/>
      <c r="WGD56" s="37"/>
      <c r="WGE56" s="37"/>
      <c r="WGF56" s="37"/>
      <c r="WGG56" s="37"/>
      <c r="WGH56" s="37"/>
      <c r="WGI56" s="37"/>
      <c r="WGJ56" s="37"/>
      <c r="WGK56" s="37"/>
      <c r="WGL56" s="37"/>
      <c r="WGM56" s="37"/>
      <c r="WGN56" s="37"/>
      <c r="WGO56" s="37"/>
      <c r="WGP56" s="37"/>
      <c r="WGQ56" s="37"/>
      <c r="WGR56" s="37"/>
      <c r="WGS56" s="37"/>
      <c r="WGT56" s="37"/>
      <c r="WGU56" s="37"/>
      <c r="WGV56" s="37"/>
      <c r="WGW56" s="37"/>
      <c r="WGX56" s="37"/>
      <c r="WGY56" s="37"/>
      <c r="WGZ56" s="37"/>
      <c r="WHA56" s="37"/>
      <c r="WHB56" s="37"/>
      <c r="WHC56" s="37"/>
      <c r="WHD56" s="37"/>
      <c r="WHE56" s="37"/>
      <c r="WHF56" s="37"/>
      <c r="WHG56" s="37"/>
      <c r="WHH56" s="37"/>
      <c r="WHI56" s="37"/>
      <c r="WHJ56" s="37"/>
      <c r="WHK56" s="37"/>
      <c r="WHL56" s="37"/>
      <c r="WHM56" s="37"/>
      <c r="WHN56" s="37"/>
      <c r="WHO56" s="37"/>
      <c r="WHP56" s="37"/>
      <c r="WHQ56" s="37"/>
      <c r="WHR56" s="37"/>
      <c r="WHS56" s="37"/>
      <c r="WHT56" s="37"/>
      <c r="WHU56" s="37"/>
      <c r="WHV56" s="37"/>
      <c r="WHW56" s="37"/>
      <c r="WHX56" s="37"/>
      <c r="WHY56" s="37"/>
      <c r="WHZ56" s="37"/>
      <c r="WIA56" s="37"/>
      <c r="WIB56" s="37"/>
      <c r="WIC56" s="37"/>
      <c r="WID56" s="37"/>
      <c r="WIE56" s="37"/>
      <c r="WIF56" s="37"/>
      <c r="WIG56" s="37"/>
      <c r="WIH56" s="37"/>
      <c r="WII56" s="37"/>
      <c r="WIJ56" s="37"/>
      <c r="WIK56" s="37"/>
      <c r="WIL56" s="37"/>
      <c r="WIM56" s="37"/>
      <c r="WIN56" s="37"/>
      <c r="WIO56" s="37"/>
      <c r="WIP56" s="37"/>
      <c r="WIQ56" s="37"/>
      <c r="WIR56" s="37"/>
      <c r="WIS56" s="37"/>
      <c r="WIT56" s="37"/>
      <c r="WIU56" s="37"/>
      <c r="WIV56" s="37"/>
      <c r="WIW56" s="37"/>
      <c r="WIX56" s="37"/>
      <c r="WIY56" s="37"/>
      <c r="WIZ56" s="37"/>
      <c r="WJA56" s="37"/>
      <c r="WJB56" s="37"/>
      <c r="WJC56" s="37"/>
      <c r="WJD56" s="37"/>
      <c r="WJE56" s="37"/>
      <c r="WJF56" s="37"/>
      <c r="WJG56" s="37"/>
      <c r="WJH56" s="37"/>
      <c r="WJI56" s="37"/>
      <c r="WJJ56" s="37"/>
      <c r="WJK56" s="37"/>
      <c r="WJL56" s="37"/>
      <c r="WJM56" s="37"/>
      <c r="WJN56" s="37"/>
      <c r="WJO56" s="37"/>
      <c r="WJP56" s="37"/>
      <c r="WJQ56" s="37"/>
      <c r="WJR56" s="37"/>
      <c r="WJS56" s="37"/>
      <c r="WJT56" s="37"/>
      <c r="WJU56" s="37"/>
      <c r="WJV56" s="37"/>
      <c r="WJW56" s="37"/>
      <c r="WJX56" s="37"/>
      <c r="WJY56" s="37"/>
      <c r="WJZ56" s="37"/>
      <c r="WKA56" s="37"/>
      <c r="WKB56" s="37"/>
      <c r="WKC56" s="37"/>
      <c r="WKD56" s="37"/>
      <c r="WKE56" s="37"/>
      <c r="WKF56" s="37"/>
      <c r="WKG56" s="37"/>
      <c r="WKH56" s="37"/>
      <c r="WKI56" s="37"/>
      <c r="WKJ56" s="37"/>
      <c r="WKK56" s="37"/>
      <c r="WKL56" s="37"/>
      <c r="WKM56" s="37"/>
      <c r="WKN56" s="37"/>
      <c r="WKO56" s="37"/>
      <c r="WKP56" s="37"/>
      <c r="WKQ56" s="37"/>
      <c r="WKR56" s="37"/>
      <c r="WKS56" s="37"/>
      <c r="WKT56" s="37"/>
      <c r="WKU56" s="37"/>
      <c r="WKV56" s="37"/>
      <c r="WKW56" s="37"/>
      <c r="WKX56" s="37"/>
      <c r="WKY56" s="37"/>
      <c r="WKZ56" s="37"/>
      <c r="WLA56" s="37"/>
      <c r="WLB56" s="37"/>
      <c r="WLC56" s="37"/>
      <c r="WLD56" s="37"/>
      <c r="WLE56" s="37"/>
      <c r="WLF56" s="37"/>
      <c r="WLG56" s="37"/>
      <c r="WLH56" s="37"/>
      <c r="WLI56" s="37"/>
      <c r="WLJ56" s="37"/>
      <c r="WLK56" s="37"/>
      <c r="WLL56" s="37"/>
      <c r="WLM56" s="37"/>
      <c r="WLN56" s="37"/>
      <c r="WLO56" s="37"/>
      <c r="WLP56" s="37"/>
      <c r="WLQ56" s="37"/>
      <c r="WLR56" s="37"/>
      <c r="WLS56" s="37"/>
      <c r="WLT56" s="37"/>
      <c r="WLU56" s="37"/>
      <c r="WLV56" s="37"/>
      <c r="WLW56" s="37"/>
      <c r="WLX56" s="37"/>
      <c r="WLY56" s="37"/>
      <c r="WLZ56" s="37"/>
      <c r="WMA56" s="37"/>
      <c r="WMB56" s="37"/>
      <c r="WMC56" s="37"/>
      <c r="WMD56" s="37"/>
      <c r="WME56" s="37"/>
      <c r="WMF56" s="37"/>
      <c r="WMG56" s="37"/>
      <c r="WMH56" s="37"/>
      <c r="WMI56" s="37"/>
      <c r="WMJ56" s="37"/>
      <c r="WMK56" s="37"/>
      <c r="WML56" s="37"/>
      <c r="WMM56" s="37"/>
      <c r="WMN56" s="37"/>
      <c r="WMO56" s="37"/>
      <c r="WMP56" s="37"/>
      <c r="WMQ56" s="37"/>
      <c r="WMR56" s="37"/>
      <c r="WMS56" s="37"/>
      <c r="WMT56" s="37"/>
      <c r="WMU56" s="37"/>
      <c r="WMV56" s="37"/>
      <c r="WMW56" s="37"/>
      <c r="WMX56" s="37"/>
      <c r="WMY56" s="37"/>
      <c r="WMZ56" s="37"/>
      <c r="WNA56" s="37"/>
      <c r="WNB56" s="37"/>
      <c r="WNC56" s="37"/>
      <c r="WND56" s="37"/>
      <c r="WNE56" s="37"/>
      <c r="WNF56" s="37"/>
      <c r="WNG56" s="37"/>
      <c r="WNH56" s="37"/>
      <c r="WNI56" s="37"/>
      <c r="WNJ56" s="37"/>
      <c r="WNK56" s="37"/>
      <c r="WNL56" s="37"/>
      <c r="WNM56" s="37"/>
      <c r="WNN56" s="37"/>
      <c r="WNO56" s="37"/>
      <c r="WNP56" s="37"/>
      <c r="WNQ56" s="37"/>
      <c r="WNR56" s="37"/>
      <c r="WNS56" s="37"/>
      <c r="WNT56" s="37"/>
      <c r="WNU56" s="37"/>
      <c r="WNV56" s="37"/>
      <c r="WNW56" s="37"/>
      <c r="WNX56" s="37"/>
      <c r="WNY56" s="37"/>
      <c r="WNZ56" s="37"/>
      <c r="WOA56" s="37"/>
      <c r="WOB56" s="37"/>
      <c r="WOC56" s="37"/>
      <c r="WOD56" s="37"/>
      <c r="WOE56" s="37"/>
      <c r="WOF56" s="37"/>
      <c r="WOG56" s="37"/>
      <c r="WOH56" s="37"/>
      <c r="WOI56" s="37"/>
      <c r="WOJ56" s="37"/>
      <c r="WOK56" s="37"/>
      <c r="WOL56" s="37"/>
      <c r="WOM56" s="37"/>
      <c r="WON56" s="37"/>
      <c r="WOO56" s="37"/>
      <c r="WOP56" s="37"/>
      <c r="WOQ56" s="37"/>
      <c r="WOR56" s="37"/>
      <c r="WOS56" s="37"/>
      <c r="WOT56" s="37"/>
      <c r="WOU56" s="37"/>
      <c r="WOV56" s="37"/>
      <c r="WOW56" s="37"/>
      <c r="WOX56" s="37"/>
      <c r="WOY56" s="37"/>
      <c r="WOZ56" s="37"/>
      <c r="WPA56" s="37"/>
      <c r="WPB56" s="37"/>
      <c r="WPC56" s="37"/>
      <c r="WPD56" s="37"/>
      <c r="WPE56" s="37"/>
      <c r="WPF56" s="37"/>
      <c r="WPG56" s="37"/>
      <c r="WPH56" s="37"/>
      <c r="WPI56" s="37"/>
      <c r="WPJ56" s="37"/>
      <c r="WPK56" s="37"/>
      <c r="WPL56" s="37"/>
      <c r="WPM56" s="37"/>
      <c r="WPN56" s="37"/>
      <c r="WPO56" s="37"/>
      <c r="WPP56" s="37"/>
      <c r="WPQ56" s="37"/>
      <c r="WPR56" s="37"/>
      <c r="WPS56" s="37"/>
      <c r="WPT56" s="37"/>
      <c r="WPU56" s="37"/>
      <c r="WPV56" s="37"/>
      <c r="WPW56" s="37"/>
      <c r="WPX56" s="37"/>
      <c r="WPY56" s="37"/>
      <c r="WPZ56" s="37"/>
      <c r="WQA56" s="37"/>
      <c r="WQB56" s="37"/>
      <c r="WQC56" s="37"/>
      <c r="WQD56" s="37"/>
      <c r="WQE56" s="37"/>
      <c r="WQF56" s="37"/>
      <c r="WQG56" s="37"/>
      <c r="WQH56" s="37"/>
      <c r="WQI56" s="37"/>
      <c r="WQJ56" s="37"/>
      <c r="WQK56" s="37"/>
      <c r="WQL56" s="37"/>
      <c r="WQM56" s="37"/>
      <c r="WQN56" s="37"/>
      <c r="WQO56" s="37"/>
      <c r="WQP56" s="37"/>
      <c r="WQQ56" s="37"/>
      <c r="WQR56" s="37"/>
      <c r="WQS56" s="37"/>
      <c r="WQT56" s="37"/>
      <c r="WQU56" s="37"/>
      <c r="WQV56" s="37"/>
      <c r="WQW56" s="37"/>
      <c r="WQX56" s="37"/>
      <c r="WQY56" s="37"/>
      <c r="WQZ56" s="37"/>
      <c r="WRA56" s="37"/>
      <c r="WRB56" s="37"/>
      <c r="WRC56" s="37"/>
      <c r="WRD56" s="37"/>
      <c r="WRE56" s="37"/>
      <c r="WRF56" s="37"/>
      <c r="WRG56" s="37"/>
      <c r="WRH56" s="37"/>
      <c r="WRI56" s="37"/>
      <c r="WRJ56" s="37"/>
      <c r="WRK56" s="37"/>
      <c r="WRL56" s="37"/>
      <c r="WRM56" s="37"/>
      <c r="WRN56" s="37"/>
      <c r="WRO56" s="37"/>
      <c r="WRP56" s="37"/>
      <c r="WRQ56" s="37"/>
      <c r="WRR56" s="37"/>
      <c r="WRS56" s="37"/>
      <c r="WRT56" s="37"/>
      <c r="WRU56" s="37"/>
      <c r="WRV56" s="37"/>
      <c r="WRW56" s="37"/>
      <c r="WRX56" s="37"/>
      <c r="WRY56" s="37"/>
      <c r="WRZ56" s="37"/>
      <c r="WSA56" s="37"/>
      <c r="WSB56" s="37"/>
      <c r="WSC56" s="37"/>
      <c r="WSD56" s="37"/>
      <c r="WSE56" s="37"/>
      <c r="WSF56" s="37"/>
      <c r="WSG56" s="37"/>
      <c r="WSH56" s="37"/>
      <c r="WSI56" s="37"/>
      <c r="WSJ56" s="37"/>
      <c r="WSK56" s="37"/>
      <c r="WSL56" s="37"/>
      <c r="WSM56" s="37"/>
      <c r="WSN56" s="37"/>
      <c r="WSO56" s="37"/>
      <c r="WSP56" s="37"/>
      <c r="WSQ56" s="37"/>
      <c r="WSR56" s="37"/>
      <c r="WSS56" s="37"/>
      <c r="WST56" s="37"/>
      <c r="WSU56" s="37"/>
      <c r="WSV56" s="37"/>
      <c r="WSW56" s="37"/>
      <c r="WSX56" s="37"/>
      <c r="WSY56" s="37"/>
      <c r="WSZ56" s="37"/>
      <c r="WTA56" s="37"/>
      <c r="WTB56" s="37"/>
      <c r="WTC56" s="37"/>
      <c r="WTD56" s="37"/>
      <c r="WTE56" s="37"/>
      <c r="WTF56" s="37"/>
      <c r="WTG56" s="37"/>
      <c r="WTH56" s="37"/>
      <c r="WTI56" s="37"/>
      <c r="WTJ56" s="37"/>
      <c r="WTK56" s="37"/>
      <c r="WTL56" s="37"/>
      <c r="WTM56" s="37"/>
      <c r="WTN56" s="37"/>
      <c r="WTO56" s="37"/>
      <c r="WTP56" s="37"/>
      <c r="WTQ56" s="37"/>
      <c r="WTR56" s="37"/>
      <c r="WTS56" s="37"/>
      <c r="WTT56" s="37"/>
      <c r="WTU56" s="37"/>
      <c r="WTV56" s="37"/>
      <c r="WTW56" s="37"/>
      <c r="WTX56" s="37"/>
      <c r="WTY56" s="37"/>
      <c r="WTZ56" s="37"/>
      <c r="WUA56" s="37"/>
      <c r="WUB56" s="37"/>
      <c r="WUC56" s="37"/>
      <c r="WUD56" s="37"/>
      <c r="WUE56" s="37"/>
      <c r="WUF56" s="37"/>
      <c r="WUG56" s="37"/>
      <c r="WUH56" s="37"/>
      <c r="WUI56" s="37"/>
      <c r="WUJ56" s="37"/>
      <c r="WUK56" s="37"/>
      <c r="WUL56" s="37"/>
      <c r="WUM56" s="37"/>
      <c r="WUN56" s="37"/>
      <c r="WUO56" s="37"/>
      <c r="WUP56" s="37"/>
      <c r="WUQ56" s="37"/>
      <c r="WUR56" s="37"/>
      <c r="WUS56" s="37"/>
      <c r="WUT56" s="37"/>
      <c r="WUU56" s="37"/>
      <c r="WUV56" s="37"/>
      <c r="WUW56" s="37"/>
      <c r="WUX56" s="37"/>
      <c r="WUY56" s="37"/>
      <c r="WUZ56" s="37"/>
      <c r="WVA56" s="37"/>
      <c r="WVB56" s="37"/>
      <c r="WVC56" s="37"/>
      <c r="WVD56" s="37"/>
      <c r="WVE56" s="37"/>
      <c r="WVF56" s="37"/>
      <c r="WVG56" s="37"/>
      <c r="WVH56" s="37"/>
      <c r="WVI56" s="37"/>
      <c r="WVJ56" s="37"/>
      <c r="WVK56" s="37"/>
      <c r="WVL56" s="37"/>
      <c r="WVM56" s="37"/>
      <c r="WVN56" s="37"/>
      <c r="WVO56" s="37"/>
      <c r="WVP56" s="37"/>
      <c r="WVQ56" s="37"/>
      <c r="WVR56" s="37"/>
      <c r="WVS56" s="37"/>
      <c r="WVT56" s="37"/>
      <c r="WVU56" s="37"/>
      <c r="WVV56" s="37"/>
      <c r="WVW56" s="37"/>
      <c r="WVX56" s="37"/>
      <c r="WVY56" s="37"/>
      <c r="WVZ56" s="37"/>
      <c r="WWA56" s="37"/>
      <c r="WWB56" s="37"/>
      <c r="WWC56" s="37"/>
      <c r="WWD56" s="37"/>
      <c r="WWE56" s="37"/>
      <c r="WWF56" s="37"/>
      <c r="WWG56" s="37"/>
      <c r="WWH56" s="37"/>
      <c r="WWI56" s="37"/>
      <c r="WWJ56" s="37"/>
      <c r="WWK56" s="37"/>
      <c r="WWL56" s="37"/>
      <c r="WWM56" s="37"/>
      <c r="WWN56" s="37"/>
      <c r="WWO56" s="37"/>
      <c r="WWP56" s="37"/>
      <c r="WWQ56" s="37"/>
      <c r="WWR56" s="37"/>
      <c r="WWS56" s="37"/>
      <c r="WWT56" s="37"/>
      <c r="WWU56" s="37"/>
      <c r="WWV56" s="37"/>
      <c r="WWW56" s="37"/>
      <c r="WWX56" s="37"/>
      <c r="WWY56" s="37"/>
      <c r="WWZ56" s="37"/>
      <c r="WXA56" s="37"/>
      <c r="WXB56" s="37"/>
      <c r="WXC56" s="37"/>
      <c r="WXD56" s="37"/>
      <c r="WXE56" s="37"/>
      <c r="WXF56" s="37"/>
      <c r="WXG56" s="37"/>
      <c r="WXH56" s="37"/>
      <c r="WXI56" s="37"/>
      <c r="WXJ56" s="37"/>
      <c r="WXK56" s="37"/>
      <c r="WXL56" s="37"/>
      <c r="WXM56" s="37"/>
      <c r="WXN56" s="37"/>
      <c r="WXO56" s="37"/>
      <c r="WXP56" s="37"/>
      <c r="WXQ56" s="37"/>
      <c r="WXR56" s="37"/>
      <c r="WXS56" s="37"/>
      <c r="WXT56" s="37"/>
      <c r="WXU56" s="37"/>
      <c r="WXV56" s="37"/>
      <c r="WXW56" s="37"/>
      <c r="WXX56" s="37"/>
      <c r="WXY56" s="37"/>
      <c r="WXZ56" s="37"/>
      <c r="WYA56" s="37"/>
      <c r="WYB56" s="37"/>
      <c r="WYC56" s="37"/>
      <c r="WYD56" s="37"/>
      <c r="WYE56" s="37"/>
      <c r="WYF56" s="37"/>
      <c r="WYG56" s="37"/>
      <c r="WYH56" s="37"/>
      <c r="WYI56" s="37"/>
      <c r="WYJ56" s="37"/>
      <c r="WYK56" s="37"/>
      <c r="WYL56" s="37"/>
      <c r="WYM56" s="37"/>
      <c r="WYN56" s="37"/>
      <c r="WYO56" s="37"/>
      <c r="WYP56" s="37"/>
      <c r="WYQ56" s="37"/>
      <c r="WYR56" s="37"/>
      <c r="WYS56" s="37"/>
      <c r="WYT56" s="37"/>
      <c r="WYU56" s="37"/>
      <c r="WYV56" s="37"/>
      <c r="WYW56" s="37"/>
      <c r="WYX56" s="37"/>
      <c r="WYY56" s="37"/>
      <c r="WYZ56" s="37"/>
      <c r="WZA56" s="37"/>
      <c r="WZB56" s="37"/>
      <c r="WZC56" s="37"/>
      <c r="WZD56" s="37"/>
      <c r="WZE56" s="37"/>
      <c r="WZF56" s="37"/>
      <c r="WZG56" s="37"/>
      <c r="WZH56" s="37"/>
      <c r="WZI56" s="37"/>
      <c r="WZJ56" s="37"/>
      <c r="WZK56" s="37"/>
      <c r="WZL56" s="37"/>
      <c r="WZM56" s="37"/>
      <c r="WZN56" s="37"/>
      <c r="WZO56" s="37"/>
      <c r="WZP56" s="37"/>
      <c r="WZQ56" s="37"/>
      <c r="WZR56" s="37"/>
      <c r="WZS56" s="37"/>
      <c r="WZT56" s="37"/>
      <c r="WZU56" s="37"/>
      <c r="WZV56" s="37"/>
      <c r="WZW56" s="37"/>
      <c r="WZX56" s="37"/>
      <c r="WZY56" s="37"/>
      <c r="WZZ56" s="37"/>
      <c r="XAA56" s="37"/>
      <c r="XAB56" s="37"/>
      <c r="XAC56" s="37"/>
      <c r="XAD56" s="37"/>
      <c r="XAE56" s="37"/>
      <c r="XAF56" s="37"/>
      <c r="XAG56" s="37"/>
      <c r="XAH56" s="37"/>
      <c r="XAI56" s="37"/>
      <c r="XAJ56" s="37"/>
      <c r="XAK56" s="37"/>
      <c r="XAL56" s="37"/>
      <c r="XAM56" s="37"/>
      <c r="XAN56" s="37"/>
      <c r="XAO56" s="37"/>
      <c r="XAP56" s="37"/>
      <c r="XAQ56" s="37"/>
      <c r="XAR56" s="37"/>
      <c r="XAS56" s="37"/>
      <c r="XAT56" s="37"/>
      <c r="XAU56" s="37"/>
      <c r="XAV56" s="37"/>
      <c r="XAW56" s="37"/>
      <c r="XAX56" s="37"/>
      <c r="XAY56" s="37"/>
      <c r="XAZ56" s="37"/>
      <c r="XBA56" s="37"/>
      <c r="XBB56" s="37"/>
      <c r="XBC56" s="37"/>
      <c r="XBD56" s="37"/>
      <c r="XBE56" s="37"/>
      <c r="XBF56" s="37"/>
      <c r="XBG56" s="37"/>
      <c r="XBH56" s="37"/>
      <c r="XBI56" s="37"/>
      <c r="XBJ56" s="37"/>
      <c r="XBK56" s="37"/>
      <c r="XBL56" s="37"/>
      <c r="XBM56" s="37"/>
      <c r="XBN56" s="37"/>
      <c r="XBO56" s="37"/>
      <c r="XBP56" s="37"/>
      <c r="XBQ56" s="37"/>
      <c r="XBR56" s="37"/>
      <c r="XBS56" s="37"/>
      <c r="XBT56" s="37"/>
      <c r="XBU56" s="37"/>
      <c r="XBV56" s="37"/>
      <c r="XBW56" s="37"/>
      <c r="XBX56" s="37"/>
      <c r="XBY56" s="37"/>
      <c r="XBZ56" s="37"/>
      <c r="XCA56" s="37"/>
      <c r="XCB56" s="37"/>
      <c r="XCC56" s="37"/>
      <c r="XCD56" s="37"/>
      <c r="XCE56" s="37"/>
      <c r="XCF56" s="37"/>
      <c r="XCG56" s="37"/>
      <c r="XCH56" s="37"/>
      <c r="XCI56" s="37"/>
      <c r="XCJ56" s="37"/>
      <c r="XCK56" s="37"/>
      <c r="XCL56" s="37"/>
      <c r="XCM56" s="37"/>
      <c r="XCN56" s="37"/>
      <c r="XCO56" s="37"/>
      <c r="XCP56" s="37"/>
      <c r="XCQ56" s="37"/>
      <c r="XCR56" s="37"/>
      <c r="XCS56" s="37"/>
      <c r="XCT56" s="37"/>
      <c r="XCU56" s="37"/>
      <c r="XCV56" s="37"/>
      <c r="XCW56" s="37"/>
      <c r="XCX56" s="37"/>
      <c r="XCY56" s="37"/>
      <c r="XCZ56" s="37"/>
      <c r="XDA56" s="37"/>
      <c r="XDB56" s="37"/>
      <c r="XDC56" s="37"/>
      <c r="XDD56" s="37"/>
      <c r="XDE56" s="37"/>
      <c r="XDF56" s="37"/>
      <c r="XDG56" s="37"/>
      <c r="XDH56" s="37"/>
      <c r="XDI56" s="37"/>
      <c r="XDJ56" s="37"/>
      <c r="XDK56" s="37"/>
      <c r="XDL56" s="37"/>
      <c r="XDM56" s="37"/>
      <c r="XDN56" s="37"/>
      <c r="XDO56" s="37"/>
      <c r="XDP56" s="37"/>
      <c r="XDQ56" s="37"/>
      <c r="XDR56" s="37"/>
      <c r="XDS56" s="37"/>
      <c r="XDT56" s="37"/>
      <c r="XDU56" s="37"/>
      <c r="XDV56" s="37"/>
      <c r="XDW56" s="37"/>
      <c r="XDX56" s="37"/>
      <c r="XDY56" s="37"/>
      <c r="XDZ56" s="37"/>
      <c r="XEA56" s="37"/>
      <c r="XEB56" s="37"/>
      <c r="XEC56" s="37"/>
      <c r="XED56" s="37"/>
      <c r="XEE56" s="37"/>
      <c r="XEF56" s="37"/>
      <c r="XEG56" s="37"/>
      <c r="XEH56" s="37"/>
      <c r="XEI56" s="37"/>
      <c r="XEJ56" s="37"/>
      <c r="XEK56" s="37"/>
      <c r="XEL56" s="37"/>
      <c r="XEM56" s="37"/>
      <c r="XEN56" s="37"/>
      <c r="XEO56" s="37"/>
      <c r="XEP56" s="37"/>
      <c r="XEQ56" s="37"/>
      <c r="XER56" s="37"/>
      <c r="XES56" s="37"/>
      <c r="XET56" s="37"/>
      <c r="XEU56" s="37"/>
      <c r="XEV56" s="37"/>
      <c r="XEW56" s="37"/>
    </row>
    <row r="57" spans="1:16377" ht="16">
      <c r="A57" s="30">
        <v>55</v>
      </c>
      <c r="B57" s="30">
        <v>5</v>
      </c>
      <c r="C57" s="30" t="s">
        <v>1034</v>
      </c>
      <c r="D57" s="30"/>
      <c r="E57" s="30">
        <f t="shared" si="0"/>
        <v>5</v>
      </c>
      <c r="F57" s="20">
        <v>56</v>
      </c>
      <c r="G57" s="7" t="s">
        <v>359</v>
      </c>
      <c r="H57" s="30" t="s">
        <v>1226</v>
      </c>
      <c r="I57">
        <v>20</v>
      </c>
      <c r="J57">
        <v>20</v>
      </c>
      <c r="K57" s="7">
        <v>3</v>
      </c>
      <c r="L57" t="s">
        <v>194</v>
      </c>
      <c r="M57" s="7">
        <v>37</v>
      </c>
      <c r="N57" s="2" t="s">
        <v>107</v>
      </c>
      <c r="O57" s="2" t="s">
        <v>108</v>
      </c>
      <c r="P57" s="2" t="s">
        <v>10</v>
      </c>
      <c r="Q57" s="7" t="s">
        <v>312</v>
      </c>
      <c r="R57" s="183">
        <f t="shared" si="6"/>
        <v>400</v>
      </c>
      <c r="S57" s="20">
        <v>573</v>
      </c>
      <c r="T57" s="2" t="str">
        <f t="shared" si="8"/>
        <v>gold10001900,goldChange0to50,r1-valic-dial_75,r2-spectral-essence_45,r3-auriel-tomb_15,</v>
      </c>
      <c r="U57" s="2" t="str">
        <f t="shared" si="9"/>
        <v>1,1,1,1,1,</v>
      </c>
      <c r="V57" s="7"/>
      <c r="W57" s="37"/>
      <c r="X57">
        <v>24</v>
      </c>
      <c r="Y57">
        <v>17</v>
      </c>
      <c r="Z57" s="37"/>
      <c r="AA57" s="37"/>
      <c r="AB57" s="39"/>
      <c r="AC57" s="7" t="s">
        <v>359</v>
      </c>
      <c r="AD57" s="51" t="s">
        <v>247</v>
      </c>
      <c r="AF57" s="37"/>
      <c r="AG57" s="2">
        <f t="shared" ref="AG57:AG112" si="10">AG54+100</f>
        <v>1900</v>
      </c>
      <c r="AH57" s="135"/>
      <c r="AI57" s="2" t="str">
        <f t="shared" si="3"/>
        <v>gold10001900</v>
      </c>
      <c r="AJ57" s="7">
        <v>1</v>
      </c>
      <c r="AK57" t="s">
        <v>598</v>
      </c>
      <c r="AL57" s="7">
        <v>1</v>
      </c>
      <c r="AM57" t="s">
        <v>622</v>
      </c>
      <c r="AN57">
        <v>1</v>
      </c>
      <c r="AO57" t="s">
        <v>648</v>
      </c>
      <c r="AP57">
        <v>1</v>
      </c>
      <c r="AQ57" t="s">
        <v>1210</v>
      </c>
      <c r="AR57">
        <v>1</v>
      </c>
      <c r="AS57"/>
      <c r="AT57"/>
      <c r="AU57" s="37"/>
      <c r="AV57" s="135"/>
      <c r="AW57" s="37"/>
      <c r="AX57" s="37"/>
      <c r="AY57" s="37"/>
      <c r="AZ57" s="37"/>
      <c r="BA57" s="37"/>
      <c r="BB57" s="37"/>
      <c r="BC57" s="37"/>
      <c r="BD57" s="51" t="s">
        <v>246</v>
      </c>
      <c r="BE57" s="37"/>
      <c r="BF57" s="37"/>
      <c r="BG57" s="37"/>
      <c r="BH57" s="37"/>
      <c r="BI57" t="s">
        <v>359</v>
      </c>
      <c r="BJ57" s="2" t="str">
        <f t="shared" si="7"/>
        <v>OK</v>
      </c>
      <c r="BK57" s="37"/>
      <c r="BL57" s="212" t="s">
        <v>622</v>
      </c>
      <c r="BM57" s="29">
        <v>1</v>
      </c>
      <c r="BN57" s="212" t="s">
        <v>648</v>
      </c>
      <c r="BO57" s="7">
        <v>1</v>
      </c>
      <c r="BP57" s="119" t="s">
        <v>1210</v>
      </c>
      <c r="BQ57" s="7">
        <v>1</v>
      </c>
      <c r="BR57" s="119"/>
      <c r="BS57" s="7"/>
      <c r="BT57" s="37"/>
      <c r="BU57" s="37"/>
      <c r="BV57" s="37"/>
      <c r="BW57" s="37"/>
      <c r="BX57" s="37"/>
      <c r="BY57" s="37"/>
      <c r="BZ57" s="37"/>
      <c r="CA57" s="37"/>
      <c r="CB57" s="37"/>
      <c r="CC57" s="37"/>
      <c r="CD57" s="37"/>
      <c r="CE57" s="37"/>
      <c r="CF57" s="37"/>
      <c r="CG57" s="37"/>
      <c r="CH57" s="37"/>
      <c r="CI57" s="37"/>
      <c r="CJ57" s="37"/>
      <c r="CK57" s="37"/>
      <c r="CL57" s="37"/>
      <c r="CM57" s="37"/>
      <c r="CN57" s="37"/>
      <c r="CO57" s="37"/>
      <c r="CP57" s="37"/>
      <c r="CQ57" s="37"/>
      <c r="CR57" s="37"/>
      <c r="CS57" s="37"/>
      <c r="CT57" s="37"/>
      <c r="CU57" s="37"/>
      <c r="CV57" s="37"/>
      <c r="CW57" s="37"/>
      <c r="CX57" s="37"/>
      <c r="CY57" s="37"/>
      <c r="CZ57" s="37"/>
      <c r="DA57" s="37"/>
      <c r="DB57" s="37"/>
      <c r="DC57" s="37"/>
      <c r="DD57" s="37"/>
      <c r="DE57" s="37"/>
      <c r="DF57" s="37"/>
      <c r="DG57" s="37"/>
      <c r="DH57" s="37"/>
      <c r="DI57" s="37"/>
      <c r="DJ57" s="37"/>
      <c r="DK57" s="37"/>
      <c r="DL57" s="37"/>
      <c r="DM57" s="37"/>
      <c r="DN57" s="37"/>
      <c r="DO57" s="37"/>
      <c r="DP57" s="37"/>
      <c r="DQ57" s="37"/>
      <c r="DR57" s="37"/>
      <c r="DS57" s="37"/>
      <c r="DT57" s="37"/>
      <c r="DU57" s="37"/>
      <c r="DV57" s="37"/>
      <c r="DW57" s="37"/>
      <c r="DX57" s="37"/>
      <c r="DY57" s="37"/>
      <c r="DZ57" s="37"/>
      <c r="EA57" s="37"/>
      <c r="EB57" s="37"/>
      <c r="EC57" s="37"/>
      <c r="ED57" s="37"/>
      <c r="EE57" s="37"/>
      <c r="EF57" s="37"/>
      <c r="EG57" s="37"/>
      <c r="EH57" s="37"/>
      <c r="EI57" s="37"/>
      <c r="EJ57" s="37"/>
      <c r="EK57" s="37"/>
      <c r="EL57" s="37"/>
      <c r="EM57" s="37"/>
      <c r="EN57" s="37"/>
      <c r="EO57" s="37"/>
      <c r="EP57" s="37"/>
      <c r="EQ57" s="37"/>
      <c r="ER57" s="37"/>
      <c r="ES57" s="37"/>
      <c r="ET57" s="37"/>
      <c r="EU57" s="37"/>
      <c r="EV57" s="37"/>
      <c r="EW57" s="37"/>
      <c r="EX57" s="37"/>
      <c r="EY57" s="37"/>
      <c r="EZ57" s="37"/>
      <c r="FA57" s="37"/>
      <c r="FB57" s="37"/>
      <c r="FC57" s="37"/>
      <c r="FD57" s="37"/>
      <c r="FE57" s="37"/>
      <c r="FF57" s="37"/>
      <c r="FG57" s="37"/>
      <c r="FH57" s="37"/>
      <c r="FI57" s="37"/>
      <c r="FJ57" s="37"/>
      <c r="FK57" s="37"/>
      <c r="FL57" s="37"/>
      <c r="FM57" s="37"/>
      <c r="FN57" s="37"/>
      <c r="FO57" s="37"/>
      <c r="FP57" s="37"/>
      <c r="FQ57" s="37"/>
      <c r="FR57" s="37"/>
      <c r="FS57" s="37"/>
      <c r="FT57" s="37"/>
      <c r="FU57" s="37"/>
      <c r="FV57" s="37"/>
      <c r="FW57" s="37"/>
      <c r="FX57" s="37"/>
      <c r="FY57" s="37"/>
      <c r="FZ57" s="37"/>
      <c r="GA57" s="37"/>
      <c r="GB57" s="37"/>
      <c r="GC57" s="37"/>
      <c r="GD57" s="37"/>
      <c r="GE57" s="37"/>
      <c r="GF57" s="37"/>
      <c r="GG57" s="37"/>
      <c r="GH57" s="37"/>
      <c r="GI57" s="37"/>
      <c r="GJ57" s="37"/>
      <c r="GK57" s="37"/>
      <c r="GL57" s="37"/>
      <c r="GM57" s="37"/>
      <c r="GN57" s="37"/>
      <c r="GO57" s="37"/>
      <c r="GP57" s="37"/>
      <c r="GQ57" s="37"/>
      <c r="GR57" s="37"/>
      <c r="GS57" s="37"/>
      <c r="GT57" s="37"/>
      <c r="GU57" s="37"/>
      <c r="GV57" s="37"/>
      <c r="GW57" s="37"/>
      <c r="GX57" s="37"/>
      <c r="GY57" s="37"/>
      <c r="GZ57" s="37"/>
      <c r="HA57" s="37"/>
      <c r="HB57" s="37"/>
      <c r="HC57" s="37"/>
      <c r="HD57" s="37"/>
      <c r="HE57" s="37"/>
      <c r="HF57" s="37"/>
      <c r="HG57" s="37"/>
      <c r="HH57" s="37"/>
      <c r="HI57" s="37"/>
      <c r="HJ57" s="37"/>
      <c r="HK57" s="37"/>
      <c r="HL57" s="37"/>
      <c r="HM57" s="37"/>
      <c r="HN57" s="37"/>
      <c r="HO57" s="37"/>
      <c r="HP57" s="37"/>
      <c r="HQ57" s="37"/>
      <c r="HR57" s="37"/>
      <c r="HS57" s="37"/>
      <c r="HT57" s="37"/>
      <c r="HU57" s="37"/>
      <c r="HV57" s="37"/>
      <c r="HW57" s="37"/>
      <c r="HX57" s="37"/>
      <c r="HY57" s="37"/>
      <c r="HZ57" s="37"/>
      <c r="IA57" s="37"/>
      <c r="IB57" s="37"/>
      <c r="IC57" s="37"/>
      <c r="ID57" s="37"/>
      <c r="IE57" s="37"/>
      <c r="IF57" s="37"/>
      <c r="IG57" s="37"/>
      <c r="IH57" s="37"/>
      <c r="II57" s="37"/>
      <c r="IJ57" s="37"/>
      <c r="IK57" s="37"/>
      <c r="IL57" s="37"/>
      <c r="IM57" s="37"/>
      <c r="IN57" s="37"/>
      <c r="IO57" s="37"/>
      <c r="IP57" s="37"/>
      <c r="IQ57" s="37"/>
      <c r="IR57" s="37"/>
      <c r="IS57" s="37"/>
      <c r="IT57" s="37"/>
      <c r="IU57" s="37"/>
      <c r="IV57" s="37"/>
      <c r="IW57" s="37"/>
      <c r="IX57" s="37"/>
      <c r="IY57" s="37"/>
      <c r="IZ57" s="37"/>
      <c r="JA57" s="37"/>
      <c r="JB57" s="37"/>
      <c r="JC57" s="37"/>
      <c r="JD57" s="37"/>
      <c r="JE57" s="37"/>
      <c r="JF57" s="37"/>
      <c r="JG57" s="37"/>
      <c r="JH57" s="37"/>
      <c r="JI57" s="37"/>
      <c r="JJ57" s="37"/>
      <c r="JK57" s="37"/>
      <c r="JL57" s="37"/>
      <c r="JM57" s="37"/>
      <c r="JN57" s="37"/>
      <c r="JO57" s="37"/>
      <c r="JP57" s="37"/>
      <c r="JQ57" s="37"/>
      <c r="JR57" s="37"/>
      <c r="JS57" s="37"/>
      <c r="JT57" s="37"/>
      <c r="JU57" s="37"/>
      <c r="JV57" s="37"/>
      <c r="JW57" s="37"/>
      <c r="JX57" s="37"/>
      <c r="JY57" s="37"/>
      <c r="JZ57" s="37"/>
      <c r="KA57" s="37"/>
      <c r="KB57" s="37"/>
      <c r="KC57" s="37"/>
      <c r="KD57" s="37"/>
      <c r="KE57" s="37"/>
      <c r="KF57" s="37"/>
      <c r="KG57" s="37"/>
      <c r="KH57" s="37"/>
      <c r="KI57" s="37"/>
      <c r="KJ57" s="37"/>
      <c r="KK57" s="37"/>
      <c r="KL57" s="37"/>
      <c r="KM57" s="37"/>
      <c r="KN57" s="37"/>
      <c r="KO57" s="37"/>
      <c r="KP57" s="37"/>
      <c r="KQ57" s="37"/>
      <c r="KR57" s="37"/>
      <c r="KS57" s="37"/>
      <c r="KT57" s="37"/>
      <c r="KU57" s="37"/>
      <c r="KV57" s="37"/>
      <c r="KW57" s="37"/>
      <c r="KX57" s="37"/>
      <c r="KY57" s="37"/>
      <c r="KZ57" s="37"/>
      <c r="LA57" s="37"/>
      <c r="LB57" s="37"/>
      <c r="LC57" s="37"/>
      <c r="LD57" s="37"/>
      <c r="LE57" s="37"/>
      <c r="LF57" s="37"/>
      <c r="LG57" s="37"/>
      <c r="LH57" s="37"/>
      <c r="LI57" s="37"/>
      <c r="LJ57" s="37"/>
      <c r="LK57" s="37"/>
      <c r="LL57" s="37"/>
      <c r="LM57" s="37"/>
      <c r="LN57" s="37"/>
      <c r="LO57" s="37"/>
      <c r="LP57" s="37"/>
      <c r="LQ57" s="37"/>
      <c r="LR57" s="37"/>
      <c r="LS57" s="37"/>
      <c r="LT57" s="37"/>
      <c r="LU57" s="37"/>
      <c r="LV57" s="37"/>
      <c r="LW57" s="37"/>
      <c r="LX57" s="37"/>
      <c r="LY57" s="37"/>
      <c r="LZ57" s="37"/>
      <c r="MA57" s="37"/>
      <c r="MB57" s="37"/>
      <c r="MC57" s="37"/>
      <c r="MD57" s="37"/>
      <c r="ME57" s="37"/>
      <c r="MF57" s="37"/>
      <c r="MG57" s="37"/>
      <c r="MH57" s="37"/>
      <c r="MI57" s="37"/>
      <c r="MJ57" s="37"/>
      <c r="MK57" s="37"/>
      <c r="ML57" s="37"/>
      <c r="MM57" s="37"/>
      <c r="MN57" s="37"/>
      <c r="MO57" s="37"/>
      <c r="MP57" s="37"/>
      <c r="MQ57" s="37"/>
      <c r="MR57" s="37"/>
      <c r="MS57" s="37"/>
      <c r="MT57" s="37"/>
      <c r="MU57" s="37"/>
      <c r="MV57" s="37"/>
      <c r="MW57" s="37"/>
      <c r="MX57" s="37"/>
      <c r="MY57" s="37"/>
      <c r="MZ57" s="37"/>
      <c r="NA57" s="37"/>
      <c r="NB57" s="37"/>
      <c r="NC57" s="37"/>
      <c r="ND57" s="37"/>
      <c r="NE57" s="37"/>
      <c r="NF57" s="37"/>
      <c r="NG57" s="37"/>
      <c r="NH57" s="37"/>
      <c r="NI57" s="37"/>
      <c r="NJ57" s="37"/>
      <c r="NK57" s="37"/>
      <c r="NL57" s="37"/>
      <c r="NM57" s="37"/>
      <c r="NN57" s="37"/>
      <c r="NO57" s="37"/>
      <c r="NP57" s="37"/>
      <c r="NQ57" s="37"/>
      <c r="NR57" s="37"/>
      <c r="NS57" s="37"/>
      <c r="NT57" s="37"/>
      <c r="NU57" s="37"/>
      <c r="NV57" s="37"/>
      <c r="NW57" s="37"/>
      <c r="NX57" s="37"/>
      <c r="NY57" s="37"/>
      <c r="NZ57" s="37"/>
      <c r="OA57" s="37"/>
      <c r="OB57" s="37"/>
      <c r="OC57" s="37"/>
      <c r="OD57" s="37"/>
      <c r="OE57" s="37"/>
      <c r="OF57" s="37"/>
      <c r="OG57" s="37"/>
      <c r="OH57" s="37"/>
      <c r="OI57" s="37"/>
      <c r="OJ57" s="37"/>
      <c r="OK57" s="37"/>
      <c r="OL57" s="37"/>
      <c r="OM57" s="37"/>
      <c r="ON57" s="37"/>
      <c r="OO57" s="37"/>
      <c r="OP57" s="37"/>
      <c r="OQ57" s="37"/>
      <c r="OR57" s="37"/>
      <c r="OS57" s="37"/>
      <c r="OT57" s="37"/>
      <c r="OU57" s="37"/>
      <c r="OV57" s="37"/>
      <c r="OW57" s="37"/>
      <c r="OX57" s="37"/>
      <c r="OY57" s="37"/>
      <c r="OZ57" s="37"/>
      <c r="PA57" s="37"/>
      <c r="PB57" s="37"/>
      <c r="PC57" s="37"/>
      <c r="PD57" s="37"/>
      <c r="PE57" s="37"/>
      <c r="PF57" s="37"/>
      <c r="PG57" s="37"/>
      <c r="PH57" s="37"/>
      <c r="PI57" s="37"/>
      <c r="PJ57" s="37"/>
      <c r="PK57" s="37"/>
      <c r="PL57" s="37"/>
      <c r="PM57" s="37"/>
      <c r="PN57" s="37"/>
      <c r="PO57" s="37"/>
      <c r="PP57" s="37"/>
      <c r="PQ57" s="37"/>
      <c r="PR57" s="37"/>
      <c r="PS57" s="37"/>
      <c r="PT57" s="37"/>
      <c r="PU57" s="37"/>
      <c r="PV57" s="37"/>
      <c r="PW57" s="37"/>
      <c r="PX57" s="37"/>
      <c r="PY57" s="37"/>
      <c r="PZ57" s="37"/>
      <c r="QA57" s="37"/>
      <c r="QB57" s="37"/>
      <c r="QC57" s="37"/>
      <c r="QD57" s="37"/>
      <c r="QE57" s="37"/>
      <c r="QF57" s="37"/>
      <c r="QG57" s="37"/>
      <c r="QH57" s="37"/>
      <c r="QI57" s="37"/>
      <c r="QJ57" s="37"/>
      <c r="QK57" s="37"/>
      <c r="QL57" s="37"/>
      <c r="QM57" s="37"/>
      <c r="QN57" s="37"/>
      <c r="QO57" s="37"/>
      <c r="QP57" s="37"/>
      <c r="QQ57" s="37"/>
      <c r="QR57" s="37"/>
      <c r="QS57" s="37"/>
      <c r="QT57" s="37"/>
      <c r="QU57" s="37"/>
      <c r="QV57" s="37"/>
      <c r="QW57" s="37"/>
      <c r="QX57" s="37"/>
      <c r="QY57" s="37"/>
      <c r="QZ57" s="37"/>
      <c r="RA57" s="37"/>
      <c r="RB57" s="37"/>
      <c r="RC57" s="37"/>
      <c r="RD57" s="37"/>
      <c r="RE57" s="37"/>
      <c r="RF57" s="37"/>
      <c r="RG57" s="37"/>
      <c r="RH57" s="37"/>
      <c r="RI57" s="37"/>
      <c r="RJ57" s="37"/>
      <c r="RK57" s="37"/>
      <c r="RL57" s="37"/>
      <c r="RM57" s="37"/>
      <c r="RN57" s="37"/>
      <c r="RO57" s="37"/>
      <c r="RP57" s="37"/>
      <c r="RQ57" s="37"/>
      <c r="RR57" s="37"/>
      <c r="RS57" s="37"/>
      <c r="RT57" s="37"/>
      <c r="RU57" s="37"/>
      <c r="RV57" s="37"/>
      <c r="RW57" s="37"/>
      <c r="RX57" s="37"/>
      <c r="RY57" s="37"/>
      <c r="RZ57" s="37"/>
      <c r="SA57" s="37"/>
      <c r="SB57" s="37"/>
      <c r="SC57" s="37"/>
      <c r="SD57" s="37"/>
      <c r="SE57" s="37"/>
      <c r="SF57" s="37"/>
      <c r="SG57" s="37"/>
      <c r="SH57" s="37"/>
      <c r="SI57" s="37"/>
      <c r="SJ57" s="37"/>
      <c r="SK57" s="37"/>
      <c r="SL57" s="37"/>
      <c r="SM57" s="37"/>
      <c r="SN57" s="37"/>
      <c r="SO57" s="37"/>
      <c r="SP57" s="37"/>
      <c r="SQ57" s="37"/>
      <c r="SR57" s="37"/>
      <c r="SS57" s="37"/>
      <c r="ST57" s="37"/>
      <c r="SU57" s="37"/>
      <c r="SV57" s="37"/>
      <c r="SW57" s="37"/>
      <c r="SX57" s="37"/>
      <c r="SY57" s="37"/>
      <c r="SZ57" s="37"/>
      <c r="TA57" s="37"/>
      <c r="TB57" s="37"/>
      <c r="TC57" s="37"/>
      <c r="TD57" s="37"/>
      <c r="TE57" s="37"/>
      <c r="TF57" s="37"/>
      <c r="TG57" s="37"/>
      <c r="TH57" s="37"/>
      <c r="TI57" s="37"/>
      <c r="TJ57" s="37"/>
      <c r="TK57" s="37"/>
      <c r="TL57" s="37"/>
      <c r="TM57" s="37"/>
      <c r="TN57" s="37"/>
      <c r="TO57" s="37"/>
      <c r="TP57" s="37"/>
      <c r="TQ57" s="37"/>
      <c r="TR57" s="37"/>
      <c r="TS57" s="37"/>
      <c r="TT57" s="37"/>
      <c r="TU57" s="37"/>
      <c r="TV57" s="37"/>
      <c r="TW57" s="37"/>
      <c r="TX57" s="37"/>
      <c r="TY57" s="37"/>
      <c r="TZ57" s="37"/>
      <c r="UA57" s="37"/>
      <c r="UB57" s="37"/>
      <c r="UC57" s="37"/>
      <c r="UD57" s="37"/>
      <c r="UE57" s="37"/>
      <c r="UF57" s="37"/>
      <c r="UG57" s="37"/>
      <c r="UH57" s="37"/>
      <c r="UI57" s="37"/>
      <c r="UJ57" s="37"/>
      <c r="UK57" s="37"/>
      <c r="UL57" s="37"/>
      <c r="UM57" s="37"/>
      <c r="UN57" s="37"/>
      <c r="UO57" s="37"/>
      <c r="UP57" s="37"/>
      <c r="UQ57" s="37"/>
      <c r="UR57" s="37"/>
      <c r="US57" s="37"/>
      <c r="UT57" s="37"/>
      <c r="UU57" s="37"/>
      <c r="UV57" s="37"/>
      <c r="UW57" s="37"/>
      <c r="UX57" s="37"/>
      <c r="UY57" s="37"/>
      <c r="UZ57" s="37"/>
      <c r="VA57" s="37"/>
      <c r="VB57" s="37"/>
      <c r="VC57" s="37"/>
      <c r="VD57" s="37"/>
      <c r="VE57" s="37"/>
      <c r="VF57" s="37"/>
      <c r="VG57" s="37"/>
      <c r="VH57" s="37"/>
      <c r="VI57" s="37"/>
      <c r="VJ57" s="37"/>
      <c r="VK57" s="37"/>
      <c r="VL57" s="37"/>
      <c r="VM57" s="37"/>
      <c r="VN57" s="37"/>
      <c r="VO57" s="37"/>
      <c r="VP57" s="37"/>
      <c r="VQ57" s="37"/>
      <c r="VR57" s="37"/>
      <c r="VS57" s="37"/>
      <c r="VT57" s="37"/>
      <c r="VU57" s="37"/>
      <c r="VV57" s="37"/>
      <c r="VW57" s="37"/>
      <c r="VX57" s="37"/>
      <c r="VY57" s="37"/>
      <c r="VZ57" s="37"/>
      <c r="WA57" s="37"/>
      <c r="WB57" s="37"/>
      <c r="WC57" s="37"/>
      <c r="WD57" s="37"/>
      <c r="WE57" s="37"/>
      <c r="WF57" s="37"/>
      <c r="WG57" s="37"/>
      <c r="WH57" s="37"/>
      <c r="WI57" s="37"/>
      <c r="WJ57" s="37"/>
      <c r="WK57" s="37"/>
      <c r="WL57" s="37"/>
      <c r="WM57" s="37"/>
      <c r="WN57" s="37"/>
      <c r="WO57" s="37"/>
      <c r="WP57" s="37"/>
      <c r="WQ57" s="37"/>
      <c r="WR57" s="37"/>
      <c r="WS57" s="37"/>
      <c r="WT57" s="37"/>
      <c r="WU57" s="37"/>
      <c r="WV57" s="37"/>
      <c r="WW57" s="37"/>
      <c r="WX57" s="37"/>
      <c r="WY57" s="37"/>
      <c r="WZ57" s="37"/>
      <c r="XA57" s="37"/>
      <c r="XB57" s="37"/>
      <c r="XC57" s="37"/>
      <c r="XD57" s="37"/>
      <c r="XE57" s="37"/>
      <c r="XF57" s="37"/>
      <c r="XG57" s="37"/>
      <c r="XH57" s="37"/>
      <c r="XI57" s="37"/>
      <c r="XJ57" s="37"/>
      <c r="XK57" s="37"/>
      <c r="XL57" s="37"/>
      <c r="XM57" s="37"/>
      <c r="XN57" s="37"/>
      <c r="XO57" s="37"/>
      <c r="XP57" s="37"/>
      <c r="XQ57" s="37"/>
      <c r="XR57" s="37"/>
      <c r="XS57" s="37"/>
      <c r="XT57" s="37"/>
      <c r="XU57" s="37"/>
      <c r="XV57" s="37"/>
      <c r="XW57" s="37"/>
      <c r="XX57" s="37"/>
      <c r="XY57" s="37"/>
      <c r="XZ57" s="37"/>
      <c r="YA57" s="37"/>
      <c r="YB57" s="37"/>
      <c r="YC57" s="37"/>
      <c r="YD57" s="37"/>
      <c r="YE57" s="37"/>
      <c r="YF57" s="37"/>
      <c r="YG57" s="37"/>
      <c r="YH57" s="37"/>
      <c r="YI57" s="37"/>
      <c r="YJ57" s="37"/>
      <c r="YK57" s="37"/>
      <c r="YL57" s="37"/>
      <c r="YM57" s="37"/>
      <c r="YN57" s="37"/>
      <c r="YO57" s="37"/>
      <c r="YP57" s="37"/>
      <c r="YQ57" s="37"/>
      <c r="YR57" s="37"/>
      <c r="YS57" s="37"/>
      <c r="YT57" s="37"/>
      <c r="YU57" s="37"/>
      <c r="YV57" s="37"/>
      <c r="YW57" s="37"/>
      <c r="YX57" s="37"/>
      <c r="YY57" s="37"/>
      <c r="YZ57" s="37"/>
      <c r="ZA57" s="37"/>
      <c r="ZB57" s="37"/>
      <c r="ZC57" s="37"/>
      <c r="ZD57" s="37"/>
      <c r="ZE57" s="37"/>
      <c r="ZF57" s="37"/>
      <c r="ZG57" s="37"/>
      <c r="ZH57" s="37"/>
      <c r="ZI57" s="37"/>
      <c r="ZJ57" s="37"/>
      <c r="ZK57" s="37"/>
      <c r="ZL57" s="37"/>
      <c r="ZM57" s="37"/>
      <c r="ZN57" s="37"/>
      <c r="ZO57" s="37"/>
      <c r="ZP57" s="37"/>
      <c r="ZQ57" s="37"/>
      <c r="ZR57" s="37"/>
      <c r="ZS57" s="37"/>
      <c r="ZT57" s="37"/>
      <c r="ZU57" s="37"/>
      <c r="ZV57" s="37"/>
      <c r="ZW57" s="37"/>
      <c r="ZX57" s="37"/>
      <c r="ZY57" s="37"/>
      <c r="ZZ57" s="37"/>
      <c r="AAA57" s="37"/>
      <c r="AAB57" s="37"/>
      <c r="AAC57" s="37"/>
      <c r="AAD57" s="37"/>
      <c r="AAE57" s="37"/>
      <c r="AAF57" s="37"/>
      <c r="AAG57" s="37"/>
      <c r="AAH57" s="37"/>
      <c r="AAI57" s="37"/>
      <c r="AAJ57" s="37"/>
      <c r="AAK57" s="37"/>
      <c r="AAL57" s="37"/>
      <c r="AAM57" s="37"/>
      <c r="AAN57" s="37"/>
      <c r="AAO57" s="37"/>
      <c r="AAP57" s="37"/>
      <c r="AAQ57" s="37"/>
      <c r="AAR57" s="37"/>
      <c r="AAS57" s="37"/>
      <c r="AAT57" s="37"/>
      <c r="AAU57" s="37"/>
      <c r="AAV57" s="37"/>
      <c r="AAW57" s="37"/>
      <c r="AAX57" s="37"/>
      <c r="AAY57" s="37"/>
      <c r="AAZ57" s="37"/>
      <c r="ABA57" s="37"/>
      <c r="ABB57" s="37"/>
      <c r="ABC57" s="37"/>
      <c r="ABD57" s="37"/>
      <c r="ABE57" s="37"/>
      <c r="ABF57" s="37"/>
      <c r="ABG57" s="37"/>
      <c r="ABH57" s="37"/>
      <c r="ABI57" s="37"/>
      <c r="ABJ57" s="37"/>
      <c r="ABK57" s="37"/>
      <c r="ABL57" s="37"/>
      <c r="ABM57" s="37"/>
      <c r="ABN57" s="37"/>
      <c r="ABO57" s="37"/>
      <c r="ABP57" s="37"/>
      <c r="ABQ57" s="37"/>
      <c r="ABR57" s="37"/>
      <c r="ABS57" s="37"/>
      <c r="ABT57" s="37"/>
      <c r="ABU57" s="37"/>
      <c r="ABV57" s="37"/>
      <c r="ABW57" s="37"/>
      <c r="ABX57" s="37"/>
      <c r="ABY57" s="37"/>
      <c r="ABZ57" s="37"/>
      <c r="ACA57" s="37"/>
      <c r="ACB57" s="37"/>
      <c r="ACC57" s="37"/>
      <c r="ACD57" s="37"/>
      <c r="ACE57" s="37"/>
      <c r="ACF57" s="37"/>
      <c r="ACG57" s="37"/>
      <c r="ACH57" s="37"/>
      <c r="ACI57" s="37"/>
      <c r="ACJ57" s="37"/>
      <c r="ACK57" s="37"/>
      <c r="ACL57" s="37"/>
      <c r="ACM57" s="37"/>
      <c r="ACN57" s="37"/>
      <c r="ACO57" s="37"/>
      <c r="ACP57" s="37"/>
      <c r="ACQ57" s="37"/>
      <c r="ACR57" s="37"/>
      <c r="ACS57" s="37"/>
      <c r="ACT57" s="37"/>
      <c r="ACU57" s="37"/>
      <c r="ACV57" s="37"/>
      <c r="ACW57" s="37"/>
      <c r="ACX57" s="37"/>
      <c r="ACY57" s="37"/>
      <c r="ACZ57" s="37"/>
      <c r="ADA57" s="37"/>
      <c r="ADB57" s="37"/>
      <c r="ADC57" s="37"/>
      <c r="ADD57" s="37"/>
      <c r="ADE57" s="37"/>
      <c r="ADF57" s="37"/>
      <c r="ADG57" s="37"/>
      <c r="ADH57" s="37"/>
      <c r="ADI57" s="37"/>
      <c r="ADJ57" s="37"/>
      <c r="ADK57" s="37"/>
      <c r="ADL57" s="37"/>
      <c r="ADM57" s="37"/>
      <c r="ADN57" s="37"/>
      <c r="ADO57" s="37"/>
      <c r="ADP57" s="37"/>
      <c r="ADQ57" s="37"/>
      <c r="ADR57" s="37"/>
      <c r="ADS57" s="37"/>
      <c r="ADT57" s="37"/>
      <c r="ADU57" s="37"/>
      <c r="ADV57" s="37"/>
      <c r="ADW57" s="37"/>
      <c r="ADX57" s="37"/>
      <c r="ADY57" s="37"/>
      <c r="ADZ57" s="37"/>
      <c r="AEA57" s="37"/>
      <c r="AEB57" s="37"/>
      <c r="AEC57" s="37"/>
      <c r="AED57" s="37"/>
      <c r="AEE57" s="37"/>
      <c r="AEF57" s="37"/>
      <c r="AEG57" s="37"/>
      <c r="AEH57" s="37"/>
      <c r="AEI57" s="37"/>
      <c r="AEJ57" s="37"/>
      <c r="AEK57" s="37"/>
      <c r="AEL57" s="37"/>
      <c r="AEM57" s="37"/>
      <c r="AEN57" s="37"/>
      <c r="AEO57" s="37"/>
      <c r="AEP57" s="37"/>
      <c r="AEQ57" s="37"/>
      <c r="AER57" s="37"/>
      <c r="AES57" s="37"/>
      <c r="AET57" s="37"/>
      <c r="AEU57" s="37"/>
      <c r="AEV57" s="37"/>
      <c r="AEW57" s="37"/>
      <c r="AEX57" s="37"/>
      <c r="AEY57" s="37"/>
      <c r="AEZ57" s="37"/>
      <c r="AFA57" s="37"/>
      <c r="AFB57" s="37"/>
      <c r="AFC57" s="37"/>
      <c r="AFD57" s="37"/>
      <c r="AFE57" s="37"/>
      <c r="AFF57" s="37"/>
      <c r="AFG57" s="37"/>
      <c r="AFH57" s="37"/>
      <c r="AFI57" s="37"/>
      <c r="AFJ57" s="37"/>
      <c r="AFK57" s="37"/>
      <c r="AFL57" s="37"/>
      <c r="AFM57" s="37"/>
      <c r="AFN57" s="37"/>
      <c r="AFO57" s="37"/>
      <c r="AFP57" s="37"/>
      <c r="AFQ57" s="37"/>
      <c r="AFR57" s="37"/>
      <c r="AFS57" s="37"/>
      <c r="AFT57" s="37"/>
      <c r="AFU57" s="37"/>
      <c r="AFV57" s="37"/>
      <c r="AFW57" s="37"/>
      <c r="AFX57" s="37"/>
      <c r="AFY57" s="37"/>
      <c r="AFZ57" s="37"/>
      <c r="AGA57" s="37"/>
      <c r="AGB57" s="37"/>
      <c r="AGC57" s="37"/>
      <c r="AGD57" s="37"/>
      <c r="AGE57" s="37"/>
      <c r="AGF57" s="37"/>
      <c r="AGG57" s="37"/>
      <c r="AGH57" s="37"/>
      <c r="AGI57" s="37"/>
      <c r="AGJ57" s="37"/>
      <c r="AGK57" s="37"/>
      <c r="AGL57" s="37"/>
      <c r="AGM57" s="37"/>
      <c r="AGN57" s="37"/>
      <c r="AGO57" s="37"/>
      <c r="AGP57" s="37"/>
      <c r="AGQ57" s="37"/>
      <c r="AGR57" s="37"/>
      <c r="AGS57" s="37"/>
      <c r="AGT57" s="37"/>
      <c r="AGU57" s="37"/>
      <c r="AGV57" s="37"/>
      <c r="AGW57" s="37"/>
      <c r="AGX57" s="37"/>
      <c r="AGY57" s="37"/>
      <c r="AGZ57" s="37"/>
      <c r="AHA57" s="37"/>
      <c r="AHB57" s="37"/>
      <c r="AHC57" s="37"/>
      <c r="AHD57" s="37"/>
      <c r="AHE57" s="37"/>
      <c r="AHF57" s="37"/>
      <c r="AHG57" s="37"/>
      <c r="AHH57" s="37"/>
      <c r="AHI57" s="37"/>
      <c r="AHJ57" s="37"/>
      <c r="AHK57" s="37"/>
      <c r="AHL57" s="37"/>
      <c r="AHM57" s="37"/>
      <c r="AHN57" s="37"/>
      <c r="AHO57" s="37"/>
      <c r="AHP57" s="37"/>
      <c r="AHQ57" s="37"/>
      <c r="AHR57" s="37"/>
      <c r="AHS57" s="37"/>
      <c r="AHT57" s="37"/>
      <c r="AHU57" s="37"/>
      <c r="AHV57" s="37"/>
      <c r="AHW57" s="37"/>
      <c r="AHX57" s="37"/>
      <c r="AHY57" s="37"/>
      <c r="AHZ57" s="37"/>
      <c r="AIA57" s="37"/>
      <c r="AIB57" s="37"/>
      <c r="AIC57" s="37"/>
      <c r="AID57" s="37"/>
      <c r="AIE57" s="37"/>
      <c r="AIF57" s="37"/>
      <c r="AIG57" s="37"/>
      <c r="AIH57" s="37"/>
      <c r="AII57" s="37"/>
      <c r="AIJ57" s="37"/>
      <c r="AIK57" s="37"/>
      <c r="AIL57" s="37"/>
      <c r="AIM57" s="37"/>
      <c r="AIN57" s="37"/>
      <c r="AIO57" s="37"/>
      <c r="AIP57" s="37"/>
      <c r="AIQ57" s="37"/>
      <c r="AIR57" s="37"/>
      <c r="AIS57" s="37"/>
      <c r="AIT57" s="37"/>
      <c r="AIU57" s="37"/>
      <c r="AIV57" s="37"/>
      <c r="AIW57" s="37"/>
      <c r="AIX57" s="37"/>
      <c r="AIY57" s="37"/>
      <c r="AIZ57" s="37"/>
      <c r="AJA57" s="37"/>
      <c r="AJB57" s="37"/>
      <c r="AJC57" s="37"/>
      <c r="AJD57" s="37"/>
      <c r="AJE57" s="37"/>
      <c r="AJF57" s="37"/>
      <c r="AJG57" s="37"/>
      <c r="AJH57" s="37"/>
      <c r="AJI57" s="37"/>
      <c r="AJJ57" s="37"/>
      <c r="AJK57" s="37"/>
      <c r="AJL57" s="37"/>
      <c r="AJM57" s="37"/>
      <c r="AJN57" s="37"/>
      <c r="AJO57" s="37"/>
      <c r="AJP57" s="37"/>
      <c r="AJQ57" s="37"/>
      <c r="AJR57" s="37"/>
      <c r="AJS57" s="37"/>
      <c r="AJT57" s="37"/>
      <c r="AJU57" s="37"/>
      <c r="AJV57" s="37"/>
      <c r="AJW57" s="37"/>
      <c r="AJX57" s="37"/>
      <c r="AJY57" s="37"/>
      <c r="AJZ57" s="37"/>
      <c r="AKA57" s="37"/>
      <c r="AKB57" s="37"/>
      <c r="AKC57" s="37"/>
      <c r="AKD57" s="37"/>
      <c r="AKE57" s="37"/>
      <c r="AKF57" s="37"/>
      <c r="AKG57" s="37"/>
      <c r="AKH57" s="37"/>
      <c r="AKI57" s="37"/>
      <c r="AKJ57" s="37"/>
      <c r="AKK57" s="37"/>
      <c r="AKL57" s="37"/>
      <c r="AKM57" s="37"/>
      <c r="AKN57" s="37"/>
      <c r="AKO57" s="37"/>
      <c r="AKP57" s="37"/>
      <c r="AKQ57" s="37"/>
      <c r="AKR57" s="37"/>
      <c r="AKS57" s="37"/>
      <c r="AKT57" s="37"/>
      <c r="AKU57" s="37"/>
      <c r="AKV57" s="37"/>
      <c r="AKW57" s="37"/>
      <c r="AKX57" s="37"/>
      <c r="AKY57" s="37"/>
      <c r="AKZ57" s="37"/>
      <c r="ALA57" s="37"/>
      <c r="ALB57" s="37"/>
      <c r="ALC57" s="37"/>
      <c r="ALD57" s="37"/>
      <c r="ALE57" s="37"/>
      <c r="ALF57" s="37"/>
      <c r="ALG57" s="37"/>
      <c r="ALH57" s="37"/>
      <c r="ALI57" s="37"/>
      <c r="ALJ57" s="37"/>
      <c r="ALK57" s="37"/>
      <c r="ALL57" s="37"/>
      <c r="ALM57" s="37"/>
      <c r="ALN57" s="37"/>
      <c r="ALO57" s="37"/>
      <c r="ALP57" s="37"/>
      <c r="ALQ57" s="37"/>
      <c r="ALR57" s="37"/>
      <c r="ALS57" s="37"/>
      <c r="ALT57" s="37"/>
      <c r="ALU57" s="37"/>
      <c r="ALV57" s="37"/>
      <c r="ALW57" s="37"/>
      <c r="ALX57" s="37"/>
      <c r="ALY57" s="37"/>
      <c r="ALZ57" s="37"/>
      <c r="AMA57" s="37"/>
      <c r="AMB57" s="37"/>
      <c r="AMC57" s="37"/>
      <c r="AMD57" s="37"/>
      <c r="AME57" s="37"/>
      <c r="AMF57" s="37"/>
      <c r="AMG57" s="37"/>
      <c r="AMH57" s="37"/>
      <c r="AMI57" s="37"/>
      <c r="AMJ57" s="37"/>
      <c r="AMK57" s="37"/>
      <c r="AML57" s="37"/>
      <c r="AMM57" s="37"/>
      <c r="AMN57" s="37"/>
      <c r="AMO57" s="37"/>
      <c r="AMP57" s="37"/>
      <c r="AMQ57" s="37"/>
      <c r="AMR57" s="37"/>
      <c r="AMS57" s="37"/>
      <c r="AMT57" s="37"/>
      <c r="AMU57" s="37"/>
      <c r="AMV57" s="37"/>
      <c r="AMW57" s="37"/>
      <c r="AMX57" s="37"/>
      <c r="AMY57" s="37"/>
      <c r="AMZ57" s="37"/>
      <c r="ANA57" s="37"/>
      <c r="ANB57" s="37"/>
      <c r="ANC57" s="37"/>
      <c r="AND57" s="37"/>
      <c r="ANE57" s="37"/>
      <c r="ANF57" s="37"/>
      <c r="ANG57" s="37"/>
      <c r="ANH57" s="37"/>
      <c r="ANI57" s="37"/>
      <c r="ANJ57" s="37"/>
      <c r="ANK57" s="37"/>
      <c r="ANL57" s="37"/>
      <c r="ANM57" s="37"/>
      <c r="ANN57" s="37"/>
      <c r="ANO57" s="37"/>
      <c r="ANP57" s="37"/>
      <c r="ANQ57" s="37"/>
      <c r="ANR57" s="37"/>
      <c r="ANS57" s="37"/>
      <c r="ANT57" s="37"/>
      <c r="ANU57" s="37"/>
      <c r="ANV57" s="37"/>
      <c r="ANW57" s="37"/>
      <c r="ANX57" s="37"/>
      <c r="ANY57" s="37"/>
      <c r="ANZ57" s="37"/>
      <c r="AOA57" s="37"/>
      <c r="AOB57" s="37"/>
      <c r="AOC57" s="37"/>
      <c r="AOD57" s="37"/>
      <c r="AOE57" s="37"/>
      <c r="AOF57" s="37"/>
      <c r="AOG57" s="37"/>
      <c r="AOH57" s="37"/>
      <c r="AOI57" s="37"/>
      <c r="AOJ57" s="37"/>
      <c r="AOK57" s="37"/>
      <c r="AOL57" s="37"/>
      <c r="AOM57" s="37"/>
      <c r="AON57" s="37"/>
      <c r="AOO57" s="37"/>
      <c r="AOP57" s="37"/>
      <c r="AOQ57" s="37"/>
      <c r="AOR57" s="37"/>
      <c r="AOS57" s="37"/>
      <c r="AOT57" s="37"/>
      <c r="AOU57" s="37"/>
      <c r="AOV57" s="37"/>
      <c r="AOW57" s="37"/>
      <c r="AOX57" s="37"/>
      <c r="AOY57" s="37"/>
      <c r="AOZ57" s="37"/>
      <c r="APA57" s="37"/>
      <c r="APB57" s="37"/>
      <c r="APC57" s="37"/>
      <c r="APD57" s="37"/>
      <c r="APE57" s="37"/>
      <c r="APF57" s="37"/>
      <c r="APG57" s="37"/>
      <c r="APH57" s="37"/>
      <c r="API57" s="37"/>
      <c r="APJ57" s="37"/>
      <c r="APK57" s="37"/>
      <c r="APL57" s="37"/>
      <c r="APM57" s="37"/>
      <c r="APN57" s="37"/>
      <c r="APO57" s="37"/>
      <c r="APP57" s="37"/>
      <c r="APQ57" s="37"/>
      <c r="APR57" s="37"/>
      <c r="APS57" s="37"/>
      <c r="APT57" s="37"/>
      <c r="APU57" s="37"/>
      <c r="APV57" s="37"/>
      <c r="APW57" s="37"/>
      <c r="APX57" s="37"/>
      <c r="APY57" s="37"/>
      <c r="APZ57" s="37"/>
      <c r="AQA57" s="37"/>
      <c r="AQB57" s="37"/>
      <c r="AQC57" s="37"/>
      <c r="AQD57" s="37"/>
      <c r="AQE57" s="37"/>
      <c r="AQF57" s="37"/>
      <c r="AQG57" s="37"/>
      <c r="AQH57" s="37"/>
      <c r="AQI57" s="37"/>
      <c r="AQJ57" s="37"/>
      <c r="AQK57" s="37"/>
      <c r="AQL57" s="37"/>
      <c r="AQM57" s="37"/>
      <c r="AQN57" s="37"/>
      <c r="AQO57" s="37"/>
      <c r="AQP57" s="37"/>
      <c r="AQQ57" s="37"/>
      <c r="AQR57" s="37"/>
      <c r="AQS57" s="37"/>
      <c r="AQT57" s="37"/>
      <c r="AQU57" s="37"/>
      <c r="AQV57" s="37"/>
      <c r="AQW57" s="37"/>
      <c r="AQX57" s="37"/>
      <c r="AQY57" s="37"/>
      <c r="AQZ57" s="37"/>
      <c r="ARA57" s="37"/>
      <c r="ARB57" s="37"/>
      <c r="ARC57" s="37"/>
      <c r="ARD57" s="37"/>
      <c r="ARE57" s="37"/>
      <c r="ARF57" s="37"/>
      <c r="ARG57" s="37"/>
      <c r="ARH57" s="37"/>
      <c r="ARI57" s="37"/>
      <c r="ARJ57" s="37"/>
      <c r="ARK57" s="37"/>
      <c r="ARL57" s="37"/>
      <c r="ARM57" s="37"/>
      <c r="ARN57" s="37"/>
      <c r="ARO57" s="37"/>
      <c r="ARP57" s="37"/>
      <c r="ARQ57" s="37"/>
      <c r="ARR57" s="37"/>
      <c r="ARS57" s="37"/>
      <c r="ART57" s="37"/>
      <c r="ARU57" s="37"/>
      <c r="ARV57" s="37"/>
      <c r="ARW57" s="37"/>
      <c r="ARX57" s="37"/>
      <c r="ARY57" s="37"/>
      <c r="ARZ57" s="37"/>
      <c r="ASA57" s="37"/>
      <c r="ASB57" s="37"/>
      <c r="ASC57" s="37"/>
      <c r="ASD57" s="37"/>
      <c r="ASE57" s="37"/>
      <c r="ASF57" s="37"/>
      <c r="ASG57" s="37"/>
      <c r="ASH57" s="37"/>
      <c r="ASI57" s="37"/>
      <c r="ASJ57" s="37"/>
      <c r="ASK57" s="37"/>
      <c r="ASL57" s="37"/>
      <c r="ASM57" s="37"/>
      <c r="ASN57" s="37"/>
      <c r="ASO57" s="37"/>
      <c r="ASP57" s="37"/>
      <c r="ASQ57" s="37"/>
      <c r="ASR57" s="37"/>
      <c r="ASS57" s="37"/>
      <c r="AST57" s="37"/>
      <c r="ASU57" s="37"/>
      <c r="ASV57" s="37"/>
      <c r="ASW57" s="37"/>
      <c r="ASX57" s="37"/>
      <c r="ASY57" s="37"/>
      <c r="ASZ57" s="37"/>
      <c r="ATA57" s="37"/>
      <c r="ATB57" s="37"/>
      <c r="ATC57" s="37"/>
      <c r="ATD57" s="37"/>
      <c r="ATE57" s="37"/>
      <c r="ATF57" s="37"/>
      <c r="ATG57" s="37"/>
      <c r="ATH57" s="37"/>
      <c r="ATI57" s="37"/>
      <c r="ATJ57" s="37"/>
      <c r="ATK57" s="37"/>
      <c r="ATL57" s="37"/>
      <c r="ATM57" s="37"/>
      <c r="ATN57" s="37"/>
      <c r="ATO57" s="37"/>
      <c r="ATP57" s="37"/>
      <c r="ATQ57" s="37"/>
      <c r="ATR57" s="37"/>
      <c r="ATS57" s="37"/>
      <c r="ATT57" s="37"/>
      <c r="ATU57" s="37"/>
      <c r="ATV57" s="37"/>
      <c r="ATW57" s="37"/>
      <c r="ATX57" s="37"/>
      <c r="ATY57" s="37"/>
      <c r="ATZ57" s="37"/>
      <c r="AUA57" s="37"/>
      <c r="AUB57" s="37"/>
      <c r="AUC57" s="37"/>
      <c r="AUD57" s="37"/>
      <c r="AUE57" s="37"/>
      <c r="AUF57" s="37"/>
      <c r="AUG57" s="37"/>
      <c r="AUH57" s="37"/>
      <c r="AUI57" s="37"/>
      <c r="AUJ57" s="37"/>
      <c r="AUK57" s="37"/>
      <c r="AUL57" s="37"/>
      <c r="AUM57" s="37"/>
      <c r="AUN57" s="37"/>
      <c r="AUO57" s="37"/>
      <c r="AUP57" s="37"/>
      <c r="AUQ57" s="37"/>
      <c r="AUR57" s="37"/>
      <c r="AUS57" s="37"/>
      <c r="AUT57" s="37"/>
      <c r="AUU57" s="37"/>
      <c r="AUV57" s="37"/>
      <c r="AUW57" s="37"/>
      <c r="AUX57" s="37"/>
      <c r="AUY57" s="37"/>
      <c r="AUZ57" s="37"/>
      <c r="AVA57" s="37"/>
      <c r="AVB57" s="37"/>
      <c r="AVC57" s="37"/>
      <c r="AVD57" s="37"/>
      <c r="AVE57" s="37"/>
      <c r="AVF57" s="37"/>
      <c r="AVG57" s="37"/>
      <c r="AVH57" s="37"/>
      <c r="AVI57" s="37"/>
      <c r="AVJ57" s="37"/>
      <c r="AVK57" s="37"/>
      <c r="AVL57" s="37"/>
      <c r="AVM57" s="37"/>
      <c r="AVN57" s="37"/>
      <c r="AVO57" s="37"/>
      <c r="AVP57" s="37"/>
      <c r="AVQ57" s="37"/>
      <c r="AVR57" s="37"/>
      <c r="AVS57" s="37"/>
      <c r="AVT57" s="37"/>
      <c r="AVU57" s="37"/>
      <c r="AVV57" s="37"/>
      <c r="AVW57" s="37"/>
      <c r="AVX57" s="37"/>
      <c r="AVY57" s="37"/>
      <c r="AVZ57" s="37"/>
      <c r="AWA57" s="37"/>
      <c r="AWB57" s="37"/>
      <c r="AWC57" s="37"/>
      <c r="AWD57" s="37"/>
      <c r="AWE57" s="37"/>
      <c r="AWF57" s="37"/>
      <c r="AWG57" s="37"/>
      <c r="AWH57" s="37"/>
      <c r="AWI57" s="37"/>
      <c r="AWJ57" s="37"/>
      <c r="AWK57" s="37"/>
      <c r="AWL57" s="37"/>
      <c r="AWM57" s="37"/>
      <c r="AWN57" s="37"/>
      <c r="AWO57" s="37"/>
      <c r="AWP57" s="37"/>
      <c r="AWQ57" s="37"/>
      <c r="AWR57" s="37"/>
      <c r="AWS57" s="37"/>
      <c r="AWT57" s="37"/>
      <c r="AWU57" s="37"/>
      <c r="AWV57" s="37"/>
      <c r="AWW57" s="37"/>
      <c r="AWX57" s="37"/>
      <c r="AWY57" s="37"/>
      <c r="AWZ57" s="37"/>
      <c r="AXA57" s="37"/>
      <c r="AXB57" s="37"/>
      <c r="AXC57" s="37"/>
      <c r="AXD57" s="37"/>
      <c r="AXE57" s="37"/>
      <c r="AXF57" s="37"/>
      <c r="AXG57" s="37"/>
      <c r="AXH57" s="37"/>
      <c r="AXI57" s="37"/>
      <c r="AXJ57" s="37"/>
      <c r="AXK57" s="37"/>
      <c r="AXL57" s="37"/>
      <c r="AXM57" s="37"/>
      <c r="AXN57" s="37"/>
      <c r="AXO57" s="37"/>
      <c r="AXP57" s="37"/>
      <c r="AXQ57" s="37"/>
      <c r="AXR57" s="37"/>
      <c r="AXS57" s="37"/>
      <c r="AXT57" s="37"/>
      <c r="AXU57" s="37"/>
      <c r="AXV57" s="37"/>
      <c r="AXW57" s="37"/>
      <c r="AXX57" s="37"/>
      <c r="AXY57" s="37"/>
      <c r="AXZ57" s="37"/>
      <c r="AYA57" s="37"/>
      <c r="AYB57" s="37"/>
      <c r="AYC57" s="37"/>
      <c r="AYD57" s="37"/>
      <c r="AYE57" s="37"/>
      <c r="AYF57" s="37"/>
      <c r="AYG57" s="37"/>
      <c r="AYH57" s="37"/>
      <c r="AYI57" s="37"/>
      <c r="AYJ57" s="37"/>
      <c r="AYK57" s="37"/>
      <c r="AYL57" s="37"/>
      <c r="AYM57" s="37"/>
      <c r="AYN57" s="37"/>
      <c r="AYO57" s="37"/>
      <c r="AYP57" s="37"/>
      <c r="AYQ57" s="37"/>
      <c r="AYR57" s="37"/>
      <c r="AYS57" s="37"/>
      <c r="AYT57" s="37"/>
      <c r="AYU57" s="37"/>
      <c r="AYV57" s="37"/>
      <c r="AYW57" s="37"/>
      <c r="AYX57" s="37"/>
      <c r="AYY57" s="37"/>
      <c r="AYZ57" s="37"/>
      <c r="AZA57" s="37"/>
      <c r="AZB57" s="37"/>
      <c r="AZC57" s="37"/>
      <c r="AZD57" s="37"/>
      <c r="AZE57" s="37"/>
      <c r="AZF57" s="37"/>
      <c r="AZG57" s="37"/>
      <c r="AZH57" s="37"/>
      <c r="AZI57" s="37"/>
      <c r="AZJ57" s="37"/>
      <c r="AZK57" s="37"/>
      <c r="AZL57" s="37"/>
      <c r="AZM57" s="37"/>
      <c r="AZN57" s="37"/>
      <c r="AZO57" s="37"/>
      <c r="AZP57" s="37"/>
      <c r="AZQ57" s="37"/>
      <c r="AZR57" s="37"/>
      <c r="AZS57" s="37"/>
      <c r="AZT57" s="37"/>
      <c r="AZU57" s="37"/>
      <c r="AZV57" s="37"/>
      <c r="AZW57" s="37"/>
      <c r="AZX57" s="37"/>
      <c r="AZY57" s="37"/>
      <c r="AZZ57" s="37"/>
      <c r="BAA57" s="37"/>
      <c r="BAB57" s="37"/>
      <c r="BAC57" s="37"/>
      <c r="BAD57" s="37"/>
      <c r="BAE57" s="37"/>
      <c r="BAF57" s="37"/>
      <c r="BAG57" s="37"/>
      <c r="BAH57" s="37"/>
      <c r="BAI57" s="37"/>
      <c r="BAJ57" s="37"/>
      <c r="BAK57" s="37"/>
      <c r="BAL57" s="37"/>
      <c r="BAM57" s="37"/>
      <c r="BAN57" s="37"/>
      <c r="BAO57" s="37"/>
      <c r="BAP57" s="37"/>
      <c r="BAQ57" s="37"/>
      <c r="BAR57" s="37"/>
      <c r="BAS57" s="37"/>
      <c r="BAT57" s="37"/>
      <c r="BAU57" s="37"/>
      <c r="BAV57" s="37"/>
      <c r="BAW57" s="37"/>
      <c r="BAX57" s="37"/>
      <c r="BAY57" s="37"/>
      <c r="BAZ57" s="37"/>
      <c r="BBA57" s="37"/>
      <c r="BBB57" s="37"/>
      <c r="BBC57" s="37"/>
      <c r="BBD57" s="37"/>
      <c r="BBE57" s="37"/>
      <c r="BBF57" s="37"/>
      <c r="BBG57" s="37"/>
      <c r="BBH57" s="37"/>
      <c r="BBI57" s="37"/>
      <c r="BBJ57" s="37"/>
      <c r="BBK57" s="37"/>
      <c r="BBL57" s="37"/>
      <c r="BBM57" s="37"/>
      <c r="BBN57" s="37"/>
      <c r="BBO57" s="37"/>
      <c r="BBP57" s="37"/>
      <c r="BBQ57" s="37"/>
      <c r="BBR57" s="37"/>
      <c r="BBS57" s="37"/>
      <c r="BBT57" s="37"/>
      <c r="BBU57" s="37"/>
      <c r="BBV57" s="37"/>
      <c r="BBW57" s="37"/>
      <c r="BBX57" s="37"/>
      <c r="BBY57" s="37"/>
      <c r="BBZ57" s="37"/>
      <c r="BCA57" s="37"/>
      <c r="BCB57" s="37"/>
      <c r="BCC57" s="37"/>
      <c r="BCD57" s="37"/>
      <c r="BCE57" s="37"/>
      <c r="BCF57" s="37"/>
      <c r="BCG57" s="37"/>
      <c r="BCH57" s="37"/>
      <c r="BCI57" s="37"/>
      <c r="BCJ57" s="37"/>
      <c r="BCK57" s="37"/>
      <c r="BCL57" s="37"/>
      <c r="BCM57" s="37"/>
      <c r="BCN57" s="37"/>
      <c r="BCO57" s="37"/>
      <c r="BCP57" s="37"/>
      <c r="BCQ57" s="37"/>
      <c r="BCR57" s="37"/>
      <c r="BCS57" s="37"/>
      <c r="BCT57" s="37"/>
      <c r="BCU57" s="37"/>
      <c r="BCV57" s="37"/>
      <c r="BCW57" s="37"/>
      <c r="BCX57" s="37"/>
      <c r="BCY57" s="37"/>
      <c r="BCZ57" s="37"/>
      <c r="BDA57" s="37"/>
      <c r="BDB57" s="37"/>
      <c r="BDC57" s="37"/>
      <c r="BDD57" s="37"/>
      <c r="BDE57" s="37"/>
      <c r="BDF57" s="37"/>
      <c r="BDG57" s="37"/>
      <c r="BDH57" s="37"/>
      <c r="BDI57" s="37"/>
      <c r="BDJ57" s="37"/>
      <c r="BDK57" s="37"/>
      <c r="BDL57" s="37"/>
      <c r="BDM57" s="37"/>
      <c r="BDN57" s="37"/>
      <c r="BDO57" s="37"/>
      <c r="BDP57" s="37"/>
      <c r="BDQ57" s="37"/>
      <c r="BDR57" s="37"/>
      <c r="BDS57" s="37"/>
      <c r="BDT57" s="37"/>
      <c r="BDU57" s="37"/>
      <c r="BDV57" s="37"/>
      <c r="BDW57" s="37"/>
      <c r="BDX57" s="37"/>
      <c r="BDY57" s="37"/>
      <c r="BDZ57" s="37"/>
      <c r="BEA57" s="37"/>
      <c r="BEB57" s="37"/>
      <c r="BEC57" s="37"/>
      <c r="BED57" s="37"/>
      <c r="BEE57" s="37"/>
      <c r="BEF57" s="37"/>
      <c r="BEG57" s="37"/>
      <c r="BEH57" s="37"/>
      <c r="BEI57" s="37"/>
      <c r="BEJ57" s="37"/>
      <c r="BEK57" s="37"/>
      <c r="BEL57" s="37"/>
      <c r="BEM57" s="37"/>
      <c r="BEN57" s="37"/>
      <c r="BEO57" s="37"/>
      <c r="BEP57" s="37"/>
      <c r="BEQ57" s="37"/>
      <c r="BER57" s="37"/>
      <c r="BES57" s="37"/>
      <c r="BET57" s="37"/>
      <c r="BEU57" s="37"/>
      <c r="BEV57" s="37"/>
      <c r="BEW57" s="37"/>
      <c r="BEX57" s="37"/>
      <c r="BEY57" s="37"/>
      <c r="BEZ57" s="37"/>
      <c r="BFA57" s="37"/>
      <c r="BFB57" s="37"/>
      <c r="BFC57" s="37"/>
      <c r="BFD57" s="37"/>
      <c r="BFE57" s="37"/>
      <c r="BFF57" s="37"/>
      <c r="BFG57" s="37"/>
      <c r="BFH57" s="37"/>
      <c r="BFI57" s="37"/>
      <c r="BFJ57" s="37"/>
      <c r="BFK57" s="37"/>
      <c r="BFL57" s="37"/>
      <c r="BFM57" s="37"/>
      <c r="BFN57" s="37"/>
      <c r="BFO57" s="37"/>
      <c r="BFP57" s="37"/>
      <c r="BFQ57" s="37"/>
      <c r="BFR57" s="37"/>
      <c r="BFS57" s="37"/>
      <c r="BFT57" s="37"/>
      <c r="BFU57" s="37"/>
      <c r="BFV57" s="37"/>
      <c r="BFW57" s="37"/>
      <c r="BFX57" s="37"/>
      <c r="BFY57" s="37"/>
      <c r="BFZ57" s="37"/>
      <c r="BGA57" s="37"/>
      <c r="BGB57" s="37"/>
      <c r="BGC57" s="37"/>
      <c r="BGD57" s="37"/>
      <c r="BGE57" s="37"/>
      <c r="BGF57" s="37"/>
      <c r="BGG57" s="37"/>
      <c r="BGH57" s="37"/>
      <c r="BGI57" s="37"/>
      <c r="BGJ57" s="37"/>
      <c r="BGK57" s="37"/>
      <c r="BGL57" s="37"/>
      <c r="BGM57" s="37"/>
      <c r="BGN57" s="37"/>
      <c r="BGO57" s="37"/>
      <c r="BGP57" s="37"/>
      <c r="BGQ57" s="37"/>
      <c r="BGR57" s="37"/>
      <c r="BGS57" s="37"/>
      <c r="BGT57" s="37"/>
      <c r="BGU57" s="37"/>
      <c r="BGV57" s="37"/>
      <c r="BGW57" s="37"/>
      <c r="BGX57" s="37"/>
      <c r="BGY57" s="37"/>
      <c r="BGZ57" s="37"/>
      <c r="BHA57" s="37"/>
      <c r="BHB57" s="37"/>
      <c r="BHC57" s="37"/>
      <c r="BHD57" s="37"/>
      <c r="BHE57" s="37"/>
      <c r="BHF57" s="37"/>
      <c r="BHG57" s="37"/>
      <c r="BHH57" s="37"/>
      <c r="BHI57" s="37"/>
      <c r="BHJ57" s="37"/>
      <c r="BHK57" s="37"/>
      <c r="BHL57" s="37"/>
      <c r="BHM57" s="37"/>
      <c r="BHN57" s="37"/>
      <c r="BHO57" s="37"/>
      <c r="BHP57" s="37"/>
      <c r="BHQ57" s="37"/>
      <c r="BHR57" s="37"/>
      <c r="BHS57" s="37"/>
      <c r="BHT57" s="37"/>
      <c r="BHU57" s="37"/>
      <c r="BHV57" s="37"/>
      <c r="BHW57" s="37"/>
      <c r="BHX57" s="37"/>
      <c r="BHY57" s="37"/>
      <c r="BHZ57" s="37"/>
      <c r="BIA57" s="37"/>
      <c r="BIB57" s="37"/>
      <c r="BIC57" s="37"/>
      <c r="BID57" s="37"/>
      <c r="BIE57" s="37"/>
      <c r="BIF57" s="37"/>
      <c r="BIG57" s="37"/>
      <c r="BIH57" s="37"/>
      <c r="BII57" s="37"/>
      <c r="BIJ57" s="37"/>
      <c r="BIK57" s="37"/>
      <c r="BIL57" s="37"/>
      <c r="BIM57" s="37"/>
      <c r="BIN57" s="37"/>
      <c r="BIO57" s="37"/>
      <c r="BIP57" s="37"/>
      <c r="BIQ57" s="37"/>
      <c r="BIR57" s="37"/>
      <c r="BIS57" s="37"/>
      <c r="BIT57" s="37"/>
      <c r="BIU57" s="37"/>
      <c r="BIV57" s="37"/>
      <c r="BIW57" s="37"/>
      <c r="BIX57" s="37"/>
      <c r="BIY57" s="37"/>
      <c r="BIZ57" s="37"/>
      <c r="BJA57" s="37"/>
      <c r="BJB57" s="37"/>
      <c r="BJC57" s="37"/>
      <c r="BJD57" s="37"/>
      <c r="BJE57" s="37"/>
      <c r="BJF57" s="37"/>
      <c r="BJG57" s="37"/>
      <c r="BJH57" s="37"/>
      <c r="BJI57" s="37"/>
      <c r="BJJ57" s="37"/>
      <c r="BJK57" s="37"/>
      <c r="BJL57" s="37"/>
      <c r="BJM57" s="37"/>
      <c r="BJN57" s="37"/>
      <c r="BJO57" s="37"/>
      <c r="BJP57" s="37"/>
      <c r="BJQ57" s="37"/>
      <c r="BJR57" s="37"/>
      <c r="BJS57" s="37"/>
      <c r="BJT57" s="37"/>
      <c r="BJU57" s="37"/>
      <c r="BJV57" s="37"/>
      <c r="BJW57" s="37"/>
      <c r="BJX57" s="37"/>
      <c r="BJY57" s="37"/>
      <c r="BJZ57" s="37"/>
      <c r="BKA57" s="37"/>
      <c r="BKB57" s="37"/>
      <c r="BKC57" s="37"/>
      <c r="BKD57" s="37"/>
      <c r="BKE57" s="37"/>
      <c r="BKF57" s="37"/>
      <c r="BKG57" s="37"/>
      <c r="BKH57" s="37"/>
      <c r="BKI57" s="37"/>
      <c r="BKJ57" s="37"/>
      <c r="BKK57" s="37"/>
      <c r="BKL57" s="37"/>
      <c r="BKM57" s="37"/>
      <c r="BKN57" s="37"/>
      <c r="BKO57" s="37"/>
      <c r="BKP57" s="37"/>
      <c r="BKQ57" s="37"/>
      <c r="BKR57" s="37"/>
      <c r="BKS57" s="37"/>
      <c r="BKT57" s="37"/>
      <c r="BKU57" s="37"/>
      <c r="BKV57" s="37"/>
      <c r="BKW57" s="37"/>
      <c r="BKX57" s="37"/>
      <c r="BKY57" s="37"/>
      <c r="BKZ57" s="37"/>
      <c r="BLA57" s="37"/>
      <c r="BLB57" s="37"/>
      <c r="BLC57" s="37"/>
      <c r="BLD57" s="37"/>
      <c r="BLE57" s="37"/>
      <c r="BLF57" s="37"/>
      <c r="BLG57" s="37"/>
      <c r="BLH57" s="37"/>
      <c r="BLI57" s="37"/>
      <c r="BLJ57" s="37"/>
      <c r="BLK57" s="37"/>
      <c r="BLL57" s="37"/>
      <c r="BLM57" s="37"/>
      <c r="BLN57" s="37"/>
      <c r="BLO57" s="37"/>
      <c r="BLP57" s="37"/>
      <c r="BLQ57" s="37"/>
      <c r="BLR57" s="37"/>
      <c r="BLS57" s="37"/>
      <c r="BLT57" s="37"/>
      <c r="BLU57" s="37"/>
      <c r="BLV57" s="37"/>
      <c r="BLW57" s="37"/>
      <c r="BLX57" s="37"/>
      <c r="BLY57" s="37"/>
      <c r="BLZ57" s="37"/>
      <c r="BMA57" s="37"/>
      <c r="BMB57" s="37"/>
      <c r="BMC57" s="37"/>
      <c r="BMD57" s="37"/>
      <c r="BME57" s="37"/>
      <c r="BMF57" s="37"/>
      <c r="BMG57" s="37"/>
      <c r="BMH57" s="37"/>
      <c r="BMI57" s="37"/>
      <c r="BMJ57" s="37"/>
      <c r="BMK57" s="37"/>
      <c r="BML57" s="37"/>
      <c r="BMM57" s="37"/>
      <c r="BMN57" s="37"/>
      <c r="BMO57" s="37"/>
      <c r="BMP57" s="37"/>
      <c r="BMQ57" s="37"/>
      <c r="BMR57" s="37"/>
      <c r="BMS57" s="37"/>
      <c r="BMT57" s="37"/>
      <c r="BMU57" s="37"/>
      <c r="BMV57" s="37"/>
      <c r="BMW57" s="37"/>
      <c r="BMX57" s="37"/>
      <c r="BMY57" s="37"/>
      <c r="BMZ57" s="37"/>
      <c r="BNA57" s="37"/>
      <c r="BNB57" s="37"/>
      <c r="BNC57" s="37"/>
      <c r="BND57" s="37"/>
      <c r="BNE57" s="37"/>
      <c r="BNF57" s="37"/>
      <c r="BNG57" s="37"/>
      <c r="BNH57" s="37"/>
      <c r="BNI57" s="37"/>
      <c r="BNJ57" s="37"/>
      <c r="BNK57" s="37"/>
      <c r="BNL57" s="37"/>
      <c r="BNM57" s="37"/>
      <c r="BNN57" s="37"/>
      <c r="BNO57" s="37"/>
      <c r="BNP57" s="37"/>
      <c r="BNQ57" s="37"/>
      <c r="BNR57" s="37"/>
      <c r="BNS57" s="37"/>
      <c r="BNT57" s="37"/>
      <c r="BNU57" s="37"/>
      <c r="BNV57" s="37"/>
      <c r="BNW57" s="37"/>
      <c r="BNX57" s="37"/>
      <c r="BNY57" s="37"/>
      <c r="BNZ57" s="37"/>
      <c r="BOA57" s="37"/>
      <c r="BOB57" s="37"/>
      <c r="BOC57" s="37"/>
      <c r="BOD57" s="37"/>
      <c r="BOE57" s="37"/>
      <c r="BOF57" s="37"/>
      <c r="BOG57" s="37"/>
      <c r="BOH57" s="37"/>
      <c r="BOI57" s="37"/>
      <c r="BOJ57" s="37"/>
      <c r="BOK57" s="37"/>
      <c r="BOL57" s="37"/>
      <c r="BOM57" s="37"/>
      <c r="BON57" s="37"/>
      <c r="BOO57" s="37"/>
      <c r="BOP57" s="37"/>
      <c r="BOQ57" s="37"/>
      <c r="BOR57" s="37"/>
      <c r="BOS57" s="37"/>
      <c r="BOT57" s="37"/>
      <c r="BOU57" s="37"/>
      <c r="BOV57" s="37"/>
      <c r="BOW57" s="37"/>
      <c r="BOX57" s="37"/>
      <c r="BOY57" s="37"/>
      <c r="BOZ57" s="37"/>
      <c r="BPA57" s="37"/>
      <c r="BPB57" s="37"/>
      <c r="BPC57" s="37"/>
      <c r="BPD57" s="37"/>
      <c r="BPE57" s="37"/>
      <c r="BPF57" s="37"/>
      <c r="BPG57" s="37"/>
      <c r="BPH57" s="37"/>
      <c r="BPI57" s="37"/>
      <c r="BPJ57" s="37"/>
      <c r="BPK57" s="37"/>
      <c r="BPL57" s="37"/>
      <c r="BPM57" s="37"/>
      <c r="BPN57" s="37"/>
      <c r="BPO57" s="37"/>
      <c r="BPP57" s="37"/>
      <c r="BPQ57" s="37"/>
      <c r="BPR57" s="37"/>
      <c r="BPS57" s="37"/>
      <c r="BPT57" s="37"/>
      <c r="BPU57" s="37"/>
      <c r="BPV57" s="37"/>
      <c r="BPW57" s="37"/>
      <c r="BPX57" s="37"/>
      <c r="BPY57" s="37"/>
      <c r="BPZ57" s="37"/>
      <c r="BQA57" s="37"/>
      <c r="BQB57" s="37"/>
      <c r="BQC57" s="37"/>
      <c r="BQD57" s="37"/>
      <c r="BQE57" s="37"/>
      <c r="BQF57" s="37"/>
      <c r="BQG57" s="37"/>
      <c r="BQH57" s="37"/>
      <c r="BQI57" s="37"/>
      <c r="BQJ57" s="37"/>
      <c r="BQK57" s="37"/>
      <c r="BQL57" s="37"/>
      <c r="BQM57" s="37"/>
      <c r="BQN57" s="37"/>
      <c r="BQO57" s="37"/>
      <c r="BQP57" s="37"/>
      <c r="BQQ57" s="37"/>
      <c r="BQR57" s="37"/>
      <c r="BQS57" s="37"/>
      <c r="BQT57" s="37"/>
      <c r="BQU57" s="37"/>
      <c r="BQV57" s="37"/>
      <c r="BQW57" s="37"/>
      <c r="BQX57" s="37"/>
      <c r="BQY57" s="37"/>
      <c r="BQZ57" s="37"/>
      <c r="BRA57" s="37"/>
      <c r="BRB57" s="37"/>
      <c r="BRC57" s="37"/>
      <c r="BRD57" s="37"/>
      <c r="BRE57" s="37"/>
      <c r="BRF57" s="37"/>
      <c r="BRG57" s="37"/>
      <c r="BRH57" s="37"/>
      <c r="BRI57" s="37"/>
      <c r="BRJ57" s="37"/>
      <c r="BRK57" s="37"/>
      <c r="BRL57" s="37"/>
      <c r="BRM57" s="37"/>
      <c r="BRN57" s="37"/>
      <c r="BRO57" s="37"/>
      <c r="BRP57" s="37"/>
      <c r="BRQ57" s="37"/>
      <c r="BRR57" s="37"/>
      <c r="BRS57" s="37"/>
      <c r="BRT57" s="37"/>
      <c r="BRU57" s="37"/>
      <c r="BRV57" s="37"/>
      <c r="BRW57" s="37"/>
      <c r="BRX57" s="37"/>
      <c r="BRY57" s="37"/>
      <c r="BRZ57" s="37"/>
      <c r="BSA57" s="37"/>
      <c r="BSB57" s="37"/>
      <c r="BSC57" s="37"/>
      <c r="BSD57" s="37"/>
      <c r="BSE57" s="37"/>
      <c r="BSF57" s="37"/>
      <c r="BSG57" s="37"/>
      <c r="BSH57" s="37"/>
      <c r="BSI57" s="37"/>
      <c r="BSJ57" s="37"/>
      <c r="BSK57" s="37"/>
      <c r="BSL57" s="37"/>
      <c r="BSM57" s="37"/>
      <c r="BSN57" s="37"/>
      <c r="BSO57" s="37"/>
      <c r="BSP57" s="37"/>
      <c r="BSQ57" s="37"/>
      <c r="BSR57" s="37"/>
      <c r="BSS57" s="37"/>
      <c r="BST57" s="37"/>
      <c r="BSU57" s="37"/>
      <c r="BSV57" s="37"/>
      <c r="BSW57" s="37"/>
      <c r="BSX57" s="37"/>
      <c r="BSY57" s="37"/>
      <c r="BSZ57" s="37"/>
      <c r="BTA57" s="37"/>
      <c r="BTB57" s="37"/>
      <c r="BTC57" s="37"/>
      <c r="BTD57" s="37"/>
      <c r="BTE57" s="37"/>
      <c r="BTF57" s="37"/>
      <c r="BTG57" s="37"/>
      <c r="BTH57" s="37"/>
      <c r="BTI57" s="37"/>
      <c r="BTJ57" s="37"/>
      <c r="BTK57" s="37"/>
      <c r="BTL57" s="37"/>
      <c r="BTM57" s="37"/>
      <c r="BTN57" s="37"/>
      <c r="BTO57" s="37"/>
      <c r="BTP57" s="37"/>
      <c r="BTQ57" s="37"/>
      <c r="BTR57" s="37"/>
      <c r="BTS57" s="37"/>
      <c r="BTT57" s="37"/>
      <c r="BTU57" s="37"/>
      <c r="BTV57" s="37"/>
      <c r="BTW57" s="37"/>
      <c r="BTX57" s="37"/>
      <c r="BTY57" s="37"/>
      <c r="BTZ57" s="37"/>
      <c r="BUA57" s="37"/>
      <c r="BUB57" s="37"/>
      <c r="BUC57" s="37"/>
      <c r="BUD57" s="37"/>
      <c r="BUE57" s="37"/>
      <c r="BUF57" s="37"/>
      <c r="BUG57" s="37"/>
      <c r="BUH57" s="37"/>
      <c r="BUI57" s="37"/>
      <c r="BUJ57" s="37"/>
      <c r="BUK57" s="37"/>
      <c r="BUL57" s="37"/>
      <c r="BUM57" s="37"/>
      <c r="BUN57" s="37"/>
      <c r="BUO57" s="37"/>
      <c r="BUP57" s="37"/>
      <c r="BUQ57" s="37"/>
      <c r="BUR57" s="37"/>
      <c r="BUS57" s="37"/>
      <c r="BUT57" s="37"/>
      <c r="BUU57" s="37"/>
      <c r="BUV57" s="37"/>
      <c r="BUW57" s="37"/>
      <c r="BUX57" s="37"/>
      <c r="BUY57" s="37"/>
      <c r="BUZ57" s="37"/>
      <c r="BVA57" s="37"/>
      <c r="BVB57" s="37"/>
      <c r="BVC57" s="37"/>
      <c r="BVD57" s="37"/>
      <c r="BVE57" s="37"/>
      <c r="BVF57" s="37"/>
      <c r="BVG57" s="37"/>
      <c r="BVH57" s="37"/>
      <c r="BVI57" s="37"/>
      <c r="BVJ57" s="37"/>
      <c r="BVK57" s="37"/>
      <c r="BVL57" s="37"/>
      <c r="BVM57" s="37"/>
      <c r="BVN57" s="37"/>
      <c r="BVO57" s="37"/>
      <c r="BVP57" s="37"/>
      <c r="BVQ57" s="37"/>
      <c r="BVR57" s="37"/>
      <c r="BVS57" s="37"/>
      <c r="BVT57" s="37"/>
      <c r="BVU57" s="37"/>
      <c r="BVV57" s="37"/>
      <c r="BVW57" s="37"/>
      <c r="BVX57" s="37"/>
      <c r="BVY57" s="37"/>
      <c r="BVZ57" s="37"/>
      <c r="BWA57" s="37"/>
      <c r="BWB57" s="37"/>
      <c r="BWC57" s="37"/>
      <c r="BWD57" s="37"/>
      <c r="BWE57" s="37"/>
      <c r="BWF57" s="37"/>
      <c r="BWG57" s="37"/>
      <c r="BWH57" s="37"/>
      <c r="BWI57" s="37"/>
      <c r="BWJ57" s="37"/>
      <c r="BWK57" s="37"/>
      <c r="BWL57" s="37"/>
      <c r="BWM57" s="37"/>
      <c r="BWN57" s="37"/>
      <c r="BWO57" s="37"/>
      <c r="BWP57" s="37"/>
      <c r="BWQ57" s="37"/>
      <c r="BWR57" s="37"/>
      <c r="BWS57" s="37"/>
      <c r="BWT57" s="37"/>
      <c r="BWU57" s="37"/>
      <c r="BWV57" s="37"/>
      <c r="BWW57" s="37"/>
      <c r="BWX57" s="37"/>
      <c r="BWY57" s="37"/>
      <c r="BWZ57" s="37"/>
      <c r="BXA57" s="37"/>
      <c r="BXB57" s="37"/>
      <c r="BXC57" s="37"/>
      <c r="BXD57" s="37"/>
      <c r="BXE57" s="37"/>
      <c r="BXF57" s="37"/>
      <c r="BXG57" s="37"/>
      <c r="BXH57" s="37"/>
      <c r="BXI57" s="37"/>
      <c r="BXJ57" s="37"/>
      <c r="BXK57" s="37"/>
      <c r="BXL57" s="37"/>
      <c r="BXM57" s="37"/>
      <c r="BXN57" s="37"/>
      <c r="BXO57" s="37"/>
      <c r="BXP57" s="37"/>
      <c r="BXQ57" s="37"/>
      <c r="BXR57" s="37"/>
      <c r="BXS57" s="37"/>
      <c r="BXT57" s="37"/>
      <c r="BXU57" s="37"/>
      <c r="BXV57" s="37"/>
      <c r="BXW57" s="37"/>
      <c r="BXX57" s="37"/>
      <c r="BXY57" s="37"/>
      <c r="BXZ57" s="37"/>
      <c r="BYA57" s="37"/>
      <c r="BYB57" s="37"/>
      <c r="BYC57" s="37"/>
      <c r="BYD57" s="37"/>
      <c r="BYE57" s="37"/>
      <c r="BYF57" s="37"/>
      <c r="BYG57" s="37"/>
      <c r="BYH57" s="37"/>
      <c r="BYI57" s="37"/>
      <c r="BYJ57" s="37"/>
      <c r="BYK57" s="37"/>
      <c r="BYL57" s="37"/>
      <c r="BYM57" s="37"/>
      <c r="BYN57" s="37"/>
      <c r="BYO57" s="37"/>
      <c r="BYP57" s="37"/>
      <c r="BYQ57" s="37"/>
      <c r="BYR57" s="37"/>
      <c r="BYS57" s="37"/>
      <c r="BYT57" s="37"/>
      <c r="BYU57" s="37"/>
      <c r="BYV57" s="37"/>
      <c r="BYW57" s="37"/>
      <c r="BYX57" s="37"/>
      <c r="BYY57" s="37"/>
      <c r="BYZ57" s="37"/>
      <c r="BZA57" s="37"/>
      <c r="BZB57" s="37"/>
      <c r="BZC57" s="37"/>
      <c r="BZD57" s="37"/>
      <c r="BZE57" s="37"/>
      <c r="BZF57" s="37"/>
      <c r="BZG57" s="37"/>
      <c r="BZH57" s="37"/>
      <c r="BZI57" s="37"/>
      <c r="BZJ57" s="37"/>
      <c r="BZK57" s="37"/>
      <c r="BZL57" s="37"/>
      <c r="BZM57" s="37"/>
      <c r="BZN57" s="37"/>
      <c r="BZO57" s="37"/>
      <c r="BZP57" s="37"/>
      <c r="BZQ57" s="37"/>
      <c r="BZR57" s="37"/>
      <c r="BZS57" s="37"/>
      <c r="BZT57" s="37"/>
      <c r="BZU57" s="37"/>
      <c r="BZV57" s="37"/>
      <c r="BZW57" s="37"/>
      <c r="BZX57" s="37"/>
      <c r="BZY57" s="37"/>
      <c r="BZZ57" s="37"/>
      <c r="CAA57" s="37"/>
      <c r="CAB57" s="37"/>
      <c r="CAC57" s="37"/>
      <c r="CAD57" s="37"/>
      <c r="CAE57" s="37"/>
      <c r="CAF57" s="37"/>
      <c r="CAG57" s="37"/>
      <c r="CAH57" s="37"/>
      <c r="CAI57" s="37"/>
      <c r="CAJ57" s="37"/>
      <c r="CAK57" s="37"/>
      <c r="CAL57" s="37"/>
      <c r="CAM57" s="37"/>
      <c r="CAN57" s="37"/>
      <c r="CAO57" s="37"/>
      <c r="CAP57" s="37"/>
      <c r="CAQ57" s="37"/>
      <c r="CAR57" s="37"/>
      <c r="CAS57" s="37"/>
      <c r="CAT57" s="37"/>
      <c r="CAU57" s="37"/>
      <c r="CAV57" s="37"/>
      <c r="CAW57" s="37"/>
      <c r="CAX57" s="37"/>
      <c r="CAY57" s="37"/>
      <c r="CAZ57" s="37"/>
      <c r="CBA57" s="37"/>
      <c r="CBB57" s="37"/>
      <c r="CBC57" s="37"/>
      <c r="CBD57" s="37"/>
      <c r="CBE57" s="37"/>
      <c r="CBF57" s="37"/>
      <c r="CBG57" s="37"/>
      <c r="CBH57" s="37"/>
      <c r="CBI57" s="37"/>
      <c r="CBJ57" s="37"/>
      <c r="CBK57" s="37"/>
      <c r="CBL57" s="37"/>
      <c r="CBM57" s="37"/>
      <c r="CBN57" s="37"/>
      <c r="CBO57" s="37"/>
      <c r="CBP57" s="37"/>
      <c r="CBQ57" s="37"/>
      <c r="CBR57" s="37"/>
      <c r="CBS57" s="37"/>
      <c r="CBT57" s="37"/>
      <c r="CBU57" s="37"/>
      <c r="CBV57" s="37"/>
      <c r="CBW57" s="37"/>
      <c r="CBX57" s="37"/>
      <c r="CBY57" s="37"/>
      <c r="CBZ57" s="37"/>
      <c r="CCA57" s="37"/>
      <c r="CCB57" s="37"/>
      <c r="CCC57" s="37"/>
      <c r="CCD57" s="37"/>
      <c r="CCE57" s="37"/>
      <c r="CCF57" s="37"/>
      <c r="CCG57" s="37"/>
      <c r="CCH57" s="37"/>
      <c r="CCI57" s="37"/>
      <c r="CCJ57" s="37"/>
      <c r="CCK57" s="37"/>
      <c r="CCL57" s="37"/>
      <c r="CCM57" s="37"/>
      <c r="CCN57" s="37"/>
      <c r="CCO57" s="37"/>
      <c r="CCP57" s="37"/>
      <c r="CCQ57" s="37"/>
      <c r="CCR57" s="37"/>
      <c r="CCS57" s="37"/>
      <c r="CCT57" s="37"/>
      <c r="CCU57" s="37"/>
      <c r="CCV57" s="37"/>
      <c r="CCW57" s="37"/>
      <c r="CCX57" s="37"/>
      <c r="CCY57" s="37"/>
      <c r="CCZ57" s="37"/>
      <c r="CDA57" s="37"/>
      <c r="CDB57" s="37"/>
      <c r="CDC57" s="37"/>
      <c r="CDD57" s="37"/>
      <c r="CDE57" s="37"/>
      <c r="CDF57" s="37"/>
      <c r="CDG57" s="37"/>
      <c r="CDH57" s="37"/>
      <c r="CDI57" s="37"/>
      <c r="CDJ57" s="37"/>
      <c r="CDK57" s="37"/>
      <c r="CDL57" s="37"/>
      <c r="CDM57" s="37"/>
      <c r="CDN57" s="37"/>
      <c r="CDO57" s="37"/>
      <c r="CDP57" s="37"/>
      <c r="CDQ57" s="37"/>
      <c r="CDR57" s="37"/>
      <c r="CDS57" s="37"/>
      <c r="CDT57" s="37"/>
      <c r="CDU57" s="37"/>
      <c r="CDV57" s="37"/>
      <c r="CDW57" s="37"/>
      <c r="CDX57" s="37"/>
      <c r="CDY57" s="37"/>
      <c r="CDZ57" s="37"/>
      <c r="CEA57" s="37"/>
      <c r="CEB57" s="37"/>
      <c r="CEC57" s="37"/>
      <c r="CED57" s="37"/>
      <c r="CEE57" s="37"/>
      <c r="CEF57" s="37"/>
      <c r="CEG57" s="37"/>
      <c r="CEH57" s="37"/>
      <c r="CEI57" s="37"/>
      <c r="CEJ57" s="37"/>
      <c r="CEK57" s="37"/>
      <c r="CEL57" s="37"/>
      <c r="CEM57" s="37"/>
      <c r="CEN57" s="37"/>
      <c r="CEO57" s="37"/>
      <c r="CEP57" s="37"/>
      <c r="CEQ57" s="37"/>
      <c r="CER57" s="37"/>
      <c r="CES57" s="37"/>
      <c r="CET57" s="37"/>
      <c r="CEU57" s="37"/>
      <c r="CEV57" s="37"/>
      <c r="CEW57" s="37"/>
      <c r="CEX57" s="37"/>
      <c r="CEY57" s="37"/>
      <c r="CEZ57" s="37"/>
      <c r="CFA57" s="37"/>
      <c r="CFB57" s="37"/>
      <c r="CFC57" s="37"/>
      <c r="CFD57" s="37"/>
      <c r="CFE57" s="37"/>
      <c r="CFF57" s="37"/>
      <c r="CFG57" s="37"/>
      <c r="CFH57" s="37"/>
      <c r="CFI57" s="37"/>
      <c r="CFJ57" s="37"/>
      <c r="CFK57" s="37"/>
      <c r="CFL57" s="37"/>
      <c r="CFM57" s="37"/>
      <c r="CFN57" s="37"/>
      <c r="CFO57" s="37"/>
      <c r="CFP57" s="37"/>
      <c r="CFQ57" s="37"/>
      <c r="CFR57" s="37"/>
      <c r="CFS57" s="37"/>
      <c r="CFT57" s="37"/>
      <c r="CFU57" s="37"/>
      <c r="CFV57" s="37"/>
      <c r="CFW57" s="37"/>
      <c r="CFX57" s="37"/>
      <c r="CFY57" s="37"/>
      <c r="CFZ57" s="37"/>
      <c r="CGA57" s="37"/>
      <c r="CGB57" s="37"/>
      <c r="CGC57" s="37"/>
      <c r="CGD57" s="37"/>
      <c r="CGE57" s="37"/>
      <c r="CGF57" s="37"/>
      <c r="CGG57" s="37"/>
      <c r="CGH57" s="37"/>
      <c r="CGI57" s="37"/>
      <c r="CGJ57" s="37"/>
      <c r="CGK57" s="37"/>
      <c r="CGL57" s="37"/>
      <c r="CGM57" s="37"/>
      <c r="CGN57" s="37"/>
      <c r="CGO57" s="37"/>
      <c r="CGP57" s="37"/>
      <c r="CGQ57" s="37"/>
      <c r="CGR57" s="37"/>
      <c r="CGS57" s="37"/>
      <c r="CGT57" s="37"/>
      <c r="CGU57" s="37"/>
      <c r="CGV57" s="37"/>
      <c r="CGW57" s="37"/>
      <c r="CGX57" s="37"/>
      <c r="CGY57" s="37"/>
      <c r="CGZ57" s="37"/>
      <c r="CHA57" s="37"/>
      <c r="CHB57" s="37"/>
      <c r="CHC57" s="37"/>
      <c r="CHD57" s="37"/>
      <c r="CHE57" s="37"/>
      <c r="CHF57" s="37"/>
      <c r="CHG57" s="37"/>
      <c r="CHH57" s="37"/>
      <c r="CHI57" s="37"/>
      <c r="CHJ57" s="37"/>
      <c r="CHK57" s="37"/>
      <c r="CHL57" s="37"/>
      <c r="CHM57" s="37"/>
      <c r="CHN57" s="37"/>
      <c r="CHO57" s="37"/>
      <c r="CHP57" s="37"/>
      <c r="CHQ57" s="37"/>
      <c r="CHR57" s="37"/>
      <c r="CHS57" s="37"/>
      <c r="CHT57" s="37"/>
      <c r="CHU57" s="37"/>
      <c r="CHV57" s="37"/>
      <c r="CHW57" s="37"/>
      <c r="CHX57" s="37"/>
      <c r="CHY57" s="37"/>
      <c r="CHZ57" s="37"/>
      <c r="CIA57" s="37"/>
      <c r="CIB57" s="37"/>
      <c r="CIC57" s="37"/>
      <c r="CID57" s="37"/>
      <c r="CIE57" s="37"/>
      <c r="CIF57" s="37"/>
      <c r="CIG57" s="37"/>
      <c r="CIH57" s="37"/>
      <c r="CII57" s="37"/>
      <c r="CIJ57" s="37"/>
      <c r="CIK57" s="37"/>
      <c r="CIL57" s="37"/>
      <c r="CIM57" s="37"/>
      <c r="CIN57" s="37"/>
      <c r="CIO57" s="37"/>
      <c r="CIP57" s="37"/>
      <c r="CIQ57" s="37"/>
      <c r="CIR57" s="37"/>
      <c r="CIS57" s="37"/>
      <c r="CIT57" s="37"/>
      <c r="CIU57" s="37"/>
      <c r="CIV57" s="37"/>
      <c r="CIW57" s="37"/>
      <c r="CIX57" s="37"/>
      <c r="CIY57" s="37"/>
      <c r="CIZ57" s="37"/>
      <c r="CJA57" s="37"/>
      <c r="CJB57" s="37"/>
      <c r="CJC57" s="37"/>
      <c r="CJD57" s="37"/>
      <c r="CJE57" s="37"/>
      <c r="CJF57" s="37"/>
      <c r="CJG57" s="37"/>
      <c r="CJH57" s="37"/>
      <c r="CJI57" s="37"/>
      <c r="CJJ57" s="37"/>
      <c r="CJK57" s="37"/>
      <c r="CJL57" s="37"/>
      <c r="CJM57" s="37"/>
      <c r="CJN57" s="37"/>
      <c r="CJO57" s="37"/>
      <c r="CJP57" s="37"/>
      <c r="CJQ57" s="37"/>
      <c r="CJR57" s="37"/>
      <c r="CJS57" s="37"/>
      <c r="CJT57" s="37"/>
      <c r="CJU57" s="37"/>
      <c r="CJV57" s="37"/>
      <c r="CJW57" s="37"/>
      <c r="CJX57" s="37"/>
      <c r="CJY57" s="37"/>
      <c r="CJZ57" s="37"/>
      <c r="CKA57" s="37"/>
      <c r="CKB57" s="37"/>
      <c r="CKC57" s="37"/>
      <c r="CKD57" s="37"/>
      <c r="CKE57" s="37"/>
      <c r="CKF57" s="37"/>
      <c r="CKG57" s="37"/>
      <c r="CKH57" s="37"/>
      <c r="CKI57" s="37"/>
      <c r="CKJ57" s="37"/>
      <c r="CKK57" s="37"/>
      <c r="CKL57" s="37"/>
      <c r="CKM57" s="37"/>
      <c r="CKN57" s="37"/>
      <c r="CKO57" s="37"/>
      <c r="CKP57" s="37"/>
      <c r="CKQ57" s="37"/>
      <c r="CKR57" s="37"/>
      <c r="CKS57" s="37"/>
      <c r="CKT57" s="37"/>
      <c r="CKU57" s="37"/>
      <c r="CKV57" s="37"/>
      <c r="CKW57" s="37"/>
      <c r="CKX57" s="37"/>
      <c r="CKY57" s="37"/>
      <c r="CKZ57" s="37"/>
      <c r="CLA57" s="37"/>
      <c r="CLB57" s="37"/>
      <c r="CLC57" s="37"/>
      <c r="CLD57" s="37"/>
      <c r="CLE57" s="37"/>
      <c r="CLF57" s="37"/>
      <c r="CLG57" s="37"/>
      <c r="CLH57" s="37"/>
      <c r="CLI57" s="37"/>
      <c r="CLJ57" s="37"/>
      <c r="CLK57" s="37"/>
      <c r="CLL57" s="37"/>
      <c r="CLM57" s="37"/>
      <c r="CLN57" s="37"/>
      <c r="CLO57" s="37"/>
      <c r="CLP57" s="37"/>
      <c r="CLQ57" s="37"/>
      <c r="CLR57" s="37"/>
      <c r="CLS57" s="37"/>
      <c r="CLT57" s="37"/>
      <c r="CLU57" s="37"/>
      <c r="CLV57" s="37"/>
      <c r="CLW57" s="37"/>
      <c r="CLX57" s="37"/>
      <c r="CLY57" s="37"/>
      <c r="CLZ57" s="37"/>
      <c r="CMA57" s="37"/>
      <c r="CMB57" s="37"/>
      <c r="CMC57" s="37"/>
      <c r="CMD57" s="37"/>
      <c r="CME57" s="37"/>
      <c r="CMF57" s="37"/>
      <c r="CMG57" s="37"/>
      <c r="CMH57" s="37"/>
      <c r="CMI57" s="37"/>
      <c r="CMJ57" s="37"/>
      <c r="CMK57" s="37"/>
      <c r="CML57" s="37"/>
      <c r="CMM57" s="37"/>
      <c r="CMN57" s="37"/>
      <c r="CMO57" s="37"/>
      <c r="CMP57" s="37"/>
      <c r="CMQ57" s="37"/>
      <c r="CMR57" s="37"/>
      <c r="CMS57" s="37"/>
      <c r="CMT57" s="37"/>
      <c r="CMU57" s="37"/>
      <c r="CMV57" s="37"/>
      <c r="CMW57" s="37"/>
      <c r="CMX57" s="37"/>
      <c r="CMY57" s="37"/>
      <c r="CMZ57" s="37"/>
      <c r="CNA57" s="37"/>
      <c r="CNB57" s="37"/>
      <c r="CNC57" s="37"/>
      <c r="CND57" s="37"/>
      <c r="CNE57" s="37"/>
      <c r="CNF57" s="37"/>
      <c r="CNG57" s="37"/>
      <c r="CNH57" s="37"/>
      <c r="CNI57" s="37"/>
      <c r="CNJ57" s="37"/>
      <c r="CNK57" s="37"/>
      <c r="CNL57" s="37"/>
      <c r="CNM57" s="37"/>
      <c r="CNN57" s="37"/>
      <c r="CNO57" s="37"/>
      <c r="CNP57" s="37"/>
      <c r="CNQ57" s="37"/>
      <c r="CNR57" s="37"/>
      <c r="CNS57" s="37"/>
      <c r="CNT57" s="37"/>
      <c r="CNU57" s="37"/>
      <c r="CNV57" s="37"/>
      <c r="CNW57" s="37"/>
      <c r="CNX57" s="37"/>
      <c r="CNY57" s="37"/>
      <c r="CNZ57" s="37"/>
      <c r="COA57" s="37"/>
      <c r="COB57" s="37"/>
      <c r="COC57" s="37"/>
      <c r="COD57" s="37"/>
      <c r="COE57" s="37"/>
      <c r="COF57" s="37"/>
      <c r="COG57" s="37"/>
      <c r="COH57" s="37"/>
      <c r="COI57" s="37"/>
      <c r="COJ57" s="37"/>
      <c r="COK57" s="37"/>
      <c r="COL57" s="37"/>
      <c r="COM57" s="37"/>
      <c r="CON57" s="37"/>
      <c r="COO57" s="37"/>
      <c r="COP57" s="37"/>
      <c r="COQ57" s="37"/>
      <c r="COR57" s="37"/>
      <c r="COS57" s="37"/>
      <c r="COT57" s="37"/>
      <c r="COU57" s="37"/>
      <c r="COV57" s="37"/>
      <c r="COW57" s="37"/>
      <c r="COX57" s="37"/>
      <c r="COY57" s="37"/>
      <c r="COZ57" s="37"/>
      <c r="CPA57" s="37"/>
      <c r="CPB57" s="37"/>
      <c r="CPC57" s="37"/>
      <c r="CPD57" s="37"/>
      <c r="CPE57" s="37"/>
      <c r="CPF57" s="37"/>
      <c r="CPG57" s="37"/>
      <c r="CPH57" s="37"/>
      <c r="CPI57" s="37"/>
      <c r="CPJ57" s="37"/>
      <c r="CPK57" s="37"/>
      <c r="CPL57" s="37"/>
      <c r="CPM57" s="37"/>
      <c r="CPN57" s="37"/>
      <c r="CPO57" s="37"/>
      <c r="CPP57" s="37"/>
      <c r="CPQ57" s="37"/>
      <c r="CPR57" s="37"/>
      <c r="CPS57" s="37"/>
      <c r="CPT57" s="37"/>
      <c r="CPU57" s="37"/>
      <c r="CPV57" s="37"/>
      <c r="CPW57" s="37"/>
      <c r="CPX57" s="37"/>
      <c r="CPY57" s="37"/>
      <c r="CPZ57" s="37"/>
      <c r="CQA57" s="37"/>
      <c r="CQB57" s="37"/>
      <c r="CQC57" s="37"/>
      <c r="CQD57" s="37"/>
      <c r="CQE57" s="37"/>
      <c r="CQF57" s="37"/>
      <c r="CQG57" s="37"/>
      <c r="CQH57" s="37"/>
      <c r="CQI57" s="37"/>
      <c r="CQJ57" s="37"/>
      <c r="CQK57" s="37"/>
      <c r="CQL57" s="37"/>
      <c r="CQM57" s="37"/>
      <c r="CQN57" s="37"/>
      <c r="CQO57" s="37"/>
      <c r="CQP57" s="37"/>
      <c r="CQQ57" s="37"/>
      <c r="CQR57" s="37"/>
      <c r="CQS57" s="37"/>
      <c r="CQT57" s="37"/>
      <c r="CQU57" s="37"/>
      <c r="CQV57" s="37"/>
      <c r="CQW57" s="37"/>
      <c r="CQX57" s="37"/>
      <c r="CQY57" s="37"/>
      <c r="CQZ57" s="37"/>
      <c r="CRA57" s="37"/>
      <c r="CRB57" s="37"/>
      <c r="CRC57" s="37"/>
      <c r="CRD57" s="37"/>
      <c r="CRE57" s="37"/>
      <c r="CRF57" s="37"/>
      <c r="CRG57" s="37"/>
      <c r="CRH57" s="37"/>
      <c r="CRI57" s="37"/>
      <c r="CRJ57" s="37"/>
      <c r="CRK57" s="37"/>
      <c r="CRL57" s="37"/>
      <c r="CRM57" s="37"/>
      <c r="CRN57" s="37"/>
      <c r="CRO57" s="37"/>
      <c r="CRP57" s="37"/>
      <c r="CRQ57" s="37"/>
      <c r="CRR57" s="37"/>
      <c r="CRS57" s="37"/>
      <c r="CRT57" s="37"/>
      <c r="CRU57" s="37"/>
      <c r="CRV57" s="37"/>
      <c r="CRW57" s="37"/>
      <c r="CRX57" s="37"/>
      <c r="CRY57" s="37"/>
      <c r="CRZ57" s="37"/>
      <c r="CSA57" s="37"/>
      <c r="CSB57" s="37"/>
      <c r="CSC57" s="37"/>
      <c r="CSD57" s="37"/>
      <c r="CSE57" s="37"/>
      <c r="CSF57" s="37"/>
      <c r="CSG57" s="37"/>
      <c r="CSH57" s="37"/>
      <c r="CSI57" s="37"/>
      <c r="CSJ57" s="37"/>
      <c r="CSK57" s="37"/>
      <c r="CSL57" s="37"/>
      <c r="CSM57" s="37"/>
      <c r="CSN57" s="37"/>
      <c r="CSO57" s="37"/>
      <c r="CSP57" s="37"/>
      <c r="CSQ57" s="37"/>
      <c r="CSR57" s="37"/>
      <c r="CSS57" s="37"/>
      <c r="CST57" s="37"/>
      <c r="CSU57" s="37"/>
      <c r="CSV57" s="37"/>
      <c r="CSW57" s="37"/>
      <c r="CSX57" s="37"/>
      <c r="CSY57" s="37"/>
      <c r="CSZ57" s="37"/>
      <c r="CTA57" s="37"/>
      <c r="CTB57" s="37"/>
      <c r="CTC57" s="37"/>
      <c r="CTD57" s="37"/>
      <c r="CTE57" s="37"/>
      <c r="CTF57" s="37"/>
      <c r="CTG57" s="37"/>
      <c r="CTH57" s="37"/>
      <c r="CTI57" s="37"/>
      <c r="CTJ57" s="37"/>
      <c r="CTK57" s="37"/>
      <c r="CTL57" s="37"/>
      <c r="CTM57" s="37"/>
      <c r="CTN57" s="37"/>
      <c r="CTO57" s="37"/>
      <c r="CTP57" s="37"/>
      <c r="CTQ57" s="37"/>
      <c r="CTR57" s="37"/>
      <c r="CTS57" s="37"/>
      <c r="CTT57" s="37"/>
      <c r="CTU57" s="37"/>
      <c r="CTV57" s="37"/>
      <c r="CTW57" s="37"/>
      <c r="CTX57" s="37"/>
      <c r="CTY57" s="37"/>
      <c r="CTZ57" s="37"/>
      <c r="CUA57" s="37"/>
      <c r="CUB57" s="37"/>
      <c r="CUC57" s="37"/>
      <c r="CUD57" s="37"/>
      <c r="CUE57" s="37"/>
      <c r="CUF57" s="37"/>
      <c r="CUG57" s="37"/>
      <c r="CUH57" s="37"/>
      <c r="CUI57" s="37"/>
      <c r="CUJ57" s="37"/>
      <c r="CUK57" s="37"/>
      <c r="CUL57" s="37"/>
      <c r="CUM57" s="37"/>
      <c r="CUN57" s="37"/>
      <c r="CUO57" s="37"/>
      <c r="CUP57" s="37"/>
      <c r="CUQ57" s="37"/>
      <c r="CUR57" s="37"/>
      <c r="CUS57" s="37"/>
      <c r="CUT57" s="37"/>
      <c r="CUU57" s="37"/>
      <c r="CUV57" s="37"/>
      <c r="CUW57" s="37"/>
      <c r="CUX57" s="37"/>
      <c r="CUY57" s="37"/>
      <c r="CUZ57" s="37"/>
      <c r="CVA57" s="37"/>
      <c r="CVB57" s="37"/>
      <c r="CVC57" s="37"/>
      <c r="CVD57" s="37"/>
      <c r="CVE57" s="37"/>
      <c r="CVF57" s="37"/>
      <c r="CVG57" s="37"/>
      <c r="CVH57" s="37"/>
      <c r="CVI57" s="37"/>
      <c r="CVJ57" s="37"/>
      <c r="CVK57" s="37"/>
      <c r="CVL57" s="37"/>
      <c r="CVM57" s="37"/>
      <c r="CVN57" s="37"/>
      <c r="CVO57" s="37"/>
      <c r="CVP57" s="37"/>
      <c r="CVQ57" s="37"/>
      <c r="CVR57" s="37"/>
      <c r="CVS57" s="37"/>
      <c r="CVT57" s="37"/>
      <c r="CVU57" s="37"/>
      <c r="CVV57" s="37"/>
      <c r="CVW57" s="37"/>
      <c r="CVX57" s="37"/>
      <c r="CVY57" s="37"/>
      <c r="CVZ57" s="37"/>
      <c r="CWA57" s="37"/>
      <c r="CWB57" s="37"/>
      <c r="CWC57" s="37"/>
      <c r="CWD57" s="37"/>
      <c r="CWE57" s="37"/>
      <c r="CWF57" s="37"/>
      <c r="CWG57" s="37"/>
      <c r="CWH57" s="37"/>
      <c r="CWI57" s="37"/>
      <c r="CWJ57" s="37"/>
      <c r="CWK57" s="37"/>
      <c r="CWL57" s="37"/>
      <c r="CWM57" s="37"/>
      <c r="CWN57" s="37"/>
      <c r="CWO57" s="37"/>
      <c r="CWP57" s="37"/>
      <c r="CWQ57" s="37"/>
      <c r="CWR57" s="37"/>
      <c r="CWS57" s="37"/>
      <c r="CWT57" s="37"/>
      <c r="CWU57" s="37"/>
      <c r="CWV57" s="37"/>
      <c r="CWW57" s="37"/>
      <c r="CWX57" s="37"/>
      <c r="CWY57" s="37"/>
      <c r="CWZ57" s="37"/>
      <c r="CXA57" s="37"/>
      <c r="CXB57" s="37"/>
      <c r="CXC57" s="37"/>
      <c r="CXD57" s="37"/>
      <c r="CXE57" s="37"/>
      <c r="CXF57" s="37"/>
      <c r="CXG57" s="37"/>
      <c r="CXH57" s="37"/>
      <c r="CXI57" s="37"/>
      <c r="CXJ57" s="37"/>
      <c r="CXK57" s="37"/>
      <c r="CXL57" s="37"/>
      <c r="CXM57" s="37"/>
      <c r="CXN57" s="37"/>
      <c r="CXO57" s="37"/>
      <c r="CXP57" s="37"/>
      <c r="CXQ57" s="37"/>
      <c r="CXR57" s="37"/>
      <c r="CXS57" s="37"/>
      <c r="CXT57" s="37"/>
      <c r="CXU57" s="37"/>
      <c r="CXV57" s="37"/>
      <c r="CXW57" s="37"/>
      <c r="CXX57" s="37"/>
      <c r="CXY57" s="37"/>
      <c r="CXZ57" s="37"/>
      <c r="CYA57" s="37"/>
      <c r="CYB57" s="37"/>
      <c r="CYC57" s="37"/>
      <c r="CYD57" s="37"/>
      <c r="CYE57" s="37"/>
      <c r="CYF57" s="37"/>
      <c r="CYG57" s="37"/>
      <c r="CYH57" s="37"/>
      <c r="CYI57" s="37"/>
      <c r="CYJ57" s="37"/>
      <c r="CYK57" s="37"/>
      <c r="CYL57" s="37"/>
      <c r="CYM57" s="37"/>
      <c r="CYN57" s="37"/>
      <c r="CYO57" s="37"/>
      <c r="CYP57" s="37"/>
      <c r="CYQ57" s="37"/>
      <c r="CYR57" s="37"/>
      <c r="CYS57" s="37"/>
      <c r="CYT57" s="37"/>
      <c r="CYU57" s="37"/>
      <c r="CYV57" s="37"/>
      <c r="CYW57" s="37"/>
      <c r="CYX57" s="37"/>
      <c r="CYY57" s="37"/>
      <c r="CYZ57" s="37"/>
      <c r="CZA57" s="37"/>
      <c r="CZB57" s="37"/>
      <c r="CZC57" s="37"/>
      <c r="CZD57" s="37"/>
      <c r="CZE57" s="37"/>
      <c r="CZF57" s="37"/>
      <c r="CZG57" s="37"/>
      <c r="CZH57" s="37"/>
      <c r="CZI57" s="37"/>
      <c r="CZJ57" s="37"/>
      <c r="CZK57" s="37"/>
      <c r="CZL57" s="37"/>
      <c r="CZM57" s="37"/>
      <c r="CZN57" s="37"/>
      <c r="CZO57" s="37"/>
      <c r="CZP57" s="37"/>
      <c r="CZQ57" s="37"/>
      <c r="CZR57" s="37"/>
      <c r="CZS57" s="37"/>
      <c r="CZT57" s="37"/>
      <c r="CZU57" s="37"/>
      <c r="CZV57" s="37"/>
      <c r="CZW57" s="37"/>
      <c r="CZX57" s="37"/>
      <c r="CZY57" s="37"/>
      <c r="CZZ57" s="37"/>
      <c r="DAA57" s="37"/>
      <c r="DAB57" s="37"/>
      <c r="DAC57" s="37"/>
      <c r="DAD57" s="37"/>
      <c r="DAE57" s="37"/>
      <c r="DAF57" s="37"/>
      <c r="DAG57" s="37"/>
      <c r="DAH57" s="37"/>
      <c r="DAI57" s="37"/>
      <c r="DAJ57" s="37"/>
      <c r="DAK57" s="37"/>
      <c r="DAL57" s="37"/>
      <c r="DAM57" s="37"/>
      <c r="DAN57" s="37"/>
      <c r="DAO57" s="37"/>
      <c r="DAP57" s="37"/>
      <c r="DAQ57" s="37"/>
      <c r="DAR57" s="37"/>
      <c r="DAS57" s="37"/>
      <c r="DAT57" s="37"/>
      <c r="DAU57" s="37"/>
      <c r="DAV57" s="37"/>
      <c r="DAW57" s="37"/>
      <c r="DAX57" s="37"/>
      <c r="DAY57" s="37"/>
      <c r="DAZ57" s="37"/>
      <c r="DBA57" s="37"/>
      <c r="DBB57" s="37"/>
      <c r="DBC57" s="37"/>
      <c r="DBD57" s="37"/>
      <c r="DBE57" s="37"/>
      <c r="DBF57" s="37"/>
      <c r="DBG57" s="37"/>
      <c r="DBH57" s="37"/>
      <c r="DBI57" s="37"/>
      <c r="DBJ57" s="37"/>
      <c r="DBK57" s="37"/>
      <c r="DBL57" s="37"/>
      <c r="DBM57" s="37"/>
      <c r="DBN57" s="37"/>
      <c r="DBO57" s="37"/>
      <c r="DBP57" s="37"/>
      <c r="DBQ57" s="37"/>
      <c r="DBR57" s="37"/>
      <c r="DBS57" s="37"/>
      <c r="DBT57" s="37"/>
      <c r="DBU57" s="37"/>
      <c r="DBV57" s="37"/>
      <c r="DBW57" s="37"/>
      <c r="DBX57" s="37"/>
      <c r="DBY57" s="37"/>
      <c r="DBZ57" s="37"/>
      <c r="DCA57" s="37"/>
      <c r="DCB57" s="37"/>
      <c r="DCC57" s="37"/>
      <c r="DCD57" s="37"/>
      <c r="DCE57" s="37"/>
      <c r="DCF57" s="37"/>
      <c r="DCG57" s="37"/>
      <c r="DCH57" s="37"/>
      <c r="DCI57" s="37"/>
      <c r="DCJ57" s="37"/>
      <c r="DCK57" s="37"/>
      <c r="DCL57" s="37"/>
      <c r="DCM57" s="37"/>
      <c r="DCN57" s="37"/>
      <c r="DCO57" s="37"/>
      <c r="DCP57" s="37"/>
      <c r="DCQ57" s="37"/>
      <c r="DCR57" s="37"/>
      <c r="DCS57" s="37"/>
      <c r="DCT57" s="37"/>
      <c r="DCU57" s="37"/>
      <c r="DCV57" s="37"/>
      <c r="DCW57" s="37"/>
      <c r="DCX57" s="37"/>
      <c r="DCY57" s="37"/>
      <c r="DCZ57" s="37"/>
      <c r="DDA57" s="37"/>
      <c r="DDB57" s="37"/>
      <c r="DDC57" s="37"/>
      <c r="DDD57" s="37"/>
      <c r="DDE57" s="37"/>
      <c r="DDF57" s="37"/>
      <c r="DDG57" s="37"/>
      <c r="DDH57" s="37"/>
      <c r="DDI57" s="37"/>
      <c r="DDJ57" s="37"/>
      <c r="DDK57" s="37"/>
      <c r="DDL57" s="37"/>
      <c r="DDM57" s="37"/>
      <c r="DDN57" s="37"/>
      <c r="DDO57" s="37"/>
      <c r="DDP57" s="37"/>
      <c r="DDQ57" s="37"/>
      <c r="DDR57" s="37"/>
      <c r="DDS57" s="37"/>
      <c r="DDT57" s="37"/>
      <c r="DDU57" s="37"/>
      <c r="DDV57" s="37"/>
      <c r="DDW57" s="37"/>
      <c r="DDX57" s="37"/>
      <c r="DDY57" s="37"/>
      <c r="DDZ57" s="37"/>
      <c r="DEA57" s="37"/>
      <c r="DEB57" s="37"/>
      <c r="DEC57" s="37"/>
      <c r="DED57" s="37"/>
      <c r="DEE57" s="37"/>
      <c r="DEF57" s="37"/>
      <c r="DEG57" s="37"/>
      <c r="DEH57" s="37"/>
      <c r="DEI57" s="37"/>
      <c r="DEJ57" s="37"/>
      <c r="DEK57" s="37"/>
      <c r="DEL57" s="37"/>
      <c r="DEM57" s="37"/>
      <c r="DEN57" s="37"/>
      <c r="DEO57" s="37"/>
      <c r="DEP57" s="37"/>
      <c r="DEQ57" s="37"/>
      <c r="DER57" s="37"/>
      <c r="DES57" s="37"/>
      <c r="DET57" s="37"/>
      <c r="DEU57" s="37"/>
      <c r="DEV57" s="37"/>
      <c r="DEW57" s="37"/>
      <c r="DEX57" s="37"/>
      <c r="DEY57" s="37"/>
      <c r="DEZ57" s="37"/>
      <c r="DFA57" s="37"/>
      <c r="DFB57" s="37"/>
      <c r="DFC57" s="37"/>
      <c r="DFD57" s="37"/>
      <c r="DFE57" s="37"/>
      <c r="DFF57" s="37"/>
      <c r="DFG57" s="37"/>
      <c r="DFH57" s="37"/>
      <c r="DFI57" s="37"/>
      <c r="DFJ57" s="37"/>
      <c r="DFK57" s="37"/>
      <c r="DFL57" s="37"/>
      <c r="DFM57" s="37"/>
      <c r="DFN57" s="37"/>
      <c r="DFO57" s="37"/>
      <c r="DFP57" s="37"/>
      <c r="DFQ57" s="37"/>
      <c r="DFR57" s="37"/>
      <c r="DFS57" s="37"/>
      <c r="DFT57" s="37"/>
      <c r="DFU57" s="37"/>
      <c r="DFV57" s="37"/>
      <c r="DFW57" s="37"/>
      <c r="DFX57" s="37"/>
      <c r="DFY57" s="37"/>
      <c r="DFZ57" s="37"/>
      <c r="DGA57" s="37"/>
      <c r="DGB57" s="37"/>
      <c r="DGC57" s="37"/>
      <c r="DGD57" s="37"/>
      <c r="DGE57" s="37"/>
      <c r="DGF57" s="37"/>
      <c r="DGG57" s="37"/>
      <c r="DGH57" s="37"/>
      <c r="DGI57" s="37"/>
      <c r="DGJ57" s="37"/>
      <c r="DGK57" s="37"/>
      <c r="DGL57" s="37"/>
      <c r="DGM57" s="37"/>
      <c r="DGN57" s="37"/>
      <c r="DGO57" s="37"/>
      <c r="DGP57" s="37"/>
      <c r="DGQ57" s="37"/>
      <c r="DGR57" s="37"/>
      <c r="DGS57" s="37"/>
      <c r="DGT57" s="37"/>
      <c r="DGU57" s="37"/>
      <c r="DGV57" s="37"/>
      <c r="DGW57" s="37"/>
      <c r="DGX57" s="37"/>
      <c r="DGY57" s="37"/>
      <c r="DGZ57" s="37"/>
      <c r="DHA57" s="37"/>
      <c r="DHB57" s="37"/>
      <c r="DHC57" s="37"/>
      <c r="DHD57" s="37"/>
      <c r="DHE57" s="37"/>
      <c r="DHF57" s="37"/>
      <c r="DHG57" s="37"/>
      <c r="DHH57" s="37"/>
      <c r="DHI57" s="37"/>
      <c r="DHJ57" s="37"/>
      <c r="DHK57" s="37"/>
      <c r="DHL57" s="37"/>
      <c r="DHM57" s="37"/>
      <c r="DHN57" s="37"/>
      <c r="DHO57" s="37"/>
      <c r="DHP57" s="37"/>
      <c r="DHQ57" s="37"/>
      <c r="DHR57" s="37"/>
      <c r="DHS57" s="37"/>
      <c r="DHT57" s="37"/>
      <c r="DHU57" s="37"/>
      <c r="DHV57" s="37"/>
      <c r="DHW57" s="37"/>
      <c r="DHX57" s="37"/>
      <c r="DHY57" s="37"/>
      <c r="DHZ57" s="37"/>
      <c r="DIA57" s="37"/>
      <c r="DIB57" s="37"/>
      <c r="DIC57" s="37"/>
      <c r="DID57" s="37"/>
      <c r="DIE57" s="37"/>
      <c r="DIF57" s="37"/>
      <c r="DIG57" s="37"/>
      <c r="DIH57" s="37"/>
      <c r="DII57" s="37"/>
      <c r="DIJ57" s="37"/>
      <c r="DIK57" s="37"/>
      <c r="DIL57" s="37"/>
      <c r="DIM57" s="37"/>
      <c r="DIN57" s="37"/>
      <c r="DIO57" s="37"/>
      <c r="DIP57" s="37"/>
      <c r="DIQ57" s="37"/>
      <c r="DIR57" s="37"/>
      <c r="DIS57" s="37"/>
      <c r="DIT57" s="37"/>
      <c r="DIU57" s="37"/>
      <c r="DIV57" s="37"/>
      <c r="DIW57" s="37"/>
      <c r="DIX57" s="37"/>
      <c r="DIY57" s="37"/>
      <c r="DIZ57" s="37"/>
      <c r="DJA57" s="37"/>
      <c r="DJB57" s="37"/>
      <c r="DJC57" s="37"/>
      <c r="DJD57" s="37"/>
      <c r="DJE57" s="37"/>
      <c r="DJF57" s="37"/>
      <c r="DJG57" s="37"/>
      <c r="DJH57" s="37"/>
      <c r="DJI57" s="37"/>
      <c r="DJJ57" s="37"/>
      <c r="DJK57" s="37"/>
      <c r="DJL57" s="37"/>
      <c r="DJM57" s="37"/>
      <c r="DJN57" s="37"/>
      <c r="DJO57" s="37"/>
      <c r="DJP57" s="37"/>
      <c r="DJQ57" s="37"/>
      <c r="DJR57" s="37"/>
      <c r="DJS57" s="37"/>
      <c r="DJT57" s="37"/>
      <c r="DJU57" s="37"/>
      <c r="DJV57" s="37"/>
      <c r="DJW57" s="37"/>
      <c r="DJX57" s="37"/>
      <c r="DJY57" s="37"/>
      <c r="DJZ57" s="37"/>
      <c r="DKA57" s="37"/>
      <c r="DKB57" s="37"/>
      <c r="DKC57" s="37"/>
      <c r="DKD57" s="37"/>
      <c r="DKE57" s="37"/>
      <c r="DKF57" s="37"/>
      <c r="DKG57" s="37"/>
      <c r="DKH57" s="37"/>
      <c r="DKI57" s="37"/>
      <c r="DKJ57" s="37"/>
      <c r="DKK57" s="37"/>
      <c r="DKL57" s="37"/>
      <c r="DKM57" s="37"/>
      <c r="DKN57" s="37"/>
      <c r="DKO57" s="37"/>
      <c r="DKP57" s="37"/>
      <c r="DKQ57" s="37"/>
      <c r="DKR57" s="37"/>
      <c r="DKS57" s="37"/>
      <c r="DKT57" s="37"/>
      <c r="DKU57" s="37"/>
      <c r="DKV57" s="37"/>
      <c r="DKW57" s="37"/>
      <c r="DKX57" s="37"/>
      <c r="DKY57" s="37"/>
      <c r="DKZ57" s="37"/>
      <c r="DLA57" s="37"/>
      <c r="DLB57" s="37"/>
      <c r="DLC57" s="37"/>
      <c r="DLD57" s="37"/>
      <c r="DLE57" s="37"/>
      <c r="DLF57" s="37"/>
      <c r="DLG57" s="37"/>
      <c r="DLH57" s="37"/>
      <c r="DLI57" s="37"/>
      <c r="DLJ57" s="37"/>
      <c r="DLK57" s="37"/>
      <c r="DLL57" s="37"/>
      <c r="DLM57" s="37"/>
      <c r="DLN57" s="37"/>
      <c r="DLO57" s="37"/>
      <c r="DLP57" s="37"/>
      <c r="DLQ57" s="37"/>
      <c r="DLR57" s="37"/>
      <c r="DLS57" s="37"/>
      <c r="DLT57" s="37"/>
      <c r="DLU57" s="37"/>
      <c r="DLV57" s="37"/>
      <c r="DLW57" s="37"/>
      <c r="DLX57" s="37"/>
      <c r="DLY57" s="37"/>
      <c r="DLZ57" s="37"/>
      <c r="DMA57" s="37"/>
      <c r="DMB57" s="37"/>
      <c r="DMC57" s="37"/>
      <c r="DMD57" s="37"/>
      <c r="DME57" s="37"/>
      <c r="DMF57" s="37"/>
      <c r="DMG57" s="37"/>
      <c r="DMH57" s="37"/>
      <c r="DMI57" s="37"/>
      <c r="DMJ57" s="37"/>
      <c r="DMK57" s="37"/>
      <c r="DML57" s="37"/>
      <c r="DMM57" s="37"/>
      <c r="DMN57" s="37"/>
      <c r="DMO57" s="37"/>
      <c r="DMP57" s="37"/>
      <c r="DMQ57" s="37"/>
      <c r="DMR57" s="37"/>
      <c r="DMS57" s="37"/>
      <c r="DMT57" s="37"/>
      <c r="DMU57" s="37"/>
      <c r="DMV57" s="37"/>
      <c r="DMW57" s="37"/>
      <c r="DMX57" s="37"/>
      <c r="DMY57" s="37"/>
      <c r="DMZ57" s="37"/>
      <c r="DNA57" s="37"/>
      <c r="DNB57" s="37"/>
      <c r="DNC57" s="37"/>
      <c r="DND57" s="37"/>
      <c r="DNE57" s="37"/>
      <c r="DNF57" s="37"/>
      <c r="DNG57" s="37"/>
      <c r="DNH57" s="37"/>
      <c r="DNI57" s="37"/>
      <c r="DNJ57" s="37"/>
      <c r="DNK57" s="37"/>
      <c r="DNL57" s="37"/>
      <c r="DNM57" s="37"/>
      <c r="DNN57" s="37"/>
      <c r="DNO57" s="37"/>
      <c r="DNP57" s="37"/>
      <c r="DNQ57" s="37"/>
      <c r="DNR57" s="37"/>
      <c r="DNS57" s="37"/>
      <c r="DNT57" s="37"/>
      <c r="DNU57" s="37"/>
      <c r="DNV57" s="37"/>
      <c r="DNW57" s="37"/>
      <c r="DNX57" s="37"/>
      <c r="DNY57" s="37"/>
      <c r="DNZ57" s="37"/>
      <c r="DOA57" s="37"/>
      <c r="DOB57" s="37"/>
      <c r="DOC57" s="37"/>
      <c r="DOD57" s="37"/>
      <c r="DOE57" s="37"/>
      <c r="DOF57" s="37"/>
      <c r="DOG57" s="37"/>
      <c r="DOH57" s="37"/>
      <c r="DOI57" s="37"/>
      <c r="DOJ57" s="37"/>
      <c r="DOK57" s="37"/>
      <c r="DOL57" s="37"/>
      <c r="DOM57" s="37"/>
      <c r="DON57" s="37"/>
      <c r="DOO57" s="37"/>
      <c r="DOP57" s="37"/>
      <c r="DOQ57" s="37"/>
      <c r="DOR57" s="37"/>
      <c r="DOS57" s="37"/>
      <c r="DOT57" s="37"/>
      <c r="DOU57" s="37"/>
      <c r="DOV57" s="37"/>
      <c r="DOW57" s="37"/>
      <c r="DOX57" s="37"/>
      <c r="DOY57" s="37"/>
      <c r="DOZ57" s="37"/>
      <c r="DPA57" s="37"/>
      <c r="DPB57" s="37"/>
      <c r="DPC57" s="37"/>
      <c r="DPD57" s="37"/>
      <c r="DPE57" s="37"/>
      <c r="DPF57" s="37"/>
      <c r="DPG57" s="37"/>
      <c r="DPH57" s="37"/>
      <c r="DPI57" s="37"/>
      <c r="DPJ57" s="37"/>
      <c r="DPK57" s="37"/>
      <c r="DPL57" s="37"/>
      <c r="DPM57" s="37"/>
      <c r="DPN57" s="37"/>
      <c r="DPO57" s="37"/>
      <c r="DPP57" s="37"/>
      <c r="DPQ57" s="37"/>
      <c r="DPR57" s="37"/>
      <c r="DPS57" s="37"/>
      <c r="DPT57" s="37"/>
      <c r="DPU57" s="37"/>
      <c r="DPV57" s="37"/>
      <c r="DPW57" s="37"/>
      <c r="DPX57" s="37"/>
      <c r="DPY57" s="37"/>
      <c r="DPZ57" s="37"/>
      <c r="DQA57" s="37"/>
      <c r="DQB57" s="37"/>
      <c r="DQC57" s="37"/>
      <c r="DQD57" s="37"/>
      <c r="DQE57" s="37"/>
      <c r="DQF57" s="37"/>
      <c r="DQG57" s="37"/>
      <c r="DQH57" s="37"/>
      <c r="DQI57" s="37"/>
      <c r="DQJ57" s="37"/>
      <c r="DQK57" s="37"/>
      <c r="DQL57" s="37"/>
      <c r="DQM57" s="37"/>
      <c r="DQN57" s="37"/>
      <c r="DQO57" s="37"/>
      <c r="DQP57" s="37"/>
      <c r="DQQ57" s="37"/>
      <c r="DQR57" s="37"/>
      <c r="DQS57" s="37"/>
      <c r="DQT57" s="37"/>
      <c r="DQU57" s="37"/>
      <c r="DQV57" s="37"/>
      <c r="DQW57" s="37"/>
      <c r="DQX57" s="37"/>
      <c r="DQY57" s="37"/>
      <c r="DQZ57" s="37"/>
      <c r="DRA57" s="37"/>
      <c r="DRB57" s="37"/>
      <c r="DRC57" s="37"/>
      <c r="DRD57" s="37"/>
      <c r="DRE57" s="37"/>
      <c r="DRF57" s="37"/>
      <c r="DRG57" s="37"/>
      <c r="DRH57" s="37"/>
      <c r="DRI57" s="37"/>
      <c r="DRJ57" s="37"/>
      <c r="DRK57" s="37"/>
      <c r="DRL57" s="37"/>
      <c r="DRM57" s="37"/>
      <c r="DRN57" s="37"/>
      <c r="DRO57" s="37"/>
      <c r="DRP57" s="37"/>
      <c r="DRQ57" s="37"/>
      <c r="DRR57" s="37"/>
      <c r="DRS57" s="37"/>
      <c r="DRT57" s="37"/>
      <c r="DRU57" s="37"/>
      <c r="DRV57" s="37"/>
      <c r="DRW57" s="37"/>
      <c r="DRX57" s="37"/>
      <c r="DRY57" s="37"/>
      <c r="DRZ57" s="37"/>
      <c r="DSA57" s="37"/>
      <c r="DSB57" s="37"/>
      <c r="DSC57" s="37"/>
      <c r="DSD57" s="37"/>
      <c r="DSE57" s="37"/>
      <c r="DSF57" s="37"/>
      <c r="DSG57" s="37"/>
      <c r="DSH57" s="37"/>
      <c r="DSI57" s="37"/>
      <c r="DSJ57" s="37"/>
      <c r="DSK57" s="37"/>
      <c r="DSL57" s="37"/>
      <c r="DSM57" s="37"/>
      <c r="DSN57" s="37"/>
      <c r="DSO57" s="37"/>
      <c r="DSP57" s="37"/>
      <c r="DSQ57" s="37"/>
      <c r="DSR57" s="37"/>
      <c r="DSS57" s="37"/>
      <c r="DST57" s="37"/>
      <c r="DSU57" s="37"/>
      <c r="DSV57" s="37"/>
      <c r="DSW57" s="37"/>
      <c r="DSX57" s="37"/>
      <c r="DSY57" s="37"/>
      <c r="DSZ57" s="37"/>
      <c r="DTA57" s="37"/>
      <c r="DTB57" s="37"/>
      <c r="DTC57" s="37"/>
      <c r="DTD57" s="37"/>
      <c r="DTE57" s="37"/>
      <c r="DTF57" s="37"/>
      <c r="DTG57" s="37"/>
      <c r="DTH57" s="37"/>
      <c r="DTI57" s="37"/>
      <c r="DTJ57" s="37"/>
      <c r="DTK57" s="37"/>
      <c r="DTL57" s="37"/>
      <c r="DTM57" s="37"/>
      <c r="DTN57" s="37"/>
      <c r="DTO57" s="37"/>
      <c r="DTP57" s="37"/>
      <c r="DTQ57" s="37"/>
      <c r="DTR57" s="37"/>
      <c r="DTS57" s="37"/>
      <c r="DTT57" s="37"/>
      <c r="DTU57" s="37"/>
      <c r="DTV57" s="37"/>
      <c r="DTW57" s="37"/>
      <c r="DTX57" s="37"/>
      <c r="DTY57" s="37"/>
      <c r="DTZ57" s="37"/>
      <c r="DUA57" s="37"/>
      <c r="DUB57" s="37"/>
      <c r="DUC57" s="37"/>
      <c r="DUD57" s="37"/>
      <c r="DUE57" s="37"/>
      <c r="DUF57" s="37"/>
      <c r="DUG57" s="37"/>
      <c r="DUH57" s="37"/>
      <c r="DUI57" s="37"/>
      <c r="DUJ57" s="37"/>
      <c r="DUK57" s="37"/>
      <c r="DUL57" s="37"/>
      <c r="DUM57" s="37"/>
      <c r="DUN57" s="37"/>
      <c r="DUO57" s="37"/>
      <c r="DUP57" s="37"/>
      <c r="DUQ57" s="37"/>
      <c r="DUR57" s="37"/>
      <c r="DUS57" s="37"/>
      <c r="DUT57" s="37"/>
      <c r="DUU57" s="37"/>
      <c r="DUV57" s="37"/>
      <c r="DUW57" s="37"/>
      <c r="DUX57" s="37"/>
      <c r="DUY57" s="37"/>
      <c r="DUZ57" s="37"/>
      <c r="DVA57" s="37"/>
      <c r="DVB57" s="37"/>
      <c r="DVC57" s="37"/>
      <c r="DVD57" s="37"/>
      <c r="DVE57" s="37"/>
      <c r="DVF57" s="37"/>
      <c r="DVG57" s="37"/>
      <c r="DVH57" s="37"/>
      <c r="DVI57" s="37"/>
      <c r="DVJ57" s="37"/>
      <c r="DVK57" s="37"/>
      <c r="DVL57" s="37"/>
      <c r="DVM57" s="37"/>
      <c r="DVN57" s="37"/>
      <c r="DVO57" s="37"/>
      <c r="DVP57" s="37"/>
      <c r="DVQ57" s="37"/>
      <c r="DVR57" s="37"/>
      <c r="DVS57" s="37"/>
      <c r="DVT57" s="37"/>
      <c r="DVU57" s="37"/>
      <c r="DVV57" s="37"/>
      <c r="DVW57" s="37"/>
      <c r="DVX57" s="37"/>
      <c r="DVY57" s="37"/>
      <c r="DVZ57" s="37"/>
      <c r="DWA57" s="37"/>
      <c r="DWB57" s="37"/>
      <c r="DWC57" s="37"/>
      <c r="DWD57" s="37"/>
      <c r="DWE57" s="37"/>
      <c r="DWF57" s="37"/>
      <c r="DWG57" s="37"/>
      <c r="DWH57" s="37"/>
      <c r="DWI57" s="37"/>
      <c r="DWJ57" s="37"/>
      <c r="DWK57" s="37"/>
      <c r="DWL57" s="37"/>
      <c r="DWM57" s="37"/>
      <c r="DWN57" s="37"/>
      <c r="DWO57" s="37"/>
      <c r="DWP57" s="37"/>
      <c r="DWQ57" s="37"/>
      <c r="DWR57" s="37"/>
      <c r="DWS57" s="37"/>
      <c r="DWT57" s="37"/>
      <c r="DWU57" s="37"/>
      <c r="DWV57" s="37"/>
      <c r="DWW57" s="37"/>
      <c r="DWX57" s="37"/>
      <c r="DWY57" s="37"/>
      <c r="DWZ57" s="37"/>
      <c r="DXA57" s="37"/>
      <c r="DXB57" s="37"/>
      <c r="DXC57" s="37"/>
      <c r="DXD57" s="37"/>
      <c r="DXE57" s="37"/>
      <c r="DXF57" s="37"/>
      <c r="DXG57" s="37"/>
      <c r="DXH57" s="37"/>
      <c r="DXI57" s="37"/>
      <c r="DXJ57" s="37"/>
      <c r="DXK57" s="37"/>
      <c r="DXL57" s="37"/>
      <c r="DXM57" s="37"/>
      <c r="DXN57" s="37"/>
      <c r="DXO57" s="37"/>
      <c r="DXP57" s="37"/>
      <c r="DXQ57" s="37"/>
      <c r="DXR57" s="37"/>
      <c r="DXS57" s="37"/>
      <c r="DXT57" s="37"/>
      <c r="DXU57" s="37"/>
      <c r="DXV57" s="37"/>
      <c r="DXW57" s="37"/>
      <c r="DXX57" s="37"/>
      <c r="DXY57" s="37"/>
      <c r="DXZ57" s="37"/>
      <c r="DYA57" s="37"/>
      <c r="DYB57" s="37"/>
      <c r="DYC57" s="37"/>
      <c r="DYD57" s="37"/>
      <c r="DYE57" s="37"/>
      <c r="DYF57" s="37"/>
      <c r="DYG57" s="37"/>
      <c r="DYH57" s="37"/>
      <c r="DYI57" s="37"/>
      <c r="DYJ57" s="37"/>
      <c r="DYK57" s="37"/>
      <c r="DYL57" s="37"/>
      <c r="DYM57" s="37"/>
      <c r="DYN57" s="37"/>
      <c r="DYO57" s="37"/>
      <c r="DYP57" s="37"/>
      <c r="DYQ57" s="37"/>
      <c r="DYR57" s="37"/>
      <c r="DYS57" s="37"/>
      <c r="DYT57" s="37"/>
      <c r="DYU57" s="37"/>
      <c r="DYV57" s="37"/>
      <c r="DYW57" s="37"/>
      <c r="DYX57" s="37"/>
      <c r="DYY57" s="37"/>
      <c r="DYZ57" s="37"/>
      <c r="DZA57" s="37"/>
      <c r="DZB57" s="37"/>
      <c r="DZC57" s="37"/>
      <c r="DZD57" s="37"/>
      <c r="DZE57" s="37"/>
      <c r="DZF57" s="37"/>
      <c r="DZG57" s="37"/>
      <c r="DZH57" s="37"/>
      <c r="DZI57" s="37"/>
      <c r="DZJ57" s="37"/>
      <c r="DZK57" s="37"/>
      <c r="DZL57" s="37"/>
      <c r="DZM57" s="37"/>
      <c r="DZN57" s="37"/>
      <c r="DZO57" s="37"/>
      <c r="DZP57" s="37"/>
      <c r="DZQ57" s="37"/>
      <c r="DZR57" s="37"/>
      <c r="DZS57" s="37"/>
      <c r="DZT57" s="37"/>
      <c r="DZU57" s="37"/>
      <c r="DZV57" s="37"/>
      <c r="DZW57" s="37"/>
      <c r="DZX57" s="37"/>
      <c r="DZY57" s="37"/>
      <c r="DZZ57" s="37"/>
      <c r="EAA57" s="37"/>
      <c r="EAB57" s="37"/>
      <c r="EAC57" s="37"/>
      <c r="EAD57" s="37"/>
      <c r="EAE57" s="37"/>
      <c r="EAF57" s="37"/>
      <c r="EAG57" s="37"/>
      <c r="EAH57" s="37"/>
      <c r="EAI57" s="37"/>
      <c r="EAJ57" s="37"/>
      <c r="EAK57" s="37"/>
      <c r="EAL57" s="37"/>
      <c r="EAM57" s="37"/>
      <c r="EAN57" s="37"/>
      <c r="EAO57" s="37"/>
      <c r="EAP57" s="37"/>
      <c r="EAQ57" s="37"/>
      <c r="EAR57" s="37"/>
      <c r="EAS57" s="37"/>
      <c r="EAT57" s="37"/>
      <c r="EAU57" s="37"/>
      <c r="EAV57" s="37"/>
      <c r="EAW57" s="37"/>
      <c r="EAX57" s="37"/>
      <c r="EAY57" s="37"/>
      <c r="EAZ57" s="37"/>
      <c r="EBA57" s="37"/>
      <c r="EBB57" s="37"/>
      <c r="EBC57" s="37"/>
      <c r="EBD57" s="37"/>
      <c r="EBE57" s="37"/>
      <c r="EBF57" s="37"/>
      <c r="EBG57" s="37"/>
      <c r="EBH57" s="37"/>
      <c r="EBI57" s="37"/>
      <c r="EBJ57" s="37"/>
      <c r="EBK57" s="37"/>
      <c r="EBL57" s="37"/>
      <c r="EBM57" s="37"/>
      <c r="EBN57" s="37"/>
      <c r="EBO57" s="37"/>
      <c r="EBP57" s="37"/>
      <c r="EBQ57" s="37"/>
      <c r="EBR57" s="37"/>
      <c r="EBS57" s="37"/>
      <c r="EBT57" s="37"/>
      <c r="EBU57" s="37"/>
      <c r="EBV57" s="37"/>
      <c r="EBW57" s="37"/>
      <c r="EBX57" s="37"/>
      <c r="EBY57" s="37"/>
      <c r="EBZ57" s="37"/>
      <c r="ECA57" s="37"/>
      <c r="ECB57" s="37"/>
      <c r="ECC57" s="37"/>
      <c r="ECD57" s="37"/>
      <c r="ECE57" s="37"/>
      <c r="ECF57" s="37"/>
      <c r="ECG57" s="37"/>
      <c r="ECH57" s="37"/>
      <c r="ECI57" s="37"/>
      <c r="ECJ57" s="37"/>
      <c r="ECK57" s="37"/>
      <c r="ECL57" s="37"/>
      <c r="ECM57" s="37"/>
      <c r="ECN57" s="37"/>
      <c r="ECO57" s="37"/>
      <c r="ECP57" s="37"/>
      <c r="ECQ57" s="37"/>
      <c r="ECR57" s="37"/>
      <c r="ECS57" s="37"/>
      <c r="ECT57" s="37"/>
      <c r="ECU57" s="37"/>
      <c r="ECV57" s="37"/>
      <c r="ECW57" s="37"/>
      <c r="ECX57" s="37"/>
      <c r="ECY57" s="37"/>
      <c r="ECZ57" s="37"/>
      <c r="EDA57" s="37"/>
      <c r="EDB57" s="37"/>
      <c r="EDC57" s="37"/>
      <c r="EDD57" s="37"/>
      <c r="EDE57" s="37"/>
      <c r="EDF57" s="37"/>
      <c r="EDG57" s="37"/>
      <c r="EDH57" s="37"/>
      <c r="EDI57" s="37"/>
      <c r="EDJ57" s="37"/>
      <c r="EDK57" s="37"/>
      <c r="EDL57" s="37"/>
      <c r="EDM57" s="37"/>
      <c r="EDN57" s="37"/>
      <c r="EDO57" s="37"/>
      <c r="EDP57" s="37"/>
      <c r="EDQ57" s="37"/>
      <c r="EDR57" s="37"/>
      <c r="EDS57" s="37"/>
      <c r="EDT57" s="37"/>
      <c r="EDU57" s="37"/>
      <c r="EDV57" s="37"/>
      <c r="EDW57" s="37"/>
      <c r="EDX57" s="37"/>
      <c r="EDY57" s="37"/>
      <c r="EDZ57" s="37"/>
      <c r="EEA57" s="37"/>
      <c r="EEB57" s="37"/>
      <c r="EEC57" s="37"/>
      <c r="EED57" s="37"/>
      <c r="EEE57" s="37"/>
      <c r="EEF57" s="37"/>
      <c r="EEG57" s="37"/>
      <c r="EEH57" s="37"/>
      <c r="EEI57" s="37"/>
      <c r="EEJ57" s="37"/>
      <c r="EEK57" s="37"/>
      <c r="EEL57" s="37"/>
      <c r="EEM57" s="37"/>
      <c r="EEN57" s="37"/>
      <c r="EEO57" s="37"/>
      <c r="EEP57" s="37"/>
      <c r="EEQ57" s="37"/>
      <c r="EER57" s="37"/>
      <c r="EES57" s="37"/>
      <c r="EET57" s="37"/>
      <c r="EEU57" s="37"/>
      <c r="EEV57" s="37"/>
      <c r="EEW57" s="37"/>
      <c r="EEX57" s="37"/>
      <c r="EEY57" s="37"/>
      <c r="EEZ57" s="37"/>
      <c r="EFA57" s="37"/>
      <c r="EFB57" s="37"/>
      <c r="EFC57" s="37"/>
      <c r="EFD57" s="37"/>
      <c r="EFE57" s="37"/>
      <c r="EFF57" s="37"/>
      <c r="EFG57" s="37"/>
      <c r="EFH57" s="37"/>
      <c r="EFI57" s="37"/>
      <c r="EFJ57" s="37"/>
      <c r="EFK57" s="37"/>
      <c r="EFL57" s="37"/>
      <c r="EFM57" s="37"/>
      <c r="EFN57" s="37"/>
      <c r="EFO57" s="37"/>
      <c r="EFP57" s="37"/>
      <c r="EFQ57" s="37"/>
      <c r="EFR57" s="37"/>
      <c r="EFS57" s="37"/>
      <c r="EFT57" s="37"/>
      <c r="EFU57" s="37"/>
      <c r="EFV57" s="37"/>
      <c r="EFW57" s="37"/>
      <c r="EFX57" s="37"/>
      <c r="EFY57" s="37"/>
      <c r="EFZ57" s="37"/>
      <c r="EGA57" s="37"/>
      <c r="EGB57" s="37"/>
      <c r="EGC57" s="37"/>
      <c r="EGD57" s="37"/>
      <c r="EGE57" s="37"/>
      <c r="EGF57" s="37"/>
      <c r="EGG57" s="37"/>
      <c r="EGH57" s="37"/>
      <c r="EGI57" s="37"/>
      <c r="EGJ57" s="37"/>
      <c r="EGK57" s="37"/>
      <c r="EGL57" s="37"/>
      <c r="EGM57" s="37"/>
      <c r="EGN57" s="37"/>
      <c r="EGO57" s="37"/>
      <c r="EGP57" s="37"/>
      <c r="EGQ57" s="37"/>
      <c r="EGR57" s="37"/>
      <c r="EGS57" s="37"/>
      <c r="EGT57" s="37"/>
      <c r="EGU57" s="37"/>
      <c r="EGV57" s="37"/>
      <c r="EGW57" s="37"/>
      <c r="EGX57" s="37"/>
      <c r="EGY57" s="37"/>
      <c r="EGZ57" s="37"/>
      <c r="EHA57" s="37"/>
      <c r="EHB57" s="37"/>
      <c r="EHC57" s="37"/>
      <c r="EHD57" s="37"/>
      <c r="EHE57" s="37"/>
      <c r="EHF57" s="37"/>
      <c r="EHG57" s="37"/>
      <c r="EHH57" s="37"/>
      <c r="EHI57" s="37"/>
      <c r="EHJ57" s="37"/>
      <c r="EHK57" s="37"/>
      <c r="EHL57" s="37"/>
      <c r="EHM57" s="37"/>
      <c r="EHN57" s="37"/>
      <c r="EHO57" s="37"/>
      <c r="EHP57" s="37"/>
      <c r="EHQ57" s="37"/>
      <c r="EHR57" s="37"/>
      <c r="EHS57" s="37"/>
      <c r="EHT57" s="37"/>
      <c r="EHU57" s="37"/>
      <c r="EHV57" s="37"/>
      <c r="EHW57" s="37"/>
      <c r="EHX57" s="37"/>
      <c r="EHY57" s="37"/>
      <c r="EHZ57" s="37"/>
      <c r="EIA57" s="37"/>
      <c r="EIB57" s="37"/>
      <c r="EIC57" s="37"/>
      <c r="EID57" s="37"/>
      <c r="EIE57" s="37"/>
      <c r="EIF57" s="37"/>
      <c r="EIG57" s="37"/>
      <c r="EIH57" s="37"/>
      <c r="EII57" s="37"/>
      <c r="EIJ57" s="37"/>
      <c r="EIK57" s="37"/>
      <c r="EIL57" s="37"/>
      <c r="EIM57" s="37"/>
      <c r="EIN57" s="37"/>
      <c r="EIO57" s="37"/>
      <c r="EIP57" s="37"/>
      <c r="EIQ57" s="37"/>
      <c r="EIR57" s="37"/>
      <c r="EIS57" s="37"/>
      <c r="EIT57" s="37"/>
      <c r="EIU57" s="37"/>
      <c r="EIV57" s="37"/>
      <c r="EIW57" s="37"/>
      <c r="EIX57" s="37"/>
      <c r="EIY57" s="37"/>
      <c r="EIZ57" s="37"/>
      <c r="EJA57" s="37"/>
      <c r="EJB57" s="37"/>
      <c r="EJC57" s="37"/>
      <c r="EJD57" s="37"/>
      <c r="EJE57" s="37"/>
      <c r="EJF57" s="37"/>
      <c r="EJG57" s="37"/>
      <c r="EJH57" s="37"/>
      <c r="EJI57" s="37"/>
      <c r="EJJ57" s="37"/>
      <c r="EJK57" s="37"/>
      <c r="EJL57" s="37"/>
      <c r="EJM57" s="37"/>
      <c r="EJN57" s="37"/>
      <c r="EJO57" s="37"/>
      <c r="EJP57" s="37"/>
      <c r="EJQ57" s="37"/>
      <c r="EJR57" s="37"/>
      <c r="EJS57" s="37"/>
      <c r="EJT57" s="37"/>
      <c r="EJU57" s="37"/>
      <c r="EJV57" s="37"/>
      <c r="EJW57" s="37"/>
      <c r="EJX57" s="37"/>
      <c r="EJY57" s="37"/>
      <c r="EJZ57" s="37"/>
      <c r="EKA57" s="37"/>
      <c r="EKB57" s="37"/>
      <c r="EKC57" s="37"/>
      <c r="EKD57" s="37"/>
      <c r="EKE57" s="37"/>
      <c r="EKF57" s="37"/>
      <c r="EKG57" s="37"/>
      <c r="EKH57" s="37"/>
      <c r="EKI57" s="37"/>
      <c r="EKJ57" s="37"/>
      <c r="EKK57" s="37"/>
      <c r="EKL57" s="37"/>
      <c r="EKM57" s="37"/>
      <c r="EKN57" s="37"/>
      <c r="EKO57" s="37"/>
      <c r="EKP57" s="37"/>
      <c r="EKQ57" s="37"/>
      <c r="EKR57" s="37"/>
      <c r="EKS57" s="37"/>
      <c r="EKT57" s="37"/>
      <c r="EKU57" s="37"/>
      <c r="EKV57" s="37"/>
      <c r="EKW57" s="37"/>
      <c r="EKX57" s="37"/>
      <c r="EKY57" s="37"/>
      <c r="EKZ57" s="37"/>
      <c r="ELA57" s="37"/>
      <c r="ELB57" s="37"/>
      <c r="ELC57" s="37"/>
      <c r="ELD57" s="37"/>
      <c r="ELE57" s="37"/>
      <c r="ELF57" s="37"/>
      <c r="ELG57" s="37"/>
      <c r="ELH57" s="37"/>
      <c r="ELI57" s="37"/>
      <c r="ELJ57" s="37"/>
      <c r="ELK57" s="37"/>
      <c r="ELL57" s="37"/>
      <c r="ELM57" s="37"/>
      <c r="ELN57" s="37"/>
      <c r="ELO57" s="37"/>
      <c r="ELP57" s="37"/>
      <c r="ELQ57" s="37"/>
      <c r="ELR57" s="37"/>
      <c r="ELS57" s="37"/>
      <c r="ELT57" s="37"/>
      <c r="ELU57" s="37"/>
      <c r="ELV57" s="37"/>
      <c r="ELW57" s="37"/>
      <c r="ELX57" s="37"/>
      <c r="ELY57" s="37"/>
      <c r="ELZ57" s="37"/>
      <c r="EMA57" s="37"/>
      <c r="EMB57" s="37"/>
      <c r="EMC57" s="37"/>
      <c r="EMD57" s="37"/>
      <c r="EME57" s="37"/>
      <c r="EMF57" s="37"/>
      <c r="EMG57" s="37"/>
      <c r="EMH57" s="37"/>
      <c r="EMI57" s="37"/>
      <c r="EMJ57" s="37"/>
      <c r="EMK57" s="37"/>
      <c r="EML57" s="37"/>
      <c r="EMM57" s="37"/>
      <c r="EMN57" s="37"/>
      <c r="EMO57" s="37"/>
      <c r="EMP57" s="37"/>
      <c r="EMQ57" s="37"/>
      <c r="EMR57" s="37"/>
      <c r="EMS57" s="37"/>
      <c r="EMT57" s="37"/>
      <c r="EMU57" s="37"/>
      <c r="EMV57" s="37"/>
      <c r="EMW57" s="37"/>
      <c r="EMX57" s="37"/>
      <c r="EMY57" s="37"/>
      <c r="EMZ57" s="37"/>
      <c r="ENA57" s="37"/>
      <c r="ENB57" s="37"/>
      <c r="ENC57" s="37"/>
      <c r="END57" s="37"/>
      <c r="ENE57" s="37"/>
      <c r="ENF57" s="37"/>
      <c r="ENG57" s="37"/>
      <c r="ENH57" s="37"/>
      <c r="ENI57" s="37"/>
      <c r="ENJ57" s="37"/>
      <c r="ENK57" s="37"/>
      <c r="ENL57" s="37"/>
      <c r="ENM57" s="37"/>
      <c r="ENN57" s="37"/>
      <c r="ENO57" s="37"/>
      <c r="ENP57" s="37"/>
      <c r="ENQ57" s="37"/>
      <c r="ENR57" s="37"/>
      <c r="ENS57" s="37"/>
      <c r="ENT57" s="37"/>
      <c r="ENU57" s="37"/>
      <c r="ENV57" s="37"/>
      <c r="ENW57" s="37"/>
      <c r="ENX57" s="37"/>
      <c r="ENY57" s="37"/>
      <c r="ENZ57" s="37"/>
      <c r="EOA57" s="37"/>
      <c r="EOB57" s="37"/>
      <c r="EOC57" s="37"/>
      <c r="EOD57" s="37"/>
      <c r="EOE57" s="37"/>
      <c r="EOF57" s="37"/>
      <c r="EOG57" s="37"/>
      <c r="EOH57" s="37"/>
      <c r="EOI57" s="37"/>
      <c r="EOJ57" s="37"/>
      <c r="EOK57" s="37"/>
      <c r="EOL57" s="37"/>
      <c r="EOM57" s="37"/>
      <c r="EON57" s="37"/>
      <c r="EOO57" s="37"/>
      <c r="EOP57" s="37"/>
      <c r="EOQ57" s="37"/>
      <c r="EOR57" s="37"/>
      <c r="EOS57" s="37"/>
      <c r="EOT57" s="37"/>
      <c r="EOU57" s="37"/>
      <c r="EOV57" s="37"/>
      <c r="EOW57" s="37"/>
      <c r="EOX57" s="37"/>
      <c r="EOY57" s="37"/>
      <c r="EOZ57" s="37"/>
      <c r="EPA57" s="37"/>
      <c r="EPB57" s="37"/>
      <c r="EPC57" s="37"/>
      <c r="EPD57" s="37"/>
      <c r="EPE57" s="37"/>
      <c r="EPF57" s="37"/>
      <c r="EPG57" s="37"/>
      <c r="EPH57" s="37"/>
      <c r="EPI57" s="37"/>
      <c r="EPJ57" s="37"/>
      <c r="EPK57" s="37"/>
      <c r="EPL57" s="37"/>
      <c r="EPM57" s="37"/>
      <c r="EPN57" s="37"/>
      <c r="EPO57" s="37"/>
      <c r="EPP57" s="37"/>
      <c r="EPQ57" s="37"/>
      <c r="EPR57" s="37"/>
      <c r="EPS57" s="37"/>
      <c r="EPT57" s="37"/>
      <c r="EPU57" s="37"/>
      <c r="EPV57" s="37"/>
      <c r="EPW57" s="37"/>
      <c r="EPX57" s="37"/>
      <c r="EPY57" s="37"/>
      <c r="EPZ57" s="37"/>
      <c r="EQA57" s="37"/>
      <c r="EQB57" s="37"/>
      <c r="EQC57" s="37"/>
      <c r="EQD57" s="37"/>
      <c r="EQE57" s="37"/>
      <c r="EQF57" s="37"/>
      <c r="EQG57" s="37"/>
      <c r="EQH57" s="37"/>
      <c r="EQI57" s="37"/>
      <c r="EQJ57" s="37"/>
      <c r="EQK57" s="37"/>
      <c r="EQL57" s="37"/>
      <c r="EQM57" s="37"/>
      <c r="EQN57" s="37"/>
      <c r="EQO57" s="37"/>
      <c r="EQP57" s="37"/>
      <c r="EQQ57" s="37"/>
      <c r="EQR57" s="37"/>
      <c r="EQS57" s="37"/>
      <c r="EQT57" s="37"/>
      <c r="EQU57" s="37"/>
      <c r="EQV57" s="37"/>
      <c r="EQW57" s="37"/>
      <c r="EQX57" s="37"/>
      <c r="EQY57" s="37"/>
      <c r="EQZ57" s="37"/>
      <c r="ERA57" s="37"/>
      <c r="ERB57" s="37"/>
      <c r="ERC57" s="37"/>
      <c r="ERD57" s="37"/>
      <c r="ERE57" s="37"/>
      <c r="ERF57" s="37"/>
      <c r="ERG57" s="37"/>
      <c r="ERH57" s="37"/>
      <c r="ERI57" s="37"/>
      <c r="ERJ57" s="37"/>
      <c r="ERK57" s="37"/>
      <c r="ERL57" s="37"/>
      <c r="ERM57" s="37"/>
      <c r="ERN57" s="37"/>
      <c r="ERO57" s="37"/>
      <c r="ERP57" s="37"/>
      <c r="ERQ57" s="37"/>
      <c r="ERR57" s="37"/>
      <c r="ERS57" s="37"/>
      <c r="ERT57" s="37"/>
      <c r="ERU57" s="37"/>
      <c r="ERV57" s="37"/>
      <c r="ERW57" s="37"/>
      <c r="ERX57" s="37"/>
      <c r="ERY57" s="37"/>
      <c r="ERZ57" s="37"/>
      <c r="ESA57" s="37"/>
      <c r="ESB57" s="37"/>
      <c r="ESC57" s="37"/>
      <c r="ESD57" s="37"/>
      <c r="ESE57" s="37"/>
      <c r="ESF57" s="37"/>
      <c r="ESG57" s="37"/>
      <c r="ESH57" s="37"/>
      <c r="ESI57" s="37"/>
      <c r="ESJ57" s="37"/>
      <c r="ESK57" s="37"/>
      <c r="ESL57" s="37"/>
      <c r="ESM57" s="37"/>
      <c r="ESN57" s="37"/>
      <c r="ESO57" s="37"/>
      <c r="ESP57" s="37"/>
      <c r="ESQ57" s="37"/>
      <c r="ESR57" s="37"/>
      <c r="ESS57" s="37"/>
      <c r="EST57" s="37"/>
      <c r="ESU57" s="37"/>
      <c r="ESV57" s="37"/>
      <c r="ESW57" s="37"/>
      <c r="ESX57" s="37"/>
      <c r="ESY57" s="37"/>
      <c r="ESZ57" s="37"/>
      <c r="ETA57" s="37"/>
      <c r="ETB57" s="37"/>
      <c r="ETC57" s="37"/>
      <c r="ETD57" s="37"/>
      <c r="ETE57" s="37"/>
      <c r="ETF57" s="37"/>
      <c r="ETG57" s="37"/>
      <c r="ETH57" s="37"/>
      <c r="ETI57" s="37"/>
      <c r="ETJ57" s="37"/>
      <c r="ETK57" s="37"/>
      <c r="ETL57" s="37"/>
      <c r="ETM57" s="37"/>
      <c r="ETN57" s="37"/>
      <c r="ETO57" s="37"/>
      <c r="ETP57" s="37"/>
      <c r="ETQ57" s="37"/>
      <c r="ETR57" s="37"/>
      <c r="ETS57" s="37"/>
      <c r="ETT57" s="37"/>
      <c r="ETU57" s="37"/>
      <c r="ETV57" s="37"/>
      <c r="ETW57" s="37"/>
      <c r="ETX57" s="37"/>
      <c r="ETY57" s="37"/>
      <c r="ETZ57" s="37"/>
      <c r="EUA57" s="37"/>
      <c r="EUB57" s="37"/>
      <c r="EUC57" s="37"/>
      <c r="EUD57" s="37"/>
      <c r="EUE57" s="37"/>
      <c r="EUF57" s="37"/>
      <c r="EUG57" s="37"/>
      <c r="EUH57" s="37"/>
      <c r="EUI57" s="37"/>
      <c r="EUJ57" s="37"/>
      <c r="EUK57" s="37"/>
      <c r="EUL57" s="37"/>
      <c r="EUM57" s="37"/>
      <c r="EUN57" s="37"/>
      <c r="EUO57" s="37"/>
      <c r="EUP57" s="37"/>
      <c r="EUQ57" s="37"/>
      <c r="EUR57" s="37"/>
      <c r="EUS57" s="37"/>
      <c r="EUT57" s="37"/>
      <c r="EUU57" s="37"/>
      <c r="EUV57" s="37"/>
      <c r="EUW57" s="37"/>
      <c r="EUX57" s="37"/>
      <c r="EUY57" s="37"/>
      <c r="EUZ57" s="37"/>
      <c r="EVA57" s="37"/>
      <c r="EVB57" s="37"/>
      <c r="EVC57" s="37"/>
      <c r="EVD57" s="37"/>
      <c r="EVE57" s="37"/>
      <c r="EVF57" s="37"/>
      <c r="EVG57" s="37"/>
      <c r="EVH57" s="37"/>
      <c r="EVI57" s="37"/>
      <c r="EVJ57" s="37"/>
      <c r="EVK57" s="37"/>
      <c r="EVL57" s="37"/>
      <c r="EVM57" s="37"/>
      <c r="EVN57" s="37"/>
      <c r="EVO57" s="37"/>
      <c r="EVP57" s="37"/>
      <c r="EVQ57" s="37"/>
      <c r="EVR57" s="37"/>
      <c r="EVS57" s="37"/>
      <c r="EVT57" s="37"/>
      <c r="EVU57" s="37"/>
      <c r="EVV57" s="37"/>
      <c r="EVW57" s="37"/>
      <c r="EVX57" s="37"/>
      <c r="EVY57" s="37"/>
      <c r="EVZ57" s="37"/>
      <c r="EWA57" s="37"/>
      <c r="EWB57" s="37"/>
      <c r="EWC57" s="37"/>
      <c r="EWD57" s="37"/>
      <c r="EWE57" s="37"/>
      <c r="EWF57" s="37"/>
      <c r="EWG57" s="37"/>
      <c r="EWH57" s="37"/>
      <c r="EWI57" s="37"/>
      <c r="EWJ57" s="37"/>
      <c r="EWK57" s="37"/>
      <c r="EWL57" s="37"/>
      <c r="EWM57" s="37"/>
      <c r="EWN57" s="37"/>
      <c r="EWO57" s="37"/>
      <c r="EWP57" s="37"/>
      <c r="EWQ57" s="37"/>
      <c r="EWR57" s="37"/>
      <c r="EWS57" s="37"/>
      <c r="EWT57" s="37"/>
      <c r="EWU57" s="37"/>
      <c r="EWV57" s="37"/>
      <c r="EWW57" s="37"/>
      <c r="EWX57" s="37"/>
      <c r="EWY57" s="37"/>
      <c r="EWZ57" s="37"/>
      <c r="EXA57" s="37"/>
      <c r="EXB57" s="37"/>
      <c r="EXC57" s="37"/>
      <c r="EXD57" s="37"/>
      <c r="EXE57" s="37"/>
      <c r="EXF57" s="37"/>
      <c r="EXG57" s="37"/>
      <c r="EXH57" s="37"/>
      <c r="EXI57" s="37"/>
      <c r="EXJ57" s="37"/>
      <c r="EXK57" s="37"/>
      <c r="EXL57" s="37"/>
      <c r="EXM57" s="37"/>
      <c r="EXN57" s="37"/>
      <c r="EXO57" s="37"/>
      <c r="EXP57" s="37"/>
      <c r="EXQ57" s="37"/>
      <c r="EXR57" s="37"/>
      <c r="EXS57" s="37"/>
      <c r="EXT57" s="37"/>
      <c r="EXU57" s="37"/>
      <c r="EXV57" s="37"/>
      <c r="EXW57" s="37"/>
      <c r="EXX57" s="37"/>
      <c r="EXY57" s="37"/>
      <c r="EXZ57" s="37"/>
      <c r="EYA57" s="37"/>
      <c r="EYB57" s="37"/>
      <c r="EYC57" s="37"/>
      <c r="EYD57" s="37"/>
      <c r="EYE57" s="37"/>
      <c r="EYF57" s="37"/>
      <c r="EYG57" s="37"/>
      <c r="EYH57" s="37"/>
      <c r="EYI57" s="37"/>
      <c r="EYJ57" s="37"/>
      <c r="EYK57" s="37"/>
      <c r="EYL57" s="37"/>
      <c r="EYM57" s="37"/>
      <c r="EYN57" s="37"/>
      <c r="EYO57" s="37"/>
      <c r="EYP57" s="37"/>
      <c r="EYQ57" s="37"/>
      <c r="EYR57" s="37"/>
      <c r="EYS57" s="37"/>
      <c r="EYT57" s="37"/>
      <c r="EYU57" s="37"/>
      <c r="EYV57" s="37"/>
      <c r="EYW57" s="37"/>
      <c r="EYX57" s="37"/>
      <c r="EYY57" s="37"/>
      <c r="EYZ57" s="37"/>
      <c r="EZA57" s="37"/>
      <c r="EZB57" s="37"/>
      <c r="EZC57" s="37"/>
      <c r="EZD57" s="37"/>
      <c r="EZE57" s="37"/>
      <c r="EZF57" s="37"/>
      <c r="EZG57" s="37"/>
      <c r="EZH57" s="37"/>
      <c r="EZI57" s="37"/>
      <c r="EZJ57" s="37"/>
      <c r="EZK57" s="37"/>
      <c r="EZL57" s="37"/>
      <c r="EZM57" s="37"/>
      <c r="EZN57" s="37"/>
      <c r="EZO57" s="37"/>
      <c r="EZP57" s="37"/>
      <c r="EZQ57" s="37"/>
      <c r="EZR57" s="37"/>
      <c r="EZS57" s="37"/>
      <c r="EZT57" s="37"/>
      <c r="EZU57" s="37"/>
      <c r="EZV57" s="37"/>
      <c r="EZW57" s="37"/>
      <c r="EZX57" s="37"/>
      <c r="EZY57" s="37"/>
      <c r="EZZ57" s="37"/>
      <c r="FAA57" s="37"/>
      <c r="FAB57" s="37"/>
      <c r="FAC57" s="37"/>
      <c r="FAD57" s="37"/>
      <c r="FAE57" s="37"/>
      <c r="FAF57" s="37"/>
      <c r="FAG57" s="37"/>
      <c r="FAH57" s="37"/>
      <c r="FAI57" s="37"/>
      <c r="FAJ57" s="37"/>
      <c r="FAK57" s="37"/>
      <c r="FAL57" s="37"/>
      <c r="FAM57" s="37"/>
      <c r="FAN57" s="37"/>
      <c r="FAO57" s="37"/>
      <c r="FAP57" s="37"/>
      <c r="FAQ57" s="37"/>
      <c r="FAR57" s="37"/>
      <c r="FAS57" s="37"/>
      <c r="FAT57" s="37"/>
      <c r="FAU57" s="37"/>
      <c r="FAV57" s="37"/>
      <c r="FAW57" s="37"/>
      <c r="FAX57" s="37"/>
      <c r="FAY57" s="37"/>
      <c r="FAZ57" s="37"/>
      <c r="FBA57" s="37"/>
      <c r="FBB57" s="37"/>
      <c r="FBC57" s="37"/>
      <c r="FBD57" s="37"/>
      <c r="FBE57" s="37"/>
      <c r="FBF57" s="37"/>
      <c r="FBG57" s="37"/>
      <c r="FBH57" s="37"/>
      <c r="FBI57" s="37"/>
      <c r="FBJ57" s="37"/>
      <c r="FBK57" s="37"/>
      <c r="FBL57" s="37"/>
      <c r="FBM57" s="37"/>
      <c r="FBN57" s="37"/>
      <c r="FBO57" s="37"/>
      <c r="FBP57" s="37"/>
      <c r="FBQ57" s="37"/>
      <c r="FBR57" s="37"/>
      <c r="FBS57" s="37"/>
      <c r="FBT57" s="37"/>
      <c r="FBU57" s="37"/>
      <c r="FBV57" s="37"/>
      <c r="FBW57" s="37"/>
      <c r="FBX57" s="37"/>
      <c r="FBY57" s="37"/>
      <c r="FBZ57" s="37"/>
      <c r="FCA57" s="37"/>
      <c r="FCB57" s="37"/>
      <c r="FCC57" s="37"/>
      <c r="FCD57" s="37"/>
      <c r="FCE57" s="37"/>
      <c r="FCF57" s="37"/>
      <c r="FCG57" s="37"/>
      <c r="FCH57" s="37"/>
      <c r="FCI57" s="37"/>
      <c r="FCJ57" s="37"/>
      <c r="FCK57" s="37"/>
      <c r="FCL57" s="37"/>
      <c r="FCM57" s="37"/>
      <c r="FCN57" s="37"/>
      <c r="FCO57" s="37"/>
      <c r="FCP57" s="37"/>
      <c r="FCQ57" s="37"/>
      <c r="FCR57" s="37"/>
      <c r="FCS57" s="37"/>
      <c r="FCT57" s="37"/>
      <c r="FCU57" s="37"/>
      <c r="FCV57" s="37"/>
      <c r="FCW57" s="37"/>
      <c r="FCX57" s="37"/>
      <c r="FCY57" s="37"/>
      <c r="FCZ57" s="37"/>
      <c r="FDA57" s="37"/>
      <c r="FDB57" s="37"/>
      <c r="FDC57" s="37"/>
      <c r="FDD57" s="37"/>
      <c r="FDE57" s="37"/>
      <c r="FDF57" s="37"/>
      <c r="FDG57" s="37"/>
      <c r="FDH57" s="37"/>
      <c r="FDI57" s="37"/>
      <c r="FDJ57" s="37"/>
      <c r="FDK57" s="37"/>
      <c r="FDL57" s="37"/>
      <c r="FDM57" s="37"/>
      <c r="FDN57" s="37"/>
      <c r="FDO57" s="37"/>
      <c r="FDP57" s="37"/>
      <c r="FDQ57" s="37"/>
      <c r="FDR57" s="37"/>
      <c r="FDS57" s="37"/>
      <c r="FDT57" s="37"/>
      <c r="FDU57" s="37"/>
      <c r="FDV57" s="37"/>
      <c r="FDW57" s="37"/>
      <c r="FDX57" s="37"/>
      <c r="FDY57" s="37"/>
      <c r="FDZ57" s="37"/>
      <c r="FEA57" s="37"/>
      <c r="FEB57" s="37"/>
      <c r="FEC57" s="37"/>
      <c r="FED57" s="37"/>
      <c r="FEE57" s="37"/>
      <c r="FEF57" s="37"/>
      <c r="FEG57" s="37"/>
      <c r="FEH57" s="37"/>
      <c r="FEI57" s="37"/>
      <c r="FEJ57" s="37"/>
      <c r="FEK57" s="37"/>
      <c r="FEL57" s="37"/>
      <c r="FEM57" s="37"/>
      <c r="FEN57" s="37"/>
      <c r="FEO57" s="37"/>
      <c r="FEP57" s="37"/>
      <c r="FEQ57" s="37"/>
      <c r="FER57" s="37"/>
      <c r="FES57" s="37"/>
      <c r="FET57" s="37"/>
      <c r="FEU57" s="37"/>
      <c r="FEV57" s="37"/>
      <c r="FEW57" s="37"/>
      <c r="FEX57" s="37"/>
      <c r="FEY57" s="37"/>
      <c r="FEZ57" s="37"/>
      <c r="FFA57" s="37"/>
      <c r="FFB57" s="37"/>
      <c r="FFC57" s="37"/>
      <c r="FFD57" s="37"/>
      <c r="FFE57" s="37"/>
      <c r="FFF57" s="37"/>
      <c r="FFG57" s="37"/>
      <c r="FFH57" s="37"/>
      <c r="FFI57" s="37"/>
      <c r="FFJ57" s="37"/>
      <c r="FFK57" s="37"/>
      <c r="FFL57" s="37"/>
      <c r="FFM57" s="37"/>
      <c r="FFN57" s="37"/>
      <c r="FFO57" s="37"/>
      <c r="FFP57" s="37"/>
      <c r="FFQ57" s="37"/>
      <c r="FFR57" s="37"/>
      <c r="FFS57" s="37"/>
      <c r="FFT57" s="37"/>
      <c r="FFU57" s="37"/>
      <c r="FFV57" s="37"/>
      <c r="FFW57" s="37"/>
      <c r="FFX57" s="37"/>
      <c r="FFY57" s="37"/>
      <c r="FFZ57" s="37"/>
      <c r="FGA57" s="37"/>
      <c r="FGB57" s="37"/>
      <c r="FGC57" s="37"/>
      <c r="FGD57" s="37"/>
      <c r="FGE57" s="37"/>
      <c r="FGF57" s="37"/>
      <c r="FGG57" s="37"/>
      <c r="FGH57" s="37"/>
      <c r="FGI57" s="37"/>
      <c r="FGJ57" s="37"/>
      <c r="FGK57" s="37"/>
      <c r="FGL57" s="37"/>
      <c r="FGM57" s="37"/>
      <c r="FGN57" s="37"/>
      <c r="FGO57" s="37"/>
      <c r="FGP57" s="37"/>
      <c r="FGQ57" s="37"/>
      <c r="FGR57" s="37"/>
      <c r="FGS57" s="37"/>
      <c r="FGT57" s="37"/>
      <c r="FGU57" s="37"/>
      <c r="FGV57" s="37"/>
      <c r="FGW57" s="37"/>
      <c r="FGX57" s="37"/>
      <c r="FGY57" s="37"/>
      <c r="FGZ57" s="37"/>
      <c r="FHA57" s="37"/>
      <c r="FHB57" s="37"/>
      <c r="FHC57" s="37"/>
      <c r="FHD57" s="37"/>
      <c r="FHE57" s="37"/>
      <c r="FHF57" s="37"/>
      <c r="FHG57" s="37"/>
      <c r="FHH57" s="37"/>
      <c r="FHI57" s="37"/>
      <c r="FHJ57" s="37"/>
      <c r="FHK57" s="37"/>
      <c r="FHL57" s="37"/>
      <c r="FHM57" s="37"/>
      <c r="FHN57" s="37"/>
      <c r="FHO57" s="37"/>
      <c r="FHP57" s="37"/>
      <c r="FHQ57" s="37"/>
      <c r="FHR57" s="37"/>
      <c r="FHS57" s="37"/>
      <c r="FHT57" s="37"/>
      <c r="FHU57" s="37"/>
      <c r="FHV57" s="37"/>
      <c r="FHW57" s="37"/>
      <c r="FHX57" s="37"/>
      <c r="FHY57" s="37"/>
      <c r="FHZ57" s="37"/>
      <c r="FIA57" s="37"/>
      <c r="FIB57" s="37"/>
      <c r="FIC57" s="37"/>
      <c r="FID57" s="37"/>
      <c r="FIE57" s="37"/>
      <c r="FIF57" s="37"/>
      <c r="FIG57" s="37"/>
      <c r="FIH57" s="37"/>
      <c r="FII57" s="37"/>
      <c r="FIJ57" s="37"/>
      <c r="FIK57" s="37"/>
      <c r="FIL57" s="37"/>
      <c r="FIM57" s="37"/>
      <c r="FIN57" s="37"/>
      <c r="FIO57" s="37"/>
      <c r="FIP57" s="37"/>
      <c r="FIQ57" s="37"/>
      <c r="FIR57" s="37"/>
      <c r="FIS57" s="37"/>
      <c r="FIT57" s="37"/>
      <c r="FIU57" s="37"/>
      <c r="FIV57" s="37"/>
      <c r="FIW57" s="37"/>
      <c r="FIX57" s="37"/>
      <c r="FIY57" s="37"/>
      <c r="FIZ57" s="37"/>
      <c r="FJA57" s="37"/>
      <c r="FJB57" s="37"/>
      <c r="FJC57" s="37"/>
      <c r="FJD57" s="37"/>
      <c r="FJE57" s="37"/>
      <c r="FJF57" s="37"/>
      <c r="FJG57" s="37"/>
      <c r="FJH57" s="37"/>
      <c r="FJI57" s="37"/>
      <c r="FJJ57" s="37"/>
      <c r="FJK57" s="37"/>
      <c r="FJL57" s="37"/>
      <c r="FJM57" s="37"/>
      <c r="FJN57" s="37"/>
      <c r="FJO57" s="37"/>
      <c r="FJP57" s="37"/>
      <c r="FJQ57" s="37"/>
      <c r="FJR57" s="37"/>
      <c r="FJS57" s="37"/>
      <c r="FJT57" s="37"/>
      <c r="FJU57" s="37"/>
      <c r="FJV57" s="37"/>
      <c r="FJW57" s="37"/>
      <c r="FJX57" s="37"/>
      <c r="FJY57" s="37"/>
      <c r="FJZ57" s="37"/>
      <c r="FKA57" s="37"/>
      <c r="FKB57" s="37"/>
      <c r="FKC57" s="37"/>
      <c r="FKD57" s="37"/>
      <c r="FKE57" s="37"/>
      <c r="FKF57" s="37"/>
      <c r="FKG57" s="37"/>
      <c r="FKH57" s="37"/>
      <c r="FKI57" s="37"/>
      <c r="FKJ57" s="37"/>
      <c r="FKK57" s="37"/>
      <c r="FKL57" s="37"/>
      <c r="FKM57" s="37"/>
      <c r="FKN57" s="37"/>
      <c r="FKO57" s="37"/>
      <c r="FKP57" s="37"/>
      <c r="FKQ57" s="37"/>
      <c r="FKR57" s="37"/>
      <c r="FKS57" s="37"/>
      <c r="FKT57" s="37"/>
      <c r="FKU57" s="37"/>
      <c r="FKV57" s="37"/>
      <c r="FKW57" s="37"/>
      <c r="FKX57" s="37"/>
      <c r="FKY57" s="37"/>
      <c r="FKZ57" s="37"/>
      <c r="FLA57" s="37"/>
      <c r="FLB57" s="37"/>
      <c r="FLC57" s="37"/>
      <c r="FLD57" s="37"/>
      <c r="FLE57" s="37"/>
      <c r="FLF57" s="37"/>
      <c r="FLG57" s="37"/>
      <c r="FLH57" s="37"/>
      <c r="FLI57" s="37"/>
      <c r="FLJ57" s="37"/>
      <c r="FLK57" s="37"/>
      <c r="FLL57" s="37"/>
      <c r="FLM57" s="37"/>
      <c r="FLN57" s="37"/>
      <c r="FLO57" s="37"/>
      <c r="FLP57" s="37"/>
      <c r="FLQ57" s="37"/>
      <c r="FLR57" s="37"/>
      <c r="FLS57" s="37"/>
      <c r="FLT57" s="37"/>
      <c r="FLU57" s="37"/>
      <c r="FLV57" s="37"/>
      <c r="FLW57" s="37"/>
      <c r="FLX57" s="37"/>
      <c r="FLY57" s="37"/>
      <c r="FLZ57" s="37"/>
      <c r="FMA57" s="37"/>
      <c r="FMB57" s="37"/>
      <c r="FMC57" s="37"/>
      <c r="FMD57" s="37"/>
      <c r="FME57" s="37"/>
      <c r="FMF57" s="37"/>
      <c r="FMG57" s="37"/>
      <c r="FMH57" s="37"/>
      <c r="FMI57" s="37"/>
      <c r="FMJ57" s="37"/>
      <c r="FMK57" s="37"/>
      <c r="FML57" s="37"/>
      <c r="FMM57" s="37"/>
      <c r="FMN57" s="37"/>
      <c r="FMO57" s="37"/>
      <c r="FMP57" s="37"/>
      <c r="FMQ57" s="37"/>
      <c r="FMR57" s="37"/>
      <c r="FMS57" s="37"/>
      <c r="FMT57" s="37"/>
      <c r="FMU57" s="37"/>
      <c r="FMV57" s="37"/>
      <c r="FMW57" s="37"/>
      <c r="FMX57" s="37"/>
      <c r="FMY57" s="37"/>
      <c r="FMZ57" s="37"/>
      <c r="FNA57" s="37"/>
      <c r="FNB57" s="37"/>
      <c r="FNC57" s="37"/>
      <c r="FND57" s="37"/>
      <c r="FNE57" s="37"/>
      <c r="FNF57" s="37"/>
      <c r="FNG57" s="37"/>
      <c r="FNH57" s="37"/>
      <c r="FNI57" s="37"/>
      <c r="FNJ57" s="37"/>
      <c r="FNK57" s="37"/>
      <c r="FNL57" s="37"/>
      <c r="FNM57" s="37"/>
      <c r="FNN57" s="37"/>
      <c r="FNO57" s="37"/>
      <c r="FNP57" s="37"/>
      <c r="FNQ57" s="37"/>
      <c r="FNR57" s="37"/>
      <c r="FNS57" s="37"/>
      <c r="FNT57" s="37"/>
      <c r="FNU57" s="37"/>
      <c r="FNV57" s="37"/>
      <c r="FNW57" s="37"/>
      <c r="FNX57" s="37"/>
      <c r="FNY57" s="37"/>
      <c r="FNZ57" s="37"/>
      <c r="FOA57" s="37"/>
      <c r="FOB57" s="37"/>
      <c r="FOC57" s="37"/>
      <c r="FOD57" s="37"/>
      <c r="FOE57" s="37"/>
      <c r="FOF57" s="37"/>
      <c r="FOG57" s="37"/>
      <c r="FOH57" s="37"/>
      <c r="FOI57" s="37"/>
      <c r="FOJ57" s="37"/>
      <c r="FOK57" s="37"/>
      <c r="FOL57" s="37"/>
      <c r="FOM57" s="37"/>
      <c r="FON57" s="37"/>
      <c r="FOO57" s="37"/>
      <c r="FOP57" s="37"/>
      <c r="FOQ57" s="37"/>
      <c r="FOR57" s="37"/>
      <c r="FOS57" s="37"/>
      <c r="FOT57" s="37"/>
      <c r="FOU57" s="37"/>
      <c r="FOV57" s="37"/>
      <c r="FOW57" s="37"/>
      <c r="FOX57" s="37"/>
      <c r="FOY57" s="37"/>
      <c r="FOZ57" s="37"/>
      <c r="FPA57" s="37"/>
      <c r="FPB57" s="37"/>
      <c r="FPC57" s="37"/>
      <c r="FPD57" s="37"/>
      <c r="FPE57" s="37"/>
      <c r="FPF57" s="37"/>
      <c r="FPG57" s="37"/>
      <c r="FPH57" s="37"/>
      <c r="FPI57" s="37"/>
      <c r="FPJ57" s="37"/>
      <c r="FPK57" s="37"/>
      <c r="FPL57" s="37"/>
      <c r="FPM57" s="37"/>
      <c r="FPN57" s="37"/>
      <c r="FPO57" s="37"/>
      <c r="FPP57" s="37"/>
      <c r="FPQ57" s="37"/>
      <c r="FPR57" s="37"/>
      <c r="FPS57" s="37"/>
      <c r="FPT57" s="37"/>
      <c r="FPU57" s="37"/>
      <c r="FPV57" s="37"/>
      <c r="FPW57" s="37"/>
      <c r="FPX57" s="37"/>
      <c r="FPY57" s="37"/>
      <c r="FPZ57" s="37"/>
      <c r="FQA57" s="37"/>
      <c r="FQB57" s="37"/>
      <c r="FQC57" s="37"/>
      <c r="FQD57" s="37"/>
      <c r="FQE57" s="37"/>
      <c r="FQF57" s="37"/>
      <c r="FQG57" s="37"/>
      <c r="FQH57" s="37"/>
      <c r="FQI57" s="37"/>
      <c r="FQJ57" s="37"/>
      <c r="FQK57" s="37"/>
      <c r="FQL57" s="37"/>
      <c r="FQM57" s="37"/>
      <c r="FQN57" s="37"/>
      <c r="FQO57" s="37"/>
      <c r="FQP57" s="37"/>
      <c r="FQQ57" s="37"/>
      <c r="FQR57" s="37"/>
      <c r="FQS57" s="37"/>
      <c r="FQT57" s="37"/>
      <c r="FQU57" s="37"/>
      <c r="FQV57" s="37"/>
      <c r="FQW57" s="37"/>
      <c r="FQX57" s="37"/>
      <c r="FQY57" s="37"/>
      <c r="FQZ57" s="37"/>
      <c r="FRA57" s="37"/>
      <c r="FRB57" s="37"/>
      <c r="FRC57" s="37"/>
      <c r="FRD57" s="37"/>
      <c r="FRE57" s="37"/>
      <c r="FRF57" s="37"/>
      <c r="FRG57" s="37"/>
      <c r="FRH57" s="37"/>
      <c r="FRI57" s="37"/>
      <c r="FRJ57" s="37"/>
      <c r="FRK57" s="37"/>
      <c r="FRL57" s="37"/>
      <c r="FRM57" s="37"/>
      <c r="FRN57" s="37"/>
      <c r="FRO57" s="37"/>
      <c r="FRP57" s="37"/>
      <c r="FRQ57" s="37"/>
      <c r="FRR57" s="37"/>
      <c r="FRS57" s="37"/>
      <c r="FRT57" s="37"/>
      <c r="FRU57" s="37"/>
      <c r="FRV57" s="37"/>
      <c r="FRW57" s="37"/>
      <c r="FRX57" s="37"/>
      <c r="FRY57" s="37"/>
      <c r="FRZ57" s="37"/>
      <c r="FSA57" s="37"/>
      <c r="FSB57" s="37"/>
      <c r="FSC57" s="37"/>
      <c r="FSD57" s="37"/>
      <c r="FSE57" s="37"/>
      <c r="FSF57" s="37"/>
      <c r="FSG57" s="37"/>
      <c r="FSH57" s="37"/>
      <c r="FSI57" s="37"/>
      <c r="FSJ57" s="37"/>
      <c r="FSK57" s="37"/>
      <c r="FSL57" s="37"/>
      <c r="FSM57" s="37"/>
      <c r="FSN57" s="37"/>
      <c r="FSO57" s="37"/>
      <c r="FSP57" s="37"/>
      <c r="FSQ57" s="37"/>
      <c r="FSR57" s="37"/>
      <c r="FSS57" s="37"/>
      <c r="FST57" s="37"/>
      <c r="FSU57" s="37"/>
      <c r="FSV57" s="37"/>
      <c r="FSW57" s="37"/>
      <c r="FSX57" s="37"/>
      <c r="FSY57" s="37"/>
      <c r="FSZ57" s="37"/>
      <c r="FTA57" s="37"/>
      <c r="FTB57" s="37"/>
      <c r="FTC57" s="37"/>
      <c r="FTD57" s="37"/>
      <c r="FTE57" s="37"/>
      <c r="FTF57" s="37"/>
      <c r="FTG57" s="37"/>
      <c r="FTH57" s="37"/>
      <c r="FTI57" s="37"/>
      <c r="FTJ57" s="37"/>
      <c r="FTK57" s="37"/>
      <c r="FTL57" s="37"/>
      <c r="FTM57" s="37"/>
      <c r="FTN57" s="37"/>
      <c r="FTO57" s="37"/>
      <c r="FTP57" s="37"/>
      <c r="FTQ57" s="37"/>
      <c r="FTR57" s="37"/>
      <c r="FTS57" s="37"/>
      <c r="FTT57" s="37"/>
      <c r="FTU57" s="37"/>
      <c r="FTV57" s="37"/>
      <c r="FTW57" s="37"/>
      <c r="FTX57" s="37"/>
      <c r="FTY57" s="37"/>
      <c r="FTZ57" s="37"/>
      <c r="FUA57" s="37"/>
      <c r="FUB57" s="37"/>
      <c r="FUC57" s="37"/>
      <c r="FUD57" s="37"/>
      <c r="FUE57" s="37"/>
      <c r="FUF57" s="37"/>
      <c r="FUG57" s="37"/>
      <c r="FUH57" s="37"/>
      <c r="FUI57" s="37"/>
      <c r="FUJ57" s="37"/>
      <c r="FUK57" s="37"/>
      <c r="FUL57" s="37"/>
      <c r="FUM57" s="37"/>
      <c r="FUN57" s="37"/>
      <c r="FUO57" s="37"/>
      <c r="FUP57" s="37"/>
      <c r="FUQ57" s="37"/>
      <c r="FUR57" s="37"/>
      <c r="FUS57" s="37"/>
      <c r="FUT57" s="37"/>
      <c r="FUU57" s="37"/>
      <c r="FUV57" s="37"/>
      <c r="FUW57" s="37"/>
      <c r="FUX57" s="37"/>
      <c r="FUY57" s="37"/>
      <c r="FUZ57" s="37"/>
      <c r="FVA57" s="37"/>
      <c r="FVB57" s="37"/>
      <c r="FVC57" s="37"/>
      <c r="FVD57" s="37"/>
      <c r="FVE57" s="37"/>
      <c r="FVF57" s="37"/>
      <c r="FVG57" s="37"/>
      <c r="FVH57" s="37"/>
      <c r="FVI57" s="37"/>
      <c r="FVJ57" s="37"/>
      <c r="FVK57" s="37"/>
      <c r="FVL57" s="37"/>
      <c r="FVM57" s="37"/>
      <c r="FVN57" s="37"/>
      <c r="FVO57" s="37"/>
      <c r="FVP57" s="37"/>
      <c r="FVQ57" s="37"/>
      <c r="FVR57" s="37"/>
      <c r="FVS57" s="37"/>
      <c r="FVT57" s="37"/>
      <c r="FVU57" s="37"/>
      <c r="FVV57" s="37"/>
      <c r="FVW57" s="37"/>
      <c r="FVX57" s="37"/>
      <c r="FVY57" s="37"/>
      <c r="FVZ57" s="37"/>
      <c r="FWA57" s="37"/>
      <c r="FWB57" s="37"/>
      <c r="FWC57" s="37"/>
      <c r="FWD57" s="37"/>
      <c r="FWE57" s="37"/>
      <c r="FWF57" s="37"/>
      <c r="FWG57" s="37"/>
      <c r="FWH57" s="37"/>
      <c r="FWI57" s="37"/>
      <c r="FWJ57" s="37"/>
      <c r="FWK57" s="37"/>
      <c r="FWL57" s="37"/>
      <c r="FWM57" s="37"/>
      <c r="FWN57" s="37"/>
      <c r="FWO57" s="37"/>
      <c r="FWP57" s="37"/>
      <c r="FWQ57" s="37"/>
      <c r="FWR57" s="37"/>
      <c r="FWS57" s="37"/>
      <c r="FWT57" s="37"/>
      <c r="FWU57" s="37"/>
      <c r="FWV57" s="37"/>
      <c r="FWW57" s="37"/>
      <c r="FWX57" s="37"/>
      <c r="FWY57" s="37"/>
      <c r="FWZ57" s="37"/>
      <c r="FXA57" s="37"/>
      <c r="FXB57" s="37"/>
      <c r="FXC57" s="37"/>
      <c r="FXD57" s="37"/>
      <c r="FXE57" s="37"/>
      <c r="FXF57" s="37"/>
      <c r="FXG57" s="37"/>
      <c r="FXH57" s="37"/>
      <c r="FXI57" s="37"/>
      <c r="FXJ57" s="37"/>
      <c r="FXK57" s="37"/>
      <c r="FXL57" s="37"/>
      <c r="FXM57" s="37"/>
      <c r="FXN57" s="37"/>
      <c r="FXO57" s="37"/>
      <c r="FXP57" s="37"/>
      <c r="FXQ57" s="37"/>
      <c r="FXR57" s="37"/>
      <c r="FXS57" s="37"/>
      <c r="FXT57" s="37"/>
      <c r="FXU57" s="37"/>
      <c r="FXV57" s="37"/>
      <c r="FXW57" s="37"/>
      <c r="FXX57" s="37"/>
      <c r="FXY57" s="37"/>
      <c r="FXZ57" s="37"/>
      <c r="FYA57" s="37"/>
      <c r="FYB57" s="37"/>
      <c r="FYC57" s="37"/>
      <c r="FYD57" s="37"/>
      <c r="FYE57" s="37"/>
      <c r="FYF57" s="37"/>
      <c r="FYG57" s="37"/>
      <c r="FYH57" s="37"/>
      <c r="FYI57" s="37"/>
      <c r="FYJ57" s="37"/>
      <c r="FYK57" s="37"/>
      <c r="FYL57" s="37"/>
      <c r="FYM57" s="37"/>
      <c r="FYN57" s="37"/>
      <c r="FYO57" s="37"/>
      <c r="FYP57" s="37"/>
      <c r="FYQ57" s="37"/>
      <c r="FYR57" s="37"/>
      <c r="FYS57" s="37"/>
      <c r="FYT57" s="37"/>
      <c r="FYU57" s="37"/>
      <c r="FYV57" s="37"/>
      <c r="FYW57" s="37"/>
      <c r="FYX57" s="37"/>
      <c r="FYY57" s="37"/>
      <c r="FYZ57" s="37"/>
      <c r="FZA57" s="37"/>
      <c r="FZB57" s="37"/>
      <c r="FZC57" s="37"/>
      <c r="FZD57" s="37"/>
      <c r="FZE57" s="37"/>
      <c r="FZF57" s="37"/>
      <c r="FZG57" s="37"/>
      <c r="FZH57" s="37"/>
      <c r="FZI57" s="37"/>
      <c r="FZJ57" s="37"/>
      <c r="FZK57" s="37"/>
      <c r="FZL57" s="37"/>
      <c r="FZM57" s="37"/>
      <c r="FZN57" s="37"/>
      <c r="FZO57" s="37"/>
      <c r="FZP57" s="37"/>
      <c r="FZQ57" s="37"/>
      <c r="FZR57" s="37"/>
      <c r="FZS57" s="37"/>
      <c r="FZT57" s="37"/>
      <c r="FZU57" s="37"/>
      <c r="FZV57" s="37"/>
      <c r="FZW57" s="37"/>
      <c r="FZX57" s="37"/>
      <c r="FZY57" s="37"/>
      <c r="FZZ57" s="37"/>
      <c r="GAA57" s="37"/>
      <c r="GAB57" s="37"/>
      <c r="GAC57" s="37"/>
      <c r="GAD57" s="37"/>
      <c r="GAE57" s="37"/>
      <c r="GAF57" s="37"/>
      <c r="GAG57" s="37"/>
      <c r="GAH57" s="37"/>
      <c r="GAI57" s="37"/>
      <c r="GAJ57" s="37"/>
      <c r="GAK57" s="37"/>
      <c r="GAL57" s="37"/>
      <c r="GAM57" s="37"/>
      <c r="GAN57" s="37"/>
      <c r="GAO57" s="37"/>
      <c r="GAP57" s="37"/>
      <c r="GAQ57" s="37"/>
      <c r="GAR57" s="37"/>
      <c r="GAS57" s="37"/>
      <c r="GAT57" s="37"/>
      <c r="GAU57" s="37"/>
      <c r="GAV57" s="37"/>
      <c r="GAW57" s="37"/>
      <c r="GAX57" s="37"/>
      <c r="GAY57" s="37"/>
      <c r="GAZ57" s="37"/>
      <c r="GBA57" s="37"/>
      <c r="GBB57" s="37"/>
      <c r="GBC57" s="37"/>
      <c r="GBD57" s="37"/>
      <c r="GBE57" s="37"/>
      <c r="GBF57" s="37"/>
      <c r="GBG57" s="37"/>
      <c r="GBH57" s="37"/>
      <c r="GBI57" s="37"/>
      <c r="GBJ57" s="37"/>
      <c r="GBK57" s="37"/>
      <c r="GBL57" s="37"/>
      <c r="GBM57" s="37"/>
      <c r="GBN57" s="37"/>
      <c r="GBO57" s="37"/>
      <c r="GBP57" s="37"/>
      <c r="GBQ57" s="37"/>
      <c r="GBR57" s="37"/>
      <c r="GBS57" s="37"/>
      <c r="GBT57" s="37"/>
      <c r="GBU57" s="37"/>
      <c r="GBV57" s="37"/>
      <c r="GBW57" s="37"/>
      <c r="GBX57" s="37"/>
      <c r="GBY57" s="37"/>
      <c r="GBZ57" s="37"/>
      <c r="GCA57" s="37"/>
      <c r="GCB57" s="37"/>
      <c r="GCC57" s="37"/>
      <c r="GCD57" s="37"/>
      <c r="GCE57" s="37"/>
      <c r="GCF57" s="37"/>
      <c r="GCG57" s="37"/>
      <c r="GCH57" s="37"/>
      <c r="GCI57" s="37"/>
      <c r="GCJ57" s="37"/>
      <c r="GCK57" s="37"/>
      <c r="GCL57" s="37"/>
      <c r="GCM57" s="37"/>
      <c r="GCN57" s="37"/>
      <c r="GCO57" s="37"/>
      <c r="GCP57" s="37"/>
      <c r="GCQ57" s="37"/>
      <c r="GCR57" s="37"/>
      <c r="GCS57" s="37"/>
      <c r="GCT57" s="37"/>
      <c r="GCU57" s="37"/>
      <c r="GCV57" s="37"/>
      <c r="GCW57" s="37"/>
      <c r="GCX57" s="37"/>
      <c r="GCY57" s="37"/>
      <c r="GCZ57" s="37"/>
      <c r="GDA57" s="37"/>
      <c r="GDB57" s="37"/>
      <c r="GDC57" s="37"/>
      <c r="GDD57" s="37"/>
      <c r="GDE57" s="37"/>
      <c r="GDF57" s="37"/>
      <c r="GDG57" s="37"/>
      <c r="GDH57" s="37"/>
      <c r="GDI57" s="37"/>
      <c r="GDJ57" s="37"/>
      <c r="GDK57" s="37"/>
      <c r="GDL57" s="37"/>
      <c r="GDM57" s="37"/>
      <c r="GDN57" s="37"/>
      <c r="GDO57" s="37"/>
      <c r="GDP57" s="37"/>
      <c r="GDQ57" s="37"/>
      <c r="GDR57" s="37"/>
      <c r="GDS57" s="37"/>
      <c r="GDT57" s="37"/>
      <c r="GDU57" s="37"/>
      <c r="GDV57" s="37"/>
      <c r="GDW57" s="37"/>
      <c r="GDX57" s="37"/>
      <c r="GDY57" s="37"/>
      <c r="GDZ57" s="37"/>
      <c r="GEA57" s="37"/>
      <c r="GEB57" s="37"/>
      <c r="GEC57" s="37"/>
      <c r="GED57" s="37"/>
      <c r="GEE57" s="37"/>
      <c r="GEF57" s="37"/>
      <c r="GEG57" s="37"/>
      <c r="GEH57" s="37"/>
      <c r="GEI57" s="37"/>
      <c r="GEJ57" s="37"/>
      <c r="GEK57" s="37"/>
      <c r="GEL57" s="37"/>
      <c r="GEM57" s="37"/>
      <c r="GEN57" s="37"/>
      <c r="GEO57" s="37"/>
      <c r="GEP57" s="37"/>
      <c r="GEQ57" s="37"/>
      <c r="GER57" s="37"/>
      <c r="GES57" s="37"/>
      <c r="GET57" s="37"/>
      <c r="GEU57" s="37"/>
      <c r="GEV57" s="37"/>
      <c r="GEW57" s="37"/>
      <c r="GEX57" s="37"/>
      <c r="GEY57" s="37"/>
      <c r="GEZ57" s="37"/>
      <c r="GFA57" s="37"/>
      <c r="GFB57" s="37"/>
      <c r="GFC57" s="37"/>
      <c r="GFD57" s="37"/>
      <c r="GFE57" s="37"/>
      <c r="GFF57" s="37"/>
      <c r="GFG57" s="37"/>
      <c r="GFH57" s="37"/>
      <c r="GFI57" s="37"/>
      <c r="GFJ57" s="37"/>
      <c r="GFK57" s="37"/>
      <c r="GFL57" s="37"/>
      <c r="GFM57" s="37"/>
      <c r="GFN57" s="37"/>
      <c r="GFO57" s="37"/>
      <c r="GFP57" s="37"/>
      <c r="GFQ57" s="37"/>
      <c r="GFR57" s="37"/>
      <c r="GFS57" s="37"/>
      <c r="GFT57" s="37"/>
      <c r="GFU57" s="37"/>
      <c r="GFV57" s="37"/>
      <c r="GFW57" s="37"/>
      <c r="GFX57" s="37"/>
      <c r="GFY57" s="37"/>
      <c r="GFZ57" s="37"/>
      <c r="GGA57" s="37"/>
      <c r="GGB57" s="37"/>
      <c r="GGC57" s="37"/>
      <c r="GGD57" s="37"/>
      <c r="GGE57" s="37"/>
      <c r="GGF57" s="37"/>
      <c r="GGG57" s="37"/>
      <c r="GGH57" s="37"/>
      <c r="GGI57" s="37"/>
      <c r="GGJ57" s="37"/>
      <c r="GGK57" s="37"/>
      <c r="GGL57" s="37"/>
      <c r="GGM57" s="37"/>
      <c r="GGN57" s="37"/>
      <c r="GGO57" s="37"/>
      <c r="GGP57" s="37"/>
      <c r="GGQ57" s="37"/>
      <c r="GGR57" s="37"/>
      <c r="GGS57" s="37"/>
      <c r="GGT57" s="37"/>
      <c r="GGU57" s="37"/>
      <c r="GGV57" s="37"/>
      <c r="GGW57" s="37"/>
      <c r="GGX57" s="37"/>
      <c r="GGY57" s="37"/>
      <c r="GGZ57" s="37"/>
      <c r="GHA57" s="37"/>
      <c r="GHB57" s="37"/>
      <c r="GHC57" s="37"/>
      <c r="GHD57" s="37"/>
      <c r="GHE57" s="37"/>
      <c r="GHF57" s="37"/>
      <c r="GHG57" s="37"/>
      <c r="GHH57" s="37"/>
      <c r="GHI57" s="37"/>
      <c r="GHJ57" s="37"/>
      <c r="GHK57" s="37"/>
      <c r="GHL57" s="37"/>
      <c r="GHM57" s="37"/>
      <c r="GHN57" s="37"/>
      <c r="GHO57" s="37"/>
      <c r="GHP57" s="37"/>
      <c r="GHQ57" s="37"/>
      <c r="GHR57" s="37"/>
      <c r="GHS57" s="37"/>
      <c r="GHT57" s="37"/>
      <c r="GHU57" s="37"/>
      <c r="GHV57" s="37"/>
      <c r="GHW57" s="37"/>
      <c r="GHX57" s="37"/>
      <c r="GHY57" s="37"/>
      <c r="GHZ57" s="37"/>
      <c r="GIA57" s="37"/>
      <c r="GIB57" s="37"/>
      <c r="GIC57" s="37"/>
      <c r="GID57" s="37"/>
      <c r="GIE57" s="37"/>
      <c r="GIF57" s="37"/>
      <c r="GIG57" s="37"/>
      <c r="GIH57" s="37"/>
      <c r="GII57" s="37"/>
      <c r="GIJ57" s="37"/>
      <c r="GIK57" s="37"/>
      <c r="GIL57" s="37"/>
      <c r="GIM57" s="37"/>
      <c r="GIN57" s="37"/>
      <c r="GIO57" s="37"/>
      <c r="GIP57" s="37"/>
      <c r="GIQ57" s="37"/>
      <c r="GIR57" s="37"/>
      <c r="GIS57" s="37"/>
      <c r="GIT57" s="37"/>
      <c r="GIU57" s="37"/>
      <c r="GIV57" s="37"/>
      <c r="GIW57" s="37"/>
      <c r="GIX57" s="37"/>
      <c r="GIY57" s="37"/>
      <c r="GIZ57" s="37"/>
      <c r="GJA57" s="37"/>
      <c r="GJB57" s="37"/>
      <c r="GJC57" s="37"/>
      <c r="GJD57" s="37"/>
      <c r="GJE57" s="37"/>
      <c r="GJF57" s="37"/>
      <c r="GJG57" s="37"/>
      <c r="GJH57" s="37"/>
      <c r="GJI57" s="37"/>
      <c r="GJJ57" s="37"/>
      <c r="GJK57" s="37"/>
      <c r="GJL57" s="37"/>
      <c r="GJM57" s="37"/>
      <c r="GJN57" s="37"/>
      <c r="GJO57" s="37"/>
      <c r="GJP57" s="37"/>
      <c r="GJQ57" s="37"/>
      <c r="GJR57" s="37"/>
      <c r="GJS57" s="37"/>
      <c r="GJT57" s="37"/>
      <c r="GJU57" s="37"/>
      <c r="GJV57" s="37"/>
      <c r="GJW57" s="37"/>
      <c r="GJX57" s="37"/>
      <c r="GJY57" s="37"/>
      <c r="GJZ57" s="37"/>
      <c r="GKA57" s="37"/>
      <c r="GKB57" s="37"/>
      <c r="GKC57" s="37"/>
      <c r="GKD57" s="37"/>
      <c r="GKE57" s="37"/>
      <c r="GKF57" s="37"/>
      <c r="GKG57" s="37"/>
      <c r="GKH57" s="37"/>
      <c r="GKI57" s="37"/>
      <c r="GKJ57" s="37"/>
      <c r="GKK57" s="37"/>
      <c r="GKL57" s="37"/>
      <c r="GKM57" s="37"/>
      <c r="GKN57" s="37"/>
      <c r="GKO57" s="37"/>
      <c r="GKP57" s="37"/>
      <c r="GKQ57" s="37"/>
      <c r="GKR57" s="37"/>
      <c r="GKS57" s="37"/>
      <c r="GKT57" s="37"/>
      <c r="GKU57" s="37"/>
      <c r="GKV57" s="37"/>
      <c r="GKW57" s="37"/>
      <c r="GKX57" s="37"/>
      <c r="GKY57" s="37"/>
      <c r="GKZ57" s="37"/>
      <c r="GLA57" s="37"/>
      <c r="GLB57" s="37"/>
      <c r="GLC57" s="37"/>
      <c r="GLD57" s="37"/>
      <c r="GLE57" s="37"/>
      <c r="GLF57" s="37"/>
      <c r="GLG57" s="37"/>
      <c r="GLH57" s="37"/>
      <c r="GLI57" s="37"/>
      <c r="GLJ57" s="37"/>
      <c r="GLK57" s="37"/>
      <c r="GLL57" s="37"/>
      <c r="GLM57" s="37"/>
      <c r="GLN57" s="37"/>
      <c r="GLO57" s="37"/>
      <c r="GLP57" s="37"/>
      <c r="GLQ57" s="37"/>
      <c r="GLR57" s="37"/>
      <c r="GLS57" s="37"/>
      <c r="GLT57" s="37"/>
      <c r="GLU57" s="37"/>
      <c r="GLV57" s="37"/>
      <c r="GLW57" s="37"/>
      <c r="GLX57" s="37"/>
      <c r="GLY57" s="37"/>
      <c r="GLZ57" s="37"/>
      <c r="GMA57" s="37"/>
      <c r="GMB57" s="37"/>
      <c r="GMC57" s="37"/>
      <c r="GMD57" s="37"/>
      <c r="GME57" s="37"/>
      <c r="GMF57" s="37"/>
      <c r="GMG57" s="37"/>
      <c r="GMH57" s="37"/>
      <c r="GMI57" s="37"/>
      <c r="GMJ57" s="37"/>
      <c r="GMK57" s="37"/>
      <c r="GML57" s="37"/>
      <c r="GMM57" s="37"/>
      <c r="GMN57" s="37"/>
      <c r="GMO57" s="37"/>
      <c r="GMP57" s="37"/>
      <c r="GMQ57" s="37"/>
      <c r="GMR57" s="37"/>
      <c r="GMS57" s="37"/>
      <c r="GMT57" s="37"/>
      <c r="GMU57" s="37"/>
      <c r="GMV57" s="37"/>
      <c r="GMW57" s="37"/>
      <c r="GMX57" s="37"/>
      <c r="GMY57" s="37"/>
      <c r="GMZ57" s="37"/>
      <c r="GNA57" s="37"/>
      <c r="GNB57" s="37"/>
      <c r="GNC57" s="37"/>
      <c r="GND57" s="37"/>
      <c r="GNE57" s="37"/>
      <c r="GNF57" s="37"/>
      <c r="GNG57" s="37"/>
      <c r="GNH57" s="37"/>
      <c r="GNI57" s="37"/>
      <c r="GNJ57" s="37"/>
      <c r="GNK57" s="37"/>
      <c r="GNL57" s="37"/>
      <c r="GNM57" s="37"/>
      <c r="GNN57" s="37"/>
      <c r="GNO57" s="37"/>
      <c r="GNP57" s="37"/>
      <c r="GNQ57" s="37"/>
      <c r="GNR57" s="37"/>
      <c r="GNS57" s="37"/>
      <c r="GNT57" s="37"/>
      <c r="GNU57" s="37"/>
      <c r="GNV57" s="37"/>
      <c r="GNW57" s="37"/>
      <c r="GNX57" s="37"/>
      <c r="GNY57" s="37"/>
      <c r="GNZ57" s="37"/>
      <c r="GOA57" s="37"/>
      <c r="GOB57" s="37"/>
      <c r="GOC57" s="37"/>
      <c r="GOD57" s="37"/>
      <c r="GOE57" s="37"/>
      <c r="GOF57" s="37"/>
      <c r="GOG57" s="37"/>
      <c r="GOH57" s="37"/>
      <c r="GOI57" s="37"/>
      <c r="GOJ57" s="37"/>
      <c r="GOK57" s="37"/>
      <c r="GOL57" s="37"/>
      <c r="GOM57" s="37"/>
      <c r="GON57" s="37"/>
      <c r="GOO57" s="37"/>
      <c r="GOP57" s="37"/>
      <c r="GOQ57" s="37"/>
      <c r="GOR57" s="37"/>
      <c r="GOS57" s="37"/>
      <c r="GOT57" s="37"/>
      <c r="GOU57" s="37"/>
      <c r="GOV57" s="37"/>
      <c r="GOW57" s="37"/>
      <c r="GOX57" s="37"/>
      <c r="GOY57" s="37"/>
      <c r="GOZ57" s="37"/>
      <c r="GPA57" s="37"/>
      <c r="GPB57" s="37"/>
      <c r="GPC57" s="37"/>
      <c r="GPD57" s="37"/>
      <c r="GPE57" s="37"/>
      <c r="GPF57" s="37"/>
      <c r="GPG57" s="37"/>
      <c r="GPH57" s="37"/>
      <c r="GPI57" s="37"/>
      <c r="GPJ57" s="37"/>
      <c r="GPK57" s="37"/>
      <c r="GPL57" s="37"/>
      <c r="GPM57" s="37"/>
      <c r="GPN57" s="37"/>
      <c r="GPO57" s="37"/>
      <c r="GPP57" s="37"/>
      <c r="GPQ57" s="37"/>
      <c r="GPR57" s="37"/>
      <c r="GPS57" s="37"/>
      <c r="GPT57" s="37"/>
      <c r="GPU57" s="37"/>
      <c r="GPV57" s="37"/>
      <c r="GPW57" s="37"/>
      <c r="GPX57" s="37"/>
      <c r="GPY57" s="37"/>
      <c r="GPZ57" s="37"/>
      <c r="GQA57" s="37"/>
      <c r="GQB57" s="37"/>
      <c r="GQC57" s="37"/>
      <c r="GQD57" s="37"/>
      <c r="GQE57" s="37"/>
      <c r="GQF57" s="37"/>
      <c r="GQG57" s="37"/>
      <c r="GQH57" s="37"/>
      <c r="GQI57" s="37"/>
      <c r="GQJ57" s="37"/>
      <c r="GQK57" s="37"/>
      <c r="GQL57" s="37"/>
      <c r="GQM57" s="37"/>
      <c r="GQN57" s="37"/>
      <c r="GQO57" s="37"/>
      <c r="GQP57" s="37"/>
      <c r="GQQ57" s="37"/>
      <c r="GQR57" s="37"/>
      <c r="GQS57" s="37"/>
      <c r="GQT57" s="37"/>
      <c r="GQU57" s="37"/>
      <c r="GQV57" s="37"/>
      <c r="GQW57" s="37"/>
      <c r="GQX57" s="37"/>
      <c r="GQY57" s="37"/>
      <c r="GQZ57" s="37"/>
      <c r="GRA57" s="37"/>
      <c r="GRB57" s="37"/>
      <c r="GRC57" s="37"/>
      <c r="GRD57" s="37"/>
      <c r="GRE57" s="37"/>
      <c r="GRF57" s="37"/>
      <c r="GRG57" s="37"/>
      <c r="GRH57" s="37"/>
      <c r="GRI57" s="37"/>
      <c r="GRJ57" s="37"/>
      <c r="GRK57" s="37"/>
      <c r="GRL57" s="37"/>
      <c r="GRM57" s="37"/>
      <c r="GRN57" s="37"/>
      <c r="GRO57" s="37"/>
      <c r="GRP57" s="37"/>
      <c r="GRQ57" s="37"/>
      <c r="GRR57" s="37"/>
      <c r="GRS57" s="37"/>
      <c r="GRT57" s="37"/>
      <c r="GRU57" s="37"/>
      <c r="GRV57" s="37"/>
      <c r="GRW57" s="37"/>
      <c r="GRX57" s="37"/>
      <c r="GRY57" s="37"/>
      <c r="GRZ57" s="37"/>
      <c r="GSA57" s="37"/>
      <c r="GSB57" s="37"/>
      <c r="GSC57" s="37"/>
      <c r="GSD57" s="37"/>
      <c r="GSE57" s="37"/>
      <c r="GSF57" s="37"/>
      <c r="GSG57" s="37"/>
      <c r="GSH57" s="37"/>
      <c r="GSI57" s="37"/>
      <c r="GSJ57" s="37"/>
      <c r="GSK57" s="37"/>
      <c r="GSL57" s="37"/>
      <c r="GSM57" s="37"/>
      <c r="GSN57" s="37"/>
      <c r="GSO57" s="37"/>
      <c r="GSP57" s="37"/>
      <c r="GSQ57" s="37"/>
      <c r="GSR57" s="37"/>
      <c r="GSS57" s="37"/>
      <c r="GST57" s="37"/>
      <c r="GSU57" s="37"/>
      <c r="GSV57" s="37"/>
      <c r="GSW57" s="37"/>
      <c r="GSX57" s="37"/>
      <c r="GSY57" s="37"/>
      <c r="GSZ57" s="37"/>
      <c r="GTA57" s="37"/>
      <c r="GTB57" s="37"/>
      <c r="GTC57" s="37"/>
      <c r="GTD57" s="37"/>
      <c r="GTE57" s="37"/>
      <c r="GTF57" s="37"/>
      <c r="GTG57" s="37"/>
      <c r="GTH57" s="37"/>
      <c r="GTI57" s="37"/>
      <c r="GTJ57" s="37"/>
      <c r="GTK57" s="37"/>
      <c r="GTL57" s="37"/>
      <c r="GTM57" s="37"/>
      <c r="GTN57" s="37"/>
      <c r="GTO57" s="37"/>
      <c r="GTP57" s="37"/>
      <c r="GTQ57" s="37"/>
      <c r="GTR57" s="37"/>
      <c r="GTS57" s="37"/>
      <c r="GTT57" s="37"/>
      <c r="GTU57" s="37"/>
      <c r="GTV57" s="37"/>
      <c r="GTW57" s="37"/>
      <c r="GTX57" s="37"/>
      <c r="GTY57" s="37"/>
      <c r="GTZ57" s="37"/>
      <c r="GUA57" s="37"/>
      <c r="GUB57" s="37"/>
      <c r="GUC57" s="37"/>
      <c r="GUD57" s="37"/>
      <c r="GUE57" s="37"/>
      <c r="GUF57" s="37"/>
      <c r="GUG57" s="37"/>
      <c r="GUH57" s="37"/>
      <c r="GUI57" s="37"/>
      <c r="GUJ57" s="37"/>
      <c r="GUK57" s="37"/>
      <c r="GUL57" s="37"/>
      <c r="GUM57" s="37"/>
      <c r="GUN57" s="37"/>
      <c r="GUO57" s="37"/>
      <c r="GUP57" s="37"/>
      <c r="GUQ57" s="37"/>
      <c r="GUR57" s="37"/>
      <c r="GUS57" s="37"/>
      <c r="GUT57" s="37"/>
      <c r="GUU57" s="37"/>
      <c r="GUV57" s="37"/>
      <c r="GUW57" s="37"/>
      <c r="GUX57" s="37"/>
      <c r="GUY57" s="37"/>
      <c r="GUZ57" s="37"/>
      <c r="GVA57" s="37"/>
      <c r="GVB57" s="37"/>
      <c r="GVC57" s="37"/>
      <c r="GVD57" s="37"/>
      <c r="GVE57" s="37"/>
      <c r="GVF57" s="37"/>
      <c r="GVG57" s="37"/>
      <c r="GVH57" s="37"/>
      <c r="GVI57" s="37"/>
      <c r="GVJ57" s="37"/>
      <c r="GVK57" s="37"/>
      <c r="GVL57" s="37"/>
      <c r="GVM57" s="37"/>
      <c r="GVN57" s="37"/>
      <c r="GVO57" s="37"/>
      <c r="GVP57" s="37"/>
      <c r="GVQ57" s="37"/>
      <c r="GVR57" s="37"/>
      <c r="GVS57" s="37"/>
      <c r="GVT57" s="37"/>
      <c r="GVU57" s="37"/>
      <c r="GVV57" s="37"/>
      <c r="GVW57" s="37"/>
      <c r="GVX57" s="37"/>
      <c r="GVY57" s="37"/>
      <c r="GVZ57" s="37"/>
      <c r="GWA57" s="37"/>
      <c r="GWB57" s="37"/>
      <c r="GWC57" s="37"/>
      <c r="GWD57" s="37"/>
      <c r="GWE57" s="37"/>
      <c r="GWF57" s="37"/>
      <c r="GWG57" s="37"/>
      <c r="GWH57" s="37"/>
      <c r="GWI57" s="37"/>
      <c r="GWJ57" s="37"/>
      <c r="GWK57" s="37"/>
      <c r="GWL57" s="37"/>
      <c r="GWM57" s="37"/>
      <c r="GWN57" s="37"/>
      <c r="GWO57" s="37"/>
      <c r="GWP57" s="37"/>
      <c r="GWQ57" s="37"/>
      <c r="GWR57" s="37"/>
      <c r="GWS57" s="37"/>
      <c r="GWT57" s="37"/>
      <c r="GWU57" s="37"/>
      <c r="GWV57" s="37"/>
      <c r="GWW57" s="37"/>
      <c r="GWX57" s="37"/>
      <c r="GWY57" s="37"/>
      <c r="GWZ57" s="37"/>
      <c r="GXA57" s="37"/>
      <c r="GXB57" s="37"/>
      <c r="GXC57" s="37"/>
      <c r="GXD57" s="37"/>
      <c r="GXE57" s="37"/>
      <c r="GXF57" s="37"/>
      <c r="GXG57" s="37"/>
      <c r="GXH57" s="37"/>
      <c r="GXI57" s="37"/>
      <c r="GXJ57" s="37"/>
      <c r="GXK57" s="37"/>
      <c r="GXL57" s="37"/>
      <c r="GXM57" s="37"/>
      <c r="GXN57" s="37"/>
      <c r="GXO57" s="37"/>
      <c r="GXP57" s="37"/>
      <c r="GXQ57" s="37"/>
      <c r="GXR57" s="37"/>
      <c r="GXS57" s="37"/>
      <c r="GXT57" s="37"/>
      <c r="GXU57" s="37"/>
      <c r="GXV57" s="37"/>
      <c r="GXW57" s="37"/>
      <c r="GXX57" s="37"/>
      <c r="GXY57" s="37"/>
      <c r="GXZ57" s="37"/>
      <c r="GYA57" s="37"/>
      <c r="GYB57" s="37"/>
      <c r="GYC57" s="37"/>
      <c r="GYD57" s="37"/>
      <c r="GYE57" s="37"/>
      <c r="GYF57" s="37"/>
      <c r="GYG57" s="37"/>
      <c r="GYH57" s="37"/>
      <c r="GYI57" s="37"/>
      <c r="GYJ57" s="37"/>
      <c r="GYK57" s="37"/>
      <c r="GYL57" s="37"/>
      <c r="GYM57" s="37"/>
      <c r="GYN57" s="37"/>
      <c r="GYO57" s="37"/>
      <c r="GYP57" s="37"/>
      <c r="GYQ57" s="37"/>
      <c r="GYR57" s="37"/>
      <c r="GYS57" s="37"/>
      <c r="GYT57" s="37"/>
      <c r="GYU57" s="37"/>
      <c r="GYV57" s="37"/>
      <c r="GYW57" s="37"/>
      <c r="GYX57" s="37"/>
      <c r="GYY57" s="37"/>
      <c r="GYZ57" s="37"/>
      <c r="GZA57" s="37"/>
      <c r="GZB57" s="37"/>
      <c r="GZC57" s="37"/>
      <c r="GZD57" s="37"/>
      <c r="GZE57" s="37"/>
      <c r="GZF57" s="37"/>
      <c r="GZG57" s="37"/>
      <c r="GZH57" s="37"/>
      <c r="GZI57" s="37"/>
      <c r="GZJ57" s="37"/>
      <c r="GZK57" s="37"/>
      <c r="GZL57" s="37"/>
      <c r="GZM57" s="37"/>
      <c r="GZN57" s="37"/>
      <c r="GZO57" s="37"/>
      <c r="GZP57" s="37"/>
      <c r="GZQ57" s="37"/>
      <c r="GZR57" s="37"/>
      <c r="GZS57" s="37"/>
      <c r="GZT57" s="37"/>
      <c r="GZU57" s="37"/>
      <c r="GZV57" s="37"/>
      <c r="GZW57" s="37"/>
      <c r="GZX57" s="37"/>
      <c r="GZY57" s="37"/>
      <c r="GZZ57" s="37"/>
      <c r="HAA57" s="37"/>
      <c r="HAB57" s="37"/>
      <c r="HAC57" s="37"/>
      <c r="HAD57" s="37"/>
      <c r="HAE57" s="37"/>
      <c r="HAF57" s="37"/>
      <c r="HAG57" s="37"/>
      <c r="HAH57" s="37"/>
      <c r="HAI57" s="37"/>
      <c r="HAJ57" s="37"/>
      <c r="HAK57" s="37"/>
      <c r="HAL57" s="37"/>
      <c r="HAM57" s="37"/>
      <c r="HAN57" s="37"/>
      <c r="HAO57" s="37"/>
      <c r="HAP57" s="37"/>
      <c r="HAQ57" s="37"/>
      <c r="HAR57" s="37"/>
      <c r="HAS57" s="37"/>
      <c r="HAT57" s="37"/>
      <c r="HAU57" s="37"/>
      <c r="HAV57" s="37"/>
      <c r="HAW57" s="37"/>
      <c r="HAX57" s="37"/>
      <c r="HAY57" s="37"/>
      <c r="HAZ57" s="37"/>
      <c r="HBA57" s="37"/>
      <c r="HBB57" s="37"/>
      <c r="HBC57" s="37"/>
      <c r="HBD57" s="37"/>
      <c r="HBE57" s="37"/>
      <c r="HBF57" s="37"/>
      <c r="HBG57" s="37"/>
      <c r="HBH57" s="37"/>
      <c r="HBI57" s="37"/>
      <c r="HBJ57" s="37"/>
      <c r="HBK57" s="37"/>
      <c r="HBL57" s="37"/>
      <c r="HBM57" s="37"/>
      <c r="HBN57" s="37"/>
      <c r="HBO57" s="37"/>
      <c r="HBP57" s="37"/>
      <c r="HBQ57" s="37"/>
      <c r="HBR57" s="37"/>
      <c r="HBS57" s="37"/>
      <c r="HBT57" s="37"/>
      <c r="HBU57" s="37"/>
      <c r="HBV57" s="37"/>
      <c r="HBW57" s="37"/>
      <c r="HBX57" s="37"/>
      <c r="HBY57" s="37"/>
      <c r="HBZ57" s="37"/>
      <c r="HCA57" s="37"/>
      <c r="HCB57" s="37"/>
      <c r="HCC57" s="37"/>
      <c r="HCD57" s="37"/>
      <c r="HCE57" s="37"/>
      <c r="HCF57" s="37"/>
      <c r="HCG57" s="37"/>
      <c r="HCH57" s="37"/>
      <c r="HCI57" s="37"/>
      <c r="HCJ57" s="37"/>
      <c r="HCK57" s="37"/>
      <c r="HCL57" s="37"/>
      <c r="HCM57" s="37"/>
      <c r="HCN57" s="37"/>
      <c r="HCO57" s="37"/>
      <c r="HCP57" s="37"/>
      <c r="HCQ57" s="37"/>
      <c r="HCR57" s="37"/>
      <c r="HCS57" s="37"/>
      <c r="HCT57" s="37"/>
      <c r="HCU57" s="37"/>
      <c r="HCV57" s="37"/>
      <c r="HCW57" s="37"/>
      <c r="HCX57" s="37"/>
      <c r="HCY57" s="37"/>
      <c r="HCZ57" s="37"/>
      <c r="HDA57" s="37"/>
      <c r="HDB57" s="37"/>
      <c r="HDC57" s="37"/>
      <c r="HDD57" s="37"/>
      <c r="HDE57" s="37"/>
      <c r="HDF57" s="37"/>
      <c r="HDG57" s="37"/>
      <c r="HDH57" s="37"/>
      <c r="HDI57" s="37"/>
      <c r="HDJ57" s="37"/>
      <c r="HDK57" s="37"/>
      <c r="HDL57" s="37"/>
      <c r="HDM57" s="37"/>
      <c r="HDN57" s="37"/>
      <c r="HDO57" s="37"/>
      <c r="HDP57" s="37"/>
      <c r="HDQ57" s="37"/>
      <c r="HDR57" s="37"/>
      <c r="HDS57" s="37"/>
      <c r="HDT57" s="37"/>
      <c r="HDU57" s="37"/>
      <c r="HDV57" s="37"/>
      <c r="HDW57" s="37"/>
      <c r="HDX57" s="37"/>
      <c r="HDY57" s="37"/>
      <c r="HDZ57" s="37"/>
      <c r="HEA57" s="37"/>
      <c r="HEB57" s="37"/>
      <c r="HEC57" s="37"/>
      <c r="HED57" s="37"/>
      <c r="HEE57" s="37"/>
      <c r="HEF57" s="37"/>
      <c r="HEG57" s="37"/>
      <c r="HEH57" s="37"/>
      <c r="HEI57" s="37"/>
      <c r="HEJ57" s="37"/>
      <c r="HEK57" s="37"/>
      <c r="HEL57" s="37"/>
      <c r="HEM57" s="37"/>
      <c r="HEN57" s="37"/>
      <c r="HEO57" s="37"/>
      <c r="HEP57" s="37"/>
      <c r="HEQ57" s="37"/>
      <c r="HER57" s="37"/>
      <c r="HES57" s="37"/>
      <c r="HET57" s="37"/>
      <c r="HEU57" s="37"/>
      <c r="HEV57" s="37"/>
      <c r="HEW57" s="37"/>
      <c r="HEX57" s="37"/>
      <c r="HEY57" s="37"/>
      <c r="HEZ57" s="37"/>
      <c r="HFA57" s="37"/>
      <c r="HFB57" s="37"/>
      <c r="HFC57" s="37"/>
      <c r="HFD57" s="37"/>
      <c r="HFE57" s="37"/>
      <c r="HFF57" s="37"/>
      <c r="HFG57" s="37"/>
      <c r="HFH57" s="37"/>
      <c r="HFI57" s="37"/>
      <c r="HFJ57" s="37"/>
      <c r="HFK57" s="37"/>
      <c r="HFL57" s="37"/>
      <c r="HFM57" s="37"/>
      <c r="HFN57" s="37"/>
      <c r="HFO57" s="37"/>
      <c r="HFP57" s="37"/>
      <c r="HFQ57" s="37"/>
      <c r="HFR57" s="37"/>
      <c r="HFS57" s="37"/>
      <c r="HFT57" s="37"/>
      <c r="HFU57" s="37"/>
      <c r="HFV57" s="37"/>
      <c r="HFW57" s="37"/>
      <c r="HFX57" s="37"/>
      <c r="HFY57" s="37"/>
      <c r="HFZ57" s="37"/>
      <c r="HGA57" s="37"/>
      <c r="HGB57" s="37"/>
      <c r="HGC57" s="37"/>
      <c r="HGD57" s="37"/>
      <c r="HGE57" s="37"/>
      <c r="HGF57" s="37"/>
      <c r="HGG57" s="37"/>
      <c r="HGH57" s="37"/>
      <c r="HGI57" s="37"/>
      <c r="HGJ57" s="37"/>
      <c r="HGK57" s="37"/>
      <c r="HGL57" s="37"/>
      <c r="HGM57" s="37"/>
      <c r="HGN57" s="37"/>
      <c r="HGO57" s="37"/>
      <c r="HGP57" s="37"/>
      <c r="HGQ57" s="37"/>
      <c r="HGR57" s="37"/>
      <c r="HGS57" s="37"/>
      <c r="HGT57" s="37"/>
      <c r="HGU57" s="37"/>
      <c r="HGV57" s="37"/>
      <c r="HGW57" s="37"/>
      <c r="HGX57" s="37"/>
      <c r="HGY57" s="37"/>
      <c r="HGZ57" s="37"/>
      <c r="HHA57" s="37"/>
      <c r="HHB57" s="37"/>
      <c r="HHC57" s="37"/>
      <c r="HHD57" s="37"/>
      <c r="HHE57" s="37"/>
      <c r="HHF57" s="37"/>
      <c r="HHG57" s="37"/>
      <c r="HHH57" s="37"/>
      <c r="HHI57" s="37"/>
      <c r="HHJ57" s="37"/>
      <c r="HHK57" s="37"/>
      <c r="HHL57" s="37"/>
      <c r="HHM57" s="37"/>
      <c r="HHN57" s="37"/>
      <c r="HHO57" s="37"/>
      <c r="HHP57" s="37"/>
      <c r="HHQ57" s="37"/>
      <c r="HHR57" s="37"/>
      <c r="HHS57" s="37"/>
      <c r="HHT57" s="37"/>
      <c r="HHU57" s="37"/>
      <c r="HHV57" s="37"/>
      <c r="HHW57" s="37"/>
      <c r="HHX57" s="37"/>
      <c r="HHY57" s="37"/>
      <c r="HHZ57" s="37"/>
      <c r="HIA57" s="37"/>
      <c r="HIB57" s="37"/>
      <c r="HIC57" s="37"/>
      <c r="HID57" s="37"/>
      <c r="HIE57" s="37"/>
      <c r="HIF57" s="37"/>
      <c r="HIG57" s="37"/>
      <c r="HIH57" s="37"/>
      <c r="HII57" s="37"/>
      <c r="HIJ57" s="37"/>
      <c r="HIK57" s="37"/>
      <c r="HIL57" s="37"/>
      <c r="HIM57" s="37"/>
      <c r="HIN57" s="37"/>
      <c r="HIO57" s="37"/>
      <c r="HIP57" s="37"/>
      <c r="HIQ57" s="37"/>
      <c r="HIR57" s="37"/>
      <c r="HIS57" s="37"/>
      <c r="HIT57" s="37"/>
      <c r="HIU57" s="37"/>
      <c r="HIV57" s="37"/>
      <c r="HIW57" s="37"/>
      <c r="HIX57" s="37"/>
      <c r="HIY57" s="37"/>
      <c r="HIZ57" s="37"/>
      <c r="HJA57" s="37"/>
      <c r="HJB57" s="37"/>
      <c r="HJC57" s="37"/>
      <c r="HJD57" s="37"/>
      <c r="HJE57" s="37"/>
      <c r="HJF57" s="37"/>
      <c r="HJG57" s="37"/>
      <c r="HJH57" s="37"/>
      <c r="HJI57" s="37"/>
      <c r="HJJ57" s="37"/>
      <c r="HJK57" s="37"/>
      <c r="HJL57" s="37"/>
      <c r="HJM57" s="37"/>
      <c r="HJN57" s="37"/>
      <c r="HJO57" s="37"/>
      <c r="HJP57" s="37"/>
      <c r="HJQ57" s="37"/>
      <c r="HJR57" s="37"/>
      <c r="HJS57" s="37"/>
      <c r="HJT57" s="37"/>
      <c r="HJU57" s="37"/>
      <c r="HJV57" s="37"/>
      <c r="HJW57" s="37"/>
      <c r="HJX57" s="37"/>
      <c r="HJY57" s="37"/>
      <c r="HJZ57" s="37"/>
      <c r="HKA57" s="37"/>
      <c r="HKB57" s="37"/>
      <c r="HKC57" s="37"/>
      <c r="HKD57" s="37"/>
      <c r="HKE57" s="37"/>
      <c r="HKF57" s="37"/>
      <c r="HKG57" s="37"/>
      <c r="HKH57" s="37"/>
      <c r="HKI57" s="37"/>
      <c r="HKJ57" s="37"/>
      <c r="HKK57" s="37"/>
      <c r="HKL57" s="37"/>
      <c r="HKM57" s="37"/>
      <c r="HKN57" s="37"/>
      <c r="HKO57" s="37"/>
      <c r="HKP57" s="37"/>
      <c r="HKQ57" s="37"/>
      <c r="HKR57" s="37"/>
      <c r="HKS57" s="37"/>
      <c r="HKT57" s="37"/>
      <c r="HKU57" s="37"/>
      <c r="HKV57" s="37"/>
      <c r="HKW57" s="37"/>
      <c r="HKX57" s="37"/>
      <c r="HKY57" s="37"/>
      <c r="HKZ57" s="37"/>
      <c r="HLA57" s="37"/>
      <c r="HLB57" s="37"/>
      <c r="HLC57" s="37"/>
      <c r="HLD57" s="37"/>
      <c r="HLE57" s="37"/>
      <c r="HLF57" s="37"/>
      <c r="HLG57" s="37"/>
      <c r="HLH57" s="37"/>
      <c r="HLI57" s="37"/>
      <c r="HLJ57" s="37"/>
      <c r="HLK57" s="37"/>
      <c r="HLL57" s="37"/>
      <c r="HLM57" s="37"/>
      <c r="HLN57" s="37"/>
      <c r="HLO57" s="37"/>
      <c r="HLP57" s="37"/>
      <c r="HLQ57" s="37"/>
      <c r="HLR57" s="37"/>
      <c r="HLS57" s="37"/>
      <c r="HLT57" s="37"/>
      <c r="HLU57" s="37"/>
      <c r="HLV57" s="37"/>
      <c r="HLW57" s="37"/>
      <c r="HLX57" s="37"/>
      <c r="HLY57" s="37"/>
      <c r="HLZ57" s="37"/>
      <c r="HMA57" s="37"/>
      <c r="HMB57" s="37"/>
      <c r="HMC57" s="37"/>
      <c r="HMD57" s="37"/>
      <c r="HME57" s="37"/>
      <c r="HMF57" s="37"/>
      <c r="HMG57" s="37"/>
      <c r="HMH57" s="37"/>
      <c r="HMI57" s="37"/>
      <c r="HMJ57" s="37"/>
      <c r="HMK57" s="37"/>
      <c r="HML57" s="37"/>
      <c r="HMM57" s="37"/>
      <c r="HMN57" s="37"/>
      <c r="HMO57" s="37"/>
      <c r="HMP57" s="37"/>
      <c r="HMQ57" s="37"/>
      <c r="HMR57" s="37"/>
      <c r="HMS57" s="37"/>
      <c r="HMT57" s="37"/>
      <c r="HMU57" s="37"/>
      <c r="HMV57" s="37"/>
      <c r="HMW57" s="37"/>
      <c r="HMX57" s="37"/>
      <c r="HMY57" s="37"/>
      <c r="HMZ57" s="37"/>
      <c r="HNA57" s="37"/>
      <c r="HNB57" s="37"/>
      <c r="HNC57" s="37"/>
      <c r="HND57" s="37"/>
      <c r="HNE57" s="37"/>
      <c r="HNF57" s="37"/>
      <c r="HNG57" s="37"/>
      <c r="HNH57" s="37"/>
      <c r="HNI57" s="37"/>
      <c r="HNJ57" s="37"/>
      <c r="HNK57" s="37"/>
      <c r="HNL57" s="37"/>
      <c r="HNM57" s="37"/>
      <c r="HNN57" s="37"/>
      <c r="HNO57" s="37"/>
      <c r="HNP57" s="37"/>
      <c r="HNQ57" s="37"/>
      <c r="HNR57" s="37"/>
      <c r="HNS57" s="37"/>
      <c r="HNT57" s="37"/>
      <c r="HNU57" s="37"/>
      <c r="HNV57" s="37"/>
      <c r="HNW57" s="37"/>
      <c r="HNX57" s="37"/>
      <c r="HNY57" s="37"/>
      <c r="HNZ57" s="37"/>
      <c r="HOA57" s="37"/>
      <c r="HOB57" s="37"/>
      <c r="HOC57" s="37"/>
      <c r="HOD57" s="37"/>
      <c r="HOE57" s="37"/>
      <c r="HOF57" s="37"/>
      <c r="HOG57" s="37"/>
      <c r="HOH57" s="37"/>
      <c r="HOI57" s="37"/>
      <c r="HOJ57" s="37"/>
      <c r="HOK57" s="37"/>
      <c r="HOL57" s="37"/>
      <c r="HOM57" s="37"/>
      <c r="HON57" s="37"/>
      <c r="HOO57" s="37"/>
      <c r="HOP57" s="37"/>
      <c r="HOQ57" s="37"/>
      <c r="HOR57" s="37"/>
      <c r="HOS57" s="37"/>
      <c r="HOT57" s="37"/>
      <c r="HOU57" s="37"/>
      <c r="HOV57" s="37"/>
      <c r="HOW57" s="37"/>
      <c r="HOX57" s="37"/>
      <c r="HOY57" s="37"/>
      <c r="HOZ57" s="37"/>
      <c r="HPA57" s="37"/>
      <c r="HPB57" s="37"/>
      <c r="HPC57" s="37"/>
      <c r="HPD57" s="37"/>
      <c r="HPE57" s="37"/>
      <c r="HPF57" s="37"/>
      <c r="HPG57" s="37"/>
      <c r="HPH57" s="37"/>
      <c r="HPI57" s="37"/>
      <c r="HPJ57" s="37"/>
      <c r="HPK57" s="37"/>
      <c r="HPL57" s="37"/>
      <c r="HPM57" s="37"/>
      <c r="HPN57" s="37"/>
      <c r="HPO57" s="37"/>
      <c r="HPP57" s="37"/>
      <c r="HPQ57" s="37"/>
      <c r="HPR57" s="37"/>
      <c r="HPS57" s="37"/>
      <c r="HPT57" s="37"/>
      <c r="HPU57" s="37"/>
      <c r="HPV57" s="37"/>
      <c r="HPW57" s="37"/>
      <c r="HPX57" s="37"/>
      <c r="HPY57" s="37"/>
      <c r="HPZ57" s="37"/>
      <c r="HQA57" s="37"/>
      <c r="HQB57" s="37"/>
      <c r="HQC57" s="37"/>
      <c r="HQD57" s="37"/>
      <c r="HQE57" s="37"/>
      <c r="HQF57" s="37"/>
      <c r="HQG57" s="37"/>
      <c r="HQH57" s="37"/>
      <c r="HQI57" s="37"/>
      <c r="HQJ57" s="37"/>
      <c r="HQK57" s="37"/>
      <c r="HQL57" s="37"/>
      <c r="HQM57" s="37"/>
      <c r="HQN57" s="37"/>
      <c r="HQO57" s="37"/>
      <c r="HQP57" s="37"/>
      <c r="HQQ57" s="37"/>
      <c r="HQR57" s="37"/>
      <c r="HQS57" s="37"/>
      <c r="HQT57" s="37"/>
      <c r="HQU57" s="37"/>
      <c r="HQV57" s="37"/>
      <c r="HQW57" s="37"/>
      <c r="HQX57" s="37"/>
      <c r="HQY57" s="37"/>
      <c r="HQZ57" s="37"/>
      <c r="HRA57" s="37"/>
      <c r="HRB57" s="37"/>
      <c r="HRC57" s="37"/>
      <c r="HRD57" s="37"/>
      <c r="HRE57" s="37"/>
      <c r="HRF57" s="37"/>
      <c r="HRG57" s="37"/>
      <c r="HRH57" s="37"/>
      <c r="HRI57" s="37"/>
      <c r="HRJ57" s="37"/>
      <c r="HRK57" s="37"/>
      <c r="HRL57" s="37"/>
      <c r="HRM57" s="37"/>
      <c r="HRN57" s="37"/>
      <c r="HRO57" s="37"/>
      <c r="HRP57" s="37"/>
      <c r="HRQ57" s="37"/>
      <c r="HRR57" s="37"/>
      <c r="HRS57" s="37"/>
      <c r="HRT57" s="37"/>
      <c r="HRU57" s="37"/>
      <c r="HRV57" s="37"/>
      <c r="HRW57" s="37"/>
      <c r="HRX57" s="37"/>
      <c r="HRY57" s="37"/>
      <c r="HRZ57" s="37"/>
      <c r="HSA57" s="37"/>
      <c r="HSB57" s="37"/>
      <c r="HSC57" s="37"/>
      <c r="HSD57" s="37"/>
      <c r="HSE57" s="37"/>
      <c r="HSF57" s="37"/>
      <c r="HSG57" s="37"/>
      <c r="HSH57" s="37"/>
      <c r="HSI57" s="37"/>
      <c r="HSJ57" s="37"/>
      <c r="HSK57" s="37"/>
      <c r="HSL57" s="37"/>
      <c r="HSM57" s="37"/>
      <c r="HSN57" s="37"/>
      <c r="HSO57" s="37"/>
      <c r="HSP57" s="37"/>
      <c r="HSQ57" s="37"/>
      <c r="HSR57" s="37"/>
      <c r="HSS57" s="37"/>
      <c r="HST57" s="37"/>
      <c r="HSU57" s="37"/>
      <c r="HSV57" s="37"/>
      <c r="HSW57" s="37"/>
      <c r="HSX57" s="37"/>
      <c r="HSY57" s="37"/>
      <c r="HSZ57" s="37"/>
      <c r="HTA57" s="37"/>
      <c r="HTB57" s="37"/>
      <c r="HTC57" s="37"/>
      <c r="HTD57" s="37"/>
      <c r="HTE57" s="37"/>
      <c r="HTF57" s="37"/>
      <c r="HTG57" s="37"/>
      <c r="HTH57" s="37"/>
      <c r="HTI57" s="37"/>
      <c r="HTJ57" s="37"/>
      <c r="HTK57" s="37"/>
      <c r="HTL57" s="37"/>
      <c r="HTM57" s="37"/>
      <c r="HTN57" s="37"/>
      <c r="HTO57" s="37"/>
      <c r="HTP57" s="37"/>
      <c r="HTQ57" s="37"/>
      <c r="HTR57" s="37"/>
      <c r="HTS57" s="37"/>
      <c r="HTT57" s="37"/>
      <c r="HTU57" s="37"/>
      <c r="HTV57" s="37"/>
      <c r="HTW57" s="37"/>
      <c r="HTX57" s="37"/>
      <c r="HTY57" s="37"/>
      <c r="HTZ57" s="37"/>
      <c r="HUA57" s="37"/>
      <c r="HUB57" s="37"/>
      <c r="HUC57" s="37"/>
      <c r="HUD57" s="37"/>
      <c r="HUE57" s="37"/>
      <c r="HUF57" s="37"/>
      <c r="HUG57" s="37"/>
      <c r="HUH57" s="37"/>
      <c r="HUI57" s="37"/>
      <c r="HUJ57" s="37"/>
      <c r="HUK57" s="37"/>
      <c r="HUL57" s="37"/>
      <c r="HUM57" s="37"/>
      <c r="HUN57" s="37"/>
      <c r="HUO57" s="37"/>
      <c r="HUP57" s="37"/>
      <c r="HUQ57" s="37"/>
      <c r="HUR57" s="37"/>
      <c r="HUS57" s="37"/>
      <c r="HUT57" s="37"/>
      <c r="HUU57" s="37"/>
      <c r="HUV57" s="37"/>
      <c r="HUW57" s="37"/>
      <c r="HUX57" s="37"/>
      <c r="HUY57" s="37"/>
      <c r="HUZ57" s="37"/>
      <c r="HVA57" s="37"/>
      <c r="HVB57" s="37"/>
      <c r="HVC57" s="37"/>
      <c r="HVD57" s="37"/>
      <c r="HVE57" s="37"/>
      <c r="HVF57" s="37"/>
      <c r="HVG57" s="37"/>
      <c r="HVH57" s="37"/>
      <c r="HVI57" s="37"/>
      <c r="HVJ57" s="37"/>
      <c r="HVK57" s="37"/>
      <c r="HVL57" s="37"/>
      <c r="HVM57" s="37"/>
      <c r="HVN57" s="37"/>
      <c r="HVO57" s="37"/>
      <c r="HVP57" s="37"/>
      <c r="HVQ57" s="37"/>
      <c r="HVR57" s="37"/>
      <c r="HVS57" s="37"/>
      <c r="HVT57" s="37"/>
      <c r="HVU57" s="37"/>
      <c r="HVV57" s="37"/>
      <c r="HVW57" s="37"/>
      <c r="HVX57" s="37"/>
      <c r="HVY57" s="37"/>
      <c r="HVZ57" s="37"/>
      <c r="HWA57" s="37"/>
      <c r="HWB57" s="37"/>
      <c r="HWC57" s="37"/>
      <c r="HWD57" s="37"/>
      <c r="HWE57" s="37"/>
      <c r="HWF57" s="37"/>
      <c r="HWG57" s="37"/>
      <c r="HWH57" s="37"/>
      <c r="HWI57" s="37"/>
      <c r="HWJ57" s="37"/>
      <c r="HWK57" s="37"/>
      <c r="HWL57" s="37"/>
      <c r="HWM57" s="37"/>
      <c r="HWN57" s="37"/>
      <c r="HWO57" s="37"/>
      <c r="HWP57" s="37"/>
      <c r="HWQ57" s="37"/>
      <c r="HWR57" s="37"/>
      <c r="HWS57" s="37"/>
      <c r="HWT57" s="37"/>
      <c r="HWU57" s="37"/>
      <c r="HWV57" s="37"/>
      <c r="HWW57" s="37"/>
      <c r="HWX57" s="37"/>
      <c r="HWY57" s="37"/>
      <c r="HWZ57" s="37"/>
      <c r="HXA57" s="37"/>
      <c r="HXB57" s="37"/>
      <c r="HXC57" s="37"/>
      <c r="HXD57" s="37"/>
      <c r="HXE57" s="37"/>
      <c r="HXF57" s="37"/>
      <c r="HXG57" s="37"/>
      <c r="HXH57" s="37"/>
      <c r="HXI57" s="37"/>
      <c r="HXJ57" s="37"/>
      <c r="HXK57" s="37"/>
      <c r="HXL57" s="37"/>
      <c r="HXM57" s="37"/>
      <c r="HXN57" s="37"/>
      <c r="HXO57" s="37"/>
      <c r="HXP57" s="37"/>
      <c r="HXQ57" s="37"/>
      <c r="HXR57" s="37"/>
      <c r="HXS57" s="37"/>
      <c r="HXT57" s="37"/>
      <c r="HXU57" s="37"/>
      <c r="HXV57" s="37"/>
      <c r="HXW57" s="37"/>
      <c r="HXX57" s="37"/>
      <c r="HXY57" s="37"/>
      <c r="HXZ57" s="37"/>
      <c r="HYA57" s="37"/>
      <c r="HYB57" s="37"/>
      <c r="HYC57" s="37"/>
      <c r="HYD57" s="37"/>
      <c r="HYE57" s="37"/>
      <c r="HYF57" s="37"/>
      <c r="HYG57" s="37"/>
      <c r="HYH57" s="37"/>
      <c r="HYI57" s="37"/>
      <c r="HYJ57" s="37"/>
      <c r="HYK57" s="37"/>
      <c r="HYL57" s="37"/>
      <c r="HYM57" s="37"/>
      <c r="HYN57" s="37"/>
      <c r="HYO57" s="37"/>
      <c r="HYP57" s="37"/>
      <c r="HYQ57" s="37"/>
      <c r="HYR57" s="37"/>
      <c r="HYS57" s="37"/>
      <c r="HYT57" s="37"/>
      <c r="HYU57" s="37"/>
      <c r="HYV57" s="37"/>
      <c r="HYW57" s="37"/>
      <c r="HYX57" s="37"/>
      <c r="HYY57" s="37"/>
      <c r="HYZ57" s="37"/>
      <c r="HZA57" s="37"/>
      <c r="HZB57" s="37"/>
      <c r="HZC57" s="37"/>
      <c r="HZD57" s="37"/>
      <c r="HZE57" s="37"/>
      <c r="HZF57" s="37"/>
      <c r="HZG57" s="37"/>
      <c r="HZH57" s="37"/>
      <c r="HZI57" s="37"/>
      <c r="HZJ57" s="37"/>
      <c r="HZK57" s="37"/>
      <c r="HZL57" s="37"/>
      <c r="HZM57" s="37"/>
      <c r="HZN57" s="37"/>
      <c r="HZO57" s="37"/>
      <c r="HZP57" s="37"/>
      <c r="HZQ57" s="37"/>
      <c r="HZR57" s="37"/>
      <c r="HZS57" s="37"/>
      <c r="HZT57" s="37"/>
      <c r="HZU57" s="37"/>
      <c r="HZV57" s="37"/>
      <c r="HZW57" s="37"/>
      <c r="HZX57" s="37"/>
      <c r="HZY57" s="37"/>
      <c r="HZZ57" s="37"/>
      <c r="IAA57" s="37"/>
      <c r="IAB57" s="37"/>
      <c r="IAC57" s="37"/>
      <c r="IAD57" s="37"/>
      <c r="IAE57" s="37"/>
      <c r="IAF57" s="37"/>
      <c r="IAG57" s="37"/>
      <c r="IAH57" s="37"/>
      <c r="IAI57" s="37"/>
      <c r="IAJ57" s="37"/>
      <c r="IAK57" s="37"/>
      <c r="IAL57" s="37"/>
      <c r="IAM57" s="37"/>
      <c r="IAN57" s="37"/>
      <c r="IAO57" s="37"/>
      <c r="IAP57" s="37"/>
      <c r="IAQ57" s="37"/>
      <c r="IAR57" s="37"/>
      <c r="IAS57" s="37"/>
      <c r="IAT57" s="37"/>
      <c r="IAU57" s="37"/>
      <c r="IAV57" s="37"/>
      <c r="IAW57" s="37"/>
      <c r="IAX57" s="37"/>
      <c r="IAY57" s="37"/>
      <c r="IAZ57" s="37"/>
      <c r="IBA57" s="37"/>
      <c r="IBB57" s="37"/>
      <c r="IBC57" s="37"/>
      <c r="IBD57" s="37"/>
      <c r="IBE57" s="37"/>
      <c r="IBF57" s="37"/>
      <c r="IBG57" s="37"/>
      <c r="IBH57" s="37"/>
      <c r="IBI57" s="37"/>
      <c r="IBJ57" s="37"/>
      <c r="IBK57" s="37"/>
      <c r="IBL57" s="37"/>
      <c r="IBM57" s="37"/>
      <c r="IBN57" s="37"/>
      <c r="IBO57" s="37"/>
      <c r="IBP57" s="37"/>
      <c r="IBQ57" s="37"/>
      <c r="IBR57" s="37"/>
      <c r="IBS57" s="37"/>
      <c r="IBT57" s="37"/>
      <c r="IBU57" s="37"/>
      <c r="IBV57" s="37"/>
      <c r="IBW57" s="37"/>
      <c r="IBX57" s="37"/>
      <c r="IBY57" s="37"/>
      <c r="IBZ57" s="37"/>
      <c r="ICA57" s="37"/>
      <c r="ICB57" s="37"/>
      <c r="ICC57" s="37"/>
      <c r="ICD57" s="37"/>
      <c r="ICE57" s="37"/>
      <c r="ICF57" s="37"/>
      <c r="ICG57" s="37"/>
      <c r="ICH57" s="37"/>
      <c r="ICI57" s="37"/>
      <c r="ICJ57" s="37"/>
      <c r="ICK57" s="37"/>
      <c r="ICL57" s="37"/>
      <c r="ICM57" s="37"/>
      <c r="ICN57" s="37"/>
      <c r="ICO57" s="37"/>
      <c r="ICP57" s="37"/>
      <c r="ICQ57" s="37"/>
      <c r="ICR57" s="37"/>
      <c r="ICS57" s="37"/>
      <c r="ICT57" s="37"/>
      <c r="ICU57" s="37"/>
      <c r="ICV57" s="37"/>
      <c r="ICW57" s="37"/>
      <c r="ICX57" s="37"/>
      <c r="ICY57" s="37"/>
      <c r="ICZ57" s="37"/>
      <c r="IDA57" s="37"/>
      <c r="IDB57" s="37"/>
      <c r="IDC57" s="37"/>
      <c r="IDD57" s="37"/>
      <c r="IDE57" s="37"/>
      <c r="IDF57" s="37"/>
      <c r="IDG57" s="37"/>
      <c r="IDH57" s="37"/>
      <c r="IDI57" s="37"/>
      <c r="IDJ57" s="37"/>
      <c r="IDK57" s="37"/>
      <c r="IDL57" s="37"/>
      <c r="IDM57" s="37"/>
      <c r="IDN57" s="37"/>
      <c r="IDO57" s="37"/>
      <c r="IDP57" s="37"/>
      <c r="IDQ57" s="37"/>
      <c r="IDR57" s="37"/>
      <c r="IDS57" s="37"/>
      <c r="IDT57" s="37"/>
      <c r="IDU57" s="37"/>
      <c r="IDV57" s="37"/>
      <c r="IDW57" s="37"/>
      <c r="IDX57" s="37"/>
      <c r="IDY57" s="37"/>
      <c r="IDZ57" s="37"/>
      <c r="IEA57" s="37"/>
      <c r="IEB57" s="37"/>
      <c r="IEC57" s="37"/>
      <c r="IED57" s="37"/>
      <c r="IEE57" s="37"/>
      <c r="IEF57" s="37"/>
      <c r="IEG57" s="37"/>
      <c r="IEH57" s="37"/>
      <c r="IEI57" s="37"/>
      <c r="IEJ57" s="37"/>
      <c r="IEK57" s="37"/>
      <c r="IEL57" s="37"/>
      <c r="IEM57" s="37"/>
      <c r="IEN57" s="37"/>
      <c r="IEO57" s="37"/>
      <c r="IEP57" s="37"/>
      <c r="IEQ57" s="37"/>
      <c r="IER57" s="37"/>
      <c r="IES57" s="37"/>
      <c r="IET57" s="37"/>
      <c r="IEU57" s="37"/>
      <c r="IEV57" s="37"/>
      <c r="IEW57" s="37"/>
      <c r="IEX57" s="37"/>
      <c r="IEY57" s="37"/>
      <c r="IEZ57" s="37"/>
      <c r="IFA57" s="37"/>
      <c r="IFB57" s="37"/>
      <c r="IFC57" s="37"/>
      <c r="IFD57" s="37"/>
      <c r="IFE57" s="37"/>
      <c r="IFF57" s="37"/>
      <c r="IFG57" s="37"/>
      <c r="IFH57" s="37"/>
      <c r="IFI57" s="37"/>
      <c r="IFJ57" s="37"/>
      <c r="IFK57" s="37"/>
      <c r="IFL57" s="37"/>
      <c r="IFM57" s="37"/>
      <c r="IFN57" s="37"/>
      <c r="IFO57" s="37"/>
      <c r="IFP57" s="37"/>
      <c r="IFQ57" s="37"/>
      <c r="IFR57" s="37"/>
      <c r="IFS57" s="37"/>
      <c r="IFT57" s="37"/>
      <c r="IFU57" s="37"/>
      <c r="IFV57" s="37"/>
      <c r="IFW57" s="37"/>
      <c r="IFX57" s="37"/>
      <c r="IFY57" s="37"/>
      <c r="IFZ57" s="37"/>
      <c r="IGA57" s="37"/>
      <c r="IGB57" s="37"/>
      <c r="IGC57" s="37"/>
      <c r="IGD57" s="37"/>
      <c r="IGE57" s="37"/>
      <c r="IGF57" s="37"/>
      <c r="IGG57" s="37"/>
      <c r="IGH57" s="37"/>
      <c r="IGI57" s="37"/>
      <c r="IGJ57" s="37"/>
      <c r="IGK57" s="37"/>
      <c r="IGL57" s="37"/>
      <c r="IGM57" s="37"/>
      <c r="IGN57" s="37"/>
      <c r="IGO57" s="37"/>
      <c r="IGP57" s="37"/>
      <c r="IGQ57" s="37"/>
      <c r="IGR57" s="37"/>
      <c r="IGS57" s="37"/>
      <c r="IGT57" s="37"/>
      <c r="IGU57" s="37"/>
      <c r="IGV57" s="37"/>
      <c r="IGW57" s="37"/>
      <c r="IGX57" s="37"/>
      <c r="IGY57" s="37"/>
      <c r="IGZ57" s="37"/>
      <c r="IHA57" s="37"/>
      <c r="IHB57" s="37"/>
      <c r="IHC57" s="37"/>
      <c r="IHD57" s="37"/>
      <c r="IHE57" s="37"/>
      <c r="IHF57" s="37"/>
      <c r="IHG57" s="37"/>
      <c r="IHH57" s="37"/>
      <c r="IHI57" s="37"/>
      <c r="IHJ57" s="37"/>
      <c r="IHK57" s="37"/>
      <c r="IHL57" s="37"/>
      <c r="IHM57" s="37"/>
      <c r="IHN57" s="37"/>
      <c r="IHO57" s="37"/>
      <c r="IHP57" s="37"/>
      <c r="IHQ57" s="37"/>
      <c r="IHR57" s="37"/>
      <c r="IHS57" s="37"/>
      <c r="IHT57" s="37"/>
      <c r="IHU57" s="37"/>
      <c r="IHV57" s="37"/>
      <c r="IHW57" s="37"/>
      <c r="IHX57" s="37"/>
      <c r="IHY57" s="37"/>
      <c r="IHZ57" s="37"/>
      <c r="IIA57" s="37"/>
      <c r="IIB57" s="37"/>
      <c r="IIC57" s="37"/>
      <c r="IID57" s="37"/>
      <c r="IIE57" s="37"/>
      <c r="IIF57" s="37"/>
      <c r="IIG57" s="37"/>
      <c r="IIH57" s="37"/>
      <c r="III57" s="37"/>
      <c r="IIJ57" s="37"/>
      <c r="IIK57" s="37"/>
      <c r="IIL57" s="37"/>
      <c r="IIM57" s="37"/>
      <c r="IIN57" s="37"/>
      <c r="IIO57" s="37"/>
      <c r="IIP57" s="37"/>
      <c r="IIQ57" s="37"/>
      <c r="IIR57" s="37"/>
      <c r="IIS57" s="37"/>
      <c r="IIT57" s="37"/>
      <c r="IIU57" s="37"/>
      <c r="IIV57" s="37"/>
      <c r="IIW57" s="37"/>
      <c r="IIX57" s="37"/>
      <c r="IIY57" s="37"/>
      <c r="IIZ57" s="37"/>
      <c r="IJA57" s="37"/>
      <c r="IJB57" s="37"/>
      <c r="IJC57" s="37"/>
      <c r="IJD57" s="37"/>
      <c r="IJE57" s="37"/>
      <c r="IJF57" s="37"/>
      <c r="IJG57" s="37"/>
      <c r="IJH57" s="37"/>
      <c r="IJI57" s="37"/>
      <c r="IJJ57" s="37"/>
      <c r="IJK57" s="37"/>
      <c r="IJL57" s="37"/>
      <c r="IJM57" s="37"/>
      <c r="IJN57" s="37"/>
      <c r="IJO57" s="37"/>
      <c r="IJP57" s="37"/>
      <c r="IJQ57" s="37"/>
      <c r="IJR57" s="37"/>
      <c r="IJS57" s="37"/>
      <c r="IJT57" s="37"/>
      <c r="IJU57" s="37"/>
      <c r="IJV57" s="37"/>
      <c r="IJW57" s="37"/>
      <c r="IJX57" s="37"/>
      <c r="IJY57" s="37"/>
      <c r="IJZ57" s="37"/>
      <c r="IKA57" s="37"/>
      <c r="IKB57" s="37"/>
      <c r="IKC57" s="37"/>
      <c r="IKD57" s="37"/>
      <c r="IKE57" s="37"/>
      <c r="IKF57" s="37"/>
      <c r="IKG57" s="37"/>
      <c r="IKH57" s="37"/>
      <c r="IKI57" s="37"/>
      <c r="IKJ57" s="37"/>
      <c r="IKK57" s="37"/>
      <c r="IKL57" s="37"/>
      <c r="IKM57" s="37"/>
      <c r="IKN57" s="37"/>
      <c r="IKO57" s="37"/>
      <c r="IKP57" s="37"/>
      <c r="IKQ57" s="37"/>
      <c r="IKR57" s="37"/>
      <c r="IKS57" s="37"/>
      <c r="IKT57" s="37"/>
      <c r="IKU57" s="37"/>
      <c r="IKV57" s="37"/>
      <c r="IKW57" s="37"/>
      <c r="IKX57" s="37"/>
      <c r="IKY57" s="37"/>
      <c r="IKZ57" s="37"/>
      <c r="ILA57" s="37"/>
      <c r="ILB57" s="37"/>
      <c r="ILC57" s="37"/>
      <c r="ILD57" s="37"/>
      <c r="ILE57" s="37"/>
      <c r="ILF57" s="37"/>
      <c r="ILG57" s="37"/>
      <c r="ILH57" s="37"/>
      <c r="ILI57" s="37"/>
      <c r="ILJ57" s="37"/>
      <c r="ILK57" s="37"/>
      <c r="ILL57" s="37"/>
      <c r="ILM57" s="37"/>
      <c r="ILN57" s="37"/>
      <c r="ILO57" s="37"/>
      <c r="ILP57" s="37"/>
      <c r="ILQ57" s="37"/>
      <c r="ILR57" s="37"/>
      <c r="ILS57" s="37"/>
      <c r="ILT57" s="37"/>
      <c r="ILU57" s="37"/>
      <c r="ILV57" s="37"/>
      <c r="ILW57" s="37"/>
      <c r="ILX57" s="37"/>
      <c r="ILY57" s="37"/>
      <c r="ILZ57" s="37"/>
      <c r="IMA57" s="37"/>
      <c r="IMB57" s="37"/>
      <c r="IMC57" s="37"/>
      <c r="IMD57" s="37"/>
      <c r="IME57" s="37"/>
      <c r="IMF57" s="37"/>
      <c r="IMG57" s="37"/>
      <c r="IMH57" s="37"/>
      <c r="IMI57" s="37"/>
      <c r="IMJ57" s="37"/>
      <c r="IMK57" s="37"/>
      <c r="IML57" s="37"/>
      <c r="IMM57" s="37"/>
      <c r="IMN57" s="37"/>
      <c r="IMO57" s="37"/>
      <c r="IMP57" s="37"/>
      <c r="IMQ57" s="37"/>
      <c r="IMR57" s="37"/>
      <c r="IMS57" s="37"/>
      <c r="IMT57" s="37"/>
      <c r="IMU57" s="37"/>
      <c r="IMV57" s="37"/>
      <c r="IMW57" s="37"/>
      <c r="IMX57" s="37"/>
      <c r="IMY57" s="37"/>
      <c r="IMZ57" s="37"/>
      <c r="INA57" s="37"/>
      <c r="INB57" s="37"/>
      <c r="INC57" s="37"/>
      <c r="IND57" s="37"/>
      <c r="INE57" s="37"/>
      <c r="INF57" s="37"/>
      <c r="ING57" s="37"/>
      <c r="INH57" s="37"/>
      <c r="INI57" s="37"/>
      <c r="INJ57" s="37"/>
      <c r="INK57" s="37"/>
      <c r="INL57" s="37"/>
      <c r="INM57" s="37"/>
      <c r="INN57" s="37"/>
      <c r="INO57" s="37"/>
      <c r="INP57" s="37"/>
      <c r="INQ57" s="37"/>
      <c r="INR57" s="37"/>
      <c r="INS57" s="37"/>
      <c r="INT57" s="37"/>
      <c r="INU57" s="37"/>
      <c r="INV57" s="37"/>
      <c r="INW57" s="37"/>
      <c r="INX57" s="37"/>
      <c r="INY57" s="37"/>
      <c r="INZ57" s="37"/>
      <c r="IOA57" s="37"/>
      <c r="IOB57" s="37"/>
      <c r="IOC57" s="37"/>
      <c r="IOD57" s="37"/>
      <c r="IOE57" s="37"/>
      <c r="IOF57" s="37"/>
      <c r="IOG57" s="37"/>
      <c r="IOH57" s="37"/>
      <c r="IOI57" s="37"/>
      <c r="IOJ57" s="37"/>
      <c r="IOK57" s="37"/>
      <c r="IOL57" s="37"/>
      <c r="IOM57" s="37"/>
      <c r="ION57" s="37"/>
      <c r="IOO57" s="37"/>
      <c r="IOP57" s="37"/>
      <c r="IOQ57" s="37"/>
      <c r="IOR57" s="37"/>
      <c r="IOS57" s="37"/>
      <c r="IOT57" s="37"/>
      <c r="IOU57" s="37"/>
      <c r="IOV57" s="37"/>
      <c r="IOW57" s="37"/>
      <c r="IOX57" s="37"/>
      <c r="IOY57" s="37"/>
      <c r="IOZ57" s="37"/>
      <c r="IPA57" s="37"/>
      <c r="IPB57" s="37"/>
      <c r="IPC57" s="37"/>
      <c r="IPD57" s="37"/>
      <c r="IPE57" s="37"/>
      <c r="IPF57" s="37"/>
      <c r="IPG57" s="37"/>
      <c r="IPH57" s="37"/>
      <c r="IPI57" s="37"/>
      <c r="IPJ57" s="37"/>
      <c r="IPK57" s="37"/>
      <c r="IPL57" s="37"/>
      <c r="IPM57" s="37"/>
      <c r="IPN57" s="37"/>
      <c r="IPO57" s="37"/>
      <c r="IPP57" s="37"/>
      <c r="IPQ57" s="37"/>
      <c r="IPR57" s="37"/>
      <c r="IPS57" s="37"/>
      <c r="IPT57" s="37"/>
      <c r="IPU57" s="37"/>
      <c r="IPV57" s="37"/>
      <c r="IPW57" s="37"/>
      <c r="IPX57" s="37"/>
      <c r="IPY57" s="37"/>
      <c r="IPZ57" s="37"/>
      <c r="IQA57" s="37"/>
      <c r="IQB57" s="37"/>
      <c r="IQC57" s="37"/>
      <c r="IQD57" s="37"/>
      <c r="IQE57" s="37"/>
      <c r="IQF57" s="37"/>
      <c r="IQG57" s="37"/>
      <c r="IQH57" s="37"/>
      <c r="IQI57" s="37"/>
      <c r="IQJ57" s="37"/>
      <c r="IQK57" s="37"/>
      <c r="IQL57" s="37"/>
      <c r="IQM57" s="37"/>
      <c r="IQN57" s="37"/>
      <c r="IQO57" s="37"/>
      <c r="IQP57" s="37"/>
      <c r="IQQ57" s="37"/>
      <c r="IQR57" s="37"/>
      <c r="IQS57" s="37"/>
      <c r="IQT57" s="37"/>
      <c r="IQU57" s="37"/>
      <c r="IQV57" s="37"/>
      <c r="IQW57" s="37"/>
      <c r="IQX57" s="37"/>
      <c r="IQY57" s="37"/>
      <c r="IQZ57" s="37"/>
      <c r="IRA57" s="37"/>
      <c r="IRB57" s="37"/>
      <c r="IRC57" s="37"/>
      <c r="IRD57" s="37"/>
      <c r="IRE57" s="37"/>
      <c r="IRF57" s="37"/>
      <c r="IRG57" s="37"/>
      <c r="IRH57" s="37"/>
      <c r="IRI57" s="37"/>
      <c r="IRJ57" s="37"/>
      <c r="IRK57" s="37"/>
      <c r="IRL57" s="37"/>
      <c r="IRM57" s="37"/>
      <c r="IRN57" s="37"/>
      <c r="IRO57" s="37"/>
      <c r="IRP57" s="37"/>
      <c r="IRQ57" s="37"/>
      <c r="IRR57" s="37"/>
      <c r="IRS57" s="37"/>
      <c r="IRT57" s="37"/>
      <c r="IRU57" s="37"/>
      <c r="IRV57" s="37"/>
      <c r="IRW57" s="37"/>
      <c r="IRX57" s="37"/>
      <c r="IRY57" s="37"/>
      <c r="IRZ57" s="37"/>
      <c r="ISA57" s="37"/>
      <c r="ISB57" s="37"/>
      <c r="ISC57" s="37"/>
      <c r="ISD57" s="37"/>
      <c r="ISE57" s="37"/>
      <c r="ISF57" s="37"/>
      <c r="ISG57" s="37"/>
      <c r="ISH57" s="37"/>
      <c r="ISI57" s="37"/>
      <c r="ISJ57" s="37"/>
      <c r="ISK57" s="37"/>
      <c r="ISL57" s="37"/>
      <c r="ISM57" s="37"/>
      <c r="ISN57" s="37"/>
      <c r="ISO57" s="37"/>
      <c r="ISP57" s="37"/>
      <c r="ISQ57" s="37"/>
      <c r="ISR57" s="37"/>
      <c r="ISS57" s="37"/>
      <c r="IST57" s="37"/>
      <c r="ISU57" s="37"/>
      <c r="ISV57" s="37"/>
      <c r="ISW57" s="37"/>
      <c r="ISX57" s="37"/>
      <c r="ISY57" s="37"/>
      <c r="ISZ57" s="37"/>
      <c r="ITA57" s="37"/>
      <c r="ITB57" s="37"/>
      <c r="ITC57" s="37"/>
      <c r="ITD57" s="37"/>
      <c r="ITE57" s="37"/>
      <c r="ITF57" s="37"/>
      <c r="ITG57" s="37"/>
      <c r="ITH57" s="37"/>
      <c r="ITI57" s="37"/>
      <c r="ITJ57" s="37"/>
      <c r="ITK57" s="37"/>
      <c r="ITL57" s="37"/>
      <c r="ITM57" s="37"/>
      <c r="ITN57" s="37"/>
      <c r="ITO57" s="37"/>
      <c r="ITP57" s="37"/>
      <c r="ITQ57" s="37"/>
      <c r="ITR57" s="37"/>
      <c r="ITS57" s="37"/>
      <c r="ITT57" s="37"/>
      <c r="ITU57" s="37"/>
      <c r="ITV57" s="37"/>
      <c r="ITW57" s="37"/>
      <c r="ITX57" s="37"/>
      <c r="ITY57" s="37"/>
      <c r="ITZ57" s="37"/>
      <c r="IUA57" s="37"/>
      <c r="IUB57" s="37"/>
      <c r="IUC57" s="37"/>
      <c r="IUD57" s="37"/>
      <c r="IUE57" s="37"/>
      <c r="IUF57" s="37"/>
      <c r="IUG57" s="37"/>
      <c r="IUH57" s="37"/>
      <c r="IUI57" s="37"/>
      <c r="IUJ57" s="37"/>
      <c r="IUK57" s="37"/>
      <c r="IUL57" s="37"/>
      <c r="IUM57" s="37"/>
      <c r="IUN57" s="37"/>
      <c r="IUO57" s="37"/>
      <c r="IUP57" s="37"/>
      <c r="IUQ57" s="37"/>
      <c r="IUR57" s="37"/>
      <c r="IUS57" s="37"/>
      <c r="IUT57" s="37"/>
      <c r="IUU57" s="37"/>
      <c r="IUV57" s="37"/>
      <c r="IUW57" s="37"/>
      <c r="IUX57" s="37"/>
      <c r="IUY57" s="37"/>
      <c r="IUZ57" s="37"/>
      <c r="IVA57" s="37"/>
      <c r="IVB57" s="37"/>
      <c r="IVC57" s="37"/>
      <c r="IVD57" s="37"/>
      <c r="IVE57" s="37"/>
      <c r="IVF57" s="37"/>
      <c r="IVG57" s="37"/>
      <c r="IVH57" s="37"/>
      <c r="IVI57" s="37"/>
      <c r="IVJ57" s="37"/>
      <c r="IVK57" s="37"/>
      <c r="IVL57" s="37"/>
      <c r="IVM57" s="37"/>
      <c r="IVN57" s="37"/>
      <c r="IVO57" s="37"/>
      <c r="IVP57" s="37"/>
      <c r="IVQ57" s="37"/>
      <c r="IVR57" s="37"/>
      <c r="IVS57" s="37"/>
      <c r="IVT57" s="37"/>
      <c r="IVU57" s="37"/>
      <c r="IVV57" s="37"/>
      <c r="IVW57" s="37"/>
      <c r="IVX57" s="37"/>
      <c r="IVY57" s="37"/>
      <c r="IVZ57" s="37"/>
      <c r="IWA57" s="37"/>
      <c r="IWB57" s="37"/>
      <c r="IWC57" s="37"/>
      <c r="IWD57" s="37"/>
      <c r="IWE57" s="37"/>
      <c r="IWF57" s="37"/>
      <c r="IWG57" s="37"/>
      <c r="IWH57" s="37"/>
      <c r="IWI57" s="37"/>
      <c r="IWJ57" s="37"/>
      <c r="IWK57" s="37"/>
      <c r="IWL57" s="37"/>
      <c r="IWM57" s="37"/>
      <c r="IWN57" s="37"/>
      <c r="IWO57" s="37"/>
      <c r="IWP57" s="37"/>
      <c r="IWQ57" s="37"/>
      <c r="IWR57" s="37"/>
      <c r="IWS57" s="37"/>
      <c r="IWT57" s="37"/>
      <c r="IWU57" s="37"/>
      <c r="IWV57" s="37"/>
      <c r="IWW57" s="37"/>
      <c r="IWX57" s="37"/>
      <c r="IWY57" s="37"/>
      <c r="IWZ57" s="37"/>
      <c r="IXA57" s="37"/>
      <c r="IXB57" s="37"/>
      <c r="IXC57" s="37"/>
      <c r="IXD57" s="37"/>
      <c r="IXE57" s="37"/>
      <c r="IXF57" s="37"/>
      <c r="IXG57" s="37"/>
      <c r="IXH57" s="37"/>
      <c r="IXI57" s="37"/>
      <c r="IXJ57" s="37"/>
      <c r="IXK57" s="37"/>
      <c r="IXL57" s="37"/>
      <c r="IXM57" s="37"/>
      <c r="IXN57" s="37"/>
      <c r="IXO57" s="37"/>
      <c r="IXP57" s="37"/>
      <c r="IXQ57" s="37"/>
      <c r="IXR57" s="37"/>
      <c r="IXS57" s="37"/>
      <c r="IXT57" s="37"/>
      <c r="IXU57" s="37"/>
      <c r="IXV57" s="37"/>
      <c r="IXW57" s="37"/>
      <c r="IXX57" s="37"/>
      <c r="IXY57" s="37"/>
      <c r="IXZ57" s="37"/>
      <c r="IYA57" s="37"/>
      <c r="IYB57" s="37"/>
      <c r="IYC57" s="37"/>
      <c r="IYD57" s="37"/>
      <c r="IYE57" s="37"/>
      <c r="IYF57" s="37"/>
      <c r="IYG57" s="37"/>
      <c r="IYH57" s="37"/>
      <c r="IYI57" s="37"/>
      <c r="IYJ57" s="37"/>
      <c r="IYK57" s="37"/>
      <c r="IYL57" s="37"/>
      <c r="IYM57" s="37"/>
      <c r="IYN57" s="37"/>
      <c r="IYO57" s="37"/>
      <c r="IYP57" s="37"/>
      <c r="IYQ57" s="37"/>
      <c r="IYR57" s="37"/>
      <c r="IYS57" s="37"/>
      <c r="IYT57" s="37"/>
      <c r="IYU57" s="37"/>
      <c r="IYV57" s="37"/>
      <c r="IYW57" s="37"/>
      <c r="IYX57" s="37"/>
      <c r="IYY57" s="37"/>
      <c r="IYZ57" s="37"/>
      <c r="IZA57" s="37"/>
      <c r="IZB57" s="37"/>
      <c r="IZC57" s="37"/>
      <c r="IZD57" s="37"/>
      <c r="IZE57" s="37"/>
      <c r="IZF57" s="37"/>
      <c r="IZG57" s="37"/>
      <c r="IZH57" s="37"/>
      <c r="IZI57" s="37"/>
      <c r="IZJ57" s="37"/>
      <c r="IZK57" s="37"/>
      <c r="IZL57" s="37"/>
      <c r="IZM57" s="37"/>
      <c r="IZN57" s="37"/>
      <c r="IZO57" s="37"/>
      <c r="IZP57" s="37"/>
      <c r="IZQ57" s="37"/>
      <c r="IZR57" s="37"/>
      <c r="IZS57" s="37"/>
      <c r="IZT57" s="37"/>
      <c r="IZU57" s="37"/>
      <c r="IZV57" s="37"/>
      <c r="IZW57" s="37"/>
      <c r="IZX57" s="37"/>
      <c r="IZY57" s="37"/>
      <c r="IZZ57" s="37"/>
      <c r="JAA57" s="37"/>
      <c r="JAB57" s="37"/>
      <c r="JAC57" s="37"/>
      <c r="JAD57" s="37"/>
      <c r="JAE57" s="37"/>
      <c r="JAF57" s="37"/>
      <c r="JAG57" s="37"/>
      <c r="JAH57" s="37"/>
      <c r="JAI57" s="37"/>
      <c r="JAJ57" s="37"/>
      <c r="JAK57" s="37"/>
      <c r="JAL57" s="37"/>
      <c r="JAM57" s="37"/>
      <c r="JAN57" s="37"/>
      <c r="JAO57" s="37"/>
      <c r="JAP57" s="37"/>
      <c r="JAQ57" s="37"/>
      <c r="JAR57" s="37"/>
      <c r="JAS57" s="37"/>
      <c r="JAT57" s="37"/>
      <c r="JAU57" s="37"/>
      <c r="JAV57" s="37"/>
      <c r="JAW57" s="37"/>
      <c r="JAX57" s="37"/>
      <c r="JAY57" s="37"/>
      <c r="JAZ57" s="37"/>
      <c r="JBA57" s="37"/>
      <c r="JBB57" s="37"/>
      <c r="JBC57" s="37"/>
      <c r="JBD57" s="37"/>
      <c r="JBE57" s="37"/>
      <c r="JBF57" s="37"/>
      <c r="JBG57" s="37"/>
      <c r="JBH57" s="37"/>
      <c r="JBI57" s="37"/>
      <c r="JBJ57" s="37"/>
      <c r="JBK57" s="37"/>
      <c r="JBL57" s="37"/>
      <c r="JBM57" s="37"/>
      <c r="JBN57" s="37"/>
      <c r="JBO57" s="37"/>
      <c r="JBP57" s="37"/>
      <c r="JBQ57" s="37"/>
      <c r="JBR57" s="37"/>
      <c r="JBS57" s="37"/>
      <c r="JBT57" s="37"/>
      <c r="JBU57" s="37"/>
      <c r="JBV57" s="37"/>
      <c r="JBW57" s="37"/>
      <c r="JBX57" s="37"/>
      <c r="JBY57" s="37"/>
      <c r="JBZ57" s="37"/>
      <c r="JCA57" s="37"/>
      <c r="JCB57" s="37"/>
      <c r="JCC57" s="37"/>
      <c r="JCD57" s="37"/>
      <c r="JCE57" s="37"/>
      <c r="JCF57" s="37"/>
      <c r="JCG57" s="37"/>
      <c r="JCH57" s="37"/>
      <c r="JCI57" s="37"/>
      <c r="JCJ57" s="37"/>
      <c r="JCK57" s="37"/>
      <c r="JCL57" s="37"/>
      <c r="JCM57" s="37"/>
      <c r="JCN57" s="37"/>
      <c r="JCO57" s="37"/>
      <c r="JCP57" s="37"/>
      <c r="JCQ57" s="37"/>
      <c r="JCR57" s="37"/>
      <c r="JCS57" s="37"/>
      <c r="JCT57" s="37"/>
      <c r="JCU57" s="37"/>
      <c r="JCV57" s="37"/>
      <c r="JCW57" s="37"/>
      <c r="JCX57" s="37"/>
      <c r="JCY57" s="37"/>
      <c r="JCZ57" s="37"/>
      <c r="JDA57" s="37"/>
      <c r="JDB57" s="37"/>
      <c r="JDC57" s="37"/>
      <c r="JDD57" s="37"/>
      <c r="JDE57" s="37"/>
      <c r="JDF57" s="37"/>
      <c r="JDG57" s="37"/>
      <c r="JDH57" s="37"/>
      <c r="JDI57" s="37"/>
      <c r="JDJ57" s="37"/>
      <c r="JDK57" s="37"/>
      <c r="JDL57" s="37"/>
      <c r="JDM57" s="37"/>
      <c r="JDN57" s="37"/>
      <c r="JDO57" s="37"/>
      <c r="JDP57" s="37"/>
      <c r="JDQ57" s="37"/>
      <c r="JDR57" s="37"/>
      <c r="JDS57" s="37"/>
      <c r="JDT57" s="37"/>
      <c r="JDU57" s="37"/>
      <c r="JDV57" s="37"/>
      <c r="JDW57" s="37"/>
      <c r="JDX57" s="37"/>
      <c r="JDY57" s="37"/>
      <c r="JDZ57" s="37"/>
      <c r="JEA57" s="37"/>
      <c r="JEB57" s="37"/>
      <c r="JEC57" s="37"/>
      <c r="JED57" s="37"/>
      <c r="JEE57" s="37"/>
      <c r="JEF57" s="37"/>
      <c r="JEG57" s="37"/>
      <c r="JEH57" s="37"/>
      <c r="JEI57" s="37"/>
      <c r="JEJ57" s="37"/>
      <c r="JEK57" s="37"/>
      <c r="JEL57" s="37"/>
      <c r="JEM57" s="37"/>
      <c r="JEN57" s="37"/>
      <c r="JEO57" s="37"/>
      <c r="JEP57" s="37"/>
      <c r="JEQ57" s="37"/>
      <c r="JER57" s="37"/>
      <c r="JES57" s="37"/>
      <c r="JET57" s="37"/>
      <c r="JEU57" s="37"/>
      <c r="JEV57" s="37"/>
      <c r="JEW57" s="37"/>
      <c r="JEX57" s="37"/>
      <c r="JEY57" s="37"/>
      <c r="JEZ57" s="37"/>
      <c r="JFA57" s="37"/>
      <c r="JFB57" s="37"/>
      <c r="JFC57" s="37"/>
      <c r="JFD57" s="37"/>
      <c r="JFE57" s="37"/>
      <c r="JFF57" s="37"/>
      <c r="JFG57" s="37"/>
      <c r="JFH57" s="37"/>
      <c r="JFI57" s="37"/>
      <c r="JFJ57" s="37"/>
      <c r="JFK57" s="37"/>
      <c r="JFL57" s="37"/>
      <c r="JFM57" s="37"/>
      <c r="JFN57" s="37"/>
      <c r="JFO57" s="37"/>
      <c r="JFP57" s="37"/>
      <c r="JFQ57" s="37"/>
      <c r="JFR57" s="37"/>
      <c r="JFS57" s="37"/>
      <c r="JFT57" s="37"/>
      <c r="JFU57" s="37"/>
      <c r="JFV57" s="37"/>
      <c r="JFW57" s="37"/>
      <c r="JFX57" s="37"/>
      <c r="JFY57" s="37"/>
      <c r="JFZ57" s="37"/>
      <c r="JGA57" s="37"/>
      <c r="JGB57" s="37"/>
      <c r="JGC57" s="37"/>
      <c r="JGD57" s="37"/>
      <c r="JGE57" s="37"/>
      <c r="JGF57" s="37"/>
      <c r="JGG57" s="37"/>
      <c r="JGH57" s="37"/>
      <c r="JGI57" s="37"/>
      <c r="JGJ57" s="37"/>
      <c r="JGK57" s="37"/>
      <c r="JGL57" s="37"/>
      <c r="JGM57" s="37"/>
      <c r="JGN57" s="37"/>
      <c r="JGO57" s="37"/>
      <c r="JGP57" s="37"/>
      <c r="JGQ57" s="37"/>
      <c r="JGR57" s="37"/>
      <c r="JGS57" s="37"/>
      <c r="JGT57" s="37"/>
      <c r="JGU57" s="37"/>
      <c r="JGV57" s="37"/>
      <c r="JGW57" s="37"/>
      <c r="JGX57" s="37"/>
      <c r="JGY57" s="37"/>
      <c r="JGZ57" s="37"/>
      <c r="JHA57" s="37"/>
      <c r="JHB57" s="37"/>
      <c r="JHC57" s="37"/>
      <c r="JHD57" s="37"/>
      <c r="JHE57" s="37"/>
      <c r="JHF57" s="37"/>
      <c r="JHG57" s="37"/>
      <c r="JHH57" s="37"/>
      <c r="JHI57" s="37"/>
      <c r="JHJ57" s="37"/>
      <c r="JHK57" s="37"/>
      <c r="JHL57" s="37"/>
      <c r="JHM57" s="37"/>
      <c r="JHN57" s="37"/>
      <c r="JHO57" s="37"/>
      <c r="JHP57" s="37"/>
      <c r="JHQ57" s="37"/>
      <c r="JHR57" s="37"/>
      <c r="JHS57" s="37"/>
      <c r="JHT57" s="37"/>
      <c r="JHU57" s="37"/>
      <c r="JHV57" s="37"/>
      <c r="JHW57" s="37"/>
      <c r="JHX57" s="37"/>
      <c r="JHY57" s="37"/>
      <c r="JHZ57" s="37"/>
      <c r="JIA57" s="37"/>
      <c r="JIB57" s="37"/>
      <c r="JIC57" s="37"/>
      <c r="JID57" s="37"/>
      <c r="JIE57" s="37"/>
      <c r="JIF57" s="37"/>
      <c r="JIG57" s="37"/>
      <c r="JIH57" s="37"/>
      <c r="JII57" s="37"/>
      <c r="JIJ57" s="37"/>
      <c r="JIK57" s="37"/>
      <c r="JIL57" s="37"/>
      <c r="JIM57" s="37"/>
      <c r="JIN57" s="37"/>
      <c r="JIO57" s="37"/>
      <c r="JIP57" s="37"/>
      <c r="JIQ57" s="37"/>
      <c r="JIR57" s="37"/>
      <c r="JIS57" s="37"/>
      <c r="JIT57" s="37"/>
      <c r="JIU57" s="37"/>
      <c r="JIV57" s="37"/>
      <c r="JIW57" s="37"/>
      <c r="JIX57" s="37"/>
      <c r="JIY57" s="37"/>
      <c r="JIZ57" s="37"/>
      <c r="JJA57" s="37"/>
      <c r="JJB57" s="37"/>
      <c r="JJC57" s="37"/>
      <c r="JJD57" s="37"/>
      <c r="JJE57" s="37"/>
      <c r="JJF57" s="37"/>
      <c r="JJG57" s="37"/>
      <c r="JJH57" s="37"/>
      <c r="JJI57" s="37"/>
      <c r="JJJ57" s="37"/>
      <c r="JJK57" s="37"/>
      <c r="JJL57" s="37"/>
      <c r="JJM57" s="37"/>
      <c r="JJN57" s="37"/>
      <c r="JJO57" s="37"/>
      <c r="JJP57" s="37"/>
      <c r="JJQ57" s="37"/>
      <c r="JJR57" s="37"/>
      <c r="JJS57" s="37"/>
      <c r="JJT57" s="37"/>
      <c r="JJU57" s="37"/>
      <c r="JJV57" s="37"/>
      <c r="JJW57" s="37"/>
      <c r="JJX57" s="37"/>
      <c r="JJY57" s="37"/>
      <c r="JJZ57" s="37"/>
      <c r="JKA57" s="37"/>
      <c r="JKB57" s="37"/>
      <c r="JKC57" s="37"/>
      <c r="JKD57" s="37"/>
      <c r="JKE57" s="37"/>
      <c r="JKF57" s="37"/>
      <c r="JKG57" s="37"/>
      <c r="JKH57" s="37"/>
      <c r="JKI57" s="37"/>
      <c r="JKJ57" s="37"/>
      <c r="JKK57" s="37"/>
      <c r="JKL57" s="37"/>
      <c r="JKM57" s="37"/>
      <c r="JKN57" s="37"/>
      <c r="JKO57" s="37"/>
      <c r="JKP57" s="37"/>
      <c r="JKQ57" s="37"/>
      <c r="JKR57" s="37"/>
      <c r="JKS57" s="37"/>
      <c r="JKT57" s="37"/>
      <c r="JKU57" s="37"/>
      <c r="JKV57" s="37"/>
      <c r="JKW57" s="37"/>
      <c r="JKX57" s="37"/>
      <c r="JKY57" s="37"/>
      <c r="JKZ57" s="37"/>
      <c r="JLA57" s="37"/>
      <c r="JLB57" s="37"/>
      <c r="JLC57" s="37"/>
      <c r="JLD57" s="37"/>
      <c r="JLE57" s="37"/>
      <c r="JLF57" s="37"/>
      <c r="JLG57" s="37"/>
      <c r="JLH57" s="37"/>
      <c r="JLI57" s="37"/>
      <c r="JLJ57" s="37"/>
      <c r="JLK57" s="37"/>
      <c r="JLL57" s="37"/>
      <c r="JLM57" s="37"/>
      <c r="JLN57" s="37"/>
      <c r="JLO57" s="37"/>
      <c r="JLP57" s="37"/>
      <c r="JLQ57" s="37"/>
      <c r="JLR57" s="37"/>
      <c r="JLS57" s="37"/>
      <c r="JLT57" s="37"/>
      <c r="JLU57" s="37"/>
      <c r="JLV57" s="37"/>
      <c r="JLW57" s="37"/>
      <c r="JLX57" s="37"/>
      <c r="JLY57" s="37"/>
      <c r="JLZ57" s="37"/>
      <c r="JMA57" s="37"/>
      <c r="JMB57" s="37"/>
      <c r="JMC57" s="37"/>
      <c r="JMD57" s="37"/>
      <c r="JME57" s="37"/>
      <c r="JMF57" s="37"/>
      <c r="JMG57" s="37"/>
      <c r="JMH57" s="37"/>
      <c r="JMI57" s="37"/>
      <c r="JMJ57" s="37"/>
      <c r="JMK57" s="37"/>
      <c r="JML57" s="37"/>
      <c r="JMM57" s="37"/>
      <c r="JMN57" s="37"/>
      <c r="JMO57" s="37"/>
      <c r="JMP57" s="37"/>
      <c r="JMQ57" s="37"/>
      <c r="JMR57" s="37"/>
      <c r="JMS57" s="37"/>
      <c r="JMT57" s="37"/>
      <c r="JMU57" s="37"/>
      <c r="JMV57" s="37"/>
      <c r="JMW57" s="37"/>
      <c r="JMX57" s="37"/>
      <c r="JMY57" s="37"/>
      <c r="JMZ57" s="37"/>
      <c r="JNA57" s="37"/>
      <c r="JNB57" s="37"/>
      <c r="JNC57" s="37"/>
      <c r="JND57" s="37"/>
      <c r="JNE57" s="37"/>
      <c r="JNF57" s="37"/>
      <c r="JNG57" s="37"/>
      <c r="JNH57" s="37"/>
      <c r="JNI57" s="37"/>
      <c r="JNJ57" s="37"/>
      <c r="JNK57" s="37"/>
      <c r="JNL57" s="37"/>
      <c r="JNM57" s="37"/>
      <c r="JNN57" s="37"/>
      <c r="JNO57" s="37"/>
      <c r="JNP57" s="37"/>
      <c r="JNQ57" s="37"/>
      <c r="JNR57" s="37"/>
      <c r="JNS57" s="37"/>
      <c r="JNT57" s="37"/>
      <c r="JNU57" s="37"/>
      <c r="JNV57" s="37"/>
      <c r="JNW57" s="37"/>
      <c r="JNX57" s="37"/>
      <c r="JNY57" s="37"/>
      <c r="JNZ57" s="37"/>
      <c r="JOA57" s="37"/>
      <c r="JOB57" s="37"/>
      <c r="JOC57" s="37"/>
      <c r="JOD57" s="37"/>
      <c r="JOE57" s="37"/>
      <c r="JOF57" s="37"/>
      <c r="JOG57" s="37"/>
      <c r="JOH57" s="37"/>
      <c r="JOI57" s="37"/>
      <c r="JOJ57" s="37"/>
      <c r="JOK57" s="37"/>
      <c r="JOL57" s="37"/>
      <c r="JOM57" s="37"/>
      <c r="JON57" s="37"/>
      <c r="JOO57" s="37"/>
      <c r="JOP57" s="37"/>
      <c r="JOQ57" s="37"/>
      <c r="JOR57" s="37"/>
      <c r="JOS57" s="37"/>
      <c r="JOT57" s="37"/>
      <c r="JOU57" s="37"/>
      <c r="JOV57" s="37"/>
      <c r="JOW57" s="37"/>
      <c r="JOX57" s="37"/>
      <c r="JOY57" s="37"/>
      <c r="JOZ57" s="37"/>
      <c r="JPA57" s="37"/>
      <c r="JPB57" s="37"/>
      <c r="JPC57" s="37"/>
      <c r="JPD57" s="37"/>
      <c r="JPE57" s="37"/>
      <c r="JPF57" s="37"/>
      <c r="JPG57" s="37"/>
      <c r="JPH57" s="37"/>
      <c r="JPI57" s="37"/>
      <c r="JPJ57" s="37"/>
      <c r="JPK57" s="37"/>
      <c r="JPL57" s="37"/>
      <c r="JPM57" s="37"/>
      <c r="JPN57" s="37"/>
      <c r="JPO57" s="37"/>
      <c r="JPP57" s="37"/>
      <c r="JPQ57" s="37"/>
      <c r="JPR57" s="37"/>
      <c r="JPS57" s="37"/>
      <c r="JPT57" s="37"/>
      <c r="JPU57" s="37"/>
      <c r="JPV57" s="37"/>
      <c r="JPW57" s="37"/>
      <c r="JPX57" s="37"/>
      <c r="JPY57" s="37"/>
      <c r="JPZ57" s="37"/>
      <c r="JQA57" s="37"/>
      <c r="JQB57" s="37"/>
      <c r="JQC57" s="37"/>
      <c r="JQD57" s="37"/>
      <c r="JQE57" s="37"/>
      <c r="JQF57" s="37"/>
      <c r="JQG57" s="37"/>
      <c r="JQH57" s="37"/>
      <c r="JQI57" s="37"/>
      <c r="JQJ57" s="37"/>
      <c r="JQK57" s="37"/>
      <c r="JQL57" s="37"/>
      <c r="JQM57" s="37"/>
      <c r="JQN57" s="37"/>
      <c r="JQO57" s="37"/>
      <c r="JQP57" s="37"/>
      <c r="JQQ57" s="37"/>
      <c r="JQR57" s="37"/>
      <c r="JQS57" s="37"/>
      <c r="JQT57" s="37"/>
      <c r="JQU57" s="37"/>
      <c r="JQV57" s="37"/>
      <c r="JQW57" s="37"/>
      <c r="JQX57" s="37"/>
      <c r="JQY57" s="37"/>
      <c r="JQZ57" s="37"/>
      <c r="JRA57" s="37"/>
      <c r="JRB57" s="37"/>
      <c r="JRC57" s="37"/>
      <c r="JRD57" s="37"/>
      <c r="JRE57" s="37"/>
      <c r="JRF57" s="37"/>
      <c r="JRG57" s="37"/>
      <c r="JRH57" s="37"/>
      <c r="JRI57" s="37"/>
      <c r="JRJ57" s="37"/>
      <c r="JRK57" s="37"/>
      <c r="JRL57" s="37"/>
      <c r="JRM57" s="37"/>
      <c r="JRN57" s="37"/>
      <c r="JRO57" s="37"/>
      <c r="JRP57" s="37"/>
      <c r="JRQ57" s="37"/>
      <c r="JRR57" s="37"/>
      <c r="JRS57" s="37"/>
      <c r="JRT57" s="37"/>
      <c r="JRU57" s="37"/>
      <c r="JRV57" s="37"/>
      <c r="JRW57" s="37"/>
      <c r="JRX57" s="37"/>
      <c r="JRY57" s="37"/>
      <c r="JRZ57" s="37"/>
      <c r="JSA57" s="37"/>
      <c r="JSB57" s="37"/>
      <c r="JSC57" s="37"/>
      <c r="JSD57" s="37"/>
      <c r="JSE57" s="37"/>
      <c r="JSF57" s="37"/>
      <c r="JSG57" s="37"/>
      <c r="JSH57" s="37"/>
      <c r="JSI57" s="37"/>
      <c r="JSJ57" s="37"/>
      <c r="JSK57" s="37"/>
      <c r="JSL57" s="37"/>
      <c r="JSM57" s="37"/>
      <c r="JSN57" s="37"/>
      <c r="JSO57" s="37"/>
      <c r="JSP57" s="37"/>
      <c r="JSQ57" s="37"/>
      <c r="JSR57" s="37"/>
      <c r="JSS57" s="37"/>
      <c r="JST57" s="37"/>
      <c r="JSU57" s="37"/>
      <c r="JSV57" s="37"/>
      <c r="JSW57" s="37"/>
      <c r="JSX57" s="37"/>
      <c r="JSY57" s="37"/>
      <c r="JSZ57" s="37"/>
      <c r="JTA57" s="37"/>
      <c r="JTB57" s="37"/>
      <c r="JTC57" s="37"/>
      <c r="JTD57" s="37"/>
      <c r="JTE57" s="37"/>
      <c r="JTF57" s="37"/>
      <c r="JTG57" s="37"/>
      <c r="JTH57" s="37"/>
      <c r="JTI57" s="37"/>
      <c r="JTJ57" s="37"/>
      <c r="JTK57" s="37"/>
      <c r="JTL57" s="37"/>
      <c r="JTM57" s="37"/>
      <c r="JTN57" s="37"/>
      <c r="JTO57" s="37"/>
      <c r="JTP57" s="37"/>
      <c r="JTQ57" s="37"/>
      <c r="JTR57" s="37"/>
      <c r="JTS57" s="37"/>
      <c r="JTT57" s="37"/>
      <c r="JTU57" s="37"/>
      <c r="JTV57" s="37"/>
      <c r="JTW57" s="37"/>
      <c r="JTX57" s="37"/>
      <c r="JTY57" s="37"/>
      <c r="JTZ57" s="37"/>
      <c r="JUA57" s="37"/>
      <c r="JUB57" s="37"/>
      <c r="JUC57" s="37"/>
      <c r="JUD57" s="37"/>
      <c r="JUE57" s="37"/>
      <c r="JUF57" s="37"/>
      <c r="JUG57" s="37"/>
      <c r="JUH57" s="37"/>
      <c r="JUI57" s="37"/>
      <c r="JUJ57" s="37"/>
      <c r="JUK57" s="37"/>
      <c r="JUL57" s="37"/>
      <c r="JUM57" s="37"/>
      <c r="JUN57" s="37"/>
      <c r="JUO57" s="37"/>
      <c r="JUP57" s="37"/>
      <c r="JUQ57" s="37"/>
      <c r="JUR57" s="37"/>
      <c r="JUS57" s="37"/>
      <c r="JUT57" s="37"/>
      <c r="JUU57" s="37"/>
      <c r="JUV57" s="37"/>
      <c r="JUW57" s="37"/>
      <c r="JUX57" s="37"/>
      <c r="JUY57" s="37"/>
      <c r="JUZ57" s="37"/>
      <c r="JVA57" s="37"/>
      <c r="JVB57" s="37"/>
      <c r="JVC57" s="37"/>
      <c r="JVD57" s="37"/>
      <c r="JVE57" s="37"/>
      <c r="JVF57" s="37"/>
      <c r="JVG57" s="37"/>
      <c r="JVH57" s="37"/>
      <c r="JVI57" s="37"/>
      <c r="JVJ57" s="37"/>
      <c r="JVK57" s="37"/>
      <c r="JVL57" s="37"/>
      <c r="JVM57" s="37"/>
      <c r="JVN57" s="37"/>
      <c r="JVO57" s="37"/>
      <c r="JVP57" s="37"/>
      <c r="JVQ57" s="37"/>
      <c r="JVR57" s="37"/>
      <c r="JVS57" s="37"/>
      <c r="JVT57" s="37"/>
      <c r="JVU57" s="37"/>
      <c r="JVV57" s="37"/>
      <c r="JVW57" s="37"/>
      <c r="JVX57" s="37"/>
      <c r="JVY57" s="37"/>
      <c r="JVZ57" s="37"/>
      <c r="JWA57" s="37"/>
      <c r="JWB57" s="37"/>
      <c r="JWC57" s="37"/>
      <c r="JWD57" s="37"/>
      <c r="JWE57" s="37"/>
      <c r="JWF57" s="37"/>
      <c r="JWG57" s="37"/>
      <c r="JWH57" s="37"/>
      <c r="JWI57" s="37"/>
      <c r="JWJ57" s="37"/>
      <c r="JWK57" s="37"/>
      <c r="JWL57" s="37"/>
      <c r="JWM57" s="37"/>
      <c r="JWN57" s="37"/>
      <c r="JWO57" s="37"/>
      <c r="JWP57" s="37"/>
      <c r="JWQ57" s="37"/>
      <c r="JWR57" s="37"/>
      <c r="JWS57" s="37"/>
      <c r="JWT57" s="37"/>
      <c r="JWU57" s="37"/>
      <c r="JWV57" s="37"/>
      <c r="JWW57" s="37"/>
      <c r="JWX57" s="37"/>
      <c r="JWY57" s="37"/>
      <c r="JWZ57" s="37"/>
      <c r="JXA57" s="37"/>
      <c r="JXB57" s="37"/>
      <c r="JXC57" s="37"/>
      <c r="JXD57" s="37"/>
      <c r="JXE57" s="37"/>
      <c r="JXF57" s="37"/>
      <c r="JXG57" s="37"/>
      <c r="JXH57" s="37"/>
      <c r="JXI57" s="37"/>
      <c r="JXJ57" s="37"/>
      <c r="JXK57" s="37"/>
      <c r="JXL57" s="37"/>
      <c r="JXM57" s="37"/>
      <c r="JXN57" s="37"/>
      <c r="JXO57" s="37"/>
      <c r="JXP57" s="37"/>
      <c r="JXQ57" s="37"/>
      <c r="JXR57" s="37"/>
      <c r="JXS57" s="37"/>
      <c r="JXT57" s="37"/>
      <c r="JXU57" s="37"/>
      <c r="JXV57" s="37"/>
      <c r="JXW57" s="37"/>
      <c r="JXX57" s="37"/>
      <c r="JXY57" s="37"/>
      <c r="JXZ57" s="37"/>
      <c r="JYA57" s="37"/>
      <c r="JYB57" s="37"/>
      <c r="JYC57" s="37"/>
      <c r="JYD57" s="37"/>
      <c r="JYE57" s="37"/>
      <c r="JYF57" s="37"/>
      <c r="JYG57" s="37"/>
      <c r="JYH57" s="37"/>
      <c r="JYI57" s="37"/>
      <c r="JYJ57" s="37"/>
      <c r="JYK57" s="37"/>
      <c r="JYL57" s="37"/>
      <c r="JYM57" s="37"/>
      <c r="JYN57" s="37"/>
      <c r="JYO57" s="37"/>
      <c r="JYP57" s="37"/>
      <c r="JYQ57" s="37"/>
      <c r="JYR57" s="37"/>
      <c r="JYS57" s="37"/>
      <c r="JYT57" s="37"/>
      <c r="JYU57" s="37"/>
      <c r="JYV57" s="37"/>
      <c r="JYW57" s="37"/>
      <c r="JYX57" s="37"/>
      <c r="JYY57" s="37"/>
      <c r="JYZ57" s="37"/>
      <c r="JZA57" s="37"/>
      <c r="JZB57" s="37"/>
      <c r="JZC57" s="37"/>
      <c r="JZD57" s="37"/>
      <c r="JZE57" s="37"/>
      <c r="JZF57" s="37"/>
      <c r="JZG57" s="37"/>
      <c r="JZH57" s="37"/>
      <c r="JZI57" s="37"/>
      <c r="JZJ57" s="37"/>
      <c r="JZK57" s="37"/>
      <c r="JZL57" s="37"/>
      <c r="JZM57" s="37"/>
      <c r="JZN57" s="37"/>
      <c r="JZO57" s="37"/>
      <c r="JZP57" s="37"/>
      <c r="JZQ57" s="37"/>
      <c r="JZR57" s="37"/>
      <c r="JZS57" s="37"/>
      <c r="JZT57" s="37"/>
      <c r="JZU57" s="37"/>
      <c r="JZV57" s="37"/>
      <c r="JZW57" s="37"/>
      <c r="JZX57" s="37"/>
      <c r="JZY57" s="37"/>
      <c r="JZZ57" s="37"/>
      <c r="KAA57" s="37"/>
      <c r="KAB57" s="37"/>
      <c r="KAC57" s="37"/>
      <c r="KAD57" s="37"/>
      <c r="KAE57" s="37"/>
      <c r="KAF57" s="37"/>
      <c r="KAG57" s="37"/>
      <c r="KAH57" s="37"/>
      <c r="KAI57" s="37"/>
      <c r="KAJ57" s="37"/>
      <c r="KAK57" s="37"/>
      <c r="KAL57" s="37"/>
      <c r="KAM57" s="37"/>
      <c r="KAN57" s="37"/>
      <c r="KAO57" s="37"/>
      <c r="KAP57" s="37"/>
      <c r="KAQ57" s="37"/>
      <c r="KAR57" s="37"/>
      <c r="KAS57" s="37"/>
      <c r="KAT57" s="37"/>
      <c r="KAU57" s="37"/>
      <c r="KAV57" s="37"/>
      <c r="KAW57" s="37"/>
      <c r="KAX57" s="37"/>
      <c r="KAY57" s="37"/>
      <c r="KAZ57" s="37"/>
      <c r="KBA57" s="37"/>
      <c r="KBB57" s="37"/>
      <c r="KBC57" s="37"/>
      <c r="KBD57" s="37"/>
      <c r="KBE57" s="37"/>
      <c r="KBF57" s="37"/>
      <c r="KBG57" s="37"/>
      <c r="KBH57" s="37"/>
      <c r="KBI57" s="37"/>
      <c r="KBJ57" s="37"/>
      <c r="KBK57" s="37"/>
      <c r="KBL57" s="37"/>
      <c r="KBM57" s="37"/>
      <c r="KBN57" s="37"/>
      <c r="KBO57" s="37"/>
      <c r="KBP57" s="37"/>
      <c r="KBQ57" s="37"/>
      <c r="KBR57" s="37"/>
      <c r="KBS57" s="37"/>
      <c r="KBT57" s="37"/>
      <c r="KBU57" s="37"/>
      <c r="KBV57" s="37"/>
      <c r="KBW57" s="37"/>
      <c r="KBX57" s="37"/>
      <c r="KBY57" s="37"/>
      <c r="KBZ57" s="37"/>
      <c r="KCA57" s="37"/>
      <c r="KCB57" s="37"/>
      <c r="KCC57" s="37"/>
      <c r="KCD57" s="37"/>
      <c r="KCE57" s="37"/>
      <c r="KCF57" s="37"/>
      <c r="KCG57" s="37"/>
      <c r="KCH57" s="37"/>
      <c r="KCI57" s="37"/>
      <c r="KCJ57" s="37"/>
      <c r="KCK57" s="37"/>
      <c r="KCL57" s="37"/>
      <c r="KCM57" s="37"/>
      <c r="KCN57" s="37"/>
      <c r="KCO57" s="37"/>
      <c r="KCP57" s="37"/>
      <c r="KCQ57" s="37"/>
      <c r="KCR57" s="37"/>
      <c r="KCS57" s="37"/>
      <c r="KCT57" s="37"/>
      <c r="KCU57" s="37"/>
      <c r="KCV57" s="37"/>
      <c r="KCW57" s="37"/>
      <c r="KCX57" s="37"/>
      <c r="KCY57" s="37"/>
      <c r="KCZ57" s="37"/>
      <c r="KDA57" s="37"/>
      <c r="KDB57" s="37"/>
      <c r="KDC57" s="37"/>
      <c r="KDD57" s="37"/>
      <c r="KDE57" s="37"/>
      <c r="KDF57" s="37"/>
      <c r="KDG57" s="37"/>
      <c r="KDH57" s="37"/>
      <c r="KDI57" s="37"/>
      <c r="KDJ57" s="37"/>
      <c r="KDK57" s="37"/>
      <c r="KDL57" s="37"/>
      <c r="KDM57" s="37"/>
      <c r="KDN57" s="37"/>
      <c r="KDO57" s="37"/>
      <c r="KDP57" s="37"/>
      <c r="KDQ57" s="37"/>
      <c r="KDR57" s="37"/>
      <c r="KDS57" s="37"/>
      <c r="KDT57" s="37"/>
      <c r="KDU57" s="37"/>
      <c r="KDV57" s="37"/>
      <c r="KDW57" s="37"/>
      <c r="KDX57" s="37"/>
      <c r="KDY57" s="37"/>
      <c r="KDZ57" s="37"/>
      <c r="KEA57" s="37"/>
      <c r="KEB57" s="37"/>
      <c r="KEC57" s="37"/>
      <c r="KED57" s="37"/>
      <c r="KEE57" s="37"/>
      <c r="KEF57" s="37"/>
      <c r="KEG57" s="37"/>
      <c r="KEH57" s="37"/>
      <c r="KEI57" s="37"/>
      <c r="KEJ57" s="37"/>
      <c r="KEK57" s="37"/>
      <c r="KEL57" s="37"/>
      <c r="KEM57" s="37"/>
      <c r="KEN57" s="37"/>
      <c r="KEO57" s="37"/>
      <c r="KEP57" s="37"/>
      <c r="KEQ57" s="37"/>
      <c r="KER57" s="37"/>
      <c r="KES57" s="37"/>
      <c r="KET57" s="37"/>
      <c r="KEU57" s="37"/>
      <c r="KEV57" s="37"/>
      <c r="KEW57" s="37"/>
      <c r="KEX57" s="37"/>
      <c r="KEY57" s="37"/>
      <c r="KEZ57" s="37"/>
      <c r="KFA57" s="37"/>
      <c r="KFB57" s="37"/>
      <c r="KFC57" s="37"/>
      <c r="KFD57" s="37"/>
      <c r="KFE57" s="37"/>
      <c r="KFF57" s="37"/>
      <c r="KFG57" s="37"/>
      <c r="KFH57" s="37"/>
      <c r="KFI57" s="37"/>
      <c r="KFJ57" s="37"/>
      <c r="KFK57" s="37"/>
      <c r="KFL57" s="37"/>
      <c r="KFM57" s="37"/>
      <c r="KFN57" s="37"/>
      <c r="KFO57" s="37"/>
      <c r="KFP57" s="37"/>
      <c r="KFQ57" s="37"/>
      <c r="KFR57" s="37"/>
      <c r="KFS57" s="37"/>
      <c r="KFT57" s="37"/>
      <c r="KFU57" s="37"/>
      <c r="KFV57" s="37"/>
      <c r="KFW57" s="37"/>
      <c r="KFX57" s="37"/>
      <c r="KFY57" s="37"/>
      <c r="KFZ57" s="37"/>
      <c r="KGA57" s="37"/>
      <c r="KGB57" s="37"/>
      <c r="KGC57" s="37"/>
      <c r="KGD57" s="37"/>
      <c r="KGE57" s="37"/>
      <c r="KGF57" s="37"/>
      <c r="KGG57" s="37"/>
      <c r="KGH57" s="37"/>
      <c r="KGI57" s="37"/>
      <c r="KGJ57" s="37"/>
      <c r="KGK57" s="37"/>
      <c r="KGL57" s="37"/>
      <c r="KGM57" s="37"/>
      <c r="KGN57" s="37"/>
      <c r="KGO57" s="37"/>
      <c r="KGP57" s="37"/>
      <c r="KGQ57" s="37"/>
      <c r="KGR57" s="37"/>
      <c r="KGS57" s="37"/>
      <c r="KGT57" s="37"/>
      <c r="KGU57" s="37"/>
      <c r="KGV57" s="37"/>
      <c r="KGW57" s="37"/>
      <c r="KGX57" s="37"/>
      <c r="KGY57" s="37"/>
      <c r="KGZ57" s="37"/>
      <c r="KHA57" s="37"/>
      <c r="KHB57" s="37"/>
      <c r="KHC57" s="37"/>
      <c r="KHD57" s="37"/>
      <c r="KHE57" s="37"/>
      <c r="KHF57" s="37"/>
      <c r="KHG57" s="37"/>
      <c r="KHH57" s="37"/>
      <c r="KHI57" s="37"/>
      <c r="KHJ57" s="37"/>
      <c r="KHK57" s="37"/>
      <c r="KHL57" s="37"/>
      <c r="KHM57" s="37"/>
      <c r="KHN57" s="37"/>
      <c r="KHO57" s="37"/>
      <c r="KHP57" s="37"/>
      <c r="KHQ57" s="37"/>
      <c r="KHR57" s="37"/>
      <c r="KHS57" s="37"/>
      <c r="KHT57" s="37"/>
      <c r="KHU57" s="37"/>
      <c r="KHV57" s="37"/>
      <c r="KHW57" s="37"/>
      <c r="KHX57" s="37"/>
      <c r="KHY57" s="37"/>
      <c r="KHZ57" s="37"/>
      <c r="KIA57" s="37"/>
      <c r="KIB57" s="37"/>
      <c r="KIC57" s="37"/>
      <c r="KID57" s="37"/>
      <c r="KIE57" s="37"/>
      <c r="KIF57" s="37"/>
      <c r="KIG57" s="37"/>
      <c r="KIH57" s="37"/>
      <c r="KII57" s="37"/>
      <c r="KIJ57" s="37"/>
      <c r="KIK57" s="37"/>
      <c r="KIL57" s="37"/>
      <c r="KIM57" s="37"/>
      <c r="KIN57" s="37"/>
      <c r="KIO57" s="37"/>
      <c r="KIP57" s="37"/>
      <c r="KIQ57" s="37"/>
      <c r="KIR57" s="37"/>
      <c r="KIS57" s="37"/>
      <c r="KIT57" s="37"/>
      <c r="KIU57" s="37"/>
      <c r="KIV57" s="37"/>
      <c r="KIW57" s="37"/>
      <c r="KIX57" s="37"/>
      <c r="KIY57" s="37"/>
      <c r="KIZ57" s="37"/>
      <c r="KJA57" s="37"/>
      <c r="KJB57" s="37"/>
      <c r="KJC57" s="37"/>
      <c r="KJD57" s="37"/>
      <c r="KJE57" s="37"/>
      <c r="KJF57" s="37"/>
      <c r="KJG57" s="37"/>
      <c r="KJH57" s="37"/>
      <c r="KJI57" s="37"/>
      <c r="KJJ57" s="37"/>
      <c r="KJK57" s="37"/>
      <c r="KJL57" s="37"/>
      <c r="KJM57" s="37"/>
      <c r="KJN57" s="37"/>
      <c r="KJO57" s="37"/>
      <c r="KJP57" s="37"/>
      <c r="KJQ57" s="37"/>
      <c r="KJR57" s="37"/>
      <c r="KJS57" s="37"/>
      <c r="KJT57" s="37"/>
      <c r="KJU57" s="37"/>
      <c r="KJV57" s="37"/>
      <c r="KJW57" s="37"/>
      <c r="KJX57" s="37"/>
      <c r="KJY57" s="37"/>
      <c r="KJZ57" s="37"/>
      <c r="KKA57" s="37"/>
      <c r="KKB57" s="37"/>
      <c r="KKC57" s="37"/>
      <c r="KKD57" s="37"/>
      <c r="KKE57" s="37"/>
      <c r="KKF57" s="37"/>
      <c r="KKG57" s="37"/>
      <c r="KKH57" s="37"/>
      <c r="KKI57" s="37"/>
      <c r="KKJ57" s="37"/>
      <c r="KKK57" s="37"/>
      <c r="KKL57" s="37"/>
      <c r="KKM57" s="37"/>
      <c r="KKN57" s="37"/>
      <c r="KKO57" s="37"/>
      <c r="KKP57" s="37"/>
      <c r="KKQ57" s="37"/>
      <c r="KKR57" s="37"/>
      <c r="KKS57" s="37"/>
      <c r="KKT57" s="37"/>
      <c r="KKU57" s="37"/>
      <c r="KKV57" s="37"/>
      <c r="KKW57" s="37"/>
      <c r="KKX57" s="37"/>
      <c r="KKY57" s="37"/>
      <c r="KKZ57" s="37"/>
      <c r="KLA57" s="37"/>
      <c r="KLB57" s="37"/>
      <c r="KLC57" s="37"/>
      <c r="KLD57" s="37"/>
      <c r="KLE57" s="37"/>
      <c r="KLF57" s="37"/>
      <c r="KLG57" s="37"/>
      <c r="KLH57" s="37"/>
      <c r="KLI57" s="37"/>
      <c r="KLJ57" s="37"/>
      <c r="KLK57" s="37"/>
      <c r="KLL57" s="37"/>
      <c r="KLM57" s="37"/>
      <c r="KLN57" s="37"/>
      <c r="KLO57" s="37"/>
      <c r="KLP57" s="37"/>
      <c r="KLQ57" s="37"/>
      <c r="KLR57" s="37"/>
      <c r="KLS57" s="37"/>
      <c r="KLT57" s="37"/>
      <c r="KLU57" s="37"/>
      <c r="KLV57" s="37"/>
      <c r="KLW57" s="37"/>
      <c r="KLX57" s="37"/>
      <c r="KLY57" s="37"/>
      <c r="KLZ57" s="37"/>
      <c r="KMA57" s="37"/>
      <c r="KMB57" s="37"/>
      <c r="KMC57" s="37"/>
      <c r="KMD57" s="37"/>
      <c r="KME57" s="37"/>
      <c r="KMF57" s="37"/>
      <c r="KMG57" s="37"/>
      <c r="KMH57" s="37"/>
      <c r="KMI57" s="37"/>
      <c r="KMJ57" s="37"/>
      <c r="KMK57" s="37"/>
      <c r="KML57" s="37"/>
      <c r="KMM57" s="37"/>
      <c r="KMN57" s="37"/>
      <c r="KMO57" s="37"/>
      <c r="KMP57" s="37"/>
      <c r="KMQ57" s="37"/>
      <c r="KMR57" s="37"/>
      <c r="KMS57" s="37"/>
      <c r="KMT57" s="37"/>
      <c r="KMU57" s="37"/>
      <c r="KMV57" s="37"/>
      <c r="KMW57" s="37"/>
      <c r="KMX57" s="37"/>
      <c r="KMY57" s="37"/>
      <c r="KMZ57" s="37"/>
      <c r="KNA57" s="37"/>
      <c r="KNB57" s="37"/>
      <c r="KNC57" s="37"/>
      <c r="KND57" s="37"/>
      <c r="KNE57" s="37"/>
      <c r="KNF57" s="37"/>
      <c r="KNG57" s="37"/>
      <c r="KNH57" s="37"/>
      <c r="KNI57" s="37"/>
      <c r="KNJ57" s="37"/>
      <c r="KNK57" s="37"/>
      <c r="KNL57" s="37"/>
      <c r="KNM57" s="37"/>
      <c r="KNN57" s="37"/>
      <c r="KNO57" s="37"/>
      <c r="KNP57" s="37"/>
      <c r="KNQ57" s="37"/>
      <c r="KNR57" s="37"/>
      <c r="KNS57" s="37"/>
      <c r="KNT57" s="37"/>
      <c r="KNU57" s="37"/>
      <c r="KNV57" s="37"/>
      <c r="KNW57" s="37"/>
      <c r="KNX57" s="37"/>
      <c r="KNY57" s="37"/>
      <c r="KNZ57" s="37"/>
      <c r="KOA57" s="37"/>
      <c r="KOB57" s="37"/>
      <c r="KOC57" s="37"/>
      <c r="KOD57" s="37"/>
      <c r="KOE57" s="37"/>
      <c r="KOF57" s="37"/>
      <c r="KOG57" s="37"/>
      <c r="KOH57" s="37"/>
      <c r="KOI57" s="37"/>
      <c r="KOJ57" s="37"/>
      <c r="KOK57" s="37"/>
      <c r="KOL57" s="37"/>
      <c r="KOM57" s="37"/>
      <c r="KON57" s="37"/>
      <c r="KOO57" s="37"/>
      <c r="KOP57" s="37"/>
      <c r="KOQ57" s="37"/>
      <c r="KOR57" s="37"/>
      <c r="KOS57" s="37"/>
      <c r="KOT57" s="37"/>
      <c r="KOU57" s="37"/>
      <c r="KOV57" s="37"/>
      <c r="KOW57" s="37"/>
      <c r="KOX57" s="37"/>
      <c r="KOY57" s="37"/>
      <c r="KOZ57" s="37"/>
      <c r="KPA57" s="37"/>
      <c r="KPB57" s="37"/>
      <c r="KPC57" s="37"/>
      <c r="KPD57" s="37"/>
      <c r="KPE57" s="37"/>
      <c r="KPF57" s="37"/>
      <c r="KPG57" s="37"/>
      <c r="KPH57" s="37"/>
      <c r="KPI57" s="37"/>
      <c r="KPJ57" s="37"/>
      <c r="KPK57" s="37"/>
      <c r="KPL57" s="37"/>
      <c r="KPM57" s="37"/>
      <c r="KPN57" s="37"/>
      <c r="KPO57" s="37"/>
      <c r="KPP57" s="37"/>
      <c r="KPQ57" s="37"/>
      <c r="KPR57" s="37"/>
      <c r="KPS57" s="37"/>
      <c r="KPT57" s="37"/>
      <c r="KPU57" s="37"/>
      <c r="KPV57" s="37"/>
      <c r="KPW57" s="37"/>
      <c r="KPX57" s="37"/>
      <c r="KPY57" s="37"/>
      <c r="KPZ57" s="37"/>
      <c r="KQA57" s="37"/>
      <c r="KQB57" s="37"/>
      <c r="KQC57" s="37"/>
      <c r="KQD57" s="37"/>
      <c r="KQE57" s="37"/>
      <c r="KQF57" s="37"/>
      <c r="KQG57" s="37"/>
      <c r="KQH57" s="37"/>
      <c r="KQI57" s="37"/>
      <c r="KQJ57" s="37"/>
      <c r="KQK57" s="37"/>
      <c r="KQL57" s="37"/>
      <c r="KQM57" s="37"/>
      <c r="KQN57" s="37"/>
      <c r="KQO57" s="37"/>
      <c r="KQP57" s="37"/>
      <c r="KQQ57" s="37"/>
      <c r="KQR57" s="37"/>
      <c r="KQS57" s="37"/>
      <c r="KQT57" s="37"/>
      <c r="KQU57" s="37"/>
      <c r="KQV57" s="37"/>
      <c r="KQW57" s="37"/>
      <c r="KQX57" s="37"/>
      <c r="KQY57" s="37"/>
      <c r="KQZ57" s="37"/>
      <c r="KRA57" s="37"/>
      <c r="KRB57" s="37"/>
      <c r="KRC57" s="37"/>
      <c r="KRD57" s="37"/>
      <c r="KRE57" s="37"/>
      <c r="KRF57" s="37"/>
      <c r="KRG57" s="37"/>
      <c r="KRH57" s="37"/>
      <c r="KRI57" s="37"/>
      <c r="KRJ57" s="37"/>
      <c r="KRK57" s="37"/>
      <c r="KRL57" s="37"/>
      <c r="KRM57" s="37"/>
      <c r="KRN57" s="37"/>
      <c r="KRO57" s="37"/>
      <c r="KRP57" s="37"/>
      <c r="KRQ57" s="37"/>
      <c r="KRR57" s="37"/>
      <c r="KRS57" s="37"/>
      <c r="KRT57" s="37"/>
      <c r="KRU57" s="37"/>
      <c r="KRV57" s="37"/>
      <c r="KRW57" s="37"/>
      <c r="KRX57" s="37"/>
      <c r="KRY57" s="37"/>
      <c r="KRZ57" s="37"/>
      <c r="KSA57" s="37"/>
      <c r="KSB57" s="37"/>
      <c r="KSC57" s="37"/>
      <c r="KSD57" s="37"/>
      <c r="KSE57" s="37"/>
      <c r="KSF57" s="37"/>
      <c r="KSG57" s="37"/>
      <c r="KSH57" s="37"/>
      <c r="KSI57" s="37"/>
      <c r="KSJ57" s="37"/>
      <c r="KSK57" s="37"/>
      <c r="KSL57" s="37"/>
      <c r="KSM57" s="37"/>
      <c r="KSN57" s="37"/>
      <c r="KSO57" s="37"/>
      <c r="KSP57" s="37"/>
      <c r="KSQ57" s="37"/>
      <c r="KSR57" s="37"/>
      <c r="KSS57" s="37"/>
      <c r="KST57" s="37"/>
      <c r="KSU57" s="37"/>
      <c r="KSV57" s="37"/>
      <c r="KSW57" s="37"/>
      <c r="KSX57" s="37"/>
      <c r="KSY57" s="37"/>
      <c r="KSZ57" s="37"/>
      <c r="KTA57" s="37"/>
      <c r="KTB57" s="37"/>
      <c r="KTC57" s="37"/>
      <c r="KTD57" s="37"/>
      <c r="KTE57" s="37"/>
      <c r="KTF57" s="37"/>
      <c r="KTG57" s="37"/>
      <c r="KTH57" s="37"/>
      <c r="KTI57" s="37"/>
      <c r="KTJ57" s="37"/>
      <c r="KTK57" s="37"/>
      <c r="KTL57" s="37"/>
      <c r="KTM57" s="37"/>
      <c r="KTN57" s="37"/>
      <c r="KTO57" s="37"/>
      <c r="KTP57" s="37"/>
      <c r="KTQ57" s="37"/>
      <c r="KTR57" s="37"/>
      <c r="KTS57" s="37"/>
      <c r="KTT57" s="37"/>
      <c r="KTU57" s="37"/>
      <c r="KTV57" s="37"/>
      <c r="KTW57" s="37"/>
      <c r="KTX57" s="37"/>
      <c r="KTY57" s="37"/>
      <c r="KTZ57" s="37"/>
      <c r="KUA57" s="37"/>
      <c r="KUB57" s="37"/>
      <c r="KUC57" s="37"/>
      <c r="KUD57" s="37"/>
      <c r="KUE57" s="37"/>
      <c r="KUF57" s="37"/>
      <c r="KUG57" s="37"/>
      <c r="KUH57" s="37"/>
      <c r="KUI57" s="37"/>
      <c r="KUJ57" s="37"/>
      <c r="KUK57" s="37"/>
      <c r="KUL57" s="37"/>
      <c r="KUM57" s="37"/>
      <c r="KUN57" s="37"/>
      <c r="KUO57" s="37"/>
      <c r="KUP57" s="37"/>
      <c r="KUQ57" s="37"/>
      <c r="KUR57" s="37"/>
      <c r="KUS57" s="37"/>
      <c r="KUT57" s="37"/>
      <c r="KUU57" s="37"/>
      <c r="KUV57" s="37"/>
      <c r="KUW57" s="37"/>
      <c r="KUX57" s="37"/>
      <c r="KUY57" s="37"/>
      <c r="KUZ57" s="37"/>
      <c r="KVA57" s="37"/>
      <c r="KVB57" s="37"/>
      <c r="KVC57" s="37"/>
      <c r="KVD57" s="37"/>
      <c r="KVE57" s="37"/>
      <c r="KVF57" s="37"/>
      <c r="KVG57" s="37"/>
      <c r="KVH57" s="37"/>
      <c r="KVI57" s="37"/>
      <c r="KVJ57" s="37"/>
      <c r="KVK57" s="37"/>
      <c r="KVL57" s="37"/>
      <c r="KVM57" s="37"/>
      <c r="KVN57" s="37"/>
      <c r="KVO57" s="37"/>
      <c r="KVP57" s="37"/>
      <c r="KVQ57" s="37"/>
      <c r="KVR57" s="37"/>
      <c r="KVS57" s="37"/>
      <c r="KVT57" s="37"/>
      <c r="KVU57" s="37"/>
      <c r="KVV57" s="37"/>
      <c r="KVW57" s="37"/>
      <c r="KVX57" s="37"/>
      <c r="KVY57" s="37"/>
      <c r="KVZ57" s="37"/>
      <c r="KWA57" s="37"/>
      <c r="KWB57" s="37"/>
      <c r="KWC57" s="37"/>
      <c r="KWD57" s="37"/>
      <c r="KWE57" s="37"/>
      <c r="KWF57" s="37"/>
      <c r="KWG57" s="37"/>
      <c r="KWH57" s="37"/>
      <c r="KWI57" s="37"/>
      <c r="KWJ57" s="37"/>
      <c r="KWK57" s="37"/>
      <c r="KWL57" s="37"/>
      <c r="KWM57" s="37"/>
      <c r="KWN57" s="37"/>
      <c r="KWO57" s="37"/>
      <c r="KWP57" s="37"/>
      <c r="KWQ57" s="37"/>
      <c r="KWR57" s="37"/>
      <c r="KWS57" s="37"/>
      <c r="KWT57" s="37"/>
      <c r="KWU57" s="37"/>
      <c r="KWV57" s="37"/>
      <c r="KWW57" s="37"/>
      <c r="KWX57" s="37"/>
      <c r="KWY57" s="37"/>
      <c r="KWZ57" s="37"/>
      <c r="KXA57" s="37"/>
      <c r="KXB57" s="37"/>
      <c r="KXC57" s="37"/>
      <c r="KXD57" s="37"/>
      <c r="KXE57" s="37"/>
      <c r="KXF57" s="37"/>
      <c r="KXG57" s="37"/>
      <c r="KXH57" s="37"/>
      <c r="KXI57" s="37"/>
      <c r="KXJ57" s="37"/>
      <c r="KXK57" s="37"/>
      <c r="KXL57" s="37"/>
      <c r="KXM57" s="37"/>
      <c r="KXN57" s="37"/>
      <c r="KXO57" s="37"/>
      <c r="KXP57" s="37"/>
      <c r="KXQ57" s="37"/>
      <c r="KXR57" s="37"/>
      <c r="KXS57" s="37"/>
      <c r="KXT57" s="37"/>
      <c r="KXU57" s="37"/>
      <c r="KXV57" s="37"/>
      <c r="KXW57" s="37"/>
      <c r="KXX57" s="37"/>
      <c r="KXY57" s="37"/>
      <c r="KXZ57" s="37"/>
      <c r="KYA57" s="37"/>
      <c r="KYB57" s="37"/>
      <c r="KYC57" s="37"/>
      <c r="KYD57" s="37"/>
      <c r="KYE57" s="37"/>
      <c r="KYF57" s="37"/>
      <c r="KYG57" s="37"/>
      <c r="KYH57" s="37"/>
      <c r="KYI57" s="37"/>
      <c r="KYJ57" s="37"/>
      <c r="KYK57" s="37"/>
      <c r="KYL57" s="37"/>
      <c r="KYM57" s="37"/>
      <c r="KYN57" s="37"/>
      <c r="KYO57" s="37"/>
      <c r="KYP57" s="37"/>
      <c r="KYQ57" s="37"/>
      <c r="KYR57" s="37"/>
      <c r="KYS57" s="37"/>
      <c r="KYT57" s="37"/>
      <c r="KYU57" s="37"/>
      <c r="KYV57" s="37"/>
      <c r="KYW57" s="37"/>
      <c r="KYX57" s="37"/>
      <c r="KYY57" s="37"/>
      <c r="KYZ57" s="37"/>
      <c r="KZA57" s="37"/>
      <c r="KZB57" s="37"/>
      <c r="KZC57" s="37"/>
      <c r="KZD57" s="37"/>
      <c r="KZE57" s="37"/>
      <c r="KZF57" s="37"/>
      <c r="KZG57" s="37"/>
      <c r="KZH57" s="37"/>
      <c r="KZI57" s="37"/>
      <c r="KZJ57" s="37"/>
      <c r="KZK57" s="37"/>
      <c r="KZL57" s="37"/>
      <c r="KZM57" s="37"/>
      <c r="KZN57" s="37"/>
      <c r="KZO57" s="37"/>
      <c r="KZP57" s="37"/>
      <c r="KZQ57" s="37"/>
      <c r="KZR57" s="37"/>
      <c r="KZS57" s="37"/>
      <c r="KZT57" s="37"/>
      <c r="KZU57" s="37"/>
      <c r="KZV57" s="37"/>
      <c r="KZW57" s="37"/>
      <c r="KZX57" s="37"/>
      <c r="KZY57" s="37"/>
      <c r="KZZ57" s="37"/>
      <c r="LAA57" s="37"/>
      <c r="LAB57" s="37"/>
      <c r="LAC57" s="37"/>
      <c r="LAD57" s="37"/>
      <c r="LAE57" s="37"/>
      <c r="LAF57" s="37"/>
      <c r="LAG57" s="37"/>
      <c r="LAH57" s="37"/>
      <c r="LAI57" s="37"/>
      <c r="LAJ57" s="37"/>
      <c r="LAK57" s="37"/>
      <c r="LAL57" s="37"/>
      <c r="LAM57" s="37"/>
      <c r="LAN57" s="37"/>
      <c r="LAO57" s="37"/>
      <c r="LAP57" s="37"/>
      <c r="LAQ57" s="37"/>
      <c r="LAR57" s="37"/>
      <c r="LAS57" s="37"/>
      <c r="LAT57" s="37"/>
      <c r="LAU57" s="37"/>
      <c r="LAV57" s="37"/>
      <c r="LAW57" s="37"/>
      <c r="LAX57" s="37"/>
      <c r="LAY57" s="37"/>
      <c r="LAZ57" s="37"/>
      <c r="LBA57" s="37"/>
      <c r="LBB57" s="37"/>
      <c r="LBC57" s="37"/>
      <c r="LBD57" s="37"/>
      <c r="LBE57" s="37"/>
      <c r="LBF57" s="37"/>
      <c r="LBG57" s="37"/>
      <c r="LBH57" s="37"/>
      <c r="LBI57" s="37"/>
      <c r="LBJ57" s="37"/>
      <c r="LBK57" s="37"/>
      <c r="LBL57" s="37"/>
      <c r="LBM57" s="37"/>
      <c r="LBN57" s="37"/>
      <c r="LBO57" s="37"/>
      <c r="LBP57" s="37"/>
      <c r="LBQ57" s="37"/>
      <c r="LBR57" s="37"/>
      <c r="LBS57" s="37"/>
      <c r="LBT57" s="37"/>
      <c r="LBU57" s="37"/>
      <c r="LBV57" s="37"/>
      <c r="LBW57" s="37"/>
      <c r="LBX57" s="37"/>
      <c r="LBY57" s="37"/>
      <c r="LBZ57" s="37"/>
      <c r="LCA57" s="37"/>
      <c r="LCB57" s="37"/>
      <c r="LCC57" s="37"/>
      <c r="LCD57" s="37"/>
      <c r="LCE57" s="37"/>
      <c r="LCF57" s="37"/>
      <c r="LCG57" s="37"/>
      <c r="LCH57" s="37"/>
      <c r="LCI57" s="37"/>
      <c r="LCJ57" s="37"/>
      <c r="LCK57" s="37"/>
      <c r="LCL57" s="37"/>
      <c r="LCM57" s="37"/>
      <c r="LCN57" s="37"/>
      <c r="LCO57" s="37"/>
      <c r="LCP57" s="37"/>
      <c r="LCQ57" s="37"/>
      <c r="LCR57" s="37"/>
      <c r="LCS57" s="37"/>
      <c r="LCT57" s="37"/>
      <c r="LCU57" s="37"/>
      <c r="LCV57" s="37"/>
      <c r="LCW57" s="37"/>
      <c r="LCX57" s="37"/>
      <c r="LCY57" s="37"/>
      <c r="LCZ57" s="37"/>
      <c r="LDA57" s="37"/>
      <c r="LDB57" s="37"/>
      <c r="LDC57" s="37"/>
      <c r="LDD57" s="37"/>
      <c r="LDE57" s="37"/>
      <c r="LDF57" s="37"/>
      <c r="LDG57" s="37"/>
      <c r="LDH57" s="37"/>
      <c r="LDI57" s="37"/>
      <c r="LDJ57" s="37"/>
      <c r="LDK57" s="37"/>
      <c r="LDL57" s="37"/>
      <c r="LDM57" s="37"/>
      <c r="LDN57" s="37"/>
      <c r="LDO57" s="37"/>
      <c r="LDP57" s="37"/>
      <c r="LDQ57" s="37"/>
      <c r="LDR57" s="37"/>
      <c r="LDS57" s="37"/>
      <c r="LDT57" s="37"/>
      <c r="LDU57" s="37"/>
      <c r="LDV57" s="37"/>
      <c r="LDW57" s="37"/>
      <c r="LDX57" s="37"/>
      <c r="LDY57" s="37"/>
      <c r="LDZ57" s="37"/>
      <c r="LEA57" s="37"/>
      <c r="LEB57" s="37"/>
      <c r="LEC57" s="37"/>
      <c r="LED57" s="37"/>
      <c r="LEE57" s="37"/>
      <c r="LEF57" s="37"/>
      <c r="LEG57" s="37"/>
      <c r="LEH57" s="37"/>
      <c r="LEI57" s="37"/>
      <c r="LEJ57" s="37"/>
      <c r="LEK57" s="37"/>
      <c r="LEL57" s="37"/>
      <c r="LEM57" s="37"/>
      <c r="LEN57" s="37"/>
      <c r="LEO57" s="37"/>
      <c r="LEP57" s="37"/>
      <c r="LEQ57" s="37"/>
      <c r="LER57" s="37"/>
      <c r="LES57" s="37"/>
      <c r="LET57" s="37"/>
      <c r="LEU57" s="37"/>
      <c r="LEV57" s="37"/>
      <c r="LEW57" s="37"/>
      <c r="LEX57" s="37"/>
      <c r="LEY57" s="37"/>
      <c r="LEZ57" s="37"/>
      <c r="LFA57" s="37"/>
      <c r="LFB57" s="37"/>
      <c r="LFC57" s="37"/>
      <c r="LFD57" s="37"/>
      <c r="LFE57" s="37"/>
      <c r="LFF57" s="37"/>
      <c r="LFG57" s="37"/>
      <c r="LFH57" s="37"/>
      <c r="LFI57" s="37"/>
      <c r="LFJ57" s="37"/>
      <c r="LFK57" s="37"/>
      <c r="LFL57" s="37"/>
      <c r="LFM57" s="37"/>
      <c r="LFN57" s="37"/>
      <c r="LFO57" s="37"/>
      <c r="LFP57" s="37"/>
      <c r="LFQ57" s="37"/>
      <c r="LFR57" s="37"/>
      <c r="LFS57" s="37"/>
      <c r="LFT57" s="37"/>
      <c r="LFU57" s="37"/>
      <c r="LFV57" s="37"/>
      <c r="LFW57" s="37"/>
      <c r="LFX57" s="37"/>
      <c r="LFY57" s="37"/>
      <c r="LFZ57" s="37"/>
      <c r="LGA57" s="37"/>
      <c r="LGB57" s="37"/>
      <c r="LGC57" s="37"/>
      <c r="LGD57" s="37"/>
      <c r="LGE57" s="37"/>
      <c r="LGF57" s="37"/>
      <c r="LGG57" s="37"/>
      <c r="LGH57" s="37"/>
      <c r="LGI57" s="37"/>
      <c r="LGJ57" s="37"/>
      <c r="LGK57" s="37"/>
      <c r="LGL57" s="37"/>
      <c r="LGM57" s="37"/>
      <c r="LGN57" s="37"/>
      <c r="LGO57" s="37"/>
      <c r="LGP57" s="37"/>
      <c r="LGQ57" s="37"/>
      <c r="LGR57" s="37"/>
      <c r="LGS57" s="37"/>
      <c r="LGT57" s="37"/>
      <c r="LGU57" s="37"/>
      <c r="LGV57" s="37"/>
      <c r="LGW57" s="37"/>
      <c r="LGX57" s="37"/>
      <c r="LGY57" s="37"/>
      <c r="LGZ57" s="37"/>
      <c r="LHA57" s="37"/>
      <c r="LHB57" s="37"/>
      <c r="LHC57" s="37"/>
      <c r="LHD57" s="37"/>
      <c r="LHE57" s="37"/>
      <c r="LHF57" s="37"/>
      <c r="LHG57" s="37"/>
      <c r="LHH57" s="37"/>
      <c r="LHI57" s="37"/>
      <c r="LHJ57" s="37"/>
      <c r="LHK57" s="37"/>
      <c r="LHL57" s="37"/>
      <c r="LHM57" s="37"/>
      <c r="LHN57" s="37"/>
      <c r="LHO57" s="37"/>
      <c r="LHP57" s="37"/>
      <c r="LHQ57" s="37"/>
      <c r="LHR57" s="37"/>
      <c r="LHS57" s="37"/>
      <c r="LHT57" s="37"/>
      <c r="LHU57" s="37"/>
      <c r="LHV57" s="37"/>
      <c r="LHW57" s="37"/>
      <c r="LHX57" s="37"/>
      <c r="LHY57" s="37"/>
      <c r="LHZ57" s="37"/>
      <c r="LIA57" s="37"/>
      <c r="LIB57" s="37"/>
      <c r="LIC57" s="37"/>
      <c r="LID57" s="37"/>
      <c r="LIE57" s="37"/>
      <c r="LIF57" s="37"/>
      <c r="LIG57" s="37"/>
      <c r="LIH57" s="37"/>
      <c r="LII57" s="37"/>
      <c r="LIJ57" s="37"/>
      <c r="LIK57" s="37"/>
      <c r="LIL57" s="37"/>
      <c r="LIM57" s="37"/>
      <c r="LIN57" s="37"/>
      <c r="LIO57" s="37"/>
      <c r="LIP57" s="37"/>
      <c r="LIQ57" s="37"/>
      <c r="LIR57" s="37"/>
      <c r="LIS57" s="37"/>
      <c r="LIT57" s="37"/>
      <c r="LIU57" s="37"/>
      <c r="LIV57" s="37"/>
      <c r="LIW57" s="37"/>
      <c r="LIX57" s="37"/>
      <c r="LIY57" s="37"/>
      <c r="LIZ57" s="37"/>
      <c r="LJA57" s="37"/>
      <c r="LJB57" s="37"/>
      <c r="LJC57" s="37"/>
      <c r="LJD57" s="37"/>
      <c r="LJE57" s="37"/>
      <c r="LJF57" s="37"/>
      <c r="LJG57" s="37"/>
      <c r="LJH57" s="37"/>
      <c r="LJI57" s="37"/>
      <c r="LJJ57" s="37"/>
      <c r="LJK57" s="37"/>
      <c r="LJL57" s="37"/>
      <c r="LJM57" s="37"/>
      <c r="LJN57" s="37"/>
      <c r="LJO57" s="37"/>
      <c r="LJP57" s="37"/>
      <c r="LJQ57" s="37"/>
      <c r="LJR57" s="37"/>
      <c r="LJS57" s="37"/>
      <c r="LJT57" s="37"/>
      <c r="LJU57" s="37"/>
      <c r="LJV57" s="37"/>
      <c r="LJW57" s="37"/>
      <c r="LJX57" s="37"/>
      <c r="LJY57" s="37"/>
      <c r="LJZ57" s="37"/>
      <c r="LKA57" s="37"/>
      <c r="LKB57" s="37"/>
      <c r="LKC57" s="37"/>
      <c r="LKD57" s="37"/>
      <c r="LKE57" s="37"/>
      <c r="LKF57" s="37"/>
      <c r="LKG57" s="37"/>
      <c r="LKH57" s="37"/>
      <c r="LKI57" s="37"/>
      <c r="LKJ57" s="37"/>
      <c r="LKK57" s="37"/>
      <c r="LKL57" s="37"/>
      <c r="LKM57" s="37"/>
      <c r="LKN57" s="37"/>
      <c r="LKO57" s="37"/>
      <c r="LKP57" s="37"/>
      <c r="LKQ57" s="37"/>
      <c r="LKR57" s="37"/>
      <c r="LKS57" s="37"/>
      <c r="LKT57" s="37"/>
      <c r="LKU57" s="37"/>
      <c r="LKV57" s="37"/>
      <c r="LKW57" s="37"/>
      <c r="LKX57" s="37"/>
      <c r="LKY57" s="37"/>
      <c r="LKZ57" s="37"/>
      <c r="LLA57" s="37"/>
      <c r="LLB57" s="37"/>
      <c r="LLC57" s="37"/>
      <c r="LLD57" s="37"/>
      <c r="LLE57" s="37"/>
      <c r="LLF57" s="37"/>
      <c r="LLG57" s="37"/>
      <c r="LLH57" s="37"/>
      <c r="LLI57" s="37"/>
      <c r="LLJ57" s="37"/>
      <c r="LLK57" s="37"/>
      <c r="LLL57" s="37"/>
      <c r="LLM57" s="37"/>
      <c r="LLN57" s="37"/>
      <c r="LLO57" s="37"/>
      <c r="LLP57" s="37"/>
      <c r="LLQ57" s="37"/>
      <c r="LLR57" s="37"/>
      <c r="LLS57" s="37"/>
      <c r="LLT57" s="37"/>
      <c r="LLU57" s="37"/>
      <c r="LLV57" s="37"/>
      <c r="LLW57" s="37"/>
      <c r="LLX57" s="37"/>
      <c r="LLY57" s="37"/>
      <c r="LLZ57" s="37"/>
      <c r="LMA57" s="37"/>
      <c r="LMB57" s="37"/>
      <c r="LMC57" s="37"/>
      <c r="LMD57" s="37"/>
      <c r="LME57" s="37"/>
      <c r="LMF57" s="37"/>
      <c r="LMG57" s="37"/>
      <c r="LMH57" s="37"/>
      <c r="LMI57" s="37"/>
      <c r="LMJ57" s="37"/>
      <c r="LMK57" s="37"/>
      <c r="LML57" s="37"/>
      <c r="LMM57" s="37"/>
      <c r="LMN57" s="37"/>
      <c r="LMO57" s="37"/>
      <c r="LMP57" s="37"/>
      <c r="LMQ57" s="37"/>
      <c r="LMR57" s="37"/>
      <c r="LMS57" s="37"/>
      <c r="LMT57" s="37"/>
      <c r="LMU57" s="37"/>
      <c r="LMV57" s="37"/>
      <c r="LMW57" s="37"/>
      <c r="LMX57" s="37"/>
      <c r="LMY57" s="37"/>
      <c r="LMZ57" s="37"/>
      <c r="LNA57" s="37"/>
      <c r="LNB57" s="37"/>
      <c r="LNC57" s="37"/>
      <c r="LND57" s="37"/>
      <c r="LNE57" s="37"/>
      <c r="LNF57" s="37"/>
      <c r="LNG57" s="37"/>
      <c r="LNH57" s="37"/>
      <c r="LNI57" s="37"/>
      <c r="LNJ57" s="37"/>
      <c r="LNK57" s="37"/>
      <c r="LNL57" s="37"/>
      <c r="LNM57" s="37"/>
      <c r="LNN57" s="37"/>
      <c r="LNO57" s="37"/>
      <c r="LNP57" s="37"/>
      <c r="LNQ57" s="37"/>
      <c r="LNR57" s="37"/>
      <c r="LNS57" s="37"/>
      <c r="LNT57" s="37"/>
      <c r="LNU57" s="37"/>
      <c r="LNV57" s="37"/>
      <c r="LNW57" s="37"/>
      <c r="LNX57" s="37"/>
      <c r="LNY57" s="37"/>
      <c r="LNZ57" s="37"/>
      <c r="LOA57" s="37"/>
      <c r="LOB57" s="37"/>
      <c r="LOC57" s="37"/>
      <c r="LOD57" s="37"/>
      <c r="LOE57" s="37"/>
      <c r="LOF57" s="37"/>
      <c r="LOG57" s="37"/>
      <c r="LOH57" s="37"/>
      <c r="LOI57" s="37"/>
      <c r="LOJ57" s="37"/>
      <c r="LOK57" s="37"/>
      <c r="LOL57" s="37"/>
      <c r="LOM57" s="37"/>
      <c r="LON57" s="37"/>
      <c r="LOO57" s="37"/>
      <c r="LOP57" s="37"/>
      <c r="LOQ57" s="37"/>
      <c r="LOR57" s="37"/>
      <c r="LOS57" s="37"/>
      <c r="LOT57" s="37"/>
      <c r="LOU57" s="37"/>
      <c r="LOV57" s="37"/>
      <c r="LOW57" s="37"/>
      <c r="LOX57" s="37"/>
      <c r="LOY57" s="37"/>
      <c r="LOZ57" s="37"/>
      <c r="LPA57" s="37"/>
      <c r="LPB57" s="37"/>
      <c r="LPC57" s="37"/>
      <c r="LPD57" s="37"/>
      <c r="LPE57" s="37"/>
      <c r="LPF57" s="37"/>
      <c r="LPG57" s="37"/>
      <c r="LPH57" s="37"/>
      <c r="LPI57" s="37"/>
      <c r="LPJ57" s="37"/>
      <c r="LPK57" s="37"/>
      <c r="LPL57" s="37"/>
      <c r="LPM57" s="37"/>
      <c r="LPN57" s="37"/>
      <c r="LPO57" s="37"/>
      <c r="LPP57" s="37"/>
      <c r="LPQ57" s="37"/>
      <c r="LPR57" s="37"/>
      <c r="LPS57" s="37"/>
      <c r="LPT57" s="37"/>
      <c r="LPU57" s="37"/>
      <c r="LPV57" s="37"/>
      <c r="LPW57" s="37"/>
      <c r="LPX57" s="37"/>
      <c r="LPY57" s="37"/>
      <c r="LPZ57" s="37"/>
      <c r="LQA57" s="37"/>
      <c r="LQB57" s="37"/>
      <c r="LQC57" s="37"/>
      <c r="LQD57" s="37"/>
      <c r="LQE57" s="37"/>
      <c r="LQF57" s="37"/>
      <c r="LQG57" s="37"/>
      <c r="LQH57" s="37"/>
      <c r="LQI57" s="37"/>
      <c r="LQJ57" s="37"/>
      <c r="LQK57" s="37"/>
      <c r="LQL57" s="37"/>
      <c r="LQM57" s="37"/>
      <c r="LQN57" s="37"/>
      <c r="LQO57" s="37"/>
      <c r="LQP57" s="37"/>
      <c r="LQQ57" s="37"/>
      <c r="LQR57" s="37"/>
      <c r="LQS57" s="37"/>
      <c r="LQT57" s="37"/>
      <c r="LQU57" s="37"/>
      <c r="LQV57" s="37"/>
      <c r="LQW57" s="37"/>
      <c r="LQX57" s="37"/>
      <c r="LQY57" s="37"/>
      <c r="LQZ57" s="37"/>
      <c r="LRA57" s="37"/>
      <c r="LRB57" s="37"/>
      <c r="LRC57" s="37"/>
      <c r="LRD57" s="37"/>
      <c r="LRE57" s="37"/>
      <c r="LRF57" s="37"/>
      <c r="LRG57" s="37"/>
      <c r="LRH57" s="37"/>
      <c r="LRI57" s="37"/>
      <c r="LRJ57" s="37"/>
      <c r="LRK57" s="37"/>
      <c r="LRL57" s="37"/>
      <c r="LRM57" s="37"/>
      <c r="LRN57" s="37"/>
      <c r="LRO57" s="37"/>
      <c r="LRP57" s="37"/>
      <c r="LRQ57" s="37"/>
      <c r="LRR57" s="37"/>
      <c r="LRS57" s="37"/>
      <c r="LRT57" s="37"/>
      <c r="LRU57" s="37"/>
      <c r="LRV57" s="37"/>
      <c r="LRW57" s="37"/>
      <c r="LRX57" s="37"/>
      <c r="LRY57" s="37"/>
      <c r="LRZ57" s="37"/>
      <c r="LSA57" s="37"/>
      <c r="LSB57" s="37"/>
      <c r="LSC57" s="37"/>
      <c r="LSD57" s="37"/>
      <c r="LSE57" s="37"/>
      <c r="LSF57" s="37"/>
      <c r="LSG57" s="37"/>
      <c r="LSH57" s="37"/>
      <c r="LSI57" s="37"/>
      <c r="LSJ57" s="37"/>
      <c r="LSK57" s="37"/>
      <c r="LSL57" s="37"/>
      <c r="LSM57" s="37"/>
      <c r="LSN57" s="37"/>
      <c r="LSO57" s="37"/>
      <c r="LSP57" s="37"/>
      <c r="LSQ57" s="37"/>
      <c r="LSR57" s="37"/>
      <c r="LSS57" s="37"/>
      <c r="LST57" s="37"/>
      <c r="LSU57" s="37"/>
      <c r="LSV57" s="37"/>
      <c r="LSW57" s="37"/>
      <c r="LSX57" s="37"/>
      <c r="LSY57" s="37"/>
      <c r="LSZ57" s="37"/>
      <c r="LTA57" s="37"/>
      <c r="LTB57" s="37"/>
      <c r="LTC57" s="37"/>
      <c r="LTD57" s="37"/>
      <c r="LTE57" s="37"/>
      <c r="LTF57" s="37"/>
      <c r="LTG57" s="37"/>
      <c r="LTH57" s="37"/>
      <c r="LTI57" s="37"/>
      <c r="LTJ57" s="37"/>
      <c r="LTK57" s="37"/>
      <c r="LTL57" s="37"/>
      <c r="LTM57" s="37"/>
      <c r="LTN57" s="37"/>
      <c r="LTO57" s="37"/>
      <c r="LTP57" s="37"/>
      <c r="LTQ57" s="37"/>
      <c r="LTR57" s="37"/>
      <c r="LTS57" s="37"/>
      <c r="LTT57" s="37"/>
      <c r="LTU57" s="37"/>
      <c r="LTV57" s="37"/>
      <c r="LTW57" s="37"/>
      <c r="LTX57" s="37"/>
      <c r="LTY57" s="37"/>
      <c r="LTZ57" s="37"/>
      <c r="LUA57" s="37"/>
      <c r="LUB57" s="37"/>
      <c r="LUC57" s="37"/>
      <c r="LUD57" s="37"/>
      <c r="LUE57" s="37"/>
      <c r="LUF57" s="37"/>
      <c r="LUG57" s="37"/>
      <c r="LUH57" s="37"/>
      <c r="LUI57" s="37"/>
      <c r="LUJ57" s="37"/>
      <c r="LUK57" s="37"/>
      <c r="LUL57" s="37"/>
      <c r="LUM57" s="37"/>
      <c r="LUN57" s="37"/>
      <c r="LUO57" s="37"/>
      <c r="LUP57" s="37"/>
      <c r="LUQ57" s="37"/>
      <c r="LUR57" s="37"/>
      <c r="LUS57" s="37"/>
      <c r="LUT57" s="37"/>
      <c r="LUU57" s="37"/>
      <c r="LUV57" s="37"/>
      <c r="LUW57" s="37"/>
      <c r="LUX57" s="37"/>
      <c r="LUY57" s="37"/>
      <c r="LUZ57" s="37"/>
      <c r="LVA57" s="37"/>
      <c r="LVB57" s="37"/>
      <c r="LVC57" s="37"/>
      <c r="LVD57" s="37"/>
      <c r="LVE57" s="37"/>
      <c r="LVF57" s="37"/>
      <c r="LVG57" s="37"/>
      <c r="LVH57" s="37"/>
      <c r="LVI57" s="37"/>
      <c r="LVJ57" s="37"/>
      <c r="LVK57" s="37"/>
      <c r="LVL57" s="37"/>
      <c r="LVM57" s="37"/>
      <c r="LVN57" s="37"/>
      <c r="LVO57" s="37"/>
      <c r="LVP57" s="37"/>
      <c r="LVQ57" s="37"/>
      <c r="LVR57" s="37"/>
      <c r="LVS57" s="37"/>
      <c r="LVT57" s="37"/>
      <c r="LVU57" s="37"/>
      <c r="LVV57" s="37"/>
      <c r="LVW57" s="37"/>
      <c r="LVX57" s="37"/>
      <c r="LVY57" s="37"/>
      <c r="LVZ57" s="37"/>
      <c r="LWA57" s="37"/>
      <c r="LWB57" s="37"/>
      <c r="LWC57" s="37"/>
      <c r="LWD57" s="37"/>
      <c r="LWE57" s="37"/>
      <c r="LWF57" s="37"/>
      <c r="LWG57" s="37"/>
      <c r="LWH57" s="37"/>
      <c r="LWI57" s="37"/>
      <c r="LWJ57" s="37"/>
      <c r="LWK57" s="37"/>
      <c r="LWL57" s="37"/>
      <c r="LWM57" s="37"/>
      <c r="LWN57" s="37"/>
      <c r="LWO57" s="37"/>
      <c r="LWP57" s="37"/>
      <c r="LWQ57" s="37"/>
      <c r="LWR57" s="37"/>
      <c r="LWS57" s="37"/>
      <c r="LWT57" s="37"/>
      <c r="LWU57" s="37"/>
      <c r="LWV57" s="37"/>
      <c r="LWW57" s="37"/>
      <c r="LWX57" s="37"/>
      <c r="LWY57" s="37"/>
      <c r="LWZ57" s="37"/>
      <c r="LXA57" s="37"/>
      <c r="LXB57" s="37"/>
      <c r="LXC57" s="37"/>
      <c r="LXD57" s="37"/>
      <c r="LXE57" s="37"/>
      <c r="LXF57" s="37"/>
      <c r="LXG57" s="37"/>
      <c r="LXH57" s="37"/>
      <c r="LXI57" s="37"/>
      <c r="LXJ57" s="37"/>
      <c r="LXK57" s="37"/>
      <c r="LXL57" s="37"/>
      <c r="LXM57" s="37"/>
      <c r="LXN57" s="37"/>
      <c r="LXO57" s="37"/>
      <c r="LXP57" s="37"/>
      <c r="LXQ57" s="37"/>
      <c r="LXR57" s="37"/>
      <c r="LXS57" s="37"/>
      <c r="LXT57" s="37"/>
      <c r="LXU57" s="37"/>
      <c r="LXV57" s="37"/>
      <c r="LXW57" s="37"/>
      <c r="LXX57" s="37"/>
      <c r="LXY57" s="37"/>
      <c r="LXZ57" s="37"/>
      <c r="LYA57" s="37"/>
      <c r="LYB57" s="37"/>
      <c r="LYC57" s="37"/>
      <c r="LYD57" s="37"/>
      <c r="LYE57" s="37"/>
      <c r="LYF57" s="37"/>
      <c r="LYG57" s="37"/>
      <c r="LYH57" s="37"/>
      <c r="LYI57" s="37"/>
      <c r="LYJ57" s="37"/>
      <c r="LYK57" s="37"/>
      <c r="LYL57" s="37"/>
      <c r="LYM57" s="37"/>
      <c r="LYN57" s="37"/>
      <c r="LYO57" s="37"/>
      <c r="LYP57" s="37"/>
      <c r="LYQ57" s="37"/>
      <c r="LYR57" s="37"/>
      <c r="LYS57" s="37"/>
      <c r="LYT57" s="37"/>
      <c r="LYU57" s="37"/>
      <c r="LYV57" s="37"/>
      <c r="LYW57" s="37"/>
      <c r="LYX57" s="37"/>
      <c r="LYY57" s="37"/>
      <c r="LYZ57" s="37"/>
      <c r="LZA57" s="37"/>
      <c r="LZB57" s="37"/>
      <c r="LZC57" s="37"/>
      <c r="LZD57" s="37"/>
      <c r="LZE57" s="37"/>
      <c r="LZF57" s="37"/>
      <c r="LZG57" s="37"/>
      <c r="LZH57" s="37"/>
      <c r="LZI57" s="37"/>
      <c r="LZJ57" s="37"/>
      <c r="LZK57" s="37"/>
      <c r="LZL57" s="37"/>
      <c r="LZM57" s="37"/>
      <c r="LZN57" s="37"/>
      <c r="LZO57" s="37"/>
      <c r="LZP57" s="37"/>
      <c r="LZQ57" s="37"/>
      <c r="LZR57" s="37"/>
      <c r="LZS57" s="37"/>
      <c r="LZT57" s="37"/>
      <c r="LZU57" s="37"/>
      <c r="LZV57" s="37"/>
      <c r="LZW57" s="37"/>
      <c r="LZX57" s="37"/>
      <c r="LZY57" s="37"/>
      <c r="LZZ57" s="37"/>
      <c r="MAA57" s="37"/>
      <c r="MAB57" s="37"/>
      <c r="MAC57" s="37"/>
      <c r="MAD57" s="37"/>
      <c r="MAE57" s="37"/>
      <c r="MAF57" s="37"/>
      <c r="MAG57" s="37"/>
      <c r="MAH57" s="37"/>
      <c r="MAI57" s="37"/>
      <c r="MAJ57" s="37"/>
      <c r="MAK57" s="37"/>
      <c r="MAL57" s="37"/>
      <c r="MAM57" s="37"/>
      <c r="MAN57" s="37"/>
      <c r="MAO57" s="37"/>
      <c r="MAP57" s="37"/>
      <c r="MAQ57" s="37"/>
      <c r="MAR57" s="37"/>
      <c r="MAS57" s="37"/>
      <c r="MAT57" s="37"/>
      <c r="MAU57" s="37"/>
      <c r="MAV57" s="37"/>
      <c r="MAW57" s="37"/>
      <c r="MAX57" s="37"/>
      <c r="MAY57" s="37"/>
      <c r="MAZ57" s="37"/>
      <c r="MBA57" s="37"/>
      <c r="MBB57" s="37"/>
      <c r="MBC57" s="37"/>
      <c r="MBD57" s="37"/>
      <c r="MBE57" s="37"/>
      <c r="MBF57" s="37"/>
      <c r="MBG57" s="37"/>
      <c r="MBH57" s="37"/>
      <c r="MBI57" s="37"/>
      <c r="MBJ57" s="37"/>
      <c r="MBK57" s="37"/>
      <c r="MBL57" s="37"/>
      <c r="MBM57" s="37"/>
      <c r="MBN57" s="37"/>
      <c r="MBO57" s="37"/>
      <c r="MBP57" s="37"/>
      <c r="MBQ57" s="37"/>
      <c r="MBR57" s="37"/>
      <c r="MBS57" s="37"/>
      <c r="MBT57" s="37"/>
      <c r="MBU57" s="37"/>
      <c r="MBV57" s="37"/>
      <c r="MBW57" s="37"/>
      <c r="MBX57" s="37"/>
      <c r="MBY57" s="37"/>
      <c r="MBZ57" s="37"/>
      <c r="MCA57" s="37"/>
      <c r="MCB57" s="37"/>
      <c r="MCC57" s="37"/>
      <c r="MCD57" s="37"/>
      <c r="MCE57" s="37"/>
      <c r="MCF57" s="37"/>
      <c r="MCG57" s="37"/>
      <c r="MCH57" s="37"/>
      <c r="MCI57" s="37"/>
      <c r="MCJ57" s="37"/>
      <c r="MCK57" s="37"/>
      <c r="MCL57" s="37"/>
      <c r="MCM57" s="37"/>
      <c r="MCN57" s="37"/>
      <c r="MCO57" s="37"/>
      <c r="MCP57" s="37"/>
      <c r="MCQ57" s="37"/>
      <c r="MCR57" s="37"/>
      <c r="MCS57" s="37"/>
      <c r="MCT57" s="37"/>
      <c r="MCU57" s="37"/>
      <c r="MCV57" s="37"/>
      <c r="MCW57" s="37"/>
      <c r="MCX57" s="37"/>
      <c r="MCY57" s="37"/>
      <c r="MCZ57" s="37"/>
      <c r="MDA57" s="37"/>
      <c r="MDB57" s="37"/>
      <c r="MDC57" s="37"/>
      <c r="MDD57" s="37"/>
      <c r="MDE57" s="37"/>
      <c r="MDF57" s="37"/>
      <c r="MDG57" s="37"/>
      <c r="MDH57" s="37"/>
      <c r="MDI57" s="37"/>
      <c r="MDJ57" s="37"/>
      <c r="MDK57" s="37"/>
      <c r="MDL57" s="37"/>
      <c r="MDM57" s="37"/>
      <c r="MDN57" s="37"/>
      <c r="MDO57" s="37"/>
      <c r="MDP57" s="37"/>
      <c r="MDQ57" s="37"/>
      <c r="MDR57" s="37"/>
      <c r="MDS57" s="37"/>
      <c r="MDT57" s="37"/>
      <c r="MDU57" s="37"/>
      <c r="MDV57" s="37"/>
      <c r="MDW57" s="37"/>
      <c r="MDX57" s="37"/>
      <c r="MDY57" s="37"/>
      <c r="MDZ57" s="37"/>
      <c r="MEA57" s="37"/>
      <c r="MEB57" s="37"/>
      <c r="MEC57" s="37"/>
      <c r="MED57" s="37"/>
      <c r="MEE57" s="37"/>
      <c r="MEF57" s="37"/>
      <c r="MEG57" s="37"/>
      <c r="MEH57" s="37"/>
      <c r="MEI57" s="37"/>
      <c r="MEJ57" s="37"/>
      <c r="MEK57" s="37"/>
      <c r="MEL57" s="37"/>
      <c r="MEM57" s="37"/>
      <c r="MEN57" s="37"/>
      <c r="MEO57" s="37"/>
      <c r="MEP57" s="37"/>
      <c r="MEQ57" s="37"/>
      <c r="MER57" s="37"/>
      <c r="MES57" s="37"/>
      <c r="MET57" s="37"/>
      <c r="MEU57" s="37"/>
      <c r="MEV57" s="37"/>
      <c r="MEW57" s="37"/>
      <c r="MEX57" s="37"/>
      <c r="MEY57" s="37"/>
      <c r="MEZ57" s="37"/>
      <c r="MFA57" s="37"/>
      <c r="MFB57" s="37"/>
      <c r="MFC57" s="37"/>
      <c r="MFD57" s="37"/>
      <c r="MFE57" s="37"/>
      <c r="MFF57" s="37"/>
      <c r="MFG57" s="37"/>
      <c r="MFH57" s="37"/>
      <c r="MFI57" s="37"/>
      <c r="MFJ57" s="37"/>
      <c r="MFK57" s="37"/>
      <c r="MFL57" s="37"/>
      <c r="MFM57" s="37"/>
      <c r="MFN57" s="37"/>
      <c r="MFO57" s="37"/>
      <c r="MFP57" s="37"/>
      <c r="MFQ57" s="37"/>
      <c r="MFR57" s="37"/>
      <c r="MFS57" s="37"/>
      <c r="MFT57" s="37"/>
      <c r="MFU57" s="37"/>
      <c r="MFV57" s="37"/>
      <c r="MFW57" s="37"/>
      <c r="MFX57" s="37"/>
      <c r="MFY57" s="37"/>
      <c r="MFZ57" s="37"/>
      <c r="MGA57" s="37"/>
      <c r="MGB57" s="37"/>
      <c r="MGC57" s="37"/>
      <c r="MGD57" s="37"/>
      <c r="MGE57" s="37"/>
      <c r="MGF57" s="37"/>
      <c r="MGG57" s="37"/>
      <c r="MGH57" s="37"/>
      <c r="MGI57" s="37"/>
      <c r="MGJ57" s="37"/>
      <c r="MGK57" s="37"/>
      <c r="MGL57" s="37"/>
      <c r="MGM57" s="37"/>
      <c r="MGN57" s="37"/>
      <c r="MGO57" s="37"/>
      <c r="MGP57" s="37"/>
      <c r="MGQ57" s="37"/>
      <c r="MGR57" s="37"/>
      <c r="MGS57" s="37"/>
      <c r="MGT57" s="37"/>
      <c r="MGU57" s="37"/>
      <c r="MGV57" s="37"/>
      <c r="MGW57" s="37"/>
      <c r="MGX57" s="37"/>
      <c r="MGY57" s="37"/>
      <c r="MGZ57" s="37"/>
      <c r="MHA57" s="37"/>
      <c r="MHB57" s="37"/>
      <c r="MHC57" s="37"/>
      <c r="MHD57" s="37"/>
      <c r="MHE57" s="37"/>
      <c r="MHF57" s="37"/>
      <c r="MHG57" s="37"/>
      <c r="MHH57" s="37"/>
      <c r="MHI57" s="37"/>
      <c r="MHJ57" s="37"/>
      <c r="MHK57" s="37"/>
      <c r="MHL57" s="37"/>
      <c r="MHM57" s="37"/>
      <c r="MHN57" s="37"/>
      <c r="MHO57" s="37"/>
      <c r="MHP57" s="37"/>
      <c r="MHQ57" s="37"/>
      <c r="MHR57" s="37"/>
      <c r="MHS57" s="37"/>
      <c r="MHT57" s="37"/>
      <c r="MHU57" s="37"/>
      <c r="MHV57" s="37"/>
      <c r="MHW57" s="37"/>
      <c r="MHX57" s="37"/>
      <c r="MHY57" s="37"/>
      <c r="MHZ57" s="37"/>
      <c r="MIA57" s="37"/>
      <c r="MIB57" s="37"/>
      <c r="MIC57" s="37"/>
      <c r="MID57" s="37"/>
      <c r="MIE57" s="37"/>
      <c r="MIF57" s="37"/>
      <c r="MIG57" s="37"/>
      <c r="MIH57" s="37"/>
      <c r="MII57" s="37"/>
      <c r="MIJ57" s="37"/>
      <c r="MIK57" s="37"/>
      <c r="MIL57" s="37"/>
      <c r="MIM57" s="37"/>
      <c r="MIN57" s="37"/>
      <c r="MIO57" s="37"/>
      <c r="MIP57" s="37"/>
      <c r="MIQ57" s="37"/>
      <c r="MIR57" s="37"/>
      <c r="MIS57" s="37"/>
      <c r="MIT57" s="37"/>
      <c r="MIU57" s="37"/>
      <c r="MIV57" s="37"/>
      <c r="MIW57" s="37"/>
      <c r="MIX57" s="37"/>
      <c r="MIY57" s="37"/>
      <c r="MIZ57" s="37"/>
      <c r="MJA57" s="37"/>
      <c r="MJB57" s="37"/>
      <c r="MJC57" s="37"/>
      <c r="MJD57" s="37"/>
      <c r="MJE57" s="37"/>
      <c r="MJF57" s="37"/>
      <c r="MJG57" s="37"/>
      <c r="MJH57" s="37"/>
      <c r="MJI57" s="37"/>
      <c r="MJJ57" s="37"/>
      <c r="MJK57" s="37"/>
      <c r="MJL57" s="37"/>
      <c r="MJM57" s="37"/>
      <c r="MJN57" s="37"/>
      <c r="MJO57" s="37"/>
      <c r="MJP57" s="37"/>
      <c r="MJQ57" s="37"/>
      <c r="MJR57" s="37"/>
      <c r="MJS57" s="37"/>
      <c r="MJT57" s="37"/>
      <c r="MJU57" s="37"/>
      <c r="MJV57" s="37"/>
      <c r="MJW57" s="37"/>
      <c r="MJX57" s="37"/>
      <c r="MJY57" s="37"/>
      <c r="MJZ57" s="37"/>
      <c r="MKA57" s="37"/>
      <c r="MKB57" s="37"/>
      <c r="MKC57" s="37"/>
      <c r="MKD57" s="37"/>
      <c r="MKE57" s="37"/>
      <c r="MKF57" s="37"/>
      <c r="MKG57" s="37"/>
      <c r="MKH57" s="37"/>
      <c r="MKI57" s="37"/>
      <c r="MKJ57" s="37"/>
      <c r="MKK57" s="37"/>
      <c r="MKL57" s="37"/>
      <c r="MKM57" s="37"/>
      <c r="MKN57" s="37"/>
      <c r="MKO57" s="37"/>
      <c r="MKP57" s="37"/>
      <c r="MKQ57" s="37"/>
      <c r="MKR57" s="37"/>
      <c r="MKS57" s="37"/>
      <c r="MKT57" s="37"/>
      <c r="MKU57" s="37"/>
      <c r="MKV57" s="37"/>
      <c r="MKW57" s="37"/>
      <c r="MKX57" s="37"/>
      <c r="MKY57" s="37"/>
      <c r="MKZ57" s="37"/>
      <c r="MLA57" s="37"/>
      <c r="MLB57" s="37"/>
      <c r="MLC57" s="37"/>
      <c r="MLD57" s="37"/>
      <c r="MLE57" s="37"/>
      <c r="MLF57" s="37"/>
      <c r="MLG57" s="37"/>
      <c r="MLH57" s="37"/>
      <c r="MLI57" s="37"/>
      <c r="MLJ57" s="37"/>
      <c r="MLK57" s="37"/>
      <c r="MLL57" s="37"/>
      <c r="MLM57" s="37"/>
      <c r="MLN57" s="37"/>
      <c r="MLO57" s="37"/>
      <c r="MLP57" s="37"/>
      <c r="MLQ57" s="37"/>
      <c r="MLR57" s="37"/>
      <c r="MLS57" s="37"/>
      <c r="MLT57" s="37"/>
      <c r="MLU57" s="37"/>
      <c r="MLV57" s="37"/>
      <c r="MLW57" s="37"/>
      <c r="MLX57" s="37"/>
      <c r="MLY57" s="37"/>
      <c r="MLZ57" s="37"/>
      <c r="MMA57" s="37"/>
      <c r="MMB57" s="37"/>
      <c r="MMC57" s="37"/>
      <c r="MMD57" s="37"/>
      <c r="MME57" s="37"/>
      <c r="MMF57" s="37"/>
      <c r="MMG57" s="37"/>
      <c r="MMH57" s="37"/>
      <c r="MMI57" s="37"/>
      <c r="MMJ57" s="37"/>
      <c r="MMK57" s="37"/>
      <c r="MML57" s="37"/>
      <c r="MMM57" s="37"/>
      <c r="MMN57" s="37"/>
      <c r="MMO57" s="37"/>
      <c r="MMP57" s="37"/>
      <c r="MMQ57" s="37"/>
      <c r="MMR57" s="37"/>
      <c r="MMS57" s="37"/>
      <c r="MMT57" s="37"/>
      <c r="MMU57" s="37"/>
      <c r="MMV57" s="37"/>
      <c r="MMW57" s="37"/>
      <c r="MMX57" s="37"/>
      <c r="MMY57" s="37"/>
      <c r="MMZ57" s="37"/>
      <c r="MNA57" s="37"/>
      <c r="MNB57" s="37"/>
      <c r="MNC57" s="37"/>
      <c r="MND57" s="37"/>
      <c r="MNE57" s="37"/>
      <c r="MNF57" s="37"/>
      <c r="MNG57" s="37"/>
      <c r="MNH57" s="37"/>
      <c r="MNI57" s="37"/>
      <c r="MNJ57" s="37"/>
      <c r="MNK57" s="37"/>
      <c r="MNL57" s="37"/>
      <c r="MNM57" s="37"/>
      <c r="MNN57" s="37"/>
      <c r="MNO57" s="37"/>
      <c r="MNP57" s="37"/>
      <c r="MNQ57" s="37"/>
      <c r="MNR57" s="37"/>
      <c r="MNS57" s="37"/>
      <c r="MNT57" s="37"/>
      <c r="MNU57" s="37"/>
      <c r="MNV57" s="37"/>
      <c r="MNW57" s="37"/>
      <c r="MNX57" s="37"/>
      <c r="MNY57" s="37"/>
      <c r="MNZ57" s="37"/>
      <c r="MOA57" s="37"/>
      <c r="MOB57" s="37"/>
      <c r="MOC57" s="37"/>
      <c r="MOD57" s="37"/>
      <c r="MOE57" s="37"/>
      <c r="MOF57" s="37"/>
      <c r="MOG57" s="37"/>
      <c r="MOH57" s="37"/>
      <c r="MOI57" s="37"/>
      <c r="MOJ57" s="37"/>
      <c r="MOK57" s="37"/>
      <c r="MOL57" s="37"/>
      <c r="MOM57" s="37"/>
      <c r="MON57" s="37"/>
      <c r="MOO57" s="37"/>
      <c r="MOP57" s="37"/>
      <c r="MOQ57" s="37"/>
      <c r="MOR57" s="37"/>
      <c r="MOS57" s="37"/>
      <c r="MOT57" s="37"/>
      <c r="MOU57" s="37"/>
      <c r="MOV57" s="37"/>
      <c r="MOW57" s="37"/>
      <c r="MOX57" s="37"/>
      <c r="MOY57" s="37"/>
      <c r="MOZ57" s="37"/>
      <c r="MPA57" s="37"/>
      <c r="MPB57" s="37"/>
      <c r="MPC57" s="37"/>
      <c r="MPD57" s="37"/>
      <c r="MPE57" s="37"/>
      <c r="MPF57" s="37"/>
      <c r="MPG57" s="37"/>
      <c r="MPH57" s="37"/>
      <c r="MPI57" s="37"/>
      <c r="MPJ57" s="37"/>
      <c r="MPK57" s="37"/>
      <c r="MPL57" s="37"/>
      <c r="MPM57" s="37"/>
      <c r="MPN57" s="37"/>
      <c r="MPO57" s="37"/>
      <c r="MPP57" s="37"/>
      <c r="MPQ57" s="37"/>
      <c r="MPR57" s="37"/>
      <c r="MPS57" s="37"/>
      <c r="MPT57" s="37"/>
      <c r="MPU57" s="37"/>
      <c r="MPV57" s="37"/>
      <c r="MPW57" s="37"/>
      <c r="MPX57" s="37"/>
      <c r="MPY57" s="37"/>
      <c r="MPZ57" s="37"/>
      <c r="MQA57" s="37"/>
      <c r="MQB57" s="37"/>
      <c r="MQC57" s="37"/>
      <c r="MQD57" s="37"/>
      <c r="MQE57" s="37"/>
      <c r="MQF57" s="37"/>
      <c r="MQG57" s="37"/>
      <c r="MQH57" s="37"/>
      <c r="MQI57" s="37"/>
      <c r="MQJ57" s="37"/>
      <c r="MQK57" s="37"/>
      <c r="MQL57" s="37"/>
      <c r="MQM57" s="37"/>
      <c r="MQN57" s="37"/>
      <c r="MQO57" s="37"/>
      <c r="MQP57" s="37"/>
      <c r="MQQ57" s="37"/>
      <c r="MQR57" s="37"/>
      <c r="MQS57" s="37"/>
      <c r="MQT57" s="37"/>
      <c r="MQU57" s="37"/>
      <c r="MQV57" s="37"/>
      <c r="MQW57" s="37"/>
      <c r="MQX57" s="37"/>
      <c r="MQY57" s="37"/>
      <c r="MQZ57" s="37"/>
      <c r="MRA57" s="37"/>
      <c r="MRB57" s="37"/>
      <c r="MRC57" s="37"/>
      <c r="MRD57" s="37"/>
      <c r="MRE57" s="37"/>
      <c r="MRF57" s="37"/>
      <c r="MRG57" s="37"/>
      <c r="MRH57" s="37"/>
      <c r="MRI57" s="37"/>
      <c r="MRJ57" s="37"/>
      <c r="MRK57" s="37"/>
      <c r="MRL57" s="37"/>
      <c r="MRM57" s="37"/>
      <c r="MRN57" s="37"/>
      <c r="MRO57" s="37"/>
      <c r="MRP57" s="37"/>
      <c r="MRQ57" s="37"/>
      <c r="MRR57" s="37"/>
      <c r="MRS57" s="37"/>
      <c r="MRT57" s="37"/>
      <c r="MRU57" s="37"/>
      <c r="MRV57" s="37"/>
      <c r="MRW57" s="37"/>
      <c r="MRX57" s="37"/>
      <c r="MRY57" s="37"/>
      <c r="MRZ57" s="37"/>
      <c r="MSA57" s="37"/>
      <c r="MSB57" s="37"/>
      <c r="MSC57" s="37"/>
      <c r="MSD57" s="37"/>
      <c r="MSE57" s="37"/>
      <c r="MSF57" s="37"/>
      <c r="MSG57" s="37"/>
      <c r="MSH57" s="37"/>
      <c r="MSI57" s="37"/>
      <c r="MSJ57" s="37"/>
      <c r="MSK57" s="37"/>
      <c r="MSL57" s="37"/>
      <c r="MSM57" s="37"/>
      <c r="MSN57" s="37"/>
      <c r="MSO57" s="37"/>
      <c r="MSP57" s="37"/>
      <c r="MSQ57" s="37"/>
      <c r="MSR57" s="37"/>
      <c r="MSS57" s="37"/>
      <c r="MST57" s="37"/>
      <c r="MSU57" s="37"/>
      <c r="MSV57" s="37"/>
      <c r="MSW57" s="37"/>
      <c r="MSX57" s="37"/>
      <c r="MSY57" s="37"/>
      <c r="MSZ57" s="37"/>
      <c r="MTA57" s="37"/>
      <c r="MTB57" s="37"/>
      <c r="MTC57" s="37"/>
      <c r="MTD57" s="37"/>
      <c r="MTE57" s="37"/>
      <c r="MTF57" s="37"/>
      <c r="MTG57" s="37"/>
      <c r="MTH57" s="37"/>
      <c r="MTI57" s="37"/>
      <c r="MTJ57" s="37"/>
      <c r="MTK57" s="37"/>
      <c r="MTL57" s="37"/>
      <c r="MTM57" s="37"/>
      <c r="MTN57" s="37"/>
      <c r="MTO57" s="37"/>
      <c r="MTP57" s="37"/>
      <c r="MTQ57" s="37"/>
      <c r="MTR57" s="37"/>
      <c r="MTS57" s="37"/>
      <c r="MTT57" s="37"/>
      <c r="MTU57" s="37"/>
      <c r="MTV57" s="37"/>
      <c r="MTW57" s="37"/>
      <c r="MTX57" s="37"/>
      <c r="MTY57" s="37"/>
      <c r="MTZ57" s="37"/>
      <c r="MUA57" s="37"/>
      <c r="MUB57" s="37"/>
      <c r="MUC57" s="37"/>
      <c r="MUD57" s="37"/>
      <c r="MUE57" s="37"/>
      <c r="MUF57" s="37"/>
      <c r="MUG57" s="37"/>
      <c r="MUH57" s="37"/>
      <c r="MUI57" s="37"/>
      <c r="MUJ57" s="37"/>
      <c r="MUK57" s="37"/>
      <c r="MUL57" s="37"/>
      <c r="MUM57" s="37"/>
      <c r="MUN57" s="37"/>
      <c r="MUO57" s="37"/>
      <c r="MUP57" s="37"/>
      <c r="MUQ57" s="37"/>
      <c r="MUR57" s="37"/>
      <c r="MUS57" s="37"/>
      <c r="MUT57" s="37"/>
      <c r="MUU57" s="37"/>
      <c r="MUV57" s="37"/>
      <c r="MUW57" s="37"/>
      <c r="MUX57" s="37"/>
      <c r="MUY57" s="37"/>
      <c r="MUZ57" s="37"/>
      <c r="MVA57" s="37"/>
      <c r="MVB57" s="37"/>
      <c r="MVC57" s="37"/>
      <c r="MVD57" s="37"/>
      <c r="MVE57" s="37"/>
      <c r="MVF57" s="37"/>
      <c r="MVG57" s="37"/>
      <c r="MVH57" s="37"/>
      <c r="MVI57" s="37"/>
      <c r="MVJ57" s="37"/>
      <c r="MVK57" s="37"/>
      <c r="MVL57" s="37"/>
      <c r="MVM57" s="37"/>
      <c r="MVN57" s="37"/>
      <c r="MVO57" s="37"/>
      <c r="MVP57" s="37"/>
      <c r="MVQ57" s="37"/>
      <c r="MVR57" s="37"/>
      <c r="MVS57" s="37"/>
      <c r="MVT57" s="37"/>
      <c r="MVU57" s="37"/>
      <c r="MVV57" s="37"/>
      <c r="MVW57" s="37"/>
      <c r="MVX57" s="37"/>
      <c r="MVY57" s="37"/>
      <c r="MVZ57" s="37"/>
      <c r="MWA57" s="37"/>
      <c r="MWB57" s="37"/>
      <c r="MWC57" s="37"/>
      <c r="MWD57" s="37"/>
      <c r="MWE57" s="37"/>
      <c r="MWF57" s="37"/>
      <c r="MWG57" s="37"/>
      <c r="MWH57" s="37"/>
      <c r="MWI57" s="37"/>
      <c r="MWJ57" s="37"/>
      <c r="MWK57" s="37"/>
      <c r="MWL57" s="37"/>
      <c r="MWM57" s="37"/>
      <c r="MWN57" s="37"/>
      <c r="MWO57" s="37"/>
      <c r="MWP57" s="37"/>
      <c r="MWQ57" s="37"/>
      <c r="MWR57" s="37"/>
      <c r="MWS57" s="37"/>
      <c r="MWT57" s="37"/>
      <c r="MWU57" s="37"/>
      <c r="MWV57" s="37"/>
      <c r="MWW57" s="37"/>
      <c r="MWX57" s="37"/>
      <c r="MWY57" s="37"/>
      <c r="MWZ57" s="37"/>
      <c r="MXA57" s="37"/>
      <c r="MXB57" s="37"/>
      <c r="MXC57" s="37"/>
      <c r="MXD57" s="37"/>
      <c r="MXE57" s="37"/>
      <c r="MXF57" s="37"/>
      <c r="MXG57" s="37"/>
      <c r="MXH57" s="37"/>
      <c r="MXI57" s="37"/>
      <c r="MXJ57" s="37"/>
      <c r="MXK57" s="37"/>
      <c r="MXL57" s="37"/>
      <c r="MXM57" s="37"/>
      <c r="MXN57" s="37"/>
      <c r="MXO57" s="37"/>
      <c r="MXP57" s="37"/>
      <c r="MXQ57" s="37"/>
      <c r="MXR57" s="37"/>
      <c r="MXS57" s="37"/>
      <c r="MXT57" s="37"/>
      <c r="MXU57" s="37"/>
      <c r="MXV57" s="37"/>
      <c r="MXW57" s="37"/>
      <c r="MXX57" s="37"/>
      <c r="MXY57" s="37"/>
      <c r="MXZ57" s="37"/>
      <c r="MYA57" s="37"/>
      <c r="MYB57" s="37"/>
      <c r="MYC57" s="37"/>
      <c r="MYD57" s="37"/>
      <c r="MYE57" s="37"/>
      <c r="MYF57" s="37"/>
      <c r="MYG57" s="37"/>
      <c r="MYH57" s="37"/>
      <c r="MYI57" s="37"/>
      <c r="MYJ57" s="37"/>
      <c r="MYK57" s="37"/>
      <c r="MYL57" s="37"/>
      <c r="MYM57" s="37"/>
      <c r="MYN57" s="37"/>
      <c r="MYO57" s="37"/>
      <c r="MYP57" s="37"/>
      <c r="MYQ57" s="37"/>
      <c r="MYR57" s="37"/>
      <c r="MYS57" s="37"/>
      <c r="MYT57" s="37"/>
      <c r="MYU57" s="37"/>
      <c r="MYV57" s="37"/>
      <c r="MYW57" s="37"/>
      <c r="MYX57" s="37"/>
      <c r="MYY57" s="37"/>
      <c r="MYZ57" s="37"/>
      <c r="MZA57" s="37"/>
      <c r="MZB57" s="37"/>
      <c r="MZC57" s="37"/>
      <c r="MZD57" s="37"/>
      <c r="MZE57" s="37"/>
      <c r="MZF57" s="37"/>
      <c r="MZG57" s="37"/>
      <c r="MZH57" s="37"/>
      <c r="MZI57" s="37"/>
      <c r="MZJ57" s="37"/>
      <c r="MZK57" s="37"/>
      <c r="MZL57" s="37"/>
      <c r="MZM57" s="37"/>
      <c r="MZN57" s="37"/>
      <c r="MZO57" s="37"/>
      <c r="MZP57" s="37"/>
      <c r="MZQ57" s="37"/>
      <c r="MZR57" s="37"/>
      <c r="MZS57" s="37"/>
      <c r="MZT57" s="37"/>
      <c r="MZU57" s="37"/>
      <c r="MZV57" s="37"/>
      <c r="MZW57" s="37"/>
      <c r="MZX57" s="37"/>
      <c r="MZY57" s="37"/>
      <c r="MZZ57" s="37"/>
      <c r="NAA57" s="37"/>
      <c r="NAB57" s="37"/>
      <c r="NAC57" s="37"/>
      <c r="NAD57" s="37"/>
      <c r="NAE57" s="37"/>
      <c r="NAF57" s="37"/>
      <c r="NAG57" s="37"/>
      <c r="NAH57" s="37"/>
      <c r="NAI57" s="37"/>
      <c r="NAJ57" s="37"/>
      <c r="NAK57" s="37"/>
      <c r="NAL57" s="37"/>
      <c r="NAM57" s="37"/>
      <c r="NAN57" s="37"/>
      <c r="NAO57" s="37"/>
      <c r="NAP57" s="37"/>
      <c r="NAQ57" s="37"/>
      <c r="NAR57" s="37"/>
      <c r="NAS57" s="37"/>
      <c r="NAT57" s="37"/>
      <c r="NAU57" s="37"/>
      <c r="NAV57" s="37"/>
      <c r="NAW57" s="37"/>
      <c r="NAX57" s="37"/>
      <c r="NAY57" s="37"/>
      <c r="NAZ57" s="37"/>
      <c r="NBA57" s="37"/>
      <c r="NBB57" s="37"/>
      <c r="NBC57" s="37"/>
      <c r="NBD57" s="37"/>
      <c r="NBE57" s="37"/>
      <c r="NBF57" s="37"/>
      <c r="NBG57" s="37"/>
      <c r="NBH57" s="37"/>
      <c r="NBI57" s="37"/>
      <c r="NBJ57" s="37"/>
      <c r="NBK57" s="37"/>
      <c r="NBL57" s="37"/>
      <c r="NBM57" s="37"/>
      <c r="NBN57" s="37"/>
      <c r="NBO57" s="37"/>
      <c r="NBP57" s="37"/>
      <c r="NBQ57" s="37"/>
      <c r="NBR57" s="37"/>
      <c r="NBS57" s="37"/>
      <c r="NBT57" s="37"/>
      <c r="NBU57" s="37"/>
      <c r="NBV57" s="37"/>
      <c r="NBW57" s="37"/>
      <c r="NBX57" s="37"/>
      <c r="NBY57" s="37"/>
      <c r="NBZ57" s="37"/>
      <c r="NCA57" s="37"/>
      <c r="NCB57" s="37"/>
      <c r="NCC57" s="37"/>
      <c r="NCD57" s="37"/>
      <c r="NCE57" s="37"/>
      <c r="NCF57" s="37"/>
      <c r="NCG57" s="37"/>
      <c r="NCH57" s="37"/>
      <c r="NCI57" s="37"/>
      <c r="NCJ57" s="37"/>
      <c r="NCK57" s="37"/>
      <c r="NCL57" s="37"/>
      <c r="NCM57" s="37"/>
      <c r="NCN57" s="37"/>
      <c r="NCO57" s="37"/>
      <c r="NCP57" s="37"/>
      <c r="NCQ57" s="37"/>
      <c r="NCR57" s="37"/>
      <c r="NCS57" s="37"/>
      <c r="NCT57" s="37"/>
      <c r="NCU57" s="37"/>
      <c r="NCV57" s="37"/>
      <c r="NCW57" s="37"/>
      <c r="NCX57" s="37"/>
      <c r="NCY57" s="37"/>
      <c r="NCZ57" s="37"/>
      <c r="NDA57" s="37"/>
      <c r="NDB57" s="37"/>
      <c r="NDC57" s="37"/>
      <c r="NDD57" s="37"/>
      <c r="NDE57" s="37"/>
      <c r="NDF57" s="37"/>
      <c r="NDG57" s="37"/>
      <c r="NDH57" s="37"/>
      <c r="NDI57" s="37"/>
      <c r="NDJ57" s="37"/>
      <c r="NDK57" s="37"/>
      <c r="NDL57" s="37"/>
      <c r="NDM57" s="37"/>
      <c r="NDN57" s="37"/>
      <c r="NDO57" s="37"/>
      <c r="NDP57" s="37"/>
      <c r="NDQ57" s="37"/>
      <c r="NDR57" s="37"/>
      <c r="NDS57" s="37"/>
      <c r="NDT57" s="37"/>
      <c r="NDU57" s="37"/>
      <c r="NDV57" s="37"/>
      <c r="NDW57" s="37"/>
      <c r="NDX57" s="37"/>
      <c r="NDY57" s="37"/>
      <c r="NDZ57" s="37"/>
      <c r="NEA57" s="37"/>
      <c r="NEB57" s="37"/>
      <c r="NEC57" s="37"/>
      <c r="NED57" s="37"/>
      <c r="NEE57" s="37"/>
      <c r="NEF57" s="37"/>
      <c r="NEG57" s="37"/>
      <c r="NEH57" s="37"/>
      <c r="NEI57" s="37"/>
      <c r="NEJ57" s="37"/>
      <c r="NEK57" s="37"/>
      <c r="NEL57" s="37"/>
      <c r="NEM57" s="37"/>
      <c r="NEN57" s="37"/>
      <c r="NEO57" s="37"/>
      <c r="NEP57" s="37"/>
      <c r="NEQ57" s="37"/>
      <c r="NER57" s="37"/>
      <c r="NES57" s="37"/>
      <c r="NET57" s="37"/>
      <c r="NEU57" s="37"/>
      <c r="NEV57" s="37"/>
      <c r="NEW57" s="37"/>
      <c r="NEX57" s="37"/>
      <c r="NEY57" s="37"/>
      <c r="NEZ57" s="37"/>
      <c r="NFA57" s="37"/>
      <c r="NFB57" s="37"/>
      <c r="NFC57" s="37"/>
      <c r="NFD57" s="37"/>
      <c r="NFE57" s="37"/>
      <c r="NFF57" s="37"/>
      <c r="NFG57" s="37"/>
      <c r="NFH57" s="37"/>
      <c r="NFI57" s="37"/>
      <c r="NFJ57" s="37"/>
      <c r="NFK57" s="37"/>
      <c r="NFL57" s="37"/>
      <c r="NFM57" s="37"/>
      <c r="NFN57" s="37"/>
      <c r="NFO57" s="37"/>
      <c r="NFP57" s="37"/>
      <c r="NFQ57" s="37"/>
      <c r="NFR57" s="37"/>
      <c r="NFS57" s="37"/>
      <c r="NFT57" s="37"/>
      <c r="NFU57" s="37"/>
      <c r="NFV57" s="37"/>
      <c r="NFW57" s="37"/>
      <c r="NFX57" s="37"/>
      <c r="NFY57" s="37"/>
      <c r="NFZ57" s="37"/>
      <c r="NGA57" s="37"/>
      <c r="NGB57" s="37"/>
      <c r="NGC57" s="37"/>
      <c r="NGD57" s="37"/>
      <c r="NGE57" s="37"/>
      <c r="NGF57" s="37"/>
      <c r="NGG57" s="37"/>
      <c r="NGH57" s="37"/>
      <c r="NGI57" s="37"/>
      <c r="NGJ57" s="37"/>
      <c r="NGK57" s="37"/>
      <c r="NGL57" s="37"/>
      <c r="NGM57" s="37"/>
      <c r="NGN57" s="37"/>
      <c r="NGO57" s="37"/>
      <c r="NGP57" s="37"/>
      <c r="NGQ57" s="37"/>
      <c r="NGR57" s="37"/>
      <c r="NGS57" s="37"/>
      <c r="NGT57" s="37"/>
      <c r="NGU57" s="37"/>
      <c r="NGV57" s="37"/>
      <c r="NGW57" s="37"/>
      <c r="NGX57" s="37"/>
      <c r="NGY57" s="37"/>
      <c r="NGZ57" s="37"/>
      <c r="NHA57" s="37"/>
      <c r="NHB57" s="37"/>
      <c r="NHC57" s="37"/>
      <c r="NHD57" s="37"/>
      <c r="NHE57" s="37"/>
      <c r="NHF57" s="37"/>
      <c r="NHG57" s="37"/>
      <c r="NHH57" s="37"/>
      <c r="NHI57" s="37"/>
      <c r="NHJ57" s="37"/>
      <c r="NHK57" s="37"/>
      <c r="NHL57" s="37"/>
      <c r="NHM57" s="37"/>
      <c r="NHN57" s="37"/>
      <c r="NHO57" s="37"/>
      <c r="NHP57" s="37"/>
      <c r="NHQ57" s="37"/>
      <c r="NHR57" s="37"/>
      <c r="NHS57" s="37"/>
      <c r="NHT57" s="37"/>
      <c r="NHU57" s="37"/>
      <c r="NHV57" s="37"/>
      <c r="NHW57" s="37"/>
      <c r="NHX57" s="37"/>
      <c r="NHY57" s="37"/>
      <c r="NHZ57" s="37"/>
      <c r="NIA57" s="37"/>
      <c r="NIB57" s="37"/>
      <c r="NIC57" s="37"/>
      <c r="NID57" s="37"/>
      <c r="NIE57" s="37"/>
      <c r="NIF57" s="37"/>
      <c r="NIG57" s="37"/>
      <c r="NIH57" s="37"/>
      <c r="NII57" s="37"/>
      <c r="NIJ57" s="37"/>
      <c r="NIK57" s="37"/>
      <c r="NIL57" s="37"/>
      <c r="NIM57" s="37"/>
      <c r="NIN57" s="37"/>
      <c r="NIO57" s="37"/>
      <c r="NIP57" s="37"/>
      <c r="NIQ57" s="37"/>
      <c r="NIR57" s="37"/>
      <c r="NIS57" s="37"/>
      <c r="NIT57" s="37"/>
      <c r="NIU57" s="37"/>
      <c r="NIV57" s="37"/>
      <c r="NIW57" s="37"/>
      <c r="NIX57" s="37"/>
      <c r="NIY57" s="37"/>
      <c r="NIZ57" s="37"/>
      <c r="NJA57" s="37"/>
      <c r="NJB57" s="37"/>
      <c r="NJC57" s="37"/>
      <c r="NJD57" s="37"/>
      <c r="NJE57" s="37"/>
      <c r="NJF57" s="37"/>
      <c r="NJG57" s="37"/>
      <c r="NJH57" s="37"/>
      <c r="NJI57" s="37"/>
      <c r="NJJ57" s="37"/>
      <c r="NJK57" s="37"/>
      <c r="NJL57" s="37"/>
      <c r="NJM57" s="37"/>
      <c r="NJN57" s="37"/>
      <c r="NJO57" s="37"/>
      <c r="NJP57" s="37"/>
      <c r="NJQ57" s="37"/>
      <c r="NJR57" s="37"/>
      <c r="NJS57" s="37"/>
      <c r="NJT57" s="37"/>
      <c r="NJU57" s="37"/>
      <c r="NJV57" s="37"/>
      <c r="NJW57" s="37"/>
      <c r="NJX57" s="37"/>
      <c r="NJY57" s="37"/>
      <c r="NJZ57" s="37"/>
      <c r="NKA57" s="37"/>
      <c r="NKB57" s="37"/>
      <c r="NKC57" s="37"/>
      <c r="NKD57" s="37"/>
      <c r="NKE57" s="37"/>
      <c r="NKF57" s="37"/>
      <c r="NKG57" s="37"/>
      <c r="NKH57" s="37"/>
      <c r="NKI57" s="37"/>
      <c r="NKJ57" s="37"/>
      <c r="NKK57" s="37"/>
      <c r="NKL57" s="37"/>
      <c r="NKM57" s="37"/>
      <c r="NKN57" s="37"/>
      <c r="NKO57" s="37"/>
      <c r="NKP57" s="37"/>
      <c r="NKQ57" s="37"/>
      <c r="NKR57" s="37"/>
      <c r="NKS57" s="37"/>
      <c r="NKT57" s="37"/>
      <c r="NKU57" s="37"/>
      <c r="NKV57" s="37"/>
      <c r="NKW57" s="37"/>
      <c r="NKX57" s="37"/>
      <c r="NKY57" s="37"/>
      <c r="NKZ57" s="37"/>
      <c r="NLA57" s="37"/>
      <c r="NLB57" s="37"/>
      <c r="NLC57" s="37"/>
      <c r="NLD57" s="37"/>
      <c r="NLE57" s="37"/>
      <c r="NLF57" s="37"/>
      <c r="NLG57" s="37"/>
      <c r="NLH57" s="37"/>
      <c r="NLI57" s="37"/>
      <c r="NLJ57" s="37"/>
      <c r="NLK57" s="37"/>
      <c r="NLL57" s="37"/>
      <c r="NLM57" s="37"/>
      <c r="NLN57" s="37"/>
      <c r="NLO57" s="37"/>
      <c r="NLP57" s="37"/>
      <c r="NLQ57" s="37"/>
      <c r="NLR57" s="37"/>
      <c r="NLS57" s="37"/>
      <c r="NLT57" s="37"/>
      <c r="NLU57" s="37"/>
      <c r="NLV57" s="37"/>
      <c r="NLW57" s="37"/>
      <c r="NLX57" s="37"/>
      <c r="NLY57" s="37"/>
      <c r="NLZ57" s="37"/>
      <c r="NMA57" s="37"/>
      <c r="NMB57" s="37"/>
      <c r="NMC57" s="37"/>
      <c r="NMD57" s="37"/>
      <c r="NME57" s="37"/>
      <c r="NMF57" s="37"/>
      <c r="NMG57" s="37"/>
      <c r="NMH57" s="37"/>
      <c r="NMI57" s="37"/>
      <c r="NMJ57" s="37"/>
      <c r="NMK57" s="37"/>
      <c r="NML57" s="37"/>
      <c r="NMM57" s="37"/>
      <c r="NMN57" s="37"/>
      <c r="NMO57" s="37"/>
      <c r="NMP57" s="37"/>
      <c r="NMQ57" s="37"/>
      <c r="NMR57" s="37"/>
      <c r="NMS57" s="37"/>
      <c r="NMT57" s="37"/>
      <c r="NMU57" s="37"/>
      <c r="NMV57" s="37"/>
      <c r="NMW57" s="37"/>
      <c r="NMX57" s="37"/>
      <c r="NMY57" s="37"/>
      <c r="NMZ57" s="37"/>
      <c r="NNA57" s="37"/>
      <c r="NNB57" s="37"/>
      <c r="NNC57" s="37"/>
      <c r="NND57" s="37"/>
      <c r="NNE57" s="37"/>
      <c r="NNF57" s="37"/>
      <c r="NNG57" s="37"/>
      <c r="NNH57" s="37"/>
      <c r="NNI57" s="37"/>
      <c r="NNJ57" s="37"/>
      <c r="NNK57" s="37"/>
      <c r="NNL57" s="37"/>
      <c r="NNM57" s="37"/>
      <c r="NNN57" s="37"/>
      <c r="NNO57" s="37"/>
      <c r="NNP57" s="37"/>
      <c r="NNQ57" s="37"/>
      <c r="NNR57" s="37"/>
      <c r="NNS57" s="37"/>
      <c r="NNT57" s="37"/>
      <c r="NNU57" s="37"/>
      <c r="NNV57" s="37"/>
      <c r="NNW57" s="37"/>
      <c r="NNX57" s="37"/>
      <c r="NNY57" s="37"/>
      <c r="NNZ57" s="37"/>
      <c r="NOA57" s="37"/>
      <c r="NOB57" s="37"/>
      <c r="NOC57" s="37"/>
      <c r="NOD57" s="37"/>
      <c r="NOE57" s="37"/>
      <c r="NOF57" s="37"/>
      <c r="NOG57" s="37"/>
      <c r="NOH57" s="37"/>
      <c r="NOI57" s="37"/>
      <c r="NOJ57" s="37"/>
      <c r="NOK57" s="37"/>
      <c r="NOL57" s="37"/>
      <c r="NOM57" s="37"/>
      <c r="NON57" s="37"/>
      <c r="NOO57" s="37"/>
      <c r="NOP57" s="37"/>
      <c r="NOQ57" s="37"/>
      <c r="NOR57" s="37"/>
      <c r="NOS57" s="37"/>
      <c r="NOT57" s="37"/>
      <c r="NOU57" s="37"/>
      <c r="NOV57" s="37"/>
      <c r="NOW57" s="37"/>
      <c r="NOX57" s="37"/>
      <c r="NOY57" s="37"/>
      <c r="NOZ57" s="37"/>
      <c r="NPA57" s="37"/>
      <c r="NPB57" s="37"/>
      <c r="NPC57" s="37"/>
      <c r="NPD57" s="37"/>
      <c r="NPE57" s="37"/>
      <c r="NPF57" s="37"/>
      <c r="NPG57" s="37"/>
      <c r="NPH57" s="37"/>
      <c r="NPI57" s="37"/>
      <c r="NPJ57" s="37"/>
      <c r="NPK57" s="37"/>
      <c r="NPL57" s="37"/>
      <c r="NPM57" s="37"/>
      <c r="NPN57" s="37"/>
      <c r="NPO57" s="37"/>
      <c r="NPP57" s="37"/>
      <c r="NPQ57" s="37"/>
      <c r="NPR57" s="37"/>
      <c r="NPS57" s="37"/>
      <c r="NPT57" s="37"/>
      <c r="NPU57" s="37"/>
      <c r="NPV57" s="37"/>
      <c r="NPW57" s="37"/>
      <c r="NPX57" s="37"/>
      <c r="NPY57" s="37"/>
      <c r="NPZ57" s="37"/>
      <c r="NQA57" s="37"/>
      <c r="NQB57" s="37"/>
      <c r="NQC57" s="37"/>
      <c r="NQD57" s="37"/>
      <c r="NQE57" s="37"/>
      <c r="NQF57" s="37"/>
      <c r="NQG57" s="37"/>
      <c r="NQH57" s="37"/>
      <c r="NQI57" s="37"/>
      <c r="NQJ57" s="37"/>
      <c r="NQK57" s="37"/>
      <c r="NQL57" s="37"/>
      <c r="NQM57" s="37"/>
      <c r="NQN57" s="37"/>
      <c r="NQO57" s="37"/>
      <c r="NQP57" s="37"/>
      <c r="NQQ57" s="37"/>
      <c r="NQR57" s="37"/>
      <c r="NQS57" s="37"/>
      <c r="NQT57" s="37"/>
      <c r="NQU57" s="37"/>
      <c r="NQV57" s="37"/>
      <c r="NQW57" s="37"/>
      <c r="NQX57" s="37"/>
      <c r="NQY57" s="37"/>
      <c r="NQZ57" s="37"/>
      <c r="NRA57" s="37"/>
      <c r="NRB57" s="37"/>
      <c r="NRC57" s="37"/>
      <c r="NRD57" s="37"/>
      <c r="NRE57" s="37"/>
      <c r="NRF57" s="37"/>
      <c r="NRG57" s="37"/>
      <c r="NRH57" s="37"/>
      <c r="NRI57" s="37"/>
      <c r="NRJ57" s="37"/>
      <c r="NRK57" s="37"/>
      <c r="NRL57" s="37"/>
      <c r="NRM57" s="37"/>
      <c r="NRN57" s="37"/>
      <c r="NRO57" s="37"/>
      <c r="NRP57" s="37"/>
      <c r="NRQ57" s="37"/>
      <c r="NRR57" s="37"/>
      <c r="NRS57" s="37"/>
      <c r="NRT57" s="37"/>
      <c r="NRU57" s="37"/>
      <c r="NRV57" s="37"/>
      <c r="NRW57" s="37"/>
      <c r="NRX57" s="37"/>
      <c r="NRY57" s="37"/>
      <c r="NRZ57" s="37"/>
      <c r="NSA57" s="37"/>
      <c r="NSB57" s="37"/>
      <c r="NSC57" s="37"/>
      <c r="NSD57" s="37"/>
      <c r="NSE57" s="37"/>
      <c r="NSF57" s="37"/>
      <c r="NSG57" s="37"/>
      <c r="NSH57" s="37"/>
      <c r="NSI57" s="37"/>
      <c r="NSJ57" s="37"/>
      <c r="NSK57" s="37"/>
      <c r="NSL57" s="37"/>
      <c r="NSM57" s="37"/>
      <c r="NSN57" s="37"/>
      <c r="NSO57" s="37"/>
      <c r="NSP57" s="37"/>
      <c r="NSQ57" s="37"/>
      <c r="NSR57" s="37"/>
      <c r="NSS57" s="37"/>
      <c r="NST57" s="37"/>
      <c r="NSU57" s="37"/>
      <c r="NSV57" s="37"/>
      <c r="NSW57" s="37"/>
      <c r="NSX57" s="37"/>
      <c r="NSY57" s="37"/>
      <c r="NSZ57" s="37"/>
      <c r="NTA57" s="37"/>
      <c r="NTB57" s="37"/>
      <c r="NTC57" s="37"/>
      <c r="NTD57" s="37"/>
      <c r="NTE57" s="37"/>
      <c r="NTF57" s="37"/>
      <c r="NTG57" s="37"/>
      <c r="NTH57" s="37"/>
      <c r="NTI57" s="37"/>
      <c r="NTJ57" s="37"/>
      <c r="NTK57" s="37"/>
      <c r="NTL57" s="37"/>
      <c r="NTM57" s="37"/>
      <c r="NTN57" s="37"/>
      <c r="NTO57" s="37"/>
      <c r="NTP57" s="37"/>
      <c r="NTQ57" s="37"/>
      <c r="NTR57" s="37"/>
      <c r="NTS57" s="37"/>
      <c r="NTT57" s="37"/>
      <c r="NTU57" s="37"/>
      <c r="NTV57" s="37"/>
      <c r="NTW57" s="37"/>
      <c r="NTX57" s="37"/>
      <c r="NTY57" s="37"/>
      <c r="NTZ57" s="37"/>
      <c r="NUA57" s="37"/>
      <c r="NUB57" s="37"/>
      <c r="NUC57" s="37"/>
      <c r="NUD57" s="37"/>
      <c r="NUE57" s="37"/>
      <c r="NUF57" s="37"/>
      <c r="NUG57" s="37"/>
      <c r="NUH57" s="37"/>
      <c r="NUI57" s="37"/>
      <c r="NUJ57" s="37"/>
      <c r="NUK57" s="37"/>
      <c r="NUL57" s="37"/>
      <c r="NUM57" s="37"/>
      <c r="NUN57" s="37"/>
      <c r="NUO57" s="37"/>
      <c r="NUP57" s="37"/>
      <c r="NUQ57" s="37"/>
      <c r="NUR57" s="37"/>
      <c r="NUS57" s="37"/>
      <c r="NUT57" s="37"/>
      <c r="NUU57" s="37"/>
      <c r="NUV57" s="37"/>
      <c r="NUW57" s="37"/>
      <c r="NUX57" s="37"/>
      <c r="NUY57" s="37"/>
      <c r="NUZ57" s="37"/>
      <c r="NVA57" s="37"/>
      <c r="NVB57" s="37"/>
      <c r="NVC57" s="37"/>
      <c r="NVD57" s="37"/>
      <c r="NVE57" s="37"/>
      <c r="NVF57" s="37"/>
      <c r="NVG57" s="37"/>
      <c r="NVH57" s="37"/>
      <c r="NVI57" s="37"/>
      <c r="NVJ57" s="37"/>
      <c r="NVK57" s="37"/>
      <c r="NVL57" s="37"/>
      <c r="NVM57" s="37"/>
      <c r="NVN57" s="37"/>
      <c r="NVO57" s="37"/>
      <c r="NVP57" s="37"/>
      <c r="NVQ57" s="37"/>
      <c r="NVR57" s="37"/>
      <c r="NVS57" s="37"/>
      <c r="NVT57" s="37"/>
      <c r="NVU57" s="37"/>
      <c r="NVV57" s="37"/>
      <c r="NVW57" s="37"/>
      <c r="NVX57" s="37"/>
      <c r="NVY57" s="37"/>
      <c r="NVZ57" s="37"/>
      <c r="NWA57" s="37"/>
      <c r="NWB57" s="37"/>
      <c r="NWC57" s="37"/>
      <c r="NWD57" s="37"/>
      <c r="NWE57" s="37"/>
      <c r="NWF57" s="37"/>
      <c r="NWG57" s="37"/>
      <c r="NWH57" s="37"/>
      <c r="NWI57" s="37"/>
      <c r="NWJ57" s="37"/>
      <c r="NWK57" s="37"/>
      <c r="NWL57" s="37"/>
      <c r="NWM57" s="37"/>
      <c r="NWN57" s="37"/>
      <c r="NWO57" s="37"/>
      <c r="NWP57" s="37"/>
      <c r="NWQ57" s="37"/>
      <c r="NWR57" s="37"/>
      <c r="NWS57" s="37"/>
      <c r="NWT57" s="37"/>
      <c r="NWU57" s="37"/>
      <c r="NWV57" s="37"/>
      <c r="NWW57" s="37"/>
      <c r="NWX57" s="37"/>
      <c r="NWY57" s="37"/>
      <c r="NWZ57" s="37"/>
      <c r="NXA57" s="37"/>
      <c r="NXB57" s="37"/>
      <c r="NXC57" s="37"/>
      <c r="NXD57" s="37"/>
      <c r="NXE57" s="37"/>
      <c r="NXF57" s="37"/>
      <c r="NXG57" s="37"/>
      <c r="NXH57" s="37"/>
      <c r="NXI57" s="37"/>
      <c r="NXJ57" s="37"/>
      <c r="NXK57" s="37"/>
      <c r="NXL57" s="37"/>
      <c r="NXM57" s="37"/>
      <c r="NXN57" s="37"/>
      <c r="NXO57" s="37"/>
      <c r="NXP57" s="37"/>
      <c r="NXQ57" s="37"/>
      <c r="NXR57" s="37"/>
      <c r="NXS57" s="37"/>
      <c r="NXT57" s="37"/>
      <c r="NXU57" s="37"/>
      <c r="NXV57" s="37"/>
      <c r="NXW57" s="37"/>
      <c r="NXX57" s="37"/>
      <c r="NXY57" s="37"/>
      <c r="NXZ57" s="37"/>
      <c r="NYA57" s="37"/>
      <c r="NYB57" s="37"/>
      <c r="NYC57" s="37"/>
      <c r="NYD57" s="37"/>
      <c r="NYE57" s="37"/>
      <c r="NYF57" s="37"/>
      <c r="NYG57" s="37"/>
      <c r="NYH57" s="37"/>
      <c r="NYI57" s="37"/>
      <c r="NYJ57" s="37"/>
      <c r="NYK57" s="37"/>
      <c r="NYL57" s="37"/>
      <c r="NYM57" s="37"/>
      <c r="NYN57" s="37"/>
      <c r="NYO57" s="37"/>
      <c r="NYP57" s="37"/>
      <c r="NYQ57" s="37"/>
      <c r="NYR57" s="37"/>
      <c r="NYS57" s="37"/>
      <c r="NYT57" s="37"/>
      <c r="NYU57" s="37"/>
      <c r="NYV57" s="37"/>
      <c r="NYW57" s="37"/>
      <c r="NYX57" s="37"/>
      <c r="NYY57" s="37"/>
      <c r="NYZ57" s="37"/>
      <c r="NZA57" s="37"/>
      <c r="NZB57" s="37"/>
      <c r="NZC57" s="37"/>
      <c r="NZD57" s="37"/>
      <c r="NZE57" s="37"/>
      <c r="NZF57" s="37"/>
      <c r="NZG57" s="37"/>
      <c r="NZH57" s="37"/>
      <c r="NZI57" s="37"/>
      <c r="NZJ57" s="37"/>
      <c r="NZK57" s="37"/>
      <c r="NZL57" s="37"/>
      <c r="NZM57" s="37"/>
      <c r="NZN57" s="37"/>
      <c r="NZO57" s="37"/>
      <c r="NZP57" s="37"/>
      <c r="NZQ57" s="37"/>
      <c r="NZR57" s="37"/>
      <c r="NZS57" s="37"/>
      <c r="NZT57" s="37"/>
      <c r="NZU57" s="37"/>
      <c r="NZV57" s="37"/>
      <c r="NZW57" s="37"/>
      <c r="NZX57" s="37"/>
      <c r="NZY57" s="37"/>
      <c r="NZZ57" s="37"/>
      <c r="OAA57" s="37"/>
      <c r="OAB57" s="37"/>
      <c r="OAC57" s="37"/>
      <c r="OAD57" s="37"/>
      <c r="OAE57" s="37"/>
      <c r="OAF57" s="37"/>
      <c r="OAG57" s="37"/>
      <c r="OAH57" s="37"/>
      <c r="OAI57" s="37"/>
      <c r="OAJ57" s="37"/>
      <c r="OAK57" s="37"/>
      <c r="OAL57" s="37"/>
      <c r="OAM57" s="37"/>
      <c r="OAN57" s="37"/>
      <c r="OAO57" s="37"/>
      <c r="OAP57" s="37"/>
      <c r="OAQ57" s="37"/>
      <c r="OAR57" s="37"/>
      <c r="OAS57" s="37"/>
      <c r="OAT57" s="37"/>
      <c r="OAU57" s="37"/>
      <c r="OAV57" s="37"/>
      <c r="OAW57" s="37"/>
      <c r="OAX57" s="37"/>
      <c r="OAY57" s="37"/>
      <c r="OAZ57" s="37"/>
      <c r="OBA57" s="37"/>
      <c r="OBB57" s="37"/>
      <c r="OBC57" s="37"/>
      <c r="OBD57" s="37"/>
      <c r="OBE57" s="37"/>
      <c r="OBF57" s="37"/>
      <c r="OBG57" s="37"/>
      <c r="OBH57" s="37"/>
      <c r="OBI57" s="37"/>
      <c r="OBJ57" s="37"/>
      <c r="OBK57" s="37"/>
      <c r="OBL57" s="37"/>
      <c r="OBM57" s="37"/>
      <c r="OBN57" s="37"/>
      <c r="OBO57" s="37"/>
      <c r="OBP57" s="37"/>
      <c r="OBQ57" s="37"/>
      <c r="OBR57" s="37"/>
      <c r="OBS57" s="37"/>
      <c r="OBT57" s="37"/>
      <c r="OBU57" s="37"/>
      <c r="OBV57" s="37"/>
      <c r="OBW57" s="37"/>
      <c r="OBX57" s="37"/>
      <c r="OBY57" s="37"/>
      <c r="OBZ57" s="37"/>
      <c r="OCA57" s="37"/>
      <c r="OCB57" s="37"/>
      <c r="OCC57" s="37"/>
      <c r="OCD57" s="37"/>
      <c r="OCE57" s="37"/>
      <c r="OCF57" s="37"/>
      <c r="OCG57" s="37"/>
      <c r="OCH57" s="37"/>
      <c r="OCI57" s="37"/>
      <c r="OCJ57" s="37"/>
      <c r="OCK57" s="37"/>
      <c r="OCL57" s="37"/>
      <c r="OCM57" s="37"/>
      <c r="OCN57" s="37"/>
      <c r="OCO57" s="37"/>
      <c r="OCP57" s="37"/>
      <c r="OCQ57" s="37"/>
      <c r="OCR57" s="37"/>
      <c r="OCS57" s="37"/>
      <c r="OCT57" s="37"/>
      <c r="OCU57" s="37"/>
      <c r="OCV57" s="37"/>
      <c r="OCW57" s="37"/>
      <c r="OCX57" s="37"/>
      <c r="OCY57" s="37"/>
      <c r="OCZ57" s="37"/>
      <c r="ODA57" s="37"/>
      <c r="ODB57" s="37"/>
      <c r="ODC57" s="37"/>
      <c r="ODD57" s="37"/>
      <c r="ODE57" s="37"/>
      <c r="ODF57" s="37"/>
      <c r="ODG57" s="37"/>
      <c r="ODH57" s="37"/>
      <c r="ODI57" s="37"/>
      <c r="ODJ57" s="37"/>
      <c r="ODK57" s="37"/>
      <c r="ODL57" s="37"/>
      <c r="ODM57" s="37"/>
      <c r="ODN57" s="37"/>
      <c r="ODO57" s="37"/>
      <c r="ODP57" s="37"/>
      <c r="ODQ57" s="37"/>
      <c r="ODR57" s="37"/>
      <c r="ODS57" s="37"/>
      <c r="ODT57" s="37"/>
      <c r="ODU57" s="37"/>
      <c r="ODV57" s="37"/>
      <c r="ODW57" s="37"/>
      <c r="ODX57" s="37"/>
      <c r="ODY57" s="37"/>
      <c r="ODZ57" s="37"/>
      <c r="OEA57" s="37"/>
      <c r="OEB57" s="37"/>
      <c r="OEC57" s="37"/>
      <c r="OED57" s="37"/>
      <c r="OEE57" s="37"/>
      <c r="OEF57" s="37"/>
      <c r="OEG57" s="37"/>
      <c r="OEH57" s="37"/>
      <c r="OEI57" s="37"/>
      <c r="OEJ57" s="37"/>
      <c r="OEK57" s="37"/>
      <c r="OEL57" s="37"/>
      <c r="OEM57" s="37"/>
      <c r="OEN57" s="37"/>
      <c r="OEO57" s="37"/>
      <c r="OEP57" s="37"/>
      <c r="OEQ57" s="37"/>
      <c r="OER57" s="37"/>
      <c r="OES57" s="37"/>
      <c r="OET57" s="37"/>
      <c r="OEU57" s="37"/>
      <c r="OEV57" s="37"/>
      <c r="OEW57" s="37"/>
      <c r="OEX57" s="37"/>
      <c r="OEY57" s="37"/>
      <c r="OEZ57" s="37"/>
      <c r="OFA57" s="37"/>
      <c r="OFB57" s="37"/>
      <c r="OFC57" s="37"/>
      <c r="OFD57" s="37"/>
      <c r="OFE57" s="37"/>
      <c r="OFF57" s="37"/>
      <c r="OFG57" s="37"/>
      <c r="OFH57" s="37"/>
      <c r="OFI57" s="37"/>
      <c r="OFJ57" s="37"/>
      <c r="OFK57" s="37"/>
      <c r="OFL57" s="37"/>
      <c r="OFM57" s="37"/>
      <c r="OFN57" s="37"/>
      <c r="OFO57" s="37"/>
      <c r="OFP57" s="37"/>
      <c r="OFQ57" s="37"/>
      <c r="OFR57" s="37"/>
      <c r="OFS57" s="37"/>
      <c r="OFT57" s="37"/>
      <c r="OFU57" s="37"/>
      <c r="OFV57" s="37"/>
      <c r="OFW57" s="37"/>
      <c r="OFX57" s="37"/>
      <c r="OFY57" s="37"/>
      <c r="OFZ57" s="37"/>
      <c r="OGA57" s="37"/>
      <c r="OGB57" s="37"/>
      <c r="OGC57" s="37"/>
      <c r="OGD57" s="37"/>
      <c r="OGE57" s="37"/>
      <c r="OGF57" s="37"/>
      <c r="OGG57" s="37"/>
      <c r="OGH57" s="37"/>
      <c r="OGI57" s="37"/>
      <c r="OGJ57" s="37"/>
      <c r="OGK57" s="37"/>
      <c r="OGL57" s="37"/>
      <c r="OGM57" s="37"/>
      <c r="OGN57" s="37"/>
      <c r="OGO57" s="37"/>
      <c r="OGP57" s="37"/>
      <c r="OGQ57" s="37"/>
      <c r="OGR57" s="37"/>
      <c r="OGS57" s="37"/>
      <c r="OGT57" s="37"/>
      <c r="OGU57" s="37"/>
      <c r="OGV57" s="37"/>
      <c r="OGW57" s="37"/>
      <c r="OGX57" s="37"/>
      <c r="OGY57" s="37"/>
      <c r="OGZ57" s="37"/>
      <c r="OHA57" s="37"/>
      <c r="OHB57" s="37"/>
      <c r="OHC57" s="37"/>
      <c r="OHD57" s="37"/>
      <c r="OHE57" s="37"/>
      <c r="OHF57" s="37"/>
      <c r="OHG57" s="37"/>
      <c r="OHH57" s="37"/>
      <c r="OHI57" s="37"/>
      <c r="OHJ57" s="37"/>
      <c r="OHK57" s="37"/>
      <c r="OHL57" s="37"/>
      <c r="OHM57" s="37"/>
      <c r="OHN57" s="37"/>
      <c r="OHO57" s="37"/>
      <c r="OHP57" s="37"/>
      <c r="OHQ57" s="37"/>
      <c r="OHR57" s="37"/>
      <c r="OHS57" s="37"/>
      <c r="OHT57" s="37"/>
      <c r="OHU57" s="37"/>
      <c r="OHV57" s="37"/>
      <c r="OHW57" s="37"/>
      <c r="OHX57" s="37"/>
      <c r="OHY57" s="37"/>
      <c r="OHZ57" s="37"/>
      <c r="OIA57" s="37"/>
      <c r="OIB57" s="37"/>
      <c r="OIC57" s="37"/>
      <c r="OID57" s="37"/>
      <c r="OIE57" s="37"/>
      <c r="OIF57" s="37"/>
      <c r="OIG57" s="37"/>
      <c r="OIH57" s="37"/>
      <c r="OII57" s="37"/>
      <c r="OIJ57" s="37"/>
      <c r="OIK57" s="37"/>
      <c r="OIL57" s="37"/>
      <c r="OIM57" s="37"/>
      <c r="OIN57" s="37"/>
      <c r="OIO57" s="37"/>
      <c r="OIP57" s="37"/>
      <c r="OIQ57" s="37"/>
      <c r="OIR57" s="37"/>
      <c r="OIS57" s="37"/>
      <c r="OIT57" s="37"/>
      <c r="OIU57" s="37"/>
      <c r="OIV57" s="37"/>
      <c r="OIW57" s="37"/>
      <c r="OIX57" s="37"/>
      <c r="OIY57" s="37"/>
      <c r="OIZ57" s="37"/>
      <c r="OJA57" s="37"/>
      <c r="OJB57" s="37"/>
      <c r="OJC57" s="37"/>
      <c r="OJD57" s="37"/>
      <c r="OJE57" s="37"/>
      <c r="OJF57" s="37"/>
      <c r="OJG57" s="37"/>
      <c r="OJH57" s="37"/>
      <c r="OJI57" s="37"/>
      <c r="OJJ57" s="37"/>
      <c r="OJK57" s="37"/>
      <c r="OJL57" s="37"/>
      <c r="OJM57" s="37"/>
      <c r="OJN57" s="37"/>
      <c r="OJO57" s="37"/>
      <c r="OJP57" s="37"/>
      <c r="OJQ57" s="37"/>
      <c r="OJR57" s="37"/>
      <c r="OJS57" s="37"/>
      <c r="OJT57" s="37"/>
      <c r="OJU57" s="37"/>
      <c r="OJV57" s="37"/>
      <c r="OJW57" s="37"/>
      <c r="OJX57" s="37"/>
      <c r="OJY57" s="37"/>
      <c r="OJZ57" s="37"/>
      <c r="OKA57" s="37"/>
      <c r="OKB57" s="37"/>
      <c r="OKC57" s="37"/>
      <c r="OKD57" s="37"/>
      <c r="OKE57" s="37"/>
      <c r="OKF57" s="37"/>
      <c r="OKG57" s="37"/>
      <c r="OKH57" s="37"/>
      <c r="OKI57" s="37"/>
      <c r="OKJ57" s="37"/>
      <c r="OKK57" s="37"/>
      <c r="OKL57" s="37"/>
      <c r="OKM57" s="37"/>
      <c r="OKN57" s="37"/>
      <c r="OKO57" s="37"/>
      <c r="OKP57" s="37"/>
      <c r="OKQ57" s="37"/>
      <c r="OKR57" s="37"/>
      <c r="OKS57" s="37"/>
      <c r="OKT57" s="37"/>
      <c r="OKU57" s="37"/>
      <c r="OKV57" s="37"/>
      <c r="OKW57" s="37"/>
      <c r="OKX57" s="37"/>
      <c r="OKY57" s="37"/>
      <c r="OKZ57" s="37"/>
      <c r="OLA57" s="37"/>
      <c r="OLB57" s="37"/>
      <c r="OLC57" s="37"/>
      <c r="OLD57" s="37"/>
      <c r="OLE57" s="37"/>
      <c r="OLF57" s="37"/>
      <c r="OLG57" s="37"/>
      <c r="OLH57" s="37"/>
      <c r="OLI57" s="37"/>
      <c r="OLJ57" s="37"/>
      <c r="OLK57" s="37"/>
      <c r="OLL57" s="37"/>
      <c r="OLM57" s="37"/>
      <c r="OLN57" s="37"/>
      <c r="OLO57" s="37"/>
      <c r="OLP57" s="37"/>
      <c r="OLQ57" s="37"/>
      <c r="OLR57" s="37"/>
      <c r="OLS57" s="37"/>
      <c r="OLT57" s="37"/>
      <c r="OLU57" s="37"/>
      <c r="OLV57" s="37"/>
      <c r="OLW57" s="37"/>
      <c r="OLX57" s="37"/>
      <c r="OLY57" s="37"/>
      <c r="OLZ57" s="37"/>
      <c r="OMA57" s="37"/>
      <c r="OMB57" s="37"/>
      <c r="OMC57" s="37"/>
      <c r="OMD57" s="37"/>
      <c r="OME57" s="37"/>
      <c r="OMF57" s="37"/>
      <c r="OMG57" s="37"/>
      <c r="OMH57" s="37"/>
      <c r="OMI57" s="37"/>
      <c r="OMJ57" s="37"/>
      <c r="OMK57" s="37"/>
      <c r="OML57" s="37"/>
      <c r="OMM57" s="37"/>
      <c r="OMN57" s="37"/>
      <c r="OMO57" s="37"/>
      <c r="OMP57" s="37"/>
      <c r="OMQ57" s="37"/>
      <c r="OMR57" s="37"/>
      <c r="OMS57" s="37"/>
      <c r="OMT57" s="37"/>
      <c r="OMU57" s="37"/>
      <c r="OMV57" s="37"/>
      <c r="OMW57" s="37"/>
      <c r="OMX57" s="37"/>
      <c r="OMY57" s="37"/>
      <c r="OMZ57" s="37"/>
      <c r="ONA57" s="37"/>
      <c r="ONB57" s="37"/>
      <c r="ONC57" s="37"/>
      <c r="OND57" s="37"/>
      <c r="ONE57" s="37"/>
      <c r="ONF57" s="37"/>
      <c r="ONG57" s="37"/>
      <c r="ONH57" s="37"/>
      <c r="ONI57" s="37"/>
      <c r="ONJ57" s="37"/>
      <c r="ONK57" s="37"/>
      <c r="ONL57" s="37"/>
      <c r="ONM57" s="37"/>
      <c r="ONN57" s="37"/>
      <c r="ONO57" s="37"/>
      <c r="ONP57" s="37"/>
      <c r="ONQ57" s="37"/>
      <c r="ONR57" s="37"/>
      <c r="ONS57" s="37"/>
      <c r="ONT57" s="37"/>
      <c r="ONU57" s="37"/>
      <c r="ONV57" s="37"/>
      <c r="ONW57" s="37"/>
      <c r="ONX57" s="37"/>
      <c r="ONY57" s="37"/>
      <c r="ONZ57" s="37"/>
      <c r="OOA57" s="37"/>
      <c r="OOB57" s="37"/>
      <c r="OOC57" s="37"/>
      <c r="OOD57" s="37"/>
      <c r="OOE57" s="37"/>
      <c r="OOF57" s="37"/>
      <c r="OOG57" s="37"/>
      <c r="OOH57" s="37"/>
      <c r="OOI57" s="37"/>
      <c r="OOJ57" s="37"/>
      <c r="OOK57" s="37"/>
      <c r="OOL57" s="37"/>
      <c r="OOM57" s="37"/>
      <c r="OON57" s="37"/>
      <c r="OOO57" s="37"/>
      <c r="OOP57" s="37"/>
      <c r="OOQ57" s="37"/>
      <c r="OOR57" s="37"/>
      <c r="OOS57" s="37"/>
      <c r="OOT57" s="37"/>
      <c r="OOU57" s="37"/>
      <c r="OOV57" s="37"/>
      <c r="OOW57" s="37"/>
      <c r="OOX57" s="37"/>
      <c r="OOY57" s="37"/>
      <c r="OOZ57" s="37"/>
      <c r="OPA57" s="37"/>
      <c r="OPB57" s="37"/>
      <c r="OPC57" s="37"/>
      <c r="OPD57" s="37"/>
      <c r="OPE57" s="37"/>
      <c r="OPF57" s="37"/>
      <c r="OPG57" s="37"/>
      <c r="OPH57" s="37"/>
      <c r="OPI57" s="37"/>
      <c r="OPJ57" s="37"/>
      <c r="OPK57" s="37"/>
      <c r="OPL57" s="37"/>
      <c r="OPM57" s="37"/>
      <c r="OPN57" s="37"/>
      <c r="OPO57" s="37"/>
      <c r="OPP57" s="37"/>
      <c r="OPQ57" s="37"/>
      <c r="OPR57" s="37"/>
      <c r="OPS57" s="37"/>
      <c r="OPT57" s="37"/>
      <c r="OPU57" s="37"/>
      <c r="OPV57" s="37"/>
      <c r="OPW57" s="37"/>
      <c r="OPX57" s="37"/>
      <c r="OPY57" s="37"/>
      <c r="OPZ57" s="37"/>
      <c r="OQA57" s="37"/>
      <c r="OQB57" s="37"/>
      <c r="OQC57" s="37"/>
      <c r="OQD57" s="37"/>
      <c r="OQE57" s="37"/>
      <c r="OQF57" s="37"/>
      <c r="OQG57" s="37"/>
      <c r="OQH57" s="37"/>
      <c r="OQI57" s="37"/>
      <c r="OQJ57" s="37"/>
      <c r="OQK57" s="37"/>
      <c r="OQL57" s="37"/>
      <c r="OQM57" s="37"/>
      <c r="OQN57" s="37"/>
      <c r="OQO57" s="37"/>
      <c r="OQP57" s="37"/>
      <c r="OQQ57" s="37"/>
      <c r="OQR57" s="37"/>
      <c r="OQS57" s="37"/>
      <c r="OQT57" s="37"/>
      <c r="OQU57" s="37"/>
      <c r="OQV57" s="37"/>
      <c r="OQW57" s="37"/>
      <c r="OQX57" s="37"/>
      <c r="OQY57" s="37"/>
      <c r="OQZ57" s="37"/>
      <c r="ORA57" s="37"/>
      <c r="ORB57" s="37"/>
      <c r="ORC57" s="37"/>
      <c r="ORD57" s="37"/>
      <c r="ORE57" s="37"/>
      <c r="ORF57" s="37"/>
      <c r="ORG57" s="37"/>
      <c r="ORH57" s="37"/>
      <c r="ORI57" s="37"/>
      <c r="ORJ57" s="37"/>
      <c r="ORK57" s="37"/>
      <c r="ORL57" s="37"/>
      <c r="ORM57" s="37"/>
      <c r="ORN57" s="37"/>
      <c r="ORO57" s="37"/>
      <c r="ORP57" s="37"/>
      <c r="ORQ57" s="37"/>
      <c r="ORR57" s="37"/>
      <c r="ORS57" s="37"/>
      <c r="ORT57" s="37"/>
      <c r="ORU57" s="37"/>
      <c r="ORV57" s="37"/>
      <c r="ORW57" s="37"/>
      <c r="ORX57" s="37"/>
      <c r="ORY57" s="37"/>
      <c r="ORZ57" s="37"/>
      <c r="OSA57" s="37"/>
      <c r="OSB57" s="37"/>
      <c r="OSC57" s="37"/>
      <c r="OSD57" s="37"/>
      <c r="OSE57" s="37"/>
      <c r="OSF57" s="37"/>
      <c r="OSG57" s="37"/>
      <c r="OSH57" s="37"/>
      <c r="OSI57" s="37"/>
      <c r="OSJ57" s="37"/>
      <c r="OSK57" s="37"/>
      <c r="OSL57" s="37"/>
      <c r="OSM57" s="37"/>
      <c r="OSN57" s="37"/>
      <c r="OSO57" s="37"/>
      <c r="OSP57" s="37"/>
      <c r="OSQ57" s="37"/>
      <c r="OSR57" s="37"/>
      <c r="OSS57" s="37"/>
      <c r="OST57" s="37"/>
      <c r="OSU57" s="37"/>
      <c r="OSV57" s="37"/>
      <c r="OSW57" s="37"/>
      <c r="OSX57" s="37"/>
      <c r="OSY57" s="37"/>
      <c r="OSZ57" s="37"/>
      <c r="OTA57" s="37"/>
      <c r="OTB57" s="37"/>
      <c r="OTC57" s="37"/>
      <c r="OTD57" s="37"/>
      <c r="OTE57" s="37"/>
      <c r="OTF57" s="37"/>
      <c r="OTG57" s="37"/>
      <c r="OTH57" s="37"/>
      <c r="OTI57" s="37"/>
      <c r="OTJ57" s="37"/>
      <c r="OTK57" s="37"/>
      <c r="OTL57" s="37"/>
      <c r="OTM57" s="37"/>
      <c r="OTN57" s="37"/>
      <c r="OTO57" s="37"/>
      <c r="OTP57" s="37"/>
      <c r="OTQ57" s="37"/>
      <c r="OTR57" s="37"/>
      <c r="OTS57" s="37"/>
      <c r="OTT57" s="37"/>
      <c r="OTU57" s="37"/>
      <c r="OTV57" s="37"/>
      <c r="OTW57" s="37"/>
      <c r="OTX57" s="37"/>
      <c r="OTY57" s="37"/>
      <c r="OTZ57" s="37"/>
      <c r="OUA57" s="37"/>
      <c r="OUB57" s="37"/>
      <c r="OUC57" s="37"/>
      <c r="OUD57" s="37"/>
      <c r="OUE57" s="37"/>
      <c r="OUF57" s="37"/>
      <c r="OUG57" s="37"/>
      <c r="OUH57" s="37"/>
      <c r="OUI57" s="37"/>
      <c r="OUJ57" s="37"/>
      <c r="OUK57" s="37"/>
      <c r="OUL57" s="37"/>
      <c r="OUM57" s="37"/>
      <c r="OUN57" s="37"/>
      <c r="OUO57" s="37"/>
      <c r="OUP57" s="37"/>
      <c r="OUQ57" s="37"/>
      <c r="OUR57" s="37"/>
      <c r="OUS57" s="37"/>
      <c r="OUT57" s="37"/>
      <c r="OUU57" s="37"/>
      <c r="OUV57" s="37"/>
      <c r="OUW57" s="37"/>
      <c r="OUX57" s="37"/>
      <c r="OUY57" s="37"/>
      <c r="OUZ57" s="37"/>
      <c r="OVA57" s="37"/>
      <c r="OVB57" s="37"/>
      <c r="OVC57" s="37"/>
      <c r="OVD57" s="37"/>
      <c r="OVE57" s="37"/>
      <c r="OVF57" s="37"/>
      <c r="OVG57" s="37"/>
      <c r="OVH57" s="37"/>
      <c r="OVI57" s="37"/>
      <c r="OVJ57" s="37"/>
      <c r="OVK57" s="37"/>
      <c r="OVL57" s="37"/>
      <c r="OVM57" s="37"/>
      <c r="OVN57" s="37"/>
      <c r="OVO57" s="37"/>
      <c r="OVP57" s="37"/>
      <c r="OVQ57" s="37"/>
      <c r="OVR57" s="37"/>
      <c r="OVS57" s="37"/>
      <c r="OVT57" s="37"/>
      <c r="OVU57" s="37"/>
      <c r="OVV57" s="37"/>
      <c r="OVW57" s="37"/>
      <c r="OVX57" s="37"/>
      <c r="OVY57" s="37"/>
      <c r="OVZ57" s="37"/>
      <c r="OWA57" s="37"/>
      <c r="OWB57" s="37"/>
      <c r="OWC57" s="37"/>
      <c r="OWD57" s="37"/>
      <c r="OWE57" s="37"/>
      <c r="OWF57" s="37"/>
      <c r="OWG57" s="37"/>
      <c r="OWH57" s="37"/>
      <c r="OWI57" s="37"/>
      <c r="OWJ57" s="37"/>
      <c r="OWK57" s="37"/>
      <c r="OWL57" s="37"/>
      <c r="OWM57" s="37"/>
      <c r="OWN57" s="37"/>
      <c r="OWO57" s="37"/>
      <c r="OWP57" s="37"/>
      <c r="OWQ57" s="37"/>
      <c r="OWR57" s="37"/>
      <c r="OWS57" s="37"/>
      <c r="OWT57" s="37"/>
      <c r="OWU57" s="37"/>
      <c r="OWV57" s="37"/>
      <c r="OWW57" s="37"/>
      <c r="OWX57" s="37"/>
      <c r="OWY57" s="37"/>
      <c r="OWZ57" s="37"/>
      <c r="OXA57" s="37"/>
      <c r="OXB57" s="37"/>
      <c r="OXC57" s="37"/>
      <c r="OXD57" s="37"/>
      <c r="OXE57" s="37"/>
      <c r="OXF57" s="37"/>
      <c r="OXG57" s="37"/>
      <c r="OXH57" s="37"/>
      <c r="OXI57" s="37"/>
      <c r="OXJ57" s="37"/>
      <c r="OXK57" s="37"/>
      <c r="OXL57" s="37"/>
      <c r="OXM57" s="37"/>
      <c r="OXN57" s="37"/>
      <c r="OXO57" s="37"/>
      <c r="OXP57" s="37"/>
      <c r="OXQ57" s="37"/>
      <c r="OXR57" s="37"/>
      <c r="OXS57" s="37"/>
      <c r="OXT57" s="37"/>
      <c r="OXU57" s="37"/>
      <c r="OXV57" s="37"/>
      <c r="OXW57" s="37"/>
      <c r="OXX57" s="37"/>
      <c r="OXY57" s="37"/>
      <c r="OXZ57" s="37"/>
      <c r="OYA57" s="37"/>
      <c r="OYB57" s="37"/>
      <c r="OYC57" s="37"/>
      <c r="OYD57" s="37"/>
      <c r="OYE57" s="37"/>
      <c r="OYF57" s="37"/>
      <c r="OYG57" s="37"/>
      <c r="OYH57" s="37"/>
      <c r="OYI57" s="37"/>
      <c r="OYJ57" s="37"/>
      <c r="OYK57" s="37"/>
      <c r="OYL57" s="37"/>
      <c r="OYM57" s="37"/>
      <c r="OYN57" s="37"/>
      <c r="OYO57" s="37"/>
      <c r="OYP57" s="37"/>
      <c r="OYQ57" s="37"/>
      <c r="OYR57" s="37"/>
      <c r="OYS57" s="37"/>
      <c r="OYT57" s="37"/>
      <c r="OYU57" s="37"/>
      <c r="OYV57" s="37"/>
      <c r="OYW57" s="37"/>
      <c r="OYX57" s="37"/>
      <c r="OYY57" s="37"/>
      <c r="OYZ57" s="37"/>
      <c r="OZA57" s="37"/>
      <c r="OZB57" s="37"/>
      <c r="OZC57" s="37"/>
      <c r="OZD57" s="37"/>
      <c r="OZE57" s="37"/>
      <c r="OZF57" s="37"/>
      <c r="OZG57" s="37"/>
      <c r="OZH57" s="37"/>
      <c r="OZI57" s="37"/>
      <c r="OZJ57" s="37"/>
      <c r="OZK57" s="37"/>
      <c r="OZL57" s="37"/>
      <c r="OZM57" s="37"/>
      <c r="OZN57" s="37"/>
      <c r="OZO57" s="37"/>
      <c r="OZP57" s="37"/>
      <c r="OZQ57" s="37"/>
      <c r="OZR57" s="37"/>
      <c r="OZS57" s="37"/>
      <c r="OZT57" s="37"/>
      <c r="OZU57" s="37"/>
      <c r="OZV57" s="37"/>
      <c r="OZW57" s="37"/>
      <c r="OZX57" s="37"/>
      <c r="OZY57" s="37"/>
      <c r="OZZ57" s="37"/>
      <c r="PAA57" s="37"/>
      <c r="PAB57" s="37"/>
      <c r="PAC57" s="37"/>
      <c r="PAD57" s="37"/>
      <c r="PAE57" s="37"/>
      <c r="PAF57" s="37"/>
      <c r="PAG57" s="37"/>
      <c r="PAH57" s="37"/>
      <c r="PAI57" s="37"/>
      <c r="PAJ57" s="37"/>
      <c r="PAK57" s="37"/>
      <c r="PAL57" s="37"/>
      <c r="PAM57" s="37"/>
      <c r="PAN57" s="37"/>
      <c r="PAO57" s="37"/>
      <c r="PAP57" s="37"/>
      <c r="PAQ57" s="37"/>
      <c r="PAR57" s="37"/>
      <c r="PAS57" s="37"/>
      <c r="PAT57" s="37"/>
      <c r="PAU57" s="37"/>
      <c r="PAV57" s="37"/>
      <c r="PAW57" s="37"/>
      <c r="PAX57" s="37"/>
      <c r="PAY57" s="37"/>
      <c r="PAZ57" s="37"/>
      <c r="PBA57" s="37"/>
      <c r="PBB57" s="37"/>
      <c r="PBC57" s="37"/>
      <c r="PBD57" s="37"/>
      <c r="PBE57" s="37"/>
      <c r="PBF57" s="37"/>
      <c r="PBG57" s="37"/>
      <c r="PBH57" s="37"/>
      <c r="PBI57" s="37"/>
      <c r="PBJ57" s="37"/>
      <c r="PBK57" s="37"/>
      <c r="PBL57" s="37"/>
      <c r="PBM57" s="37"/>
      <c r="PBN57" s="37"/>
      <c r="PBO57" s="37"/>
      <c r="PBP57" s="37"/>
      <c r="PBQ57" s="37"/>
      <c r="PBR57" s="37"/>
      <c r="PBS57" s="37"/>
      <c r="PBT57" s="37"/>
      <c r="PBU57" s="37"/>
      <c r="PBV57" s="37"/>
      <c r="PBW57" s="37"/>
      <c r="PBX57" s="37"/>
      <c r="PBY57" s="37"/>
      <c r="PBZ57" s="37"/>
      <c r="PCA57" s="37"/>
      <c r="PCB57" s="37"/>
      <c r="PCC57" s="37"/>
      <c r="PCD57" s="37"/>
      <c r="PCE57" s="37"/>
      <c r="PCF57" s="37"/>
      <c r="PCG57" s="37"/>
      <c r="PCH57" s="37"/>
      <c r="PCI57" s="37"/>
      <c r="PCJ57" s="37"/>
      <c r="PCK57" s="37"/>
      <c r="PCL57" s="37"/>
      <c r="PCM57" s="37"/>
      <c r="PCN57" s="37"/>
      <c r="PCO57" s="37"/>
      <c r="PCP57" s="37"/>
      <c r="PCQ57" s="37"/>
      <c r="PCR57" s="37"/>
      <c r="PCS57" s="37"/>
      <c r="PCT57" s="37"/>
      <c r="PCU57" s="37"/>
      <c r="PCV57" s="37"/>
      <c r="PCW57" s="37"/>
      <c r="PCX57" s="37"/>
      <c r="PCY57" s="37"/>
      <c r="PCZ57" s="37"/>
      <c r="PDA57" s="37"/>
      <c r="PDB57" s="37"/>
      <c r="PDC57" s="37"/>
      <c r="PDD57" s="37"/>
      <c r="PDE57" s="37"/>
      <c r="PDF57" s="37"/>
      <c r="PDG57" s="37"/>
      <c r="PDH57" s="37"/>
      <c r="PDI57" s="37"/>
      <c r="PDJ57" s="37"/>
      <c r="PDK57" s="37"/>
      <c r="PDL57" s="37"/>
      <c r="PDM57" s="37"/>
      <c r="PDN57" s="37"/>
      <c r="PDO57" s="37"/>
      <c r="PDP57" s="37"/>
      <c r="PDQ57" s="37"/>
      <c r="PDR57" s="37"/>
      <c r="PDS57" s="37"/>
      <c r="PDT57" s="37"/>
      <c r="PDU57" s="37"/>
      <c r="PDV57" s="37"/>
      <c r="PDW57" s="37"/>
      <c r="PDX57" s="37"/>
      <c r="PDY57" s="37"/>
      <c r="PDZ57" s="37"/>
      <c r="PEA57" s="37"/>
      <c r="PEB57" s="37"/>
      <c r="PEC57" s="37"/>
      <c r="PED57" s="37"/>
      <c r="PEE57" s="37"/>
      <c r="PEF57" s="37"/>
      <c r="PEG57" s="37"/>
      <c r="PEH57" s="37"/>
      <c r="PEI57" s="37"/>
      <c r="PEJ57" s="37"/>
      <c r="PEK57" s="37"/>
      <c r="PEL57" s="37"/>
      <c r="PEM57" s="37"/>
      <c r="PEN57" s="37"/>
      <c r="PEO57" s="37"/>
      <c r="PEP57" s="37"/>
      <c r="PEQ57" s="37"/>
      <c r="PER57" s="37"/>
      <c r="PES57" s="37"/>
      <c r="PET57" s="37"/>
      <c r="PEU57" s="37"/>
      <c r="PEV57" s="37"/>
      <c r="PEW57" s="37"/>
      <c r="PEX57" s="37"/>
      <c r="PEY57" s="37"/>
      <c r="PEZ57" s="37"/>
      <c r="PFA57" s="37"/>
      <c r="PFB57" s="37"/>
      <c r="PFC57" s="37"/>
      <c r="PFD57" s="37"/>
      <c r="PFE57" s="37"/>
      <c r="PFF57" s="37"/>
      <c r="PFG57" s="37"/>
      <c r="PFH57" s="37"/>
      <c r="PFI57" s="37"/>
      <c r="PFJ57" s="37"/>
      <c r="PFK57" s="37"/>
      <c r="PFL57" s="37"/>
      <c r="PFM57" s="37"/>
      <c r="PFN57" s="37"/>
      <c r="PFO57" s="37"/>
      <c r="PFP57" s="37"/>
      <c r="PFQ57" s="37"/>
      <c r="PFR57" s="37"/>
      <c r="PFS57" s="37"/>
      <c r="PFT57" s="37"/>
      <c r="PFU57" s="37"/>
      <c r="PFV57" s="37"/>
      <c r="PFW57" s="37"/>
      <c r="PFX57" s="37"/>
      <c r="PFY57" s="37"/>
      <c r="PFZ57" s="37"/>
      <c r="PGA57" s="37"/>
      <c r="PGB57" s="37"/>
      <c r="PGC57" s="37"/>
      <c r="PGD57" s="37"/>
      <c r="PGE57" s="37"/>
      <c r="PGF57" s="37"/>
      <c r="PGG57" s="37"/>
      <c r="PGH57" s="37"/>
      <c r="PGI57" s="37"/>
      <c r="PGJ57" s="37"/>
      <c r="PGK57" s="37"/>
      <c r="PGL57" s="37"/>
      <c r="PGM57" s="37"/>
      <c r="PGN57" s="37"/>
      <c r="PGO57" s="37"/>
      <c r="PGP57" s="37"/>
      <c r="PGQ57" s="37"/>
      <c r="PGR57" s="37"/>
      <c r="PGS57" s="37"/>
      <c r="PGT57" s="37"/>
      <c r="PGU57" s="37"/>
      <c r="PGV57" s="37"/>
      <c r="PGW57" s="37"/>
      <c r="PGX57" s="37"/>
      <c r="PGY57" s="37"/>
      <c r="PGZ57" s="37"/>
      <c r="PHA57" s="37"/>
      <c r="PHB57" s="37"/>
      <c r="PHC57" s="37"/>
      <c r="PHD57" s="37"/>
      <c r="PHE57" s="37"/>
      <c r="PHF57" s="37"/>
      <c r="PHG57" s="37"/>
      <c r="PHH57" s="37"/>
      <c r="PHI57" s="37"/>
      <c r="PHJ57" s="37"/>
      <c r="PHK57" s="37"/>
      <c r="PHL57" s="37"/>
      <c r="PHM57" s="37"/>
      <c r="PHN57" s="37"/>
      <c r="PHO57" s="37"/>
      <c r="PHP57" s="37"/>
      <c r="PHQ57" s="37"/>
      <c r="PHR57" s="37"/>
      <c r="PHS57" s="37"/>
      <c r="PHT57" s="37"/>
      <c r="PHU57" s="37"/>
      <c r="PHV57" s="37"/>
      <c r="PHW57" s="37"/>
      <c r="PHX57" s="37"/>
      <c r="PHY57" s="37"/>
      <c r="PHZ57" s="37"/>
      <c r="PIA57" s="37"/>
      <c r="PIB57" s="37"/>
      <c r="PIC57" s="37"/>
      <c r="PID57" s="37"/>
      <c r="PIE57" s="37"/>
      <c r="PIF57" s="37"/>
      <c r="PIG57" s="37"/>
      <c r="PIH57" s="37"/>
      <c r="PII57" s="37"/>
      <c r="PIJ57" s="37"/>
      <c r="PIK57" s="37"/>
      <c r="PIL57" s="37"/>
      <c r="PIM57" s="37"/>
      <c r="PIN57" s="37"/>
      <c r="PIO57" s="37"/>
      <c r="PIP57" s="37"/>
      <c r="PIQ57" s="37"/>
      <c r="PIR57" s="37"/>
      <c r="PIS57" s="37"/>
      <c r="PIT57" s="37"/>
      <c r="PIU57" s="37"/>
      <c r="PIV57" s="37"/>
      <c r="PIW57" s="37"/>
      <c r="PIX57" s="37"/>
      <c r="PIY57" s="37"/>
      <c r="PIZ57" s="37"/>
      <c r="PJA57" s="37"/>
      <c r="PJB57" s="37"/>
      <c r="PJC57" s="37"/>
      <c r="PJD57" s="37"/>
      <c r="PJE57" s="37"/>
      <c r="PJF57" s="37"/>
      <c r="PJG57" s="37"/>
      <c r="PJH57" s="37"/>
      <c r="PJI57" s="37"/>
      <c r="PJJ57" s="37"/>
      <c r="PJK57" s="37"/>
      <c r="PJL57" s="37"/>
      <c r="PJM57" s="37"/>
      <c r="PJN57" s="37"/>
      <c r="PJO57" s="37"/>
      <c r="PJP57" s="37"/>
      <c r="PJQ57" s="37"/>
      <c r="PJR57" s="37"/>
      <c r="PJS57" s="37"/>
      <c r="PJT57" s="37"/>
      <c r="PJU57" s="37"/>
      <c r="PJV57" s="37"/>
      <c r="PJW57" s="37"/>
      <c r="PJX57" s="37"/>
      <c r="PJY57" s="37"/>
      <c r="PJZ57" s="37"/>
      <c r="PKA57" s="37"/>
      <c r="PKB57" s="37"/>
      <c r="PKC57" s="37"/>
      <c r="PKD57" s="37"/>
      <c r="PKE57" s="37"/>
      <c r="PKF57" s="37"/>
      <c r="PKG57" s="37"/>
      <c r="PKH57" s="37"/>
      <c r="PKI57" s="37"/>
      <c r="PKJ57" s="37"/>
      <c r="PKK57" s="37"/>
      <c r="PKL57" s="37"/>
      <c r="PKM57" s="37"/>
      <c r="PKN57" s="37"/>
      <c r="PKO57" s="37"/>
      <c r="PKP57" s="37"/>
      <c r="PKQ57" s="37"/>
      <c r="PKR57" s="37"/>
      <c r="PKS57" s="37"/>
      <c r="PKT57" s="37"/>
      <c r="PKU57" s="37"/>
      <c r="PKV57" s="37"/>
      <c r="PKW57" s="37"/>
      <c r="PKX57" s="37"/>
      <c r="PKY57" s="37"/>
      <c r="PKZ57" s="37"/>
      <c r="PLA57" s="37"/>
      <c r="PLB57" s="37"/>
      <c r="PLC57" s="37"/>
      <c r="PLD57" s="37"/>
      <c r="PLE57" s="37"/>
      <c r="PLF57" s="37"/>
      <c r="PLG57" s="37"/>
      <c r="PLH57" s="37"/>
      <c r="PLI57" s="37"/>
      <c r="PLJ57" s="37"/>
      <c r="PLK57" s="37"/>
      <c r="PLL57" s="37"/>
      <c r="PLM57" s="37"/>
      <c r="PLN57" s="37"/>
      <c r="PLO57" s="37"/>
      <c r="PLP57" s="37"/>
      <c r="PLQ57" s="37"/>
      <c r="PLR57" s="37"/>
      <c r="PLS57" s="37"/>
      <c r="PLT57" s="37"/>
      <c r="PLU57" s="37"/>
      <c r="PLV57" s="37"/>
      <c r="PLW57" s="37"/>
      <c r="PLX57" s="37"/>
      <c r="PLY57" s="37"/>
      <c r="PLZ57" s="37"/>
      <c r="PMA57" s="37"/>
      <c r="PMB57" s="37"/>
      <c r="PMC57" s="37"/>
      <c r="PMD57" s="37"/>
      <c r="PME57" s="37"/>
      <c r="PMF57" s="37"/>
      <c r="PMG57" s="37"/>
      <c r="PMH57" s="37"/>
      <c r="PMI57" s="37"/>
      <c r="PMJ57" s="37"/>
      <c r="PMK57" s="37"/>
      <c r="PML57" s="37"/>
      <c r="PMM57" s="37"/>
      <c r="PMN57" s="37"/>
      <c r="PMO57" s="37"/>
      <c r="PMP57" s="37"/>
      <c r="PMQ57" s="37"/>
      <c r="PMR57" s="37"/>
      <c r="PMS57" s="37"/>
      <c r="PMT57" s="37"/>
      <c r="PMU57" s="37"/>
      <c r="PMV57" s="37"/>
      <c r="PMW57" s="37"/>
      <c r="PMX57" s="37"/>
      <c r="PMY57" s="37"/>
      <c r="PMZ57" s="37"/>
      <c r="PNA57" s="37"/>
      <c r="PNB57" s="37"/>
      <c r="PNC57" s="37"/>
      <c r="PND57" s="37"/>
      <c r="PNE57" s="37"/>
      <c r="PNF57" s="37"/>
      <c r="PNG57" s="37"/>
      <c r="PNH57" s="37"/>
      <c r="PNI57" s="37"/>
      <c r="PNJ57" s="37"/>
      <c r="PNK57" s="37"/>
      <c r="PNL57" s="37"/>
      <c r="PNM57" s="37"/>
      <c r="PNN57" s="37"/>
      <c r="PNO57" s="37"/>
      <c r="PNP57" s="37"/>
      <c r="PNQ57" s="37"/>
      <c r="PNR57" s="37"/>
      <c r="PNS57" s="37"/>
      <c r="PNT57" s="37"/>
      <c r="PNU57" s="37"/>
      <c r="PNV57" s="37"/>
      <c r="PNW57" s="37"/>
      <c r="PNX57" s="37"/>
      <c r="PNY57" s="37"/>
      <c r="PNZ57" s="37"/>
      <c r="POA57" s="37"/>
      <c r="POB57" s="37"/>
      <c r="POC57" s="37"/>
      <c r="POD57" s="37"/>
      <c r="POE57" s="37"/>
      <c r="POF57" s="37"/>
      <c r="POG57" s="37"/>
      <c r="POH57" s="37"/>
      <c r="POI57" s="37"/>
      <c r="POJ57" s="37"/>
      <c r="POK57" s="37"/>
      <c r="POL57" s="37"/>
      <c r="POM57" s="37"/>
      <c r="PON57" s="37"/>
      <c r="POO57" s="37"/>
      <c r="POP57" s="37"/>
      <c r="POQ57" s="37"/>
      <c r="POR57" s="37"/>
      <c r="POS57" s="37"/>
      <c r="POT57" s="37"/>
      <c r="POU57" s="37"/>
      <c r="POV57" s="37"/>
      <c r="POW57" s="37"/>
      <c r="POX57" s="37"/>
      <c r="POY57" s="37"/>
      <c r="POZ57" s="37"/>
      <c r="PPA57" s="37"/>
      <c r="PPB57" s="37"/>
      <c r="PPC57" s="37"/>
      <c r="PPD57" s="37"/>
      <c r="PPE57" s="37"/>
      <c r="PPF57" s="37"/>
      <c r="PPG57" s="37"/>
      <c r="PPH57" s="37"/>
      <c r="PPI57" s="37"/>
      <c r="PPJ57" s="37"/>
      <c r="PPK57" s="37"/>
      <c r="PPL57" s="37"/>
      <c r="PPM57" s="37"/>
      <c r="PPN57" s="37"/>
      <c r="PPO57" s="37"/>
      <c r="PPP57" s="37"/>
      <c r="PPQ57" s="37"/>
      <c r="PPR57" s="37"/>
      <c r="PPS57" s="37"/>
      <c r="PPT57" s="37"/>
      <c r="PPU57" s="37"/>
      <c r="PPV57" s="37"/>
      <c r="PPW57" s="37"/>
      <c r="PPX57" s="37"/>
      <c r="PPY57" s="37"/>
      <c r="PPZ57" s="37"/>
      <c r="PQA57" s="37"/>
      <c r="PQB57" s="37"/>
      <c r="PQC57" s="37"/>
      <c r="PQD57" s="37"/>
      <c r="PQE57" s="37"/>
      <c r="PQF57" s="37"/>
      <c r="PQG57" s="37"/>
      <c r="PQH57" s="37"/>
      <c r="PQI57" s="37"/>
      <c r="PQJ57" s="37"/>
      <c r="PQK57" s="37"/>
      <c r="PQL57" s="37"/>
      <c r="PQM57" s="37"/>
      <c r="PQN57" s="37"/>
      <c r="PQO57" s="37"/>
      <c r="PQP57" s="37"/>
      <c r="PQQ57" s="37"/>
      <c r="PQR57" s="37"/>
      <c r="PQS57" s="37"/>
      <c r="PQT57" s="37"/>
      <c r="PQU57" s="37"/>
      <c r="PQV57" s="37"/>
      <c r="PQW57" s="37"/>
      <c r="PQX57" s="37"/>
      <c r="PQY57" s="37"/>
      <c r="PQZ57" s="37"/>
      <c r="PRA57" s="37"/>
      <c r="PRB57" s="37"/>
      <c r="PRC57" s="37"/>
      <c r="PRD57" s="37"/>
      <c r="PRE57" s="37"/>
      <c r="PRF57" s="37"/>
      <c r="PRG57" s="37"/>
      <c r="PRH57" s="37"/>
      <c r="PRI57" s="37"/>
      <c r="PRJ57" s="37"/>
      <c r="PRK57" s="37"/>
      <c r="PRL57" s="37"/>
      <c r="PRM57" s="37"/>
      <c r="PRN57" s="37"/>
      <c r="PRO57" s="37"/>
      <c r="PRP57" s="37"/>
      <c r="PRQ57" s="37"/>
      <c r="PRR57" s="37"/>
      <c r="PRS57" s="37"/>
      <c r="PRT57" s="37"/>
      <c r="PRU57" s="37"/>
      <c r="PRV57" s="37"/>
      <c r="PRW57" s="37"/>
      <c r="PRX57" s="37"/>
      <c r="PRY57" s="37"/>
      <c r="PRZ57" s="37"/>
      <c r="PSA57" s="37"/>
      <c r="PSB57" s="37"/>
      <c r="PSC57" s="37"/>
      <c r="PSD57" s="37"/>
      <c r="PSE57" s="37"/>
      <c r="PSF57" s="37"/>
      <c r="PSG57" s="37"/>
      <c r="PSH57" s="37"/>
      <c r="PSI57" s="37"/>
      <c r="PSJ57" s="37"/>
      <c r="PSK57" s="37"/>
      <c r="PSL57" s="37"/>
      <c r="PSM57" s="37"/>
      <c r="PSN57" s="37"/>
      <c r="PSO57" s="37"/>
      <c r="PSP57" s="37"/>
      <c r="PSQ57" s="37"/>
      <c r="PSR57" s="37"/>
      <c r="PSS57" s="37"/>
      <c r="PST57" s="37"/>
      <c r="PSU57" s="37"/>
      <c r="PSV57" s="37"/>
      <c r="PSW57" s="37"/>
      <c r="PSX57" s="37"/>
      <c r="PSY57" s="37"/>
      <c r="PSZ57" s="37"/>
      <c r="PTA57" s="37"/>
      <c r="PTB57" s="37"/>
      <c r="PTC57" s="37"/>
      <c r="PTD57" s="37"/>
      <c r="PTE57" s="37"/>
      <c r="PTF57" s="37"/>
      <c r="PTG57" s="37"/>
      <c r="PTH57" s="37"/>
      <c r="PTI57" s="37"/>
      <c r="PTJ57" s="37"/>
      <c r="PTK57" s="37"/>
      <c r="PTL57" s="37"/>
      <c r="PTM57" s="37"/>
      <c r="PTN57" s="37"/>
      <c r="PTO57" s="37"/>
      <c r="PTP57" s="37"/>
      <c r="PTQ57" s="37"/>
      <c r="PTR57" s="37"/>
      <c r="PTS57" s="37"/>
      <c r="PTT57" s="37"/>
      <c r="PTU57" s="37"/>
      <c r="PTV57" s="37"/>
      <c r="PTW57" s="37"/>
      <c r="PTX57" s="37"/>
      <c r="PTY57" s="37"/>
      <c r="PTZ57" s="37"/>
      <c r="PUA57" s="37"/>
      <c r="PUB57" s="37"/>
      <c r="PUC57" s="37"/>
      <c r="PUD57" s="37"/>
      <c r="PUE57" s="37"/>
      <c r="PUF57" s="37"/>
      <c r="PUG57" s="37"/>
      <c r="PUH57" s="37"/>
      <c r="PUI57" s="37"/>
      <c r="PUJ57" s="37"/>
      <c r="PUK57" s="37"/>
      <c r="PUL57" s="37"/>
      <c r="PUM57" s="37"/>
      <c r="PUN57" s="37"/>
      <c r="PUO57" s="37"/>
      <c r="PUP57" s="37"/>
      <c r="PUQ57" s="37"/>
      <c r="PUR57" s="37"/>
      <c r="PUS57" s="37"/>
      <c r="PUT57" s="37"/>
      <c r="PUU57" s="37"/>
      <c r="PUV57" s="37"/>
      <c r="PUW57" s="37"/>
      <c r="PUX57" s="37"/>
      <c r="PUY57" s="37"/>
      <c r="PUZ57" s="37"/>
      <c r="PVA57" s="37"/>
      <c r="PVB57" s="37"/>
      <c r="PVC57" s="37"/>
      <c r="PVD57" s="37"/>
      <c r="PVE57" s="37"/>
      <c r="PVF57" s="37"/>
      <c r="PVG57" s="37"/>
      <c r="PVH57" s="37"/>
      <c r="PVI57" s="37"/>
      <c r="PVJ57" s="37"/>
      <c r="PVK57" s="37"/>
      <c r="PVL57" s="37"/>
      <c r="PVM57" s="37"/>
      <c r="PVN57" s="37"/>
      <c r="PVO57" s="37"/>
      <c r="PVP57" s="37"/>
      <c r="PVQ57" s="37"/>
      <c r="PVR57" s="37"/>
      <c r="PVS57" s="37"/>
      <c r="PVT57" s="37"/>
      <c r="PVU57" s="37"/>
      <c r="PVV57" s="37"/>
      <c r="PVW57" s="37"/>
      <c r="PVX57" s="37"/>
      <c r="PVY57" s="37"/>
      <c r="PVZ57" s="37"/>
      <c r="PWA57" s="37"/>
      <c r="PWB57" s="37"/>
      <c r="PWC57" s="37"/>
      <c r="PWD57" s="37"/>
      <c r="PWE57" s="37"/>
      <c r="PWF57" s="37"/>
      <c r="PWG57" s="37"/>
      <c r="PWH57" s="37"/>
      <c r="PWI57" s="37"/>
      <c r="PWJ57" s="37"/>
      <c r="PWK57" s="37"/>
      <c r="PWL57" s="37"/>
      <c r="PWM57" s="37"/>
      <c r="PWN57" s="37"/>
      <c r="PWO57" s="37"/>
      <c r="PWP57" s="37"/>
      <c r="PWQ57" s="37"/>
      <c r="PWR57" s="37"/>
      <c r="PWS57" s="37"/>
      <c r="PWT57" s="37"/>
      <c r="PWU57" s="37"/>
      <c r="PWV57" s="37"/>
      <c r="PWW57" s="37"/>
      <c r="PWX57" s="37"/>
      <c r="PWY57" s="37"/>
      <c r="PWZ57" s="37"/>
      <c r="PXA57" s="37"/>
      <c r="PXB57" s="37"/>
      <c r="PXC57" s="37"/>
      <c r="PXD57" s="37"/>
      <c r="PXE57" s="37"/>
      <c r="PXF57" s="37"/>
      <c r="PXG57" s="37"/>
      <c r="PXH57" s="37"/>
      <c r="PXI57" s="37"/>
      <c r="PXJ57" s="37"/>
      <c r="PXK57" s="37"/>
      <c r="PXL57" s="37"/>
      <c r="PXM57" s="37"/>
      <c r="PXN57" s="37"/>
      <c r="PXO57" s="37"/>
      <c r="PXP57" s="37"/>
      <c r="PXQ57" s="37"/>
      <c r="PXR57" s="37"/>
      <c r="PXS57" s="37"/>
      <c r="PXT57" s="37"/>
      <c r="PXU57" s="37"/>
      <c r="PXV57" s="37"/>
      <c r="PXW57" s="37"/>
      <c r="PXX57" s="37"/>
      <c r="PXY57" s="37"/>
      <c r="PXZ57" s="37"/>
      <c r="PYA57" s="37"/>
      <c r="PYB57" s="37"/>
      <c r="PYC57" s="37"/>
      <c r="PYD57" s="37"/>
      <c r="PYE57" s="37"/>
      <c r="PYF57" s="37"/>
      <c r="PYG57" s="37"/>
      <c r="PYH57" s="37"/>
      <c r="PYI57" s="37"/>
      <c r="PYJ57" s="37"/>
      <c r="PYK57" s="37"/>
      <c r="PYL57" s="37"/>
      <c r="PYM57" s="37"/>
      <c r="PYN57" s="37"/>
      <c r="PYO57" s="37"/>
      <c r="PYP57" s="37"/>
      <c r="PYQ57" s="37"/>
      <c r="PYR57" s="37"/>
      <c r="PYS57" s="37"/>
      <c r="PYT57" s="37"/>
      <c r="PYU57" s="37"/>
      <c r="PYV57" s="37"/>
      <c r="PYW57" s="37"/>
      <c r="PYX57" s="37"/>
      <c r="PYY57" s="37"/>
      <c r="PYZ57" s="37"/>
      <c r="PZA57" s="37"/>
      <c r="PZB57" s="37"/>
      <c r="PZC57" s="37"/>
      <c r="PZD57" s="37"/>
      <c r="PZE57" s="37"/>
      <c r="PZF57" s="37"/>
      <c r="PZG57" s="37"/>
      <c r="PZH57" s="37"/>
      <c r="PZI57" s="37"/>
      <c r="PZJ57" s="37"/>
      <c r="PZK57" s="37"/>
      <c r="PZL57" s="37"/>
      <c r="PZM57" s="37"/>
      <c r="PZN57" s="37"/>
      <c r="PZO57" s="37"/>
      <c r="PZP57" s="37"/>
      <c r="PZQ57" s="37"/>
      <c r="PZR57" s="37"/>
      <c r="PZS57" s="37"/>
      <c r="PZT57" s="37"/>
      <c r="PZU57" s="37"/>
      <c r="PZV57" s="37"/>
      <c r="PZW57" s="37"/>
      <c r="PZX57" s="37"/>
      <c r="PZY57" s="37"/>
      <c r="PZZ57" s="37"/>
      <c r="QAA57" s="37"/>
      <c r="QAB57" s="37"/>
      <c r="QAC57" s="37"/>
      <c r="QAD57" s="37"/>
      <c r="QAE57" s="37"/>
      <c r="QAF57" s="37"/>
      <c r="QAG57" s="37"/>
      <c r="QAH57" s="37"/>
      <c r="QAI57" s="37"/>
      <c r="QAJ57" s="37"/>
      <c r="QAK57" s="37"/>
      <c r="QAL57" s="37"/>
      <c r="QAM57" s="37"/>
      <c r="QAN57" s="37"/>
      <c r="QAO57" s="37"/>
      <c r="QAP57" s="37"/>
      <c r="QAQ57" s="37"/>
      <c r="QAR57" s="37"/>
      <c r="QAS57" s="37"/>
      <c r="QAT57" s="37"/>
      <c r="QAU57" s="37"/>
      <c r="QAV57" s="37"/>
      <c r="QAW57" s="37"/>
      <c r="QAX57" s="37"/>
      <c r="QAY57" s="37"/>
      <c r="QAZ57" s="37"/>
      <c r="QBA57" s="37"/>
      <c r="QBB57" s="37"/>
      <c r="QBC57" s="37"/>
      <c r="QBD57" s="37"/>
      <c r="QBE57" s="37"/>
      <c r="QBF57" s="37"/>
      <c r="QBG57" s="37"/>
      <c r="QBH57" s="37"/>
      <c r="QBI57" s="37"/>
      <c r="QBJ57" s="37"/>
      <c r="QBK57" s="37"/>
      <c r="QBL57" s="37"/>
      <c r="QBM57" s="37"/>
      <c r="QBN57" s="37"/>
      <c r="QBO57" s="37"/>
      <c r="QBP57" s="37"/>
      <c r="QBQ57" s="37"/>
      <c r="QBR57" s="37"/>
      <c r="QBS57" s="37"/>
      <c r="QBT57" s="37"/>
      <c r="QBU57" s="37"/>
      <c r="QBV57" s="37"/>
      <c r="QBW57" s="37"/>
      <c r="QBX57" s="37"/>
      <c r="QBY57" s="37"/>
      <c r="QBZ57" s="37"/>
      <c r="QCA57" s="37"/>
      <c r="QCB57" s="37"/>
      <c r="QCC57" s="37"/>
      <c r="QCD57" s="37"/>
      <c r="QCE57" s="37"/>
      <c r="QCF57" s="37"/>
      <c r="QCG57" s="37"/>
      <c r="QCH57" s="37"/>
      <c r="QCI57" s="37"/>
      <c r="QCJ57" s="37"/>
      <c r="QCK57" s="37"/>
      <c r="QCL57" s="37"/>
      <c r="QCM57" s="37"/>
      <c r="QCN57" s="37"/>
      <c r="QCO57" s="37"/>
      <c r="QCP57" s="37"/>
      <c r="QCQ57" s="37"/>
      <c r="QCR57" s="37"/>
      <c r="QCS57" s="37"/>
      <c r="QCT57" s="37"/>
      <c r="QCU57" s="37"/>
      <c r="QCV57" s="37"/>
      <c r="QCW57" s="37"/>
      <c r="QCX57" s="37"/>
      <c r="QCY57" s="37"/>
      <c r="QCZ57" s="37"/>
      <c r="QDA57" s="37"/>
      <c r="QDB57" s="37"/>
      <c r="QDC57" s="37"/>
      <c r="QDD57" s="37"/>
      <c r="QDE57" s="37"/>
      <c r="QDF57" s="37"/>
      <c r="QDG57" s="37"/>
      <c r="QDH57" s="37"/>
      <c r="QDI57" s="37"/>
      <c r="QDJ57" s="37"/>
      <c r="QDK57" s="37"/>
      <c r="QDL57" s="37"/>
      <c r="QDM57" s="37"/>
      <c r="QDN57" s="37"/>
      <c r="QDO57" s="37"/>
      <c r="QDP57" s="37"/>
      <c r="QDQ57" s="37"/>
      <c r="QDR57" s="37"/>
      <c r="QDS57" s="37"/>
      <c r="QDT57" s="37"/>
      <c r="QDU57" s="37"/>
      <c r="QDV57" s="37"/>
      <c r="QDW57" s="37"/>
      <c r="QDX57" s="37"/>
      <c r="QDY57" s="37"/>
      <c r="QDZ57" s="37"/>
      <c r="QEA57" s="37"/>
      <c r="QEB57" s="37"/>
      <c r="QEC57" s="37"/>
      <c r="QED57" s="37"/>
      <c r="QEE57" s="37"/>
      <c r="QEF57" s="37"/>
      <c r="QEG57" s="37"/>
      <c r="QEH57" s="37"/>
      <c r="QEI57" s="37"/>
      <c r="QEJ57" s="37"/>
      <c r="QEK57" s="37"/>
      <c r="QEL57" s="37"/>
      <c r="QEM57" s="37"/>
      <c r="QEN57" s="37"/>
      <c r="QEO57" s="37"/>
      <c r="QEP57" s="37"/>
      <c r="QEQ57" s="37"/>
      <c r="QER57" s="37"/>
      <c r="QES57" s="37"/>
      <c r="QET57" s="37"/>
      <c r="QEU57" s="37"/>
      <c r="QEV57" s="37"/>
      <c r="QEW57" s="37"/>
      <c r="QEX57" s="37"/>
      <c r="QEY57" s="37"/>
      <c r="QEZ57" s="37"/>
      <c r="QFA57" s="37"/>
      <c r="QFB57" s="37"/>
      <c r="QFC57" s="37"/>
      <c r="QFD57" s="37"/>
      <c r="QFE57" s="37"/>
      <c r="QFF57" s="37"/>
      <c r="QFG57" s="37"/>
      <c r="QFH57" s="37"/>
      <c r="QFI57" s="37"/>
      <c r="QFJ57" s="37"/>
      <c r="QFK57" s="37"/>
      <c r="QFL57" s="37"/>
      <c r="QFM57" s="37"/>
      <c r="QFN57" s="37"/>
      <c r="QFO57" s="37"/>
      <c r="QFP57" s="37"/>
      <c r="QFQ57" s="37"/>
      <c r="QFR57" s="37"/>
      <c r="QFS57" s="37"/>
      <c r="QFT57" s="37"/>
      <c r="QFU57" s="37"/>
      <c r="QFV57" s="37"/>
      <c r="QFW57" s="37"/>
      <c r="QFX57" s="37"/>
      <c r="QFY57" s="37"/>
      <c r="QFZ57" s="37"/>
      <c r="QGA57" s="37"/>
      <c r="QGB57" s="37"/>
      <c r="QGC57" s="37"/>
      <c r="QGD57" s="37"/>
      <c r="QGE57" s="37"/>
      <c r="QGF57" s="37"/>
      <c r="QGG57" s="37"/>
      <c r="QGH57" s="37"/>
      <c r="QGI57" s="37"/>
      <c r="QGJ57" s="37"/>
      <c r="QGK57" s="37"/>
      <c r="QGL57" s="37"/>
      <c r="QGM57" s="37"/>
      <c r="QGN57" s="37"/>
      <c r="QGO57" s="37"/>
      <c r="QGP57" s="37"/>
      <c r="QGQ57" s="37"/>
      <c r="QGR57" s="37"/>
      <c r="QGS57" s="37"/>
      <c r="QGT57" s="37"/>
      <c r="QGU57" s="37"/>
      <c r="QGV57" s="37"/>
      <c r="QGW57" s="37"/>
      <c r="QGX57" s="37"/>
      <c r="QGY57" s="37"/>
      <c r="QGZ57" s="37"/>
      <c r="QHA57" s="37"/>
      <c r="QHB57" s="37"/>
      <c r="QHC57" s="37"/>
      <c r="QHD57" s="37"/>
      <c r="QHE57" s="37"/>
      <c r="QHF57" s="37"/>
      <c r="QHG57" s="37"/>
      <c r="QHH57" s="37"/>
      <c r="QHI57" s="37"/>
      <c r="QHJ57" s="37"/>
      <c r="QHK57" s="37"/>
      <c r="QHL57" s="37"/>
      <c r="QHM57" s="37"/>
      <c r="QHN57" s="37"/>
      <c r="QHO57" s="37"/>
      <c r="QHP57" s="37"/>
      <c r="QHQ57" s="37"/>
      <c r="QHR57" s="37"/>
      <c r="QHS57" s="37"/>
      <c r="QHT57" s="37"/>
      <c r="QHU57" s="37"/>
      <c r="QHV57" s="37"/>
      <c r="QHW57" s="37"/>
      <c r="QHX57" s="37"/>
      <c r="QHY57" s="37"/>
      <c r="QHZ57" s="37"/>
      <c r="QIA57" s="37"/>
      <c r="QIB57" s="37"/>
      <c r="QIC57" s="37"/>
      <c r="QID57" s="37"/>
      <c r="QIE57" s="37"/>
      <c r="QIF57" s="37"/>
      <c r="QIG57" s="37"/>
      <c r="QIH57" s="37"/>
      <c r="QII57" s="37"/>
      <c r="QIJ57" s="37"/>
      <c r="QIK57" s="37"/>
      <c r="QIL57" s="37"/>
      <c r="QIM57" s="37"/>
      <c r="QIN57" s="37"/>
      <c r="QIO57" s="37"/>
      <c r="QIP57" s="37"/>
      <c r="QIQ57" s="37"/>
      <c r="QIR57" s="37"/>
      <c r="QIS57" s="37"/>
      <c r="QIT57" s="37"/>
      <c r="QIU57" s="37"/>
      <c r="QIV57" s="37"/>
      <c r="QIW57" s="37"/>
      <c r="QIX57" s="37"/>
      <c r="QIY57" s="37"/>
      <c r="QIZ57" s="37"/>
      <c r="QJA57" s="37"/>
      <c r="QJB57" s="37"/>
      <c r="QJC57" s="37"/>
      <c r="QJD57" s="37"/>
      <c r="QJE57" s="37"/>
      <c r="QJF57" s="37"/>
      <c r="QJG57" s="37"/>
      <c r="QJH57" s="37"/>
      <c r="QJI57" s="37"/>
      <c r="QJJ57" s="37"/>
      <c r="QJK57" s="37"/>
      <c r="QJL57" s="37"/>
      <c r="QJM57" s="37"/>
      <c r="QJN57" s="37"/>
      <c r="QJO57" s="37"/>
      <c r="QJP57" s="37"/>
      <c r="QJQ57" s="37"/>
      <c r="QJR57" s="37"/>
      <c r="QJS57" s="37"/>
      <c r="QJT57" s="37"/>
      <c r="QJU57" s="37"/>
      <c r="QJV57" s="37"/>
      <c r="QJW57" s="37"/>
      <c r="QJX57" s="37"/>
      <c r="QJY57" s="37"/>
      <c r="QJZ57" s="37"/>
      <c r="QKA57" s="37"/>
      <c r="QKB57" s="37"/>
      <c r="QKC57" s="37"/>
      <c r="QKD57" s="37"/>
      <c r="QKE57" s="37"/>
      <c r="QKF57" s="37"/>
      <c r="QKG57" s="37"/>
      <c r="QKH57" s="37"/>
      <c r="QKI57" s="37"/>
      <c r="QKJ57" s="37"/>
      <c r="QKK57" s="37"/>
      <c r="QKL57" s="37"/>
      <c r="QKM57" s="37"/>
      <c r="QKN57" s="37"/>
      <c r="QKO57" s="37"/>
      <c r="QKP57" s="37"/>
      <c r="QKQ57" s="37"/>
      <c r="QKR57" s="37"/>
      <c r="QKS57" s="37"/>
      <c r="QKT57" s="37"/>
      <c r="QKU57" s="37"/>
      <c r="QKV57" s="37"/>
      <c r="QKW57" s="37"/>
      <c r="QKX57" s="37"/>
      <c r="QKY57" s="37"/>
      <c r="QKZ57" s="37"/>
      <c r="QLA57" s="37"/>
      <c r="QLB57" s="37"/>
      <c r="QLC57" s="37"/>
      <c r="QLD57" s="37"/>
      <c r="QLE57" s="37"/>
      <c r="QLF57" s="37"/>
      <c r="QLG57" s="37"/>
      <c r="QLH57" s="37"/>
      <c r="QLI57" s="37"/>
      <c r="QLJ57" s="37"/>
      <c r="QLK57" s="37"/>
      <c r="QLL57" s="37"/>
      <c r="QLM57" s="37"/>
      <c r="QLN57" s="37"/>
      <c r="QLO57" s="37"/>
      <c r="QLP57" s="37"/>
      <c r="QLQ57" s="37"/>
      <c r="QLR57" s="37"/>
      <c r="QLS57" s="37"/>
      <c r="QLT57" s="37"/>
      <c r="QLU57" s="37"/>
      <c r="QLV57" s="37"/>
      <c r="QLW57" s="37"/>
      <c r="QLX57" s="37"/>
      <c r="QLY57" s="37"/>
      <c r="QLZ57" s="37"/>
      <c r="QMA57" s="37"/>
      <c r="QMB57" s="37"/>
      <c r="QMC57" s="37"/>
      <c r="QMD57" s="37"/>
      <c r="QME57" s="37"/>
      <c r="QMF57" s="37"/>
      <c r="QMG57" s="37"/>
      <c r="QMH57" s="37"/>
      <c r="QMI57" s="37"/>
      <c r="QMJ57" s="37"/>
      <c r="QMK57" s="37"/>
      <c r="QML57" s="37"/>
      <c r="QMM57" s="37"/>
      <c r="QMN57" s="37"/>
      <c r="QMO57" s="37"/>
      <c r="QMP57" s="37"/>
      <c r="QMQ57" s="37"/>
      <c r="QMR57" s="37"/>
      <c r="QMS57" s="37"/>
      <c r="QMT57" s="37"/>
      <c r="QMU57" s="37"/>
      <c r="QMV57" s="37"/>
      <c r="QMW57" s="37"/>
      <c r="QMX57" s="37"/>
      <c r="QMY57" s="37"/>
      <c r="QMZ57" s="37"/>
      <c r="QNA57" s="37"/>
      <c r="QNB57" s="37"/>
      <c r="QNC57" s="37"/>
      <c r="QND57" s="37"/>
      <c r="QNE57" s="37"/>
      <c r="QNF57" s="37"/>
      <c r="QNG57" s="37"/>
      <c r="QNH57" s="37"/>
      <c r="QNI57" s="37"/>
      <c r="QNJ57" s="37"/>
      <c r="QNK57" s="37"/>
      <c r="QNL57" s="37"/>
      <c r="QNM57" s="37"/>
      <c r="QNN57" s="37"/>
      <c r="QNO57" s="37"/>
      <c r="QNP57" s="37"/>
      <c r="QNQ57" s="37"/>
      <c r="QNR57" s="37"/>
      <c r="QNS57" s="37"/>
      <c r="QNT57" s="37"/>
      <c r="QNU57" s="37"/>
      <c r="QNV57" s="37"/>
      <c r="QNW57" s="37"/>
      <c r="QNX57" s="37"/>
      <c r="QNY57" s="37"/>
      <c r="QNZ57" s="37"/>
      <c r="QOA57" s="37"/>
      <c r="QOB57" s="37"/>
      <c r="QOC57" s="37"/>
      <c r="QOD57" s="37"/>
      <c r="QOE57" s="37"/>
      <c r="QOF57" s="37"/>
      <c r="QOG57" s="37"/>
      <c r="QOH57" s="37"/>
      <c r="QOI57" s="37"/>
      <c r="QOJ57" s="37"/>
      <c r="QOK57" s="37"/>
      <c r="QOL57" s="37"/>
      <c r="QOM57" s="37"/>
      <c r="QON57" s="37"/>
      <c r="QOO57" s="37"/>
      <c r="QOP57" s="37"/>
      <c r="QOQ57" s="37"/>
      <c r="QOR57" s="37"/>
      <c r="QOS57" s="37"/>
      <c r="QOT57" s="37"/>
      <c r="QOU57" s="37"/>
      <c r="QOV57" s="37"/>
      <c r="QOW57" s="37"/>
      <c r="QOX57" s="37"/>
      <c r="QOY57" s="37"/>
      <c r="QOZ57" s="37"/>
      <c r="QPA57" s="37"/>
      <c r="QPB57" s="37"/>
      <c r="QPC57" s="37"/>
      <c r="QPD57" s="37"/>
      <c r="QPE57" s="37"/>
      <c r="QPF57" s="37"/>
      <c r="QPG57" s="37"/>
      <c r="QPH57" s="37"/>
      <c r="QPI57" s="37"/>
      <c r="QPJ57" s="37"/>
      <c r="QPK57" s="37"/>
      <c r="QPL57" s="37"/>
      <c r="QPM57" s="37"/>
      <c r="QPN57" s="37"/>
      <c r="QPO57" s="37"/>
      <c r="QPP57" s="37"/>
      <c r="QPQ57" s="37"/>
      <c r="QPR57" s="37"/>
      <c r="QPS57" s="37"/>
      <c r="QPT57" s="37"/>
      <c r="QPU57" s="37"/>
      <c r="QPV57" s="37"/>
      <c r="QPW57" s="37"/>
      <c r="QPX57" s="37"/>
      <c r="QPY57" s="37"/>
      <c r="QPZ57" s="37"/>
      <c r="QQA57" s="37"/>
      <c r="QQB57" s="37"/>
      <c r="QQC57" s="37"/>
      <c r="QQD57" s="37"/>
      <c r="QQE57" s="37"/>
      <c r="QQF57" s="37"/>
      <c r="QQG57" s="37"/>
      <c r="QQH57" s="37"/>
      <c r="QQI57" s="37"/>
      <c r="QQJ57" s="37"/>
      <c r="QQK57" s="37"/>
      <c r="QQL57" s="37"/>
      <c r="QQM57" s="37"/>
      <c r="QQN57" s="37"/>
      <c r="QQO57" s="37"/>
      <c r="QQP57" s="37"/>
      <c r="QQQ57" s="37"/>
      <c r="QQR57" s="37"/>
      <c r="QQS57" s="37"/>
      <c r="QQT57" s="37"/>
      <c r="QQU57" s="37"/>
      <c r="QQV57" s="37"/>
      <c r="QQW57" s="37"/>
      <c r="QQX57" s="37"/>
      <c r="QQY57" s="37"/>
      <c r="QQZ57" s="37"/>
      <c r="QRA57" s="37"/>
      <c r="QRB57" s="37"/>
      <c r="QRC57" s="37"/>
      <c r="QRD57" s="37"/>
      <c r="QRE57" s="37"/>
      <c r="QRF57" s="37"/>
      <c r="QRG57" s="37"/>
      <c r="QRH57" s="37"/>
      <c r="QRI57" s="37"/>
      <c r="QRJ57" s="37"/>
      <c r="QRK57" s="37"/>
      <c r="QRL57" s="37"/>
      <c r="QRM57" s="37"/>
      <c r="QRN57" s="37"/>
      <c r="QRO57" s="37"/>
      <c r="QRP57" s="37"/>
      <c r="QRQ57" s="37"/>
      <c r="QRR57" s="37"/>
      <c r="QRS57" s="37"/>
      <c r="QRT57" s="37"/>
      <c r="QRU57" s="37"/>
      <c r="QRV57" s="37"/>
      <c r="QRW57" s="37"/>
      <c r="QRX57" s="37"/>
      <c r="QRY57" s="37"/>
      <c r="QRZ57" s="37"/>
      <c r="QSA57" s="37"/>
      <c r="QSB57" s="37"/>
      <c r="QSC57" s="37"/>
      <c r="QSD57" s="37"/>
      <c r="QSE57" s="37"/>
      <c r="QSF57" s="37"/>
      <c r="QSG57" s="37"/>
      <c r="QSH57" s="37"/>
      <c r="QSI57" s="37"/>
      <c r="QSJ57" s="37"/>
      <c r="QSK57" s="37"/>
      <c r="QSL57" s="37"/>
      <c r="QSM57" s="37"/>
      <c r="QSN57" s="37"/>
      <c r="QSO57" s="37"/>
      <c r="QSP57" s="37"/>
      <c r="QSQ57" s="37"/>
      <c r="QSR57" s="37"/>
      <c r="QSS57" s="37"/>
      <c r="QST57" s="37"/>
      <c r="QSU57" s="37"/>
      <c r="QSV57" s="37"/>
      <c r="QSW57" s="37"/>
      <c r="QSX57" s="37"/>
      <c r="QSY57" s="37"/>
      <c r="QSZ57" s="37"/>
      <c r="QTA57" s="37"/>
      <c r="QTB57" s="37"/>
      <c r="QTC57" s="37"/>
      <c r="QTD57" s="37"/>
      <c r="QTE57" s="37"/>
      <c r="QTF57" s="37"/>
      <c r="QTG57" s="37"/>
      <c r="QTH57" s="37"/>
      <c r="QTI57" s="37"/>
      <c r="QTJ57" s="37"/>
      <c r="QTK57" s="37"/>
      <c r="QTL57" s="37"/>
      <c r="QTM57" s="37"/>
      <c r="QTN57" s="37"/>
      <c r="QTO57" s="37"/>
      <c r="QTP57" s="37"/>
      <c r="QTQ57" s="37"/>
      <c r="QTR57" s="37"/>
      <c r="QTS57" s="37"/>
      <c r="QTT57" s="37"/>
      <c r="QTU57" s="37"/>
      <c r="QTV57" s="37"/>
      <c r="QTW57" s="37"/>
      <c r="QTX57" s="37"/>
      <c r="QTY57" s="37"/>
      <c r="QTZ57" s="37"/>
      <c r="QUA57" s="37"/>
      <c r="QUB57" s="37"/>
      <c r="QUC57" s="37"/>
      <c r="QUD57" s="37"/>
      <c r="QUE57" s="37"/>
      <c r="QUF57" s="37"/>
      <c r="QUG57" s="37"/>
      <c r="QUH57" s="37"/>
      <c r="QUI57" s="37"/>
      <c r="QUJ57" s="37"/>
      <c r="QUK57" s="37"/>
      <c r="QUL57" s="37"/>
      <c r="QUM57" s="37"/>
      <c r="QUN57" s="37"/>
      <c r="QUO57" s="37"/>
      <c r="QUP57" s="37"/>
      <c r="QUQ57" s="37"/>
      <c r="QUR57" s="37"/>
      <c r="QUS57" s="37"/>
      <c r="QUT57" s="37"/>
      <c r="QUU57" s="37"/>
      <c r="QUV57" s="37"/>
      <c r="QUW57" s="37"/>
      <c r="QUX57" s="37"/>
      <c r="QUY57" s="37"/>
      <c r="QUZ57" s="37"/>
      <c r="QVA57" s="37"/>
      <c r="QVB57" s="37"/>
      <c r="QVC57" s="37"/>
      <c r="QVD57" s="37"/>
      <c r="QVE57" s="37"/>
      <c r="QVF57" s="37"/>
      <c r="QVG57" s="37"/>
      <c r="QVH57" s="37"/>
      <c r="QVI57" s="37"/>
      <c r="QVJ57" s="37"/>
      <c r="QVK57" s="37"/>
      <c r="QVL57" s="37"/>
      <c r="QVM57" s="37"/>
      <c r="QVN57" s="37"/>
      <c r="QVO57" s="37"/>
      <c r="QVP57" s="37"/>
      <c r="QVQ57" s="37"/>
      <c r="QVR57" s="37"/>
      <c r="QVS57" s="37"/>
      <c r="QVT57" s="37"/>
      <c r="QVU57" s="37"/>
      <c r="QVV57" s="37"/>
      <c r="QVW57" s="37"/>
      <c r="QVX57" s="37"/>
      <c r="QVY57" s="37"/>
      <c r="QVZ57" s="37"/>
      <c r="QWA57" s="37"/>
      <c r="QWB57" s="37"/>
      <c r="QWC57" s="37"/>
      <c r="QWD57" s="37"/>
      <c r="QWE57" s="37"/>
      <c r="QWF57" s="37"/>
      <c r="QWG57" s="37"/>
      <c r="QWH57" s="37"/>
      <c r="QWI57" s="37"/>
      <c r="QWJ57" s="37"/>
      <c r="QWK57" s="37"/>
      <c r="QWL57" s="37"/>
      <c r="QWM57" s="37"/>
      <c r="QWN57" s="37"/>
      <c r="QWO57" s="37"/>
      <c r="QWP57" s="37"/>
      <c r="QWQ57" s="37"/>
      <c r="QWR57" s="37"/>
      <c r="QWS57" s="37"/>
      <c r="QWT57" s="37"/>
      <c r="QWU57" s="37"/>
      <c r="QWV57" s="37"/>
      <c r="QWW57" s="37"/>
      <c r="QWX57" s="37"/>
      <c r="QWY57" s="37"/>
      <c r="QWZ57" s="37"/>
      <c r="QXA57" s="37"/>
      <c r="QXB57" s="37"/>
      <c r="QXC57" s="37"/>
      <c r="QXD57" s="37"/>
      <c r="QXE57" s="37"/>
      <c r="QXF57" s="37"/>
      <c r="QXG57" s="37"/>
      <c r="QXH57" s="37"/>
      <c r="QXI57" s="37"/>
      <c r="QXJ57" s="37"/>
      <c r="QXK57" s="37"/>
      <c r="QXL57" s="37"/>
      <c r="QXM57" s="37"/>
      <c r="QXN57" s="37"/>
      <c r="QXO57" s="37"/>
      <c r="QXP57" s="37"/>
      <c r="QXQ57" s="37"/>
      <c r="QXR57" s="37"/>
      <c r="QXS57" s="37"/>
      <c r="QXT57" s="37"/>
      <c r="QXU57" s="37"/>
      <c r="QXV57" s="37"/>
      <c r="QXW57" s="37"/>
      <c r="QXX57" s="37"/>
      <c r="QXY57" s="37"/>
      <c r="QXZ57" s="37"/>
      <c r="QYA57" s="37"/>
      <c r="QYB57" s="37"/>
      <c r="QYC57" s="37"/>
      <c r="QYD57" s="37"/>
      <c r="QYE57" s="37"/>
      <c r="QYF57" s="37"/>
      <c r="QYG57" s="37"/>
      <c r="QYH57" s="37"/>
      <c r="QYI57" s="37"/>
      <c r="QYJ57" s="37"/>
      <c r="QYK57" s="37"/>
      <c r="QYL57" s="37"/>
      <c r="QYM57" s="37"/>
      <c r="QYN57" s="37"/>
      <c r="QYO57" s="37"/>
      <c r="QYP57" s="37"/>
      <c r="QYQ57" s="37"/>
      <c r="QYR57" s="37"/>
      <c r="QYS57" s="37"/>
      <c r="QYT57" s="37"/>
      <c r="QYU57" s="37"/>
      <c r="QYV57" s="37"/>
      <c r="QYW57" s="37"/>
      <c r="QYX57" s="37"/>
      <c r="QYY57" s="37"/>
      <c r="QYZ57" s="37"/>
      <c r="QZA57" s="37"/>
      <c r="QZB57" s="37"/>
      <c r="QZC57" s="37"/>
      <c r="QZD57" s="37"/>
      <c r="QZE57" s="37"/>
      <c r="QZF57" s="37"/>
      <c r="QZG57" s="37"/>
      <c r="QZH57" s="37"/>
      <c r="QZI57" s="37"/>
      <c r="QZJ57" s="37"/>
      <c r="QZK57" s="37"/>
      <c r="QZL57" s="37"/>
      <c r="QZM57" s="37"/>
      <c r="QZN57" s="37"/>
      <c r="QZO57" s="37"/>
      <c r="QZP57" s="37"/>
      <c r="QZQ57" s="37"/>
      <c r="QZR57" s="37"/>
      <c r="QZS57" s="37"/>
      <c r="QZT57" s="37"/>
      <c r="QZU57" s="37"/>
      <c r="QZV57" s="37"/>
      <c r="QZW57" s="37"/>
      <c r="QZX57" s="37"/>
      <c r="QZY57" s="37"/>
      <c r="QZZ57" s="37"/>
      <c r="RAA57" s="37"/>
      <c r="RAB57" s="37"/>
      <c r="RAC57" s="37"/>
      <c r="RAD57" s="37"/>
      <c r="RAE57" s="37"/>
      <c r="RAF57" s="37"/>
      <c r="RAG57" s="37"/>
      <c r="RAH57" s="37"/>
      <c r="RAI57" s="37"/>
      <c r="RAJ57" s="37"/>
      <c r="RAK57" s="37"/>
      <c r="RAL57" s="37"/>
      <c r="RAM57" s="37"/>
      <c r="RAN57" s="37"/>
      <c r="RAO57" s="37"/>
      <c r="RAP57" s="37"/>
      <c r="RAQ57" s="37"/>
      <c r="RAR57" s="37"/>
      <c r="RAS57" s="37"/>
      <c r="RAT57" s="37"/>
      <c r="RAU57" s="37"/>
      <c r="RAV57" s="37"/>
      <c r="RAW57" s="37"/>
      <c r="RAX57" s="37"/>
      <c r="RAY57" s="37"/>
      <c r="RAZ57" s="37"/>
      <c r="RBA57" s="37"/>
      <c r="RBB57" s="37"/>
      <c r="RBC57" s="37"/>
      <c r="RBD57" s="37"/>
      <c r="RBE57" s="37"/>
      <c r="RBF57" s="37"/>
      <c r="RBG57" s="37"/>
      <c r="RBH57" s="37"/>
      <c r="RBI57" s="37"/>
      <c r="RBJ57" s="37"/>
      <c r="RBK57" s="37"/>
      <c r="RBL57" s="37"/>
      <c r="RBM57" s="37"/>
      <c r="RBN57" s="37"/>
      <c r="RBO57" s="37"/>
      <c r="RBP57" s="37"/>
      <c r="RBQ57" s="37"/>
      <c r="RBR57" s="37"/>
      <c r="RBS57" s="37"/>
      <c r="RBT57" s="37"/>
      <c r="RBU57" s="37"/>
      <c r="RBV57" s="37"/>
      <c r="RBW57" s="37"/>
      <c r="RBX57" s="37"/>
      <c r="RBY57" s="37"/>
      <c r="RBZ57" s="37"/>
      <c r="RCA57" s="37"/>
      <c r="RCB57" s="37"/>
      <c r="RCC57" s="37"/>
      <c r="RCD57" s="37"/>
      <c r="RCE57" s="37"/>
      <c r="RCF57" s="37"/>
      <c r="RCG57" s="37"/>
      <c r="RCH57" s="37"/>
      <c r="RCI57" s="37"/>
      <c r="RCJ57" s="37"/>
      <c r="RCK57" s="37"/>
      <c r="RCL57" s="37"/>
      <c r="RCM57" s="37"/>
      <c r="RCN57" s="37"/>
      <c r="RCO57" s="37"/>
      <c r="RCP57" s="37"/>
      <c r="RCQ57" s="37"/>
      <c r="RCR57" s="37"/>
      <c r="RCS57" s="37"/>
      <c r="RCT57" s="37"/>
      <c r="RCU57" s="37"/>
      <c r="RCV57" s="37"/>
      <c r="RCW57" s="37"/>
      <c r="RCX57" s="37"/>
      <c r="RCY57" s="37"/>
      <c r="RCZ57" s="37"/>
      <c r="RDA57" s="37"/>
      <c r="RDB57" s="37"/>
      <c r="RDC57" s="37"/>
      <c r="RDD57" s="37"/>
      <c r="RDE57" s="37"/>
      <c r="RDF57" s="37"/>
      <c r="RDG57" s="37"/>
      <c r="RDH57" s="37"/>
      <c r="RDI57" s="37"/>
      <c r="RDJ57" s="37"/>
      <c r="RDK57" s="37"/>
      <c r="RDL57" s="37"/>
      <c r="RDM57" s="37"/>
      <c r="RDN57" s="37"/>
      <c r="RDO57" s="37"/>
      <c r="RDP57" s="37"/>
      <c r="RDQ57" s="37"/>
      <c r="RDR57" s="37"/>
      <c r="RDS57" s="37"/>
      <c r="RDT57" s="37"/>
      <c r="RDU57" s="37"/>
      <c r="RDV57" s="37"/>
      <c r="RDW57" s="37"/>
      <c r="RDX57" s="37"/>
      <c r="RDY57" s="37"/>
      <c r="RDZ57" s="37"/>
      <c r="REA57" s="37"/>
      <c r="REB57" s="37"/>
      <c r="REC57" s="37"/>
      <c r="RED57" s="37"/>
      <c r="REE57" s="37"/>
      <c r="REF57" s="37"/>
      <c r="REG57" s="37"/>
      <c r="REH57" s="37"/>
      <c r="REI57" s="37"/>
      <c r="REJ57" s="37"/>
      <c r="REK57" s="37"/>
      <c r="REL57" s="37"/>
      <c r="REM57" s="37"/>
      <c r="REN57" s="37"/>
      <c r="REO57" s="37"/>
      <c r="REP57" s="37"/>
      <c r="REQ57" s="37"/>
      <c r="RER57" s="37"/>
      <c r="RES57" s="37"/>
      <c r="RET57" s="37"/>
      <c r="REU57" s="37"/>
      <c r="REV57" s="37"/>
      <c r="REW57" s="37"/>
      <c r="REX57" s="37"/>
      <c r="REY57" s="37"/>
      <c r="REZ57" s="37"/>
      <c r="RFA57" s="37"/>
      <c r="RFB57" s="37"/>
      <c r="RFC57" s="37"/>
      <c r="RFD57" s="37"/>
      <c r="RFE57" s="37"/>
      <c r="RFF57" s="37"/>
      <c r="RFG57" s="37"/>
      <c r="RFH57" s="37"/>
      <c r="RFI57" s="37"/>
      <c r="RFJ57" s="37"/>
      <c r="RFK57" s="37"/>
      <c r="RFL57" s="37"/>
      <c r="RFM57" s="37"/>
      <c r="RFN57" s="37"/>
      <c r="RFO57" s="37"/>
      <c r="RFP57" s="37"/>
      <c r="RFQ57" s="37"/>
      <c r="RFR57" s="37"/>
      <c r="RFS57" s="37"/>
      <c r="RFT57" s="37"/>
      <c r="RFU57" s="37"/>
      <c r="RFV57" s="37"/>
      <c r="RFW57" s="37"/>
      <c r="RFX57" s="37"/>
      <c r="RFY57" s="37"/>
      <c r="RFZ57" s="37"/>
      <c r="RGA57" s="37"/>
      <c r="RGB57" s="37"/>
      <c r="RGC57" s="37"/>
      <c r="RGD57" s="37"/>
      <c r="RGE57" s="37"/>
      <c r="RGF57" s="37"/>
      <c r="RGG57" s="37"/>
      <c r="RGH57" s="37"/>
      <c r="RGI57" s="37"/>
      <c r="RGJ57" s="37"/>
      <c r="RGK57" s="37"/>
      <c r="RGL57" s="37"/>
      <c r="RGM57" s="37"/>
      <c r="RGN57" s="37"/>
      <c r="RGO57" s="37"/>
      <c r="RGP57" s="37"/>
      <c r="RGQ57" s="37"/>
      <c r="RGR57" s="37"/>
      <c r="RGS57" s="37"/>
      <c r="RGT57" s="37"/>
      <c r="RGU57" s="37"/>
      <c r="RGV57" s="37"/>
      <c r="RGW57" s="37"/>
      <c r="RGX57" s="37"/>
      <c r="RGY57" s="37"/>
      <c r="RGZ57" s="37"/>
      <c r="RHA57" s="37"/>
      <c r="RHB57" s="37"/>
      <c r="RHC57" s="37"/>
      <c r="RHD57" s="37"/>
      <c r="RHE57" s="37"/>
      <c r="RHF57" s="37"/>
      <c r="RHG57" s="37"/>
      <c r="RHH57" s="37"/>
      <c r="RHI57" s="37"/>
      <c r="RHJ57" s="37"/>
      <c r="RHK57" s="37"/>
      <c r="RHL57" s="37"/>
      <c r="RHM57" s="37"/>
      <c r="RHN57" s="37"/>
      <c r="RHO57" s="37"/>
      <c r="RHP57" s="37"/>
      <c r="RHQ57" s="37"/>
      <c r="RHR57" s="37"/>
      <c r="RHS57" s="37"/>
      <c r="RHT57" s="37"/>
      <c r="RHU57" s="37"/>
      <c r="RHV57" s="37"/>
      <c r="RHW57" s="37"/>
      <c r="RHX57" s="37"/>
      <c r="RHY57" s="37"/>
      <c r="RHZ57" s="37"/>
      <c r="RIA57" s="37"/>
      <c r="RIB57" s="37"/>
      <c r="RIC57" s="37"/>
      <c r="RID57" s="37"/>
      <c r="RIE57" s="37"/>
      <c r="RIF57" s="37"/>
      <c r="RIG57" s="37"/>
      <c r="RIH57" s="37"/>
      <c r="RII57" s="37"/>
      <c r="RIJ57" s="37"/>
      <c r="RIK57" s="37"/>
      <c r="RIL57" s="37"/>
      <c r="RIM57" s="37"/>
      <c r="RIN57" s="37"/>
      <c r="RIO57" s="37"/>
      <c r="RIP57" s="37"/>
      <c r="RIQ57" s="37"/>
      <c r="RIR57" s="37"/>
      <c r="RIS57" s="37"/>
      <c r="RIT57" s="37"/>
      <c r="RIU57" s="37"/>
      <c r="RIV57" s="37"/>
      <c r="RIW57" s="37"/>
      <c r="RIX57" s="37"/>
      <c r="RIY57" s="37"/>
      <c r="RIZ57" s="37"/>
      <c r="RJA57" s="37"/>
      <c r="RJB57" s="37"/>
      <c r="RJC57" s="37"/>
      <c r="RJD57" s="37"/>
      <c r="RJE57" s="37"/>
      <c r="RJF57" s="37"/>
      <c r="RJG57" s="37"/>
      <c r="RJH57" s="37"/>
      <c r="RJI57" s="37"/>
      <c r="RJJ57" s="37"/>
      <c r="RJK57" s="37"/>
      <c r="RJL57" s="37"/>
      <c r="RJM57" s="37"/>
      <c r="RJN57" s="37"/>
      <c r="RJO57" s="37"/>
      <c r="RJP57" s="37"/>
      <c r="RJQ57" s="37"/>
      <c r="RJR57" s="37"/>
      <c r="RJS57" s="37"/>
      <c r="RJT57" s="37"/>
      <c r="RJU57" s="37"/>
      <c r="RJV57" s="37"/>
      <c r="RJW57" s="37"/>
      <c r="RJX57" s="37"/>
      <c r="RJY57" s="37"/>
      <c r="RJZ57" s="37"/>
      <c r="RKA57" s="37"/>
      <c r="RKB57" s="37"/>
      <c r="RKC57" s="37"/>
      <c r="RKD57" s="37"/>
      <c r="RKE57" s="37"/>
      <c r="RKF57" s="37"/>
      <c r="RKG57" s="37"/>
      <c r="RKH57" s="37"/>
      <c r="RKI57" s="37"/>
      <c r="RKJ57" s="37"/>
      <c r="RKK57" s="37"/>
      <c r="RKL57" s="37"/>
      <c r="RKM57" s="37"/>
      <c r="RKN57" s="37"/>
      <c r="RKO57" s="37"/>
      <c r="RKP57" s="37"/>
      <c r="RKQ57" s="37"/>
      <c r="RKR57" s="37"/>
      <c r="RKS57" s="37"/>
      <c r="RKT57" s="37"/>
      <c r="RKU57" s="37"/>
      <c r="RKV57" s="37"/>
      <c r="RKW57" s="37"/>
      <c r="RKX57" s="37"/>
      <c r="RKY57" s="37"/>
      <c r="RKZ57" s="37"/>
      <c r="RLA57" s="37"/>
      <c r="RLB57" s="37"/>
      <c r="RLC57" s="37"/>
      <c r="RLD57" s="37"/>
      <c r="RLE57" s="37"/>
      <c r="RLF57" s="37"/>
      <c r="RLG57" s="37"/>
      <c r="RLH57" s="37"/>
      <c r="RLI57" s="37"/>
      <c r="RLJ57" s="37"/>
      <c r="RLK57" s="37"/>
      <c r="RLL57" s="37"/>
      <c r="RLM57" s="37"/>
      <c r="RLN57" s="37"/>
      <c r="RLO57" s="37"/>
      <c r="RLP57" s="37"/>
      <c r="RLQ57" s="37"/>
      <c r="RLR57" s="37"/>
      <c r="RLS57" s="37"/>
      <c r="RLT57" s="37"/>
      <c r="RLU57" s="37"/>
      <c r="RLV57" s="37"/>
      <c r="RLW57" s="37"/>
      <c r="RLX57" s="37"/>
      <c r="RLY57" s="37"/>
      <c r="RLZ57" s="37"/>
      <c r="RMA57" s="37"/>
      <c r="RMB57" s="37"/>
      <c r="RMC57" s="37"/>
      <c r="RMD57" s="37"/>
      <c r="RME57" s="37"/>
      <c r="RMF57" s="37"/>
      <c r="RMG57" s="37"/>
      <c r="RMH57" s="37"/>
      <c r="RMI57" s="37"/>
      <c r="RMJ57" s="37"/>
      <c r="RMK57" s="37"/>
      <c r="RML57" s="37"/>
      <c r="RMM57" s="37"/>
      <c r="RMN57" s="37"/>
      <c r="RMO57" s="37"/>
      <c r="RMP57" s="37"/>
      <c r="RMQ57" s="37"/>
      <c r="RMR57" s="37"/>
      <c r="RMS57" s="37"/>
      <c r="RMT57" s="37"/>
      <c r="RMU57" s="37"/>
      <c r="RMV57" s="37"/>
      <c r="RMW57" s="37"/>
      <c r="RMX57" s="37"/>
      <c r="RMY57" s="37"/>
      <c r="RMZ57" s="37"/>
      <c r="RNA57" s="37"/>
      <c r="RNB57" s="37"/>
      <c r="RNC57" s="37"/>
      <c r="RND57" s="37"/>
      <c r="RNE57" s="37"/>
      <c r="RNF57" s="37"/>
      <c r="RNG57" s="37"/>
      <c r="RNH57" s="37"/>
      <c r="RNI57" s="37"/>
      <c r="RNJ57" s="37"/>
      <c r="RNK57" s="37"/>
      <c r="RNL57" s="37"/>
      <c r="RNM57" s="37"/>
      <c r="RNN57" s="37"/>
      <c r="RNO57" s="37"/>
      <c r="RNP57" s="37"/>
      <c r="RNQ57" s="37"/>
      <c r="RNR57" s="37"/>
      <c r="RNS57" s="37"/>
      <c r="RNT57" s="37"/>
      <c r="RNU57" s="37"/>
      <c r="RNV57" s="37"/>
      <c r="RNW57" s="37"/>
      <c r="RNX57" s="37"/>
      <c r="RNY57" s="37"/>
      <c r="RNZ57" s="37"/>
      <c r="ROA57" s="37"/>
      <c r="ROB57" s="37"/>
      <c r="ROC57" s="37"/>
      <c r="ROD57" s="37"/>
      <c r="ROE57" s="37"/>
      <c r="ROF57" s="37"/>
      <c r="ROG57" s="37"/>
      <c r="ROH57" s="37"/>
      <c r="ROI57" s="37"/>
      <c r="ROJ57" s="37"/>
      <c r="ROK57" s="37"/>
      <c r="ROL57" s="37"/>
      <c r="ROM57" s="37"/>
      <c r="RON57" s="37"/>
      <c r="ROO57" s="37"/>
      <c r="ROP57" s="37"/>
      <c r="ROQ57" s="37"/>
      <c r="ROR57" s="37"/>
      <c r="ROS57" s="37"/>
      <c r="ROT57" s="37"/>
      <c r="ROU57" s="37"/>
      <c r="ROV57" s="37"/>
      <c r="ROW57" s="37"/>
      <c r="ROX57" s="37"/>
      <c r="ROY57" s="37"/>
      <c r="ROZ57" s="37"/>
      <c r="RPA57" s="37"/>
      <c r="RPB57" s="37"/>
      <c r="RPC57" s="37"/>
      <c r="RPD57" s="37"/>
      <c r="RPE57" s="37"/>
      <c r="RPF57" s="37"/>
      <c r="RPG57" s="37"/>
      <c r="RPH57" s="37"/>
      <c r="RPI57" s="37"/>
      <c r="RPJ57" s="37"/>
      <c r="RPK57" s="37"/>
      <c r="RPL57" s="37"/>
      <c r="RPM57" s="37"/>
      <c r="RPN57" s="37"/>
      <c r="RPO57" s="37"/>
      <c r="RPP57" s="37"/>
      <c r="RPQ57" s="37"/>
      <c r="RPR57" s="37"/>
      <c r="RPS57" s="37"/>
      <c r="RPT57" s="37"/>
      <c r="RPU57" s="37"/>
      <c r="RPV57" s="37"/>
      <c r="RPW57" s="37"/>
      <c r="RPX57" s="37"/>
      <c r="RPY57" s="37"/>
      <c r="RPZ57" s="37"/>
      <c r="RQA57" s="37"/>
      <c r="RQB57" s="37"/>
      <c r="RQC57" s="37"/>
      <c r="RQD57" s="37"/>
      <c r="RQE57" s="37"/>
      <c r="RQF57" s="37"/>
      <c r="RQG57" s="37"/>
      <c r="RQH57" s="37"/>
      <c r="RQI57" s="37"/>
      <c r="RQJ57" s="37"/>
      <c r="RQK57" s="37"/>
      <c r="RQL57" s="37"/>
      <c r="RQM57" s="37"/>
      <c r="RQN57" s="37"/>
      <c r="RQO57" s="37"/>
      <c r="RQP57" s="37"/>
      <c r="RQQ57" s="37"/>
      <c r="RQR57" s="37"/>
      <c r="RQS57" s="37"/>
      <c r="RQT57" s="37"/>
      <c r="RQU57" s="37"/>
      <c r="RQV57" s="37"/>
      <c r="RQW57" s="37"/>
      <c r="RQX57" s="37"/>
      <c r="RQY57" s="37"/>
      <c r="RQZ57" s="37"/>
      <c r="RRA57" s="37"/>
      <c r="RRB57" s="37"/>
      <c r="RRC57" s="37"/>
      <c r="RRD57" s="37"/>
      <c r="RRE57" s="37"/>
      <c r="RRF57" s="37"/>
      <c r="RRG57" s="37"/>
      <c r="RRH57" s="37"/>
      <c r="RRI57" s="37"/>
      <c r="RRJ57" s="37"/>
      <c r="RRK57" s="37"/>
      <c r="RRL57" s="37"/>
      <c r="RRM57" s="37"/>
      <c r="RRN57" s="37"/>
      <c r="RRO57" s="37"/>
      <c r="RRP57" s="37"/>
      <c r="RRQ57" s="37"/>
      <c r="RRR57" s="37"/>
      <c r="RRS57" s="37"/>
      <c r="RRT57" s="37"/>
      <c r="RRU57" s="37"/>
      <c r="RRV57" s="37"/>
      <c r="RRW57" s="37"/>
      <c r="RRX57" s="37"/>
      <c r="RRY57" s="37"/>
      <c r="RRZ57" s="37"/>
      <c r="RSA57" s="37"/>
      <c r="RSB57" s="37"/>
      <c r="RSC57" s="37"/>
      <c r="RSD57" s="37"/>
      <c r="RSE57" s="37"/>
      <c r="RSF57" s="37"/>
      <c r="RSG57" s="37"/>
      <c r="RSH57" s="37"/>
      <c r="RSI57" s="37"/>
      <c r="RSJ57" s="37"/>
      <c r="RSK57" s="37"/>
      <c r="RSL57" s="37"/>
      <c r="RSM57" s="37"/>
      <c r="RSN57" s="37"/>
      <c r="RSO57" s="37"/>
      <c r="RSP57" s="37"/>
      <c r="RSQ57" s="37"/>
      <c r="RSR57" s="37"/>
      <c r="RSS57" s="37"/>
      <c r="RST57" s="37"/>
      <c r="RSU57" s="37"/>
      <c r="RSV57" s="37"/>
      <c r="RSW57" s="37"/>
      <c r="RSX57" s="37"/>
      <c r="RSY57" s="37"/>
      <c r="RSZ57" s="37"/>
      <c r="RTA57" s="37"/>
      <c r="RTB57" s="37"/>
      <c r="RTC57" s="37"/>
      <c r="RTD57" s="37"/>
      <c r="RTE57" s="37"/>
      <c r="RTF57" s="37"/>
      <c r="RTG57" s="37"/>
      <c r="RTH57" s="37"/>
      <c r="RTI57" s="37"/>
      <c r="RTJ57" s="37"/>
      <c r="RTK57" s="37"/>
      <c r="RTL57" s="37"/>
      <c r="RTM57" s="37"/>
      <c r="RTN57" s="37"/>
      <c r="RTO57" s="37"/>
      <c r="RTP57" s="37"/>
      <c r="RTQ57" s="37"/>
      <c r="RTR57" s="37"/>
      <c r="RTS57" s="37"/>
      <c r="RTT57" s="37"/>
      <c r="RTU57" s="37"/>
      <c r="RTV57" s="37"/>
      <c r="RTW57" s="37"/>
      <c r="RTX57" s="37"/>
      <c r="RTY57" s="37"/>
      <c r="RTZ57" s="37"/>
      <c r="RUA57" s="37"/>
      <c r="RUB57" s="37"/>
      <c r="RUC57" s="37"/>
      <c r="RUD57" s="37"/>
      <c r="RUE57" s="37"/>
      <c r="RUF57" s="37"/>
      <c r="RUG57" s="37"/>
      <c r="RUH57" s="37"/>
      <c r="RUI57" s="37"/>
      <c r="RUJ57" s="37"/>
      <c r="RUK57" s="37"/>
      <c r="RUL57" s="37"/>
      <c r="RUM57" s="37"/>
      <c r="RUN57" s="37"/>
      <c r="RUO57" s="37"/>
      <c r="RUP57" s="37"/>
      <c r="RUQ57" s="37"/>
      <c r="RUR57" s="37"/>
      <c r="RUS57" s="37"/>
      <c r="RUT57" s="37"/>
      <c r="RUU57" s="37"/>
      <c r="RUV57" s="37"/>
      <c r="RUW57" s="37"/>
      <c r="RUX57" s="37"/>
      <c r="RUY57" s="37"/>
      <c r="RUZ57" s="37"/>
      <c r="RVA57" s="37"/>
      <c r="RVB57" s="37"/>
      <c r="RVC57" s="37"/>
      <c r="RVD57" s="37"/>
      <c r="RVE57" s="37"/>
      <c r="RVF57" s="37"/>
      <c r="RVG57" s="37"/>
      <c r="RVH57" s="37"/>
      <c r="RVI57" s="37"/>
      <c r="RVJ57" s="37"/>
      <c r="RVK57" s="37"/>
      <c r="RVL57" s="37"/>
      <c r="RVM57" s="37"/>
      <c r="RVN57" s="37"/>
      <c r="RVO57" s="37"/>
      <c r="RVP57" s="37"/>
      <c r="RVQ57" s="37"/>
      <c r="RVR57" s="37"/>
      <c r="RVS57" s="37"/>
      <c r="RVT57" s="37"/>
      <c r="RVU57" s="37"/>
      <c r="RVV57" s="37"/>
      <c r="RVW57" s="37"/>
      <c r="RVX57" s="37"/>
      <c r="RVY57" s="37"/>
      <c r="RVZ57" s="37"/>
      <c r="RWA57" s="37"/>
      <c r="RWB57" s="37"/>
      <c r="RWC57" s="37"/>
      <c r="RWD57" s="37"/>
      <c r="RWE57" s="37"/>
      <c r="RWF57" s="37"/>
      <c r="RWG57" s="37"/>
      <c r="RWH57" s="37"/>
      <c r="RWI57" s="37"/>
      <c r="RWJ57" s="37"/>
      <c r="RWK57" s="37"/>
      <c r="RWL57" s="37"/>
      <c r="RWM57" s="37"/>
      <c r="RWN57" s="37"/>
      <c r="RWO57" s="37"/>
      <c r="RWP57" s="37"/>
      <c r="RWQ57" s="37"/>
      <c r="RWR57" s="37"/>
      <c r="RWS57" s="37"/>
      <c r="RWT57" s="37"/>
      <c r="RWU57" s="37"/>
      <c r="RWV57" s="37"/>
      <c r="RWW57" s="37"/>
      <c r="RWX57" s="37"/>
      <c r="RWY57" s="37"/>
      <c r="RWZ57" s="37"/>
      <c r="RXA57" s="37"/>
      <c r="RXB57" s="37"/>
      <c r="RXC57" s="37"/>
      <c r="RXD57" s="37"/>
      <c r="RXE57" s="37"/>
      <c r="RXF57" s="37"/>
      <c r="RXG57" s="37"/>
      <c r="RXH57" s="37"/>
      <c r="RXI57" s="37"/>
      <c r="RXJ57" s="37"/>
      <c r="RXK57" s="37"/>
      <c r="RXL57" s="37"/>
      <c r="RXM57" s="37"/>
      <c r="RXN57" s="37"/>
      <c r="RXO57" s="37"/>
      <c r="RXP57" s="37"/>
      <c r="RXQ57" s="37"/>
      <c r="RXR57" s="37"/>
      <c r="RXS57" s="37"/>
      <c r="RXT57" s="37"/>
      <c r="RXU57" s="37"/>
      <c r="RXV57" s="37"/>
      <c r="RXW57" s="37"/>
      <c r="RXX57" s="37"/>
      <c r="RXY57" s="37"/>
      <c r="RXZ57" s="37"/>
      <c r="RYA57" s="37"/>
      <c r="RYB57" s="37"/>
      <c r="RYC57" s="37"/>
      <c r="RYD57" s="37"/>
      <c r="RYE57" s="37"/>
      <c r="RYF57" s="37"/>
      <c r="RYG57" s="37"/>
      <c r="RYH57" s="37"/>
      <c r="RYI57" s="37"/>
      <c r="RYJ57" s="37"/>
      <c r="RYK57" s="37"/>
      <c r="RYL57" s="37"/>
      <c r="RYM57" s="37"/>
      <c r="RYN57" s="37"/>
      <c r="RYO57" s="37"/>
      <c r="RYP57" s="37"/>
      <c r="RYQ57" s="37"/>
      <c r="RYR57" s="37"/>
      <c r="RYS57" s="37"/>
      <c r="RYT57" s="37"/>
      <c r="RYU57" s="37"/>
      <c r="RYV57" s="37"/>
      <c r="RYW57" s="37"/>
      <c r="RYX57" s="37"/>
      <c r="RYY57" s="37"/>
      <c r="RYZ57" s="37"/>
      <c r="RZA57" s="37"/>
      <c r="RZB57" s="37"/>
      <c r="RZC57" s="37"/>
      <c r="RZD57" s="37"/>
      <c r="RZE57" s="37"/>
      <c r="RZF57" s="37"/>
      <c r="RZG57" s="37"/>
      <c r="RZH57" s="37"/>
      <c r="RZI57" s="37"/>
      <c r="RZJ57" s="37"/>
      <c r="RZK57" s="37"/>
      <c r="RZL57" s="37"/>
      <c r="RZM57" s="37"/>
      <c r="RZN57" s="37"/>
      <c r="RZO57" s="37"/>
      <c r="RZP57" s="37"/>
      <c r="RZQ57" s="37"/>
      <c r="RZR57" s="37"/>
      <c r="RZS57" s="37"/>
      <c r="RZT57" s="37"/>
      <c r="RZU57" s="37"/>
      <c r="RZV57" s="37"/>
      <c r="RZW57" s="37"/>
      <c r="RZX57" s="37"/>
      <c r="RZY57" s="37"/>
      <c r="RZZ57" s="37"/>
      <c r="SAA57" s="37"/>
      <c r="SAB57" s="37"/>
      <c r="SAC57" s="37"/>
      <c r="SAD57" s="37"/>
      <c r="SAE57" s="37"/>
      <c r="SAF57" s="37"/>
      <c r="SAG57" s="37"/>
      <c r="SAH57" s="37"/>
      <c r="SAI57" s="37"/>
      <c r="SAJ57" s="37"/>
      <c r="SAK57" s="37"/>
      <c r="SAL57" s="37"/>
      <c r="SAM57" s="37"/>
      <c r="SAN57" s="37"/>
      <c r="SAO57" s="37"/>
      <c r="SAP57" s="37"/>
      <c r="SAQ57" s="37"/>
      <c r="SAR57" s="37"/>
      <c r="SAS57" s="37"/>
      <c r="SAT57" s="37"/>
      <c r="SAU57" s="37"/>
      <c r="SAV57" s="37"/>
      <c r="SAW57" s="37"/>
      <c r="SAX57" s="37"/>
      <c r="SAY57" s="37"/>
      <c r="SAZ57" s="37"/>
      <c r="SBA57" s="37"/>
      <c r="SBB57" s="37"/>
      <c r="SBC57" s="37"/>
      <c r="SBD57" s="37"/>
      <c r="SBE57" s="37"/>
      <c r="SBF57" s="37"/>
      <c r="SBG57" s="37"/>
      <c r="SBH57" s="37"/>
      <c r="SBI57" s="37"/>
      <c r="SBJ57" s="37"/>
      <c r="SBK57" s="37"/>
      <c r="SBL57" s="37"/>
      <c r="SBM57" s="37"/>
      <c r="SBN57" s="37"/>
      <c r="SBO57" s="37"/>
      <c r="SBP57" s="37"/>
      <c r="SBQ57" s="37"/>
      <c r="SBR57" s="37"/>
      <c r="SBS57" s="37"/>
      <c r="SBT57" s="37"/>
      <c r="SBU57" s="37"/>
      <c r="SBV57" s="37"/>
      <c r="SBW57" s="37"/>
      <c r="SBX57" s="37"/>
      <c r="SBY57" s="37"/>
      <c r="SBZ57" s="37"/>
      <c r="SCA57" s="37"/>
      <c r="SCB57" s="37"/>
      <c r="SCC57" s="37"/>
      <c r="SCD57" s="37"/>
      <c r="SCE57" s="37"/>
      <c r="SCF57" s="37"/>
      <c r="SCG57" s="37"/>
      <c r="SCH57" s="37"/>
      <c r="SCI57" s="37"/>
      <c r="SCJ57" s="37"/>
      <c r="SCK57" s="37"/>
      <c r="SCL57" s="37"/>
      <c r="SCM57" s="37"/>
      <c r="SCN57" s="37"/>
      <c r="SCO57" s="37"/>
      <c r="SCP57" s="37"/>
      <c r="SCQ57" s="37"/>
      <c r="SCR57" s="37"/>
      <c r="SCS57" s="37"/>
      <c r="SCT57" s="37"/>
      <c r="SCU57" s="37"/>
      <c r="SCV57" s="37"/>
      <c r="SCW57" s="37"/>
      <c r="SCX57" s="37"/>
      <c r="SCY57" s="37"/>
      <c r="SCZ57" s="37"/>
      <c r="SDA57" s="37"/>
      <c r="SDB57" s="37"/>
      <c r="SDC57" s="37"/>
      <c r="SDD57" s="37"/>
      <c r="SDE57" s="37"/>
      <c r="SDF57" s="37"/>
      <c r="SDG57" s="37"/>
      <c r="SDH57" s="37"/>
      <c r="SDI57" s="37"/>
      <c r="SDJ57" s="37"/>
      <c r="SDK57" s="37"/>
      <c r="SDL57" s="37"/>
      <c r="SDM57" s="37"/>
      <c r="SDN57" s="37"/>
      <c r="SDO57" s="37"/>
      <c r="SDP57" s="37"/>
      <c r="SDQ57" s="37"/>
      <c r="SDR57" s="37"/>
      <c r="SDS57" s="37"/>
      <c r="SDT57" s="37"/>
      <c r="SDU57" s="37"/>
      <c r="SDV57" s="37"/>
      <c r="SDW57" s="37"/>
      <c r="SDX57" s="37"/>
      <c r="SDY57" s="37"/>
      <c r="SDZ57" s="37"/>
      <c r="SEA57" s="37"/>
      <c r="SEB57" s="37"/>
      <c r="SEC57" s="37"/>
      <c r="SED57" s="37"/>
      <c r="SEE57" s="37"/>
      <c r="SEF57" s="37"/>
      <c r="SEG57" s="37"/>
      <c r="SEH57" s="37"/>
      <c r="SEI57" s="37"/>
      <c r="SEJ57" s="37"/>
      <c r="SEK57" s="37"/>
      <c r="SEL57" s="37"/>
      <c r="SEM57" s="37"/>
      <c r="SEN57" s="37"/>
      <c r="SEO57" s="37"/>
      <c r="SEP57" s="37"/>
      <c r="SEQ57" s="37"/>
      <c r="SER57" s="37"/>
      <c r="SES57" s="37"/>
      <c r="SET57" s="37"/>
      <c r="SEU57" s="37"/>
      <c r="SEV57" s="37"/>
      <c r="SEW57" s="37"/>
      <c r="SEX57" s="37"/>
      <c r="SEY57" s="37"/>
      <c r="SEZ57" s="37"/>
      <c r="SFA57" s="37"/>
      <c r="SFB57" s="37"/>
      <c r="SFC57" s="37"/>
      <c r="SFD57" s="37"/>
      <c r="SFE57" s="37"/>
      <c r="SFF57" s="37"/>
      <c r="SFG57" s="37"/>
      <c r="SFH57" s="37"/>
      <c r="SFI57" s="37"/>
      <c r="SFJ57" s="37"/>
      <c r="SFK57" s="37"/>
      <c r="SFL57" s="37"/>
      <c r="SFM57" s="37"/>
      <c r="SFN57" s="37"/>
      <c r="SFO57" s="37"/>
      <c r="SFP57" s="37"/>
      <c r="SFQ57" s="37"/>
      <c r="SFR57" s="37"/>
      <c r="SFS57" s="37"/>
      <c r="SFT57" s="37"/>
      <c r="SFU57" s="37"/>
      <c r="SFV57" s="37"/>
      <c r="SFW57" s="37"/>
      <c r="SFX57" s="37"/>
      <c r="SFY57" s="37"/>
      <c r="SFZ57" s="37"/>
      <c r="SGA57" s="37"/>
      <c r="SGB57" s="37"/>
      <c r="SGC57" s="37"/>
      <c r="SGD57" s="37"/>
      <c r="SGE57" s="37"/>
      <c r="SGF57" s="37"/>
      <c r="SGG57" s="37"/>
      <c r="SGH57" s="37"/>
      <c r="SGI57" s="37"/>
      <c r="SGJ57" s="37"/>
      <c r="SGK57" s="37"/>
      <c r="SGL57" s="37"/>
      <c r="SGM57" s="37"/>
      <c r="SGN57" s="37"/>
      <c r="SGO57" s="37"/>
      <c r="SGP57" s="37"/>
      <c r="SGQ57" s="37"/>
      <c r="SGR57" s="37"/>
      <c r="SGS57" s="37"/>
      <c r="SGT57" s="37"/>
      <c r="SGU57" s="37"/>
      <c r="SGV57" s="37"/>
      <c r="SGW57" s="37"/>
      <c r="SGX57" s="37"/>
      <c r="SGY57" s="37"/>
      <c r="SGZ57" s="37"/>
      <c r="SHA57" s="37"/>
      <c r="SHB57" s="37"/>
      <c r="SHC57" s="37"/>
      <c r="SHD57" s="37"/>
      <c r="SHE57" s="37"/>
      <c r="SHF57" s="37"/>
      <c r="SHG57" s="37"/>
      <c r="SHH57" s="37"/>
      <c r="SHI57" s="37"/>
      <c r="SHJ57" s="37"/>
      <c r="SHK57" s="37"/>
      <c r="SHL57" s="37"/>
      <c r="SHM57" s="37"/>
      <c r="SHN57" s="37"/>
      <c r="SHO57" s="37"/>
      <c r="SHP57" s="37"/>
      <c r="SHQ57" s="37"/>
      <c r="SHR57" s="37"/>
      <c r="SHS57" s="37"/>
      <c r="SHT57" s="37"/>
      <c r="SHU57" s="37"/>
      <c r="SHV57" s="37"/>
      <c r="SHW57" s="37"/>
      <c r="SHX57" s="37"/>
      <c r="SHY57" s="37"/>
      <c r="SHZ57" s="37"/>
      <c r="SIA57" s="37"/>
      <c r="SIB57" s="37"/>
      <c r="SIC57" s="37"/>
      <c r="SID57" s="37"/>
      <c r="SIE57" s="37"/>
      <c r="SIF57" s="37"/>
      <c r="SIG57" s="37"/>
      <c r="SIH57" s="37"/>
      <c r="SII57" s="37"/>
      <c r="SIJ57" s="37"/>
      <c r="SIK57" s="37"/>
      <c r="SIL57" s="37"/>
      <c r="SIM57" s="37"/>
      <c r="SIN57" s="37"/>
      <c r="SIO57" s="37"/>
      <c r="SIP57" s="37"/>
      <c r="SIQ57" s="37"/>
      <c r="SIR57" s="37"/>
      <c r="SIS57" s="37"/>
      <c r="SIT57" s="37"/>
      <c r="SIU57" s="37"/>
      <c r="SIV57" s="37"/>
      <c r="SIW57" s="37"/>
      <c r="SIX57" s="37"/>
      <c r="SIY57" s="37"/>
      <c r="SIZ57" s="37"/>
      <c r="SJA57" s="37"/>
      <c r="SJB57" s="37"/>
      <c r="SJC57" s="37"/>
      <c r="SJD57" s="37"/>
      <c r="SJE57" s="37"/>
      <c r="SJF57" s="37"/>
      <c r="SJG57" s="37"/>
      <c r="SJH57" s="37"/>
      <c r="SJI57" s="37"/>
      <c r="SJJ57" s="37"/>
      <c r="SJK57" s="37"/>
      <c r="SJL57" s="37"/>
      <c r="SJM57" s="37"/>
      <c r="SJN57" s="37"/>
      <c r="SJO57" s="37"/>
      <c r="SJP57" s="37"/>
      <c r="SJQ57" s="37"/>
      <c r="SJR57" s="37"/>
      <c r="SJS57" s="37"/>
      <c r="SJT57" s="37"/>
      <c r="SJU57" s="37"/>
      <c r="SJV57" s="37"/>
      <c r="SJW57" s="37"/>
      <c r="SJX57" s="37"/>
      <c r="SJY57" s="37"/>
      <c r="SJZ57" s="37"/>
      <c r="SKA57" s="37"/>
      <c r="SKB57" s="37"/>
      <c r="SKC57" s="37"/>
      <c r="SKD57" s="37"/>
      <c r="SKE57" s="37"/>
      <c r="SKF57" s="37"/>
      <c r="SKG57" s="37"/>
      <c r="SKH57" s="37"/>
      <c r="SKI57" s="37"/>
      <c r="SKJ57" s="37"/>
      <c r="SKK57" s="37"/>
      <c r="SKL57" s="37"/>
      <c r="SKM57" s="37"/>
      <c r="SKN57" s="37"/>
      <c r="SKO57" s="37"/>
      <c r="SKP57" s="37"/>
      <c r="SKQ57" s="37"/>
      <c r="SKR57" s="37"/>
      <c r="SKS57" s="37"/>
      <c r="SKT57" s="37"/>
      <c r="SKU57" s="37"/>
      <c r="SKV57" s="37"/>
      <c r="SKW57" s="37"/>
      <c r="SKX57" s="37"/>
      <c r="SKY57" s="37"/>
      <c r="SKZ57" s="37"/>
      <c r="SLA57" s="37"/>
      <c r="SLB57" s="37"/>
      <c r="SLC57" s="37"/>
      <c r="SLD57" s="37"/>
      <c r="SLE57" s="37"/>
      <c r="SLF57" s="37"/>
      <c r="SLG57" s="37"/>
      <c r="SLH57" s="37"/>
      <c r="SLI57" s="37"/>
      <c r="SLJ57" s="37"/>
      <c r="SLK57" s="37"/>
      <c r="SLL57" s="37"/>
      <c r="SLM57" s="37"/>
      <c r="SLN57" s="37"/>
      <c r="SLO57" s="37"/>
      <c r="SLP57" s="37"/>
      <c r="SLQ57" s="37"/>
      <c r="SLR57" s="37"/>
      <c r="SLS57" s="37"/>
      <c r="SLT57" s="37"/>
      <c r="SLU57" s="37"/>
      <c r="SLV57" s="37"/>
      <c r="SLW57" s="37"/>
      <c r="SLX57" s="37"/>
      <c r="SLY57" s="37"/>
      <c r="SLZ57" s="37"/>
      <c r="SMA57" s="37"/>
      <c r="SMB57" s="37"/>
      <c r="SMC57" s="37"/>
      <c r="SMD57" s="37"/>
      <c r="SME57" s="37"/>
      <c r="SMF57" s="37"/>
      <c r="SMG57" s="37"/>
      <c r="SMH57" s="37"/>
      <c r="SMI57" s="37"/>
      <c r="SMJ57" s="37"/>
      <c r="SMK57" s="37"/>
      <c r="SML57" s="37"/>
      <c r="SMM57" s="37"/>
      <c r="SMN57" s="37"/>
      <c r="SMO57" s="37"/>
      <c r="SMP57" s="37"/>
      <c r="SMQ57" s="37"/>
      <c r="SMR57" s="37"/>
      <c r="SMS57" s="37"/>
      <c r="SMT57" s="37"/>
      <c r="SMU57" s="37"/>
      <c r="SMV57" s="37"/>
      <c r="SMW57" s="37"/>
      <c r="SMX57" s="37"/>
      <c r="SMY57" s="37"/>
      <c r="SMZ57" s="37"/>
      <c r="SNA57" s="37"/>
      <c r="SNB57" s="37"/>
      <c r="SNC57" s="37"/>
      <c r="SND57" s="37"/>
      <c r="SNE57" s="37"/>
      <c r="SNF57" s="37"/>
      <c r="SNG57" s="37"/>
      <c r="SNH57" s="37"/>
      <c r="SNI57" s="37"/>
      <c r="SNJ57" s="37"/>
      <c r="SNK57" s="37"/>
      <c r="SNL57" s="37"/>
      <c r="SNM57" s="37"/>
      <c r="SNN57" s="37"/>
      <c r="SNO57" s="37"/>
      <c r="SNP57" s="37"/>
      <c r="SNQ57" s="37"/>
      <c r="SNR57" s="37"/>
      <c r="SNS57" s="37"/>
      <c r="SNT57" s="37"/>
      <c r="SNU57" s="37"/>
      <c r="SNV57" s="37"/>
      <c r="SNW57" s="37"/>
      <c r="SNX57" s="37"/>
      <c r="SNY57" s="37"/>
      <c r="SNZ57" s="37"/>
      <c r="SOA57" s="37"/>
      <c r="SOB57" s="37"/>
      <c r="SOC57" s="37"/>
      <c r="SOD57" s="37"/>
      <c r="SOE57" s="37"/>
      <c r="SOF57" s="37"/>
      <c r="SOG57" s="37"/>
      <c r="SOH57" s="37"/>
      <c r="SOI57" s="37"/>
      <c r="SOJ57" s="37"/>
      <c r="SOK57" s="37"/>
      <c r="SOL57" s="37"/>
      <c r="SOM57" s="37"/>
      <c r="SON57" s="37"/>
      <c r="SOO57" s="37"/>
      <c r="SOP57" s="37"/>
      <c r="SOQ57" s="37"/>
      <c r="SOR57" s="37"/>
      <c r="SOS57" s="37"/>
      <c r="SOT57" s="37"/>
      <c r="SOU57" s="37"/>
      <c r="SOV57" s="37"/>
      <c r="SOW57" s="37"/>
      <c r="SOX57" s="37"/>
      <c r="SOY57" s="37"/>
      <c r="SOZ57" s="37"/>
      <c r="SPA57" s="37"/>
      <c r="SPB57" s="37"/>
      <c r="SPC57" s="37"/>
      <c r="SPD57" s="37"/>
      <c r="SPE57" s="37"/>
      <c r="SPF57" s="37"/>
      <c r="SPG57" s="37"/>
      <c r="SPH57" s="37"/>
      <c r="SPI57" s="37"/>
      <c r="SPJ57" s="37"/>
      <c r="SPK57" s="37"/>
      <c r="SPL57" s="37"/>
      <c r="SPM57" s="37"/>
      <c r="SPN57" s="37"/>
      <c r="SPO57" s="37"/>
      <c r="SPP57" s="37"/>
      <c r="SPQ57" s="37"/>
      <c r="SPR57" s="37"/>
      <c r="SPS57" s="37"/>
      <c r="SPT57" s="37"/>
      <c r="SPU57" s="37"/>
      <c r="SPV57" s="37"/>
      <c r="SPW57" s="37"/>
      <c r="SPX57" s="37"/>
      <c r="SPY57" s="37"/>
      <c r="SPZ57" s="37"/>
      <c r="SQA57" s="37"/>
      <c r="SQB57" s="37"/>
      <c r="SQC57" s="37"/>
      <c r="SQD57" s="37"/>
      <c r="SQE57" s="37"/>
      <c r="SQF57" s="37"/>
      <c r="SQG57" s="37"/>
      <c r="SQH57" s="37"/>
      <c r="SQI57" s="37"/>
      <c r="SQJ57" s="37"/>
      <c r="SQK57" s="37"/>
      <c r="SQL57" s="37"/>
      <c r="SQM57" s="37"/>
      <c r="SQN57" s="37"/>
      <c r="SQO57" s="37"/>
      <c r="SQP57" s="37"/>
      <c r="SQQ57" s="37"/>
      <c r="SQR57" s="37"/>
      <c r="SQS57" s="37"/>
      <c r="SQT57" s="37"/>
      <c r="SQU57" s="37"/>
      <c r="SQV57" s="37"/>
      <c r="SQW57" s="37"/>
      <c r="SQX57" s="37"/>
      <c r="SQY57" s="37"/>
      <c r="SQZ57" s="37"/>
      <c r="SRA57" s="37"/>
      <c r="SRB57" s="37"/>
      <c r="SRC57" s="37"/>
      <c r="SRD57" s="37"/>
      <c r="SRE57" s="37"/>
      <c r="SRF57" s="37"/>
      <c r="SRG57" s="37"/>
      <c r="SRH57" s="37"/>
      <c r="SRI57" s="37"/>
      <c r="SRJ57" s="37"/>
      <c r="SRK57" s="37"/>
      <c r="SRL57" s="37"/>
      <c r="SRM57" s="37"/>
      <c r="SRN57" s="37"/>
      <c r="SRO57" s="37"/>
      <c r="SRP57" s="37"/>
      <c r="SRQ57" s="37"/>
      <c r="SRR57" s="37"/>
      <c r="SRS57" s="37"/>
      <c r="SRT57" s="37"/>
      <c r="SRU57" s="37"/>
      <c r="SRV57" s="37"/>
      <c r="SRW57" s="37"/>
      <c r="SRX57" s="37"/>
      <c r="SRY57" s="37"/>
      <c r="SRZ57" s="37"/>
      <c r="SSA57" s="37"/>
      <c r="SSB57" s="37"/>
      <c r="SSC57" s="37"/>
      <c r="SSD57" s="37"/>
      <c r="SSE57" s="37"/>
      <c r="SSF57" s="37"/>
      <c r="SSG57" s="37"/>
      <c r="SSH57" s="37"/>
      <c r="SSI57" s="37"/>
      <c r="SSJ57" s="37"/>
      <c r="SSK57" s="37"/>
      <c r="SSL57" s="37"/>
      <c r="SSM57" s="37"/>
      <c r="SSN57" s="37"/>
      <c r="SSO57" s="37"/>
      <c r="SSP57" s="37"/>
      <c r="SSQ57" s="37"/>
      <c r="SSR57" s="37"/>
      <c r="SSS57" s="37"/>
      <c r="SST57" s="37"/>
      <c r="SSU57" s="37"/>
      <c r="SSV57" s="37"/>
      <c r="SSW57" s="37"/>
      <c r="SSX57" s="37"/>
      <c r="SSY57" s="37"/>
      <c r="SSZ57" s="37"/>
      <c r="STA57" s="37"/>
      <c r="STB57" s="37"/>
      <c r="STC57" s="37"/>
      <c r="STD57" s="37"/>
      <c r="STE57" s="37"/>
      <c r="STF57" s="37"/>
      <c r="STG57" s="37"/>
      <c r="STH57" s="37"/>
      <c r="STI57" s="37"/>
      <c r="STJ57" s="37"/>
      <c r="STK57" s="37"/>
      <c r="STL57" s="37"/>
      <c r="STM57" s="37"/>
      <c r="STN57" s="37"/>
      <c r="STO57" s="37"/>
      <c r="STP57" s="37"/>
      <c r="STQ57" s="37"/>
      <c r="STR57" s="37"/>
      <c r="STS57" s="37"/>
      <c r="STT57" s="37"/>
      <c r="STU57" s="37"/>
      <c r="STV57" s="37"/>
      <c r="STW57" s="37"/>
      <c r="STX57" s="37"/>
      <c r="STY57" s="37"/>
      <c r="STZ57" s="37"/>
      <c r="SUA57" s="37"/>
      <c r="SUB57" s="37"/>
      <c r="SUC57" s="37"/>
      <c r="SUD57" s="37"/>
      <c r="SUE57" s="37"/>
      <c r="SUF57" s="37"/>
      <c r="SUG57" s="37"/>
      <c r="SUH57" s="37"/>
      <c r="SUI57" s="37"/>
      <c r="SUJ57" s="37"/>
      <c r="SUK57" s="37"/>
      <c r="SUL57" s="37"/>
      <c r="SUM57" s="37"/>
      <c r="SUN57" s="37"/>
      <c r="SUO57" s="37"/>
      <c r="SUP57" s="37"/>
      <c r="SUQ57" s="37"/>
      <c r="SUR57" s="37"/>
      <c r="SUS57" s="37"/>
      <c r="SUT57" s="37"/>
      <c r="SUU57" s="37"/>
      <c r="SUV57" s="37"/>
      <c r="SUW57" s="37"/>
      <c r="SUX57" s="37"/>
      <c r="SUY57" s="37"/>
      <c r="SUZ57" s="37"/>
      <c r="SVA57" s="37"/>
      <c r="SVB57" s="37"/>
      <c r="SVC57" s="37"/>
      <c r="SVD57" s="37"/>
      <c r="SVE57" s="37"/>
      <c r="SVF57" s="37"/>
      <c r="SVG57" s="37"/>
      <c r="SVH57" s="37"/>
      <c r="SVI57" s="37"/>
      <c r="SVJ57" s="37"/>
      <c r="SVK57" s="37"/>
      <c r="SVL57" s="37"/>
      <c r="SVM57" s="37"/>
      <c r="SVN57" s="37"/>
      <c r="SVO57" s="37"/>
      <c r="SVP57" s="37"/>
      <c r="SVQ57" s="37"/>
      <c r="SVR57" s="37"/>
      <c r="SVS57" s="37"/>
      <c r="SVT57" s="37"/>
      <c r="SVU57" s="37"/>
      <c r="SVV57" s="37"/>
      <c r="SVW57" s="37"/>
      <c r="SVX57" s="37"/>
      <c r="SVY57" s="37"/>
      <c r="SVZ57" s="37"/>
      <c r="SWA57" s="37"/>
      <c r="SWB57" s="37"/>
      <c r="SWC57" s="37"/>
      <c r="SWD57" s="37"/>
      <c r="SWE57" s="37"/>
      <c r="SWF57" s="37"/>
      <c r="SWG57" s="37"/>
      <c r="SWH57" s="37"/>
      <c r="SWI57" s="37"/>
      <c r="SWJ57" s="37"/>
      <c r="SWK57" s="37"/>
      <c r="SWL57" s="37"/>
      <c r="SWM57" s="37"/>
      <c r="SWN57" s="37"/>
      <c r="SWO57" s="37"/>
      <c r="SWP57" s="37"/>
      <c r="SWQ57" s="37"/>
      <c r="SWR57" s="37"/>
      <c r="SWS57" s="37"/>
      <c r="SWT57" s="37"/>
      <c r="SWU57" s="37"/>
      <c r="SWV57" s="37"/>
      <c r="SWW57" s="37"/>
      <c r="SWX57" s="37"/>
      <c r="SWY57" s="37"/>
      <c r="SWZ57" s="37"/>
      <c r="SXA57" s="37"/>
      <c r="SXB57" s="37"/>
      <c r="SXC57" s="37"/>
      <c r="SXD57" s="37"/>
      <c r="SXE57" s="37"/>
      <c r="SXF57" s="37"/>
      <c r="SXG57" s="37"/>
      <c r="SXH57" s="37"/>
      <c r="SXI57" s="37"/>
      <c r="SXJ57" s="37"/>
      <c r="SXK57" s="37"/>
      <c r="SXL57" s="37"/>
      <c r="SXM57" s="37"/>
      <c r="SXN57" s="37"/>
      <c r="SXO57" s="37"/>
      <c r="SXP57" s="37"/>
      <c r="SXQ57" s="37"/>
      <c r="SXR57" s="37"/>
      <c r="SXS57" s="37"/>
      <c r="SXT57" s="37"/>
      <c r="SXU57" s="37"/>
      <c r="SXV57" s="37"/>
      <c r="SXW57" s="37"/>
      <c r="SXX57" s="37"/>
      <c r="SXY57" s="37"/>
      <c r="SXZ57" s="37"/>
      <c r="SYA57" s="37"/>
      <c r="SYB57" s="37"/>
      <c r="SYC57" s="37"/>
      <c r="SYD57" s="37"/>
      <c r="SYE57" s="37"/>
      <c r="SYF57" s="37"/>
      <c r="SYG57" s="37"/>
      <c r="SYH57" s="37"/>
      <c r="SYI57" s="37"/>
      <c r="SYJ57" s="37"/>
      <c r="SYK57" s="37"/>
      <c r="SYL57" s="37"/>
      <c r="SYM57" s="37"/>
      <c r="SYN57" s="37"/>
      <c r="SYO57" s="37"/>
      <c r="SYP57" s="37"/>
      <c r="SYQ57" s="37"/>
      <c r="SYR57" s="37"/>
      <c r="SYS57" s="37"/>
      <c r="SYT57" s="37"/>
      <c r="SYU57" s="37"/>
      <c r="SYV57" s="37"/>
      <c r="SYW57" s="37"/>
      <c r="SYX57" s="37"/>
      <c r="SYY57" s="37"/>
      <c r="SYZ57" s="37"/>
      <c r="SZA57" s="37"/>
      <c r="SZB57" s="37"/>
      <c r="SZC57" s="37"/>
      <c r="SZD57" s="37"/>
      <c r="SZE57" s="37"/>
      <c r="SZF57" s="37"/>
      <c r="SZG57" s="37"/>
      <c r="SZH57" s="37"/>
      <c r="SZI57" s="37"/>
      <c r="SZJ57" s="37"/>
      <c r="SZK57" s="37"/>
      <c r="SZL57" s="37"/>
      <c r="SZM57" s="37"/>
      <c r="SZN57" s="37"/>
      <c r="SZO57" s="37"/>
      <c r="SZP57" s="37"/>
      <c r="SZQ57" s="37"/>
      <c r="SZR57" s="37"/>
      <c r="SZS57" s="37"/>
      <c r="SZT57" s="37"/>
      <c r="SZU57" s="37"/>
      <c r="SZV57" s="37"/>
      <c r="SZW57" s="37"/>
      <c r="SZX57" s="37"/>
      <c r="SZY57" s="37"/>
      <c r="SZZ57" s="37"/>
      <c r="TAA57" s="37"/>
      <c r="TAB57" s="37"/>
      <c r="TAC57" s="37"/>
      <c r="TAD57" s="37"/>
      <c r="TAE57" s="37"/>
      <c r="TAF57" s="37"/>
      <c r="TAG57" s="37"/>
      <c r="TAH57" s="37"/>
      <c r="TAI57" s="37"/>
      <c r="TAJ57" s="37"/>
      <c r="TAK57" s="37"/>
      <c r="TAL57" s="37"/>
      <c r="TAM57" s="37"/>
      <c r="TAN57" s="37"/>
      <c r="TAO57" s="37"/>
      <c r="TAP57" s="37"/>
      <c r="TAQ57" s="37"/>
      <c r="TAR57" s="37"/>
      <c r="TAS57" s="37"/>
      <c r="TAT57" s="37"/>
      <c r="TAU57" s="37"/>
      <c r="TAV57" s="37"/>
      <c r="TAW57" s="37"/>
      <c r="TAX57" s="37"/>
      <c r="TAY57" s="37"/>
      <c r="TAZ57" s="37"/>
      <c r="TBA57" s="37"/>
      <c r="TBB57" s="37"/>
      <c r="TBC57" s="37"/>
      <c r="TBD57" s="37"/>
      <c r="TBE57" s="37"/>
      <c r="TBF57" s="37"/>
      <c r="TBG57" s="37"/>
      <c r="TBH57" s="37"/>
      <c r="TBI57" s="37"/>
      <c r="TBJ57" s="37"/>
      <c r="TBK57" s="37"/>
      <c r="TBL57" s="37"/>
      <c r="TBM57" s="37"/>
      <c r="TBN57" s="37"/>
      <c r="TBO57" s="37"/>
      <c r="TBP57" s="37"/>
      <c r="TBQ57" s="37"/>
      <c r="TBR57" s="37"/>
      <c r="TBS57" s="37"/>
      <c r="TBT57" s="37"/>
      <c r="TBU57" s="37"/>
      <c r="TBV57" s="37"/>
      <c r="TBW57" s="37"/>
      <c r="TBX57" s="37"/>
      <c r="TBY57" s="37"/>
      <c r="TBZ57" s="37"/>
      <c r="TCA57" s="37"/>
      <c r="TCB57" s="37"/>
      <c r="TCC57" s="37"/>
      <c r="TCD57" s="37"/>
      <c r="TCE57" s="37"/>
      <c r="TCF57" s="37"/>
      <c r="TCG57" s="37"/>
      <c r="TCH57" s="37"/>
      <c r="TCI57" s="37"/>
      <c r="TCJ57" s="37"/>
      <c r="TCK57" s="37"/>
      <c r="TCL57" s="37"/>
      <c r="TCM57" s="37"/>
      <c r="TCN57" s="37"/>
      <c r="TCO57" s="37"/>
      <c r="TCP57" s="37"/>
      <c r="TCQ57" s="37"/>
      <c r="TCR57" s="37"/>
      <c r="TCS57" s="37"/>
      <c r="TCT57" s="37"/>
      <c r="TCU57" s="37"/>
      <c r="TCV57" s="37"/>
      <c r="TCW57" s="37"/>
      <c r="TCX57" s="37"/>
      <c r="TCY57" s="37"/>
      <c r="TCZ57" s="37"/>
      <c r="TDA57" s="37"/>
      <c r="TDB57" s="37"/>
      <c r="TDC57" s="37"/>
      <c r="TDD57" s="37"/>
      <c r="TDE57" s="37"/>
      <c r="TDF57" s="37"/>
      <c r="TDG57" s="37"/>
      <c r="TDH57" s="37"/>
      <c r="TDI57" s="37"/>
      <c r="TDJ57" s="37"/>
      <c r="TDK57" s="37"/>
      <c r="TDL57" s="37"/>
      <c r="TDM57" s="37"/>
      <c r="TDN57" s="37"/>
      <c r="TDO57" s="37"/>
      <c r="TDP57" s="37"/>
      <c r="TDQ57" s="37"/>
      <c r="TDR57" s="37"/>
      <c r="TDS57" s="37"/>
      <c r="TDT57" s="37"/>
      <c r="TDU57" s="37"/>
      <c r="TDV57" s="37"/>
      <c r="TDW57" s="37"/>
      <c r="TDX57" s="37"/>
      <c r="TDY57" s="37"/>
      <c r="TDZ57" s="37"/>
      <c r="TEA57" s="37"/>
      <c r="TEB57" s="37"/>
      <c r="TEC57" s="37"/>
      <c r="TED57" s="37"/>
      <c r="TEE57" s="37"/>
      <c r="TEF57" s="37"/>
      <c r="TEG57" s="37"/>
      <c r="TEH57" s="37"/>
      <c r="TEI57" s="37"/>
      <c r="TEJ57" s="37"/>
      <c r="TEK57" s="37"/>
      <c r="TEL57" s="37"/>
      <c r="TEM57" s="37"/>
      <c r="TEN57" s="37"/>
      <c r="TEO57" s="37"/>
      <c r="TEP57" s="37"/>
      <c r="TEQ57" s="37"/>
      <c r="TER57" s="37"/>
      <c r="TES57" s="37"/>
      <c r="TET57" s="37"/>
      <c r="TEU57" s="37"/>
      <c r="TEV57" s="37"/>
      <c r="TEW57" s="37"/>
      <c r="TEX57" s="37"/>
      <c r="TEY57" s="37"/>
      <c r="TEZ57" s="37"/>
      <c r="TFA57" s="37"/>
      <c r="TFB57" s="37"/>
      <c r="TFC57" s="37"/>
      <c r="TFD57" s="37"/>
      <c r="TFE57" s="37"/>
      <c r="TFF57" s="37"/>
      <c r="TFG57" s="37"/>
      <c r="TFH57" s="37"/>
      <c r="TFI57" s="37"/>
      <c r="TFJ57" s="37"/>
      <c r="TFK57" s="37"/>
      <c r="TFL57" s="37"/>
      <c r="TFM57" s="37"/>
      <c r="TFN57" s="37"/>
      <c r="TFO57" s="37"/>
      <c r="TFP57" s="37"/>
      <c r="TFQ57" s="37"/>
      <c r="TFR57" s="37"/>
      <c r="TFS57" s="37"/>
      <c r="TFT57" s="37"/>
      <c r="TFU57" s="37"/>
      <c r="TFV57" s="37"/>
      <c r="TFW57" s="37"/>
      <c r="TFX57" s="37"/>
      <c r="TFY57" s="37"/>
      <c r="TFZ57" s="37"/>
      <c r="TGA57" s="37"/>
      <c r="TGB57" s="37"/>
      <c r="TGC57" s="37"/>
      <c r="TGD57" s="37"/>
      <c r="TGE57" s="37"/>
      <c r="TGF57" s="37"/>
      <c r="TGG57" s="37"/>
      <c r="TGH57" s="37"/>
      <c r="TGI57" s="37"/>
      <c r="TGJ57" s="37"/>
      <c r="TGK57" s="37"/>
      <c r="TGL57" s="37"/>
      <c r="TGM57" s="37"/>
      <c r="TGN57" s="37"/>
      <c r="TGO57" s="37"/>
      <c r="TGP57" s="37"/>
      <c r="TGQ57" s="37"/>
      <c r="TGR57" s="37"/>
      <c r="TGS57" s="37"/>
      <c r="TGT57" s="37"/>
      <c r="TGU57" s="37"/>
      <c r="TGV57" s="37"/>
      <c r="TGW57" s="37"/>
      <c r="TGX57" s="37"/>
      <c r="TGY57" s="37"/>
      <c r="TGZ57" s="37"/>
      <c r="THA57" s="37"/>
      <c r="THB57" s="37"/>
      <c r="THC57" s="37"/>
      <c r="THD57" s="37"/>
      <c r="THE57" s="37"/>
      <c r="THF57" s="37"/>
      <c r="THG57" s="37"/>
      <c r="THH57" s="37"/>
      <c r="THI57" s="37"/>
      <c r="THJ57" s="37"/>
      <c r="THK57" s="37"/>
      <c r="THL57" s="37"/>
      <c r="THM57" s="37"/>
      <c r="THN57" s="37"/>
      <c r="THO57" s="37"/>
      <c r="THP57" s="37"/>
      <c r="THQ57" s="37"/>
      <c r="THR57" s="37"/>
      <c r="THS57" s="37"/>
      <c r="THT57" s="37"/>
      <c r="THU57" s="37"/>
      <c r="THV57" s="37"/>
      <c r="THW57" s="37"/>
      <c r="THX57" s="37"/>
      <c r="THY57" s="37"/>
      <c r="THZ57" s="37"/>
      <c r="TIA57" s="37"/>
      <c r="TIB57" s="37"/>
      <c r="TIC57" s="37"/>
      <c r="TID57" s="37"/>
      <c r="TIE57" s="37"/>
      <c r="TIF57" s="37"/>
      <c r="TIG57" s="37"/>
      <c r="TIH57" s="37"/>
      <c r="TII57" s="37"/>
      <c r="TIJ57" s="37"/>
      <c r="TIK57" s="37"/>
      <c r="TIL57" s="37"/>
      <c r="TIM57" s="37"/>
      <c r="TIN57" s="37"/>
      <c r="TIO57" s="37"/>
      <c r="TIP57" s="37"/>
      <c r="TIQ57" s="37"/>
      <c r="TIR57" s="37"/>
      <c r="TIS57" s="37"/>
      <c r="TIT57" s="37"/>
      <c r="TIU57" s="37"/>
      <c r="TIV57" s="37"/>
      <c r="TIW57" s="37"/>
      <c r="TIX57" s="37"/>
      <c r="TIY57" s="37"/>
      <c r="TIZ57" s="37"/>
      <c r="TJA57" s="37"/>
      <c r="TJB57" s="37"/>
      <c r="TJC57" s="37"/>
      <c r="TJD57" s="37"/>
      <c r="TJE57" s="37"/>
      <c r="TJF57" s="37"/>
      <c r="TJG57" s="37"/>
      <c r="TJH57" s="37"/>
      <c r="TJI57" s="37"/>
      <c r="TJJ57" s="37"/>
      <c r="TJK57" s="37"/>
      <c r="TJL57" s="37"/>
      <c r="TJM57" s="37"/>
      <c r="TJN57" s="37"/>
      <c r="TJO57" s="37"/>
      <c r="TJP57" s="37"/>
      <c r="TJQ57" s="37"/>
      <c r="TJR57" s="37"/>
      <c r="TJS57" s="37"/>
      <c r="TJT57" s="37"/>
      <c r="TJU57" s="37"/>
      <c r="TJV57" s="37"/>
      <c r="TJW57" s="37"/>
      <c r="TJX57" s="37"/>
      <c r="TJY57" s="37"/>
      <c r="TJZ57" s="37"/>
      <c r="TKA57" s="37"/>
      <c r="TKB57" s="37"/>
      <c r="TKC57" s="37"/>
      <c r="TKD57" s="37"/>
      <c r="TKE57" s="37"/>
      <c r="TKF57" s="37"/>
      <c r="TKG57" s="37"/>
      <c r="TKH57" s="37"/>
      <c r="TKI57" s="37"/>
      <c r="TKJ57" s="37"/>
      <c r="TKK57" s="37"/>
      <c r="TKL57" s="37"/>
      <c r="TKM57" s="37"/>
      <c r="TKN57" s="37"/>
      <c r="TKO57" s="37"/>
      <c r="TKP57" s="37"/>
      <c r="TKQ57" s="37"/>
      <c r="TKR57" s="37"/>
      <c r="TKS57" s="37"/>
      <c r="TKT57" s="37"/>
      <c r="TKU57" s="37"/>
      <c r="TKV57" s="37"/>
      <c r="TKW57" s="37"/>
      <c r="TKX57" s="37"/>
      <c r="TKY57" s="37"/>
      <c r="TKZ57" s="37"/>
      <c r="TLA57" s="37"/>
      <c r="TLB57" s="37"/>
      <c r="TLC57" s="37"/>
      <c r="TLD57" s="37"/>
      <c r="TLE57" s="37"/>
      <c r="TLF57" s="37"/>
      <c r="TLG57" s="37"/>
      <c r="TLH57" s="37"/>
      <c r="TLI57" s="37"/>
      <c r="TLJ57" s="37"/>
      <c r="TLK57" s="37"/>
      <c r="TLL57" s="37"/>
      <c r="TLM57" s="37"/>
      <c r="TLN57" s="37"/>
      <c r="TLO57" s="37"/>
      <c r="TLP57" s="37"/>
      <c r="TLQ57" s="37"/>
      <c r="TLR57" s="37"/>
      <c r="TLS57" s="37"/>
      <c r="TLT57" s="37"/>
      <c r="TLU57" s="37"/>
      <c r="TLV57" s="37"/>
      <c r="TLW57" s="37"/>
      <c r="TLX57" s="37"/>
      <c r="TLY57" s="37"/>
      <c r="TLZ57" s="37"/>
      <c r="TMA57" s="37"/>
      <c r="TMB57" s="37"/>
      <c r="TMC57" s="37"/>
      <c r="TMD57" s="37"/>
      <c r="TME57" s="37"/>
      <c r="TMF57" s="37"/>
      <c r="TMG57" s="37"/>
      <c r="TMH57" s="37"/>
      <c r="TMI57" s="37"/>
      <c r="TMJ57" s="37"/>
      <c r="TMK57" s="37"/>
      <c r="TML57" s="37"/>
      <c r="TMM57" s="37"/>
      <c r="TMN57" s="37"/>
      <c r="TMO57" s="37"/>
      <c r="TMP57" s="37"/>
      <c r="TMQ57" s="37"/>
      <c r="TMR57" s="37"/>
      <c r="TMS57" s="37"/>
      <c r="TMT57" s="37"/>
      <c r="TMU57" s="37"/>
      <c r="TMV57" s="37"/>
      <c r="TMW57" s="37"/>
      <c r="TMX57" s="37"/>
      <c r="TMY57" s="37"/>
      <c r="TMZ57" s="37"/>
      <c r="TNA57" s="37"/>
      <c r="TNB57" s="37"/>
      <c r="TNC57" s="37"/>
      <c r="TND57" s="37"/>
      <c r="TNE57" s="37"/>
      <c r="TNF57" s="37"/>
      <c r="TNG57" s="37"/>
      <c r="TNH57" s="37"/>
      <c r="TNI57" s="37"/>
      <c r="TNJ57" s="37"/>
      <c r="TNK57" s="37"/>
      <c r="TNL57" s="37"/>
      <c r="TNM57" s="37"/>
      <c r="TNN57" s="37"/>
      <c r="TNO57" s="37"/>
      <c r="TNP57" s="37"/>
      <c r="TNQ57" s="37"/>
      <c r="TNR57" s="37"/>
      <c r="TNS57" s="37"/>
      <c r="TNT57" s="37"/>
      <c r="TNU57" s="37"/>
      <c r="TNV57" s="37"/>
      <c r="TNW57" s="37"/>
      <c r="TNX57" s="37"/>
      <c r="TNY57" s="37"/>
      <c r="TNZ57" s="37"/>
      <c r="TOA57" s="37"/>
      <c r="TOB57" s="37"/>
      <c r="TOC57" s="37"/>
      <c r="TOD57" s="37"/>
      <c r="TOE57" s="37"/>
      <c r="TOF57" s="37"/>
      <c r="TOG57" s="37"/>
      <c r="TOH57" s="37"/>
      <c r="TOI57" s="37"/>
      <c r="TOJ57" s="37"/>
      <c r="TOK57" s="37"/>
      <c r="TOL57" s="37"/>
      <c r="TOM57" s="37"/>
      <c r="TON57" s="37"/>
      <c r="TOO57" s="37"/>
      <c r="TOP57" s="37"/>
      <c r="TOQ57" s="37"/>
      <c r="TOR57" s="37"/>
      <c r="TOS57" s="37"/>
      <c r="TOT57" s="37"/>
      <c r="TOU57" s="37"/>
      <c r="TOV57" s="37"/>
      <c r="TOW57" s="37"/>
      <c r="TOX57" s="37"/>
      <c r="TOY57" s="37"/>
      <c r="TOZ57" s="37"/>
      <c r="TPA57" s="37"/>
      <c r="TPB57" s="37"/>
      <c r="TPC57" s="37"/>
      <c r="TPD57" s="37"/>
      <c r="TPE57" s="37"/>
      <c r="TPF57" s="37"/>
      <c r="TPG57" s="37"/>
      <c r="TPH57" s="37"/>
      <c r="TPI57" s="37"/>
      <c r="TPJ57" s="37"/>
      <c r="TPK57" s="37"/>
      <c r="TPL57" s="37"/>
      <c r="TPM57" s="37"/>
      <c r="TPN57" s="37"/>
      <c r="TPO57" s="37"/>
      <c r="TPP57" s="37"/>
      <c r="TPQ57" s="37"/>
      <c r="TPR57" s="37"/>
      <c r="TPS57" s="37"/>
      <c r="TPT57" s="37"/>
      <c r="TPU57" s="37"/>
      <c r="TPV57" s="37"/>
      <c r="TPW57" s="37"/>
      <c r="TPX57" s="37"/>
      <c r="TPY57" s="37"/>
      <c r="TPZ57" s="37"/>
      <c r="TQA57" s="37"/>
      <c r="TQB57" s="37"/>
      <c r="TQC57" s="37"/>
      <c r="TQD57" s="37"/>
      <c r="TQE57" s="37"/>
      <c r="TQF57" s="37"/>
      <c r="TQG57" s="37"/>
      <c r="TQH57" s="37"/>
      <c r="TQI57" s="37"/>
      <c r="TQJ57" s="37"/>
      <c r="TQK57" s="37"/>
      <c r="TQL57" s="37"/>
      <c r="TQM57" s="37"/>
      <c r="TQN57" s="37"/>
      <c r="TQO57" s="37"/>
      <c r="TQP57" s="37"/>
      <c r="TQQ57" s="37"/>
      <c r="TQR57" s="37"/>
      <c r="TQS57" s="37"/>
      <c r="TQT57" s="37"/>
      <c r="TQU57" s="37"/>
      <c r="TQV57" s="37"/>
      <c r="TQW57" s="37"/>
      <c r="TQX57" s="37"/>
      <c r="TQY57" s="37"/>
      <c r="TQZ57" s="37"/>
      <c r="TRA57" s="37"/>
      <c r="TRB57" s="37"/>
      <c r="TRC57" s="37"/>
      <c r="TRD57" s="37"/>
      <c r="TRE57" s="37"/>
      <c r="TRF57" s="37"/>
      <c r="TRG57" s="37"/>
      <c r="TRH57" s="37"/>
      <c r="TRI57" s="37"/>
      <c r="TRJ57" s="37"/>
      <c r="TRK57" s="37"/>
      <c r="TRL57" s="37"/>
      <c r="TRM57" s="37"/>
      <c r="TRN57" s="37"/>
      <c r="TRO57" s="37"/>
      <c r="TRP57" s="37"/>
      <c r="TRQ57" s="37"/>
      <c r="TRR57" s="37"/>
      <c r="TRS57" s="37"/>
      <c r="TRT57" s="37"/>
      <c r="TRU57" s="37"/>
      <c r="TRV57" s="37"/>
      <c r="TRW57" s="37"/>
      <c r="TRX57" s="37"/>
      <c r="TRY57" s="37"/>
      <c r="TRZ57" s="37"/>
      <c r="TSA57" s="37"/>
      <c r="TSB57" s="37"/>
      <c r="TSC57" s="37"/>
      <c r="TSD57" s="37"/>
      <c r="TSE57" s="37"/>
      <c r="TSF57" s="37"/>
      <c r="TSG57" s="37"/>
      <c r="TSH57" s="37"/>
      <c r="TSI57" s="37"/>
      <c r="TSJ57" s="37"/>
      <c r="TSK57" s="37"/>
      <c r="TSL57" s="37"/>
      <c r="TSM57" s="37"/>
      <c r="TSN57" s="37"/>
      <c r="TSO57" s="37"/>
      <c r="TSP57" s="37"/>
      <c r="TSQ57" s="37"/>
      <c r="TSR57" s="37"/>
      <c r="TSS57" s="37"/>
      <c r="TST57" s="37"/>
      <c r="TSU57" s="37"/>
      <c r="TSV57" s="37"/>
      <c r="TSW57" s="37"/>
      <c r="TSX57" s="37"/>
      <c r="TSY57" s="37"/>
      <c r="TSZ57" s="37"/>
      <c r="TTA57" s="37"/>
      <c r="TTB57" s="37"/>
      <c r="TTC57" s="37"/>
      <c r="TTD57" s="37"/>
      <c r="TTE57" s="37"/>
      <c r="TTF57" s="37"/>
      <c r="TTG57" s="37"/>
      <c r="TTH57" s="37"/>
      <c r="TTI57" s="37"/>
      <c r="TTJ57" s="37"/>
      <c r="TTK57" s="37"/>
      <c r="TTL57" s="37"/>
      <c r="TTM57" s="37"/>
      <c r="TTN57" s="37"/>
      <c r="TTO57" s="37"/>
      <c r="TTP57" s="37"/>
      <c r="TTQ57" s="37"/>
      <c r="TTR57" s="37"/>
      <c r="TTS57" s="37"/>
      <c r="TTT57" s="37"/>
      <c r="TTU57" s="37"/>
      <c r="TTV57" s="37"/>
      <c r="TTW57" s="37"/>
      <c r="TTX57" s="37"/>
      <c r="TTY57" s="37"/>
      <c r="TTZ57" s="37"/>
      <c r="TUA57" s="37"/>
      <c r="TUB57" s="37"/>
      <c r="TUC57" s="37"/>
      <c r="TUD57" s="37"/>
      <c r="TUE57" s="37"/>
      <c r="TUF57" s="37"/>
      <c r="TUG57" s="37"/>
      <c r="TUH57" s="37"/>
      <c r="TUI57" s="37"/>
      <c r="TUJ57" s="37"/>
      <c r="TUK57" s="37"/>
      <c r="TUL57" s="37"/>
      <c r="TUM57" s="37"/>
      <c r="TUN57" s="37"/>
      <c r="TUO57" s="37"/>
      <c r="TUP57" s="37"/>
      <c r="TUQ57" s="37"/>
      <c r="TUR57" s="37"/>
      <c r="TUS57" s="37"/>
      <c r="TUT57" s="37"/>
      <c r="TUU57" s="37"/>
      <c r="TUV57" s="37"/>
      <c r="TUW57" s="37"/>
      <c r="TUX57" s="37"/>
      <c r="TUY57" s="37"/>
      <c r="TUZ57" s="37"/>
      <c r="TVA57" s="37"/>
      <c r="TVB57" s="37"/>
      <c r="TVC57" s="37"/>
      <c r="TVD57" s="37"/>
      <c r="TVE57" s="37"/>
      <c r="TVF57" s="37"/>
      <c r="TVG57" s="37"/>
      <c r="TVH57" s="37"/>
      <c r="TVI57" s="37"/>
      <c r="TVJ57" s="37"/>
      <c r="TVK57" s="37"/>
      <c r="TVL57" s="37"/>
      <c r="TVM57" s="37"/>
      <c r="TVN57" s="37"/>
      <c r="TVO57" s="37"/>
      <c r="TVP57" s="37"/>
      <c r="TVQ57" s="37"/>
      <c r="TVR57" s="37"/>
      <c r="TVS57" s="37"/>
      <c r="TVT57" s="37"/>
      <c r="TVU57" s="37"/>
      <c r="TVV57" s="37"/>
      <c r="TVW57" s="37"/>
      <c r="TVX57" s="37"/>
      <c r="TVY57" s="37"/>
      <c r="TVZ57" s="37"/>
      <c r="TWA57" s="37"/>
      <c r="TWB57" s="37"/>
      <c r="TWC57" s="37"/>
      <c r="TWD57" s="37"/>
      <c r="TWE57" s="37"/>
      <c r="TWF57" s="37"/>
      <c r="TWG57" s="37"/>
      <c r="TWH57" s="37"/>
      <c r="TWI57" s="37"/>
      <c r="TWJ57" s="37"/>
      <c r="TWK57" s="37"/>
      <c r="TWL57" s="37"/>
      <c r="TWM57" s="37"/>
      <c r="TWN57" s="37"/>
      <c r="TWO57" s="37"/>
      <c r="TWP57" s="37"/>
      <c r="TWQ57" s="37"/>
      <c r="TWR57" s="37"/>
      <c r="TWS57" s="37"/>
      <c r="TWT57" s="37"/>
      <c r="TWU57" s="37"/>
      <c r="TWV57" s="37"/>
      <c r="TWW57" s="37"/>
      <c r="TWX57" s="37"/>
      <c r="TWY57" s="37"/>
      <c r="TWZ57" s="37"/>
      <c r="TXA57" s="37"/>
      <c r="TXB57" s="37"/>
      <c r="TXC57" s="37"/>
      <c r="TXD57" s="37"/>
      <c r="TXE57" s="37"/>
      <c r="TXF57" s="37"/>
      <c r="TXG57" s="37"/>
      <c r="TXH57" s="37"/>
      <c r="TXI57" s="37"/>
      <c r="TXJ57" s="37"/>
      <c r="TXK57" s="37"/>
      <c r="TXL57" s="37"/>
      <c r="TXM57" s="37"/>
      <c r="TXN57" s="37"/>
      <c r="TXO57" s="37"/>
      <c r="TXP57" s="37"/>
      <c r="TXQ57" s="37"/>
      <c r="TXR57" s="37"/>
      <c r="TXS57" s="37"/>
      <c r="TXT57" s="37"/>
      <c r="TXU57" s="37"/>
      <c r="TXV57" s="37"/>
      <c r="TXW57" s="37"/>
      <c r="TXX57" s="37"/>
      <c r="TXY57" s="37"/>
      <c r="TXZ57" s="37"/>
      <c r="TYA57" s="37"/>
      <c r="TYB57" s="37"/>
      <c r="TYC57" s="37"/>
      <c r="TYD57" s="37"/>
      <c r="TYE57" s="37"/>
      <c r="TYF57" s="37"/>
      <c r="TYG57" s="37"/>
      <c r="TYH57" s="37"/>
      <c r="TYI57" s="37"/>
      <c r="TYJ57" s="37"/>
      <c r="TYK57" s="37"/>
      <c r="TYL57" s="37"/>
      <c r="TYM57" s="37"/>
      <c r="TYN57" s="37"/>
      <c r="TYO57" s="37"/>
      <c r="TYP57" s="37"/>
      <c r="TYQ57" s="37"/>
      <c r="TYR57" s="37"/>
      <c r="TYS57" s="37"/>
      <c r="TYT57" s="37"/>
      <c r="TYU57" s="37"/>
      <c r="TYV57" s="37"/>
      <c r="TYW57" s="37"/>
      <c r="TYX57" s="37"/>
      <c r="TYY57" s="37"/>
      <c r="TYZ57" s="37"/>
      <c r="TZA57" s="37"/>
      <c r="TZB57" s="37"/>
      <c r="TZC57" s="37"/>
      <c r="TZD57" s="37"/>
      <c r="TZE57" s="37"/>
      <c r="TZF57" s="37"/>
      <c r="TZG57" s="37"/>
      <c r="TZH57" s="37"/>
      <c r="TZI57" s="37"/>
      <c r="TZJ57" s="37"/>
      <c r="TZK57" s="37"/>
      <c r="TZL57" s="37"/>
      <c r="TZM57" s="37"/>
      <c r="TZN57" s="37"/>
      <c r="TZO57" s="37"/>
      <c r="TZP57" s="37"/>
      <c r="TZQ57" s="37"/>
      <c r="TZR57" s="37"/>
      <c r="TZS57" s="37"/>
      <c r="TZT57" s="37"/>
      <c r="TZU57" s="37"/>
      <c r="TZV57" s="37"/>
      <c r="TZW57" s="37"/>
      <c r="TZX57" s="37"/>
      <c r="TZY57" s="37"/>
      <c r="TZZ57" s="37"/>
      <c r="UAA57" s="37"/>
      <c r="UAB57" s="37"/>
      <c r="UAC57" s="37"/>
      <c r="UAD57" s="37"/>
      <c r="UAE57" s="37"/>
      <c r="UAF57" s="37"/>
      <c r="UAG57" s="37"/>
      <c r="UAH57" s="37"/>
      <c r="UAI57" s="37"/>
      <c r="UAJ57" s="37"/>
      <c r="UAK57" s="37"/>
      <c r="UAL57" s="37"/>
      <c r="UAM57" s="37"/>
      <c r="UAN57" s="37"/>
      <c r="UAO57" s="37"/>
      <c r="UAP57" s="37"/>
      <c r="UAQ57" s="37"/>
      <c r="UAR57" s="37"/>
      <c r="UAS57" s="37"/>
      <c r="UAT57" s="37"/>
      <c r="UAU57" s="37"/>
      <c r="UAV57" s="37"/>
      <c r="UAW57" s="37"/>
      <c r="UAX57" s="37"/>
      <c r="UAY57" s="37"/>
      <c r="UAZ57" s="37"/>
      <c r="UBA57" s="37"/>
      <c r="UBB57" s="37"/>
      <c r="UBC57" s="37"/>
      <c r="UBD57" s="37"/>
      <c r="UBE57" s="37"/>
      <c r="UBF57" s="37"/>
      <c r="UBG57" s="37"/>
      <c r="UBH57" s="37"/>
      <c r="UBI57" s="37"/>
      <c r="UBJ57" s="37"/>
      <c r="UBK57" s="37"/>
      <c r="UBL57" s="37"/>
      <c r="UBM57" s="37"/>
      <c r="UBN57" s="37"/>
      <c r="UBO57" s="37"/>
      <c r="UBP57" s="37"/>
      <c r="UBQ57" s="37"/>
      <c r="UBR57" s="37"/>
      <c r="UBS57" s="37"/>
      <c r="UBT57" s="37"/>
      <c r="UBU57" s="37"/>
      <c r="UBV57" s="37"/>
      <c r="UBW57" s="37"/>
      <c r="UBX57" s="37"/>
      <c r="UBY57" s="37"/>
      <c r="UBZ57" s="37"/>
      <c r="UCA57" s="37"/>
      <c r="UCB57" s="37"/>
      <c r="UCC57" s="37"/>
      <c r="UCD57" s="37"/>
      <c r="UCE57" s="37"/>
      <c r="UCF57" s="37"/>
      <c r="UCG57" s="37"/>
      <c r="UCH57" s="37"/>
      <c r="UCI57" s="37"/>
      <c r="UCJ57" s="37"/>
      <c r="UCK57" s="37"/>
      <c r="UCL57" s="37"/>
      <c r="UCM57" s="37"/>
      <c r="UCN57" s="37"/>
      <c r="UCO57" s="37"/>
      <c r="UCP57" s="37"/>
      <c r="UCQ57" s="37"/>
      <c r="UCR57" s="37"/>
      <c r="UCS57" s="37"/>
      <c r="UCT57" s="37"/>
      <c r="UCU57" s="37"/>
      <c r="UCV57" s="37"/>
      <c r="UCW57" s="37"/>
      <c r="UCX57" s="37"/>
      <c r="UCY57" s="37"/>
      <c r="UCZ57" s="37"/>
      <c r="UDA57" s="37"/>
      <c r="UDB57" s="37"/>
      <c r="UDC57" s="37"/>
      <c r="UDD57" s="37"/>
      <c r="UDE57" s="37"/>
      <c r="UDF57" s="37"/>
      <c r="UDG57" s="37"/>
      <c r="UDH57" s="37"/>
      <c r="UDI57" s="37"/>
      <c r="UDJ57" s="37"/>
      <c r="UDK57" s="37"/>
      <c r="UDL57" s="37"/>
      <c r="UDM57" s="37"/>
      <c r="UDN57" s="37"/>
      <c r="UDO57" s="37"/>
      <c r="UDP57" s="37"/>
      <c r="UDQ57" s="37"/>
      <c r="UDR57" s="37"/>
      <c r="UDS57" s="37"/>
      <c r="UDT57" s="37"/>
      <c r="UDU57" s="37"/>
      <c r="UDV57" s="37"/>
      <c r="UDW57" s="37"/>
      <c r="UDX57" s="37"/>
      <c r="UDY57" s="37"/>
      <c r="UDZ57" s="37"/>
      <c r="UEA57" s="37"/>
      <c r="UEB57" s="37"/>
      <c r="UEC57" s="37"/>
      <c r="UED57" s="37"/>
      <c r="UEE57" s="37"/>
      <c r="UEF57" s="37"/>
      <c r="UEG57" s="37"/>
      <c r="UEH57" s="37"/>
      <c r="UEI57" s="37"/>
      <c r="UEJ57" s="37"/>
      <c r="UEK57" s="37"/>
      <c r="UEL57" s="37"/>
      <c r="UEM57" s="37"/>
      <c r="UEN57" s="37"/>
      <c r="UEO57" s="37"/>
      <c r="UEP57" s="37"/>
      <c r="UEQ57" s="37"/>
      <c r="UER57" s="37"/>
      <c r="UES57" s="37"/>
      <c r="UET57" s="37"/>
      <c r="UEU57" s="37"/>
      <c r="UEV57" s="37"/>
      <c r="UEW57" s="37"/>
      <c r="UEX57" s="37"/>
      <c r="UEY57" s="37"/>
      <c r="UEZ57" s="37"/>
      <c r="UFA57" s="37"/>
      <c r="UFB57" s="37"/>
      <c r="UFC57" s="37"/>
      <c r="UFD57" s="37"/>
      <c r="UFE57" s="37"/>
      <c r="UFF57" s="37"/>
      <c r="UFG57" s="37"/>
      <c r="UFH57" s="37"/>
      <c r="UFI57" s="37"/>
      <c r="UFJ57" s="37"/>
      <c r="UFK57" s="37"/>
      <c r="UFL57" s="37"/>
      <c r="UFM57" s="37"/>
      <c r="UFN57" s="37"/>
      <c r="UFO57" s="37"/>
      <c r="UFP57" s="37"/>
      <c r="UFQ57" s="37"/>
      <c r="UFR57" s="37"/>
      <c r="UFS57" s="37"/>
      <c r="UFT57" s="37"/>
      <c r="UFU57" s="37"/>
      <c r="UFV57" s="37"/>
      <c r="UFW57" s="37"/>
      <c r="UFX57" s="37"/>
      <c r="UFY57" s="37"/>
      <c r="UFZ57" s="37"/>
      <c r="UGA57" s="37"/>
      <c r="UGB57" s="37"/>
      <c r="UGC57" s="37"/>
      <c r="UGD57" s="37"/>
      <c r="UGE57" s="37"/>
      <c r="UGF57" s="37"/>
      <c r="UGG57" s="37"/>
      <c r="UGH57" s="37"/>
      <c r="UGI57" s="37"/>
      <c r="UGJ57" s="37"/>
      <c r="UGK57" s="37"/>
      <c r="UGL57" s="37"/>
      <c r="UGM57" s="37"/>
      <c r="UGN57" s="37"/>
      <c r="UGO57" s="37"/>
      <c r="UGP57" s="37"/>
      <c r="UGQ57" s="37"/>
      <c r="UGR57" s="37"/>
      <c r="UGS57" s="37"/>
      <c r="UGT57" s="37"/>
      <c r="UGU57" s="37"/>
      <c r="UGV57" s="37"/>
      <c r="UGW57" s="37"/>
      <c r="UGX57" s="37"/>
      <c r="UGY57" s="37"/>
      <c r="UGZ57" s="37"/>
      <c r="UHA57" s="37"/>
      <c r="UHB57" s="37"/>
      <c r="UHC57" s="37"/>
      <c r="UHD57" s="37"/>
      <c r="UHE57" s="37"/>
      <c r="UHF57" s="37"/>
      <c r="UHG57" s="37"/>
      <c r="UHH57" s="37"/>
      <c r="UHI57" s="37"/>
      <c r="UHJ57" s="37"/>
      <c r="UHK57" s="37"/>
      <c r="UHL57" s="37"/>
      <c r="UHM57" s="37"/>
      <c r="UHN57" s="37"/>
      <c r="UHO57" s="37"/>
      <c r="UHP57" s="37"/>
      <c r="UHQ57" s="37"/>
      <c r="UHR57" s="37"/>
      <c r="UHS57" s="37"/>
      <c r="UHT57" s="37"/>
      <c r="UHU57" s="37"/>
      <c r="UHV57" s="37"/>
      <c r="UHW57" s="37"/>
      <c r="UHX57" s="37"/>
      <c r="UHY57" s="37"/>
      <c r="UHZ57" s="37"/>
      <c r="UIA57" s="37"/>
      <c r="UIB57" s="37"/>
      <c r="UIC57" s="37"/>
      <c r="UID57" s="37"/>
      <c r="UIE57" s="37"/>
      <c r="UIF57" s="37"/>
      <c r="UIG57" s="37"/>
      <c r="UIH57" s="37"/>
      <c r="UII57" s="37"/>
      <c r="UIJ57" s="37"/>
      <c r="UIK57" s="37"/>
      <c r="UIL57" s="37"/>
      <c r="UIM57" s="37"/>
      <c r="UIN57" s="37"/>
      <c r="UIO57" s="37"/>
      <c r="UIP57" s="37"/>
      <c r="UIQ57" s="37"/>
      <c r="UIR57" s="37"/>
      <c r="UIS57" s="37"/>
      <c r="UIT57" s="37"/>
      <c r="UIU57" s="37"/>
      <c r="UIV57" s="37"/>
      <c r="UIW57" s="37"/>
      <c r="UIX57" s="37"/>
      <c r="UIY57" s="37"/>
      <c r="UIZ57" s="37"/>
      <c r="UJA57" s="37"/>
      <c r="UJB57" s="37"/>
      <c r="UJC57" s="37"/>
      <c r="UJD57" s="37"/>
      <c r="UJE57" s="37"/>
      <c r="UJF57" s="37"/>
      <c r="UJG57" s="37"/>
      <c r="UJH57" s="37"/>
      <c r="UJI57" s="37"/>
      <c r="UJJ57" s="37"/>
      <c r="UJK57" s="37"/>
      <c r="UJL57" s="37"/>
      <c r="UJM57" s="37"/>
      <c r="UJN57" s="37"/>
      <c r="UJO57" s="37"/>
      <c r="UJP57" s="37"/>
      <c r="UJQ57" s="37"/>
      <c r="UJR57" s="37"/>
      <c r="UJS57" s="37"/>
      <c r="UJT57" s="37"/>
      <c r="UJU57" s="37"/>
      <c r="UJV57" s="37"/>
      <c r="UJW57" s="37"/>
      <c r="UJX57" s="37"/>
      <c r="UJY57" s="37"/>
      <c r="UJZ57" s="37"/>
      <c r="UKA57" s="37"/>
      <c r="UKB57" s="37"/>
      <c r="UKC57" s="37"/>
      <c r="UKD57" s="37"/>
      <c r="UKE57" s="37"/>
      <c r="UKF57" s="37"/>
      <c r="UKG57" s="37"/>
      <c r="UKH57" s="37"/>
      <c r="UKI57" s="37"/>
      <c r="UKJ57" s="37"/>
      <c r="UKK57" s="37"/>
      <c r="UKL57" s="37"/>
      <c r="UKM57" s="37"/>
      <c r="UKN57" s="37"/>
      <c r="UKO57" s="37"/>
      <c r="UKP57" s="37"/>
      <c r="UKQ57" s="37"/>
      <c r="UKR57" s="37"/>
      <c r="UKS57" s="37"/>
      <c r="UKT57" s="37"/>
      <c r="UKU57" s="37"/>
      <c r="UKV57" s="37"/>
      <c r="UKW57" s="37"/>
      <c r="UKX57" s="37"/>
      <c r="UKY57" s="37"/>
      <c r="UKZ57" s="37"/>
      <c r="ULA57" s="37"/>
      <c r="ULB57" s="37"/>
      <c r="ULC57" s="37"/>
      <c r="ULD57" s="37"/>
      <c r="ULE57" s="37"/>
      <c r="ULF57" s="37"/>
      <c r="ULG57" s="37"/>
      <c r="ULH57" s="37"/>
      <c r="ULI57" s="37"/>
      <c r="ULJ57" s="37"/>
      <c r="ULK57" s="37"/>
      <c r="ULL57" s="37"/>
      <c r="ULM57" s="37"/>
      <c r="ULN57" s="37"/>
      <c r="ULO57" s="37"/>
      <c r="ULP57" s="37"/>
      <c r="ULQ57" s="37"/>
      <c r="ULR57" s="37"/>
      <c r="ULS57" s="37"/>
      <c r="ULT57" s="37"/>
      <c r="ULU57" s="37"/>
      <c r="ULV57" s="37"/>
      <c r="ULW57" s="37"/>
      <c r="ULX57" s="37"/>
      <c r="ULY57" s="37"/>
      <c r="ULZ57" s="37"/>
      <c r="UMA57" s="37"/>
      <c r="UMB57" s="37"/>
      <c r="UMC57" s="37"/>
      <c r="UMD57" s="37"/>
      <c r="UME57" s="37"/>
      <c r="UMF57" s="37"/>
      <c r="UMG57" s="37"/>
      <c r="UMH57" s="37"/>
      <c r="UMI57" s="37"/>
      <c r="UMJ57" s="37"/>
      <c r="UMK57" s="37"/>
      <c r="UML57" s="37"/>
      <c r="UMM57" s="37"/>
      <c r="UMN57" s="37"/>
      <c r="UMO57" s="37"/>
      <c r="UMP57" s="37"/>
      <c r="UMQ57" s="37"/>
      <c r="UMR57" s="37"/>
      <c r="UMS57" s="37"/>
      <c r="UMT57" s="37"/>
      <c r="UMU57" s="37"/>
      <c r="UMV57" s="37"/>
      <c r="UMW57" s="37"/>
      <c r="UMX57" s="37"/>
      <c r="UMY57" s="37"/>
      <c r="UMZ57" s="37"/>
      <c r="UNA57" s="37"/>
      <c r="UNB57" s="37"/>
      <c r="UNC57" s="37"/>
      <c r="UND57" s="37"/>
      <c r="UNE57" s="37"/>
      <c r="UNF57" s="37"/>
      <c r="UNG57" s="37"/>
      <c r="UNH57" s="37"/>
      <c r="UNI57" s="37"/>
      <c r="UNJ57" s="37"/>
      <c r="UNK57" s="37"/>
      <c r="UNL57" s="37"/>
      <c r="UNM57" s="37"/>
      <c r="UNN57" s="37"/>
      <c r="UNO57" s="37"/>
      <c r="UNP57" s="37"/>
      <c r="UNQ57" s="37"/>
      <c r="UNR57" s="37"/>
      <c r="UNS57" s="37"/>
      <c r="UNT57" s="37"/>
      <c r="UNU57" s="37"/>
      <c r="UNV57" s="37"/>
      <c r="UNW57" s="37"/>
      <c r="UNX57" s="37"/>
      <c r="UNY57" s="37"/>
      <c r="UNZ57" s="37"/>
      <c r="UOA57" s="37"/>
      <c r="UOB57" s="37"/>
      <c r="UOC57" s="37"/>
      <c r="UOD57" s="37"/>
      <c r="UOE57" s="37"/>
      <c r="UOF57" s="37"/>
      <c r="UOG57" s="37"/>
      <c r="UOH57" s="37"/>
      <c r="UOI57" s="37"/>
      <c r="UOJ57" s="37"/>
      <c r="UOK57" s="37"/>
      <c r="UOL57" s="37"/>
      <c r="UOM57" s="37"/>
      <c r="UON57" s="37"/>
      <c r="UOO57" s="37"/>
      <c r="UOP57" s="37"/>
      <c r="UOQ57" s="37"/>
      <c r="UOR57" s="37"/>
      <c r="UOS57" s="37"/>
      <c r="UOT57" s="37"/>
      <c r="UOU57" s="37"/>
      <c r="UOV57" s="37"/>
      <c r="UOW57" s="37"/>
      <c r="UOX57" s="37"/>
      <c r="UOY57" s="37"/>
      <c r="UOZ57" s="37"/>
      <c r="UPA57" s="37"/>
      <c r="UPB57" s="37"/>
      <c r="UPC57" s="37"/>
      <c r="UPD57" s="37"/>
      <c r="UPE57" s="37"/>
      <c r="UPF57" s="37"/>
      <c r="UPG57" s="37"/>
      <c r="UPH57" s="37"/>
      <c r="UPI57" s="37"/>
      <c r="UPJ57" s="37"/>
      <c r="UPK57" s="37"/>
      <c r="UPL57" s="37"/>
      <c r="UPM57" s="37"/>
      <c r="UPN57" s="37"/>
      <c r="UPO57" s="37"/>
      <c r="UPP57" s="37"/>
      <c r="UPQ57" s="37"/>
      <c r="UPR57" s="37"/>
      <c r="UPS57" s="37"/>
      <c r="UPT57" s="37"/>
      <c r="UPU57" s="37"/>
      <c r="UPV57" s="37"/>
      <c r="UPW57" s="37"/>
      <c r="UPX57" s="37"/>
      <c r="UPY57" s="37"/>
      <c r="UPZ57" s="37"/>
      <c r="UQA57" s="37"/>
      <c r="UQB57" s="37"/>
      <c r="UQC57" s="37"/>
      <c r="UQD57" s="37"/>
      <c r="UQE57" s="37"/>
      <c r="UQF57" s="37"/>
      <c r="UQG57" s="37"/>
      <c r="UQH57" s="37"/>
      <c r="UQI57" s="37"/>
      <c r="UQJ57" s="37"/>
      <c r="UQK57" s="37"/>
      <c r="UQL57" s="37"/>
      <c r="UQM57" s="37"/>
      <c r="UQN57" s="37"/>
      <c r="UQO57" s="37"/>
      <c r="UQP57" s="37"/>
      <c r="UQQ57" s="37"/>
      <c r="UQR57" s="37"/>
      <c r="UQS57" s="37"/>
      <c r="UQT57" s="37"/>
      <c r="UQU57" s="37"/>
      <c r="UQV57" s="37"/>
      <c r="UQW57" s="37"/>
      <c r="UQX57" s="37"/>
      <c r="UQY57" s="37"/>
      <c r="UQZ57" s="37"/>
      <c r="URA57" s="37"/>
      <c r="URB57" s="37"/>
      <c r="URC57" s="37"/>
      <c r="URD57" s="37"/>
      <c r="URE57" s="37"/>
      <c r="URF57" s="37"/>
      <c r="URG57" s="37"/>
      <c r="URH57" s="37"/>
      <c r="URI57" s="37"/>
      <c r="URJ57" s="37"/>
      <c r="URK57" s="37"/>
      <c r="URL57" s="37"/>
      <c r="URM57" s="37"/>
      <c r="URN57" s="37"/>
      <c r="URO57" s="37"/>
      <c r="URP57" s="37"/>
      <c r="URQ57" s="37"/>
      <c r="URR57" s="37"/>
      <c r="URS57" s="37"/>
      <c r="URT57" s="37"/>
      <c r="URU57" s="37"/>
      <c r="URV57" s="37"/>
      <c r="URW57" s="37"/>
      <c r="URX57" s="37"/>
      <c r="URY57" s="37"/>
      <c r="URZ57" s="37"/>
      <c r="USA57" s="37"/>
      <c r="USB57" s="37"/>
      <c r="USC57" s="37"/>
      <c r="USD57" s="37"/>
      <c r="USE57" s="37"/>
      <c r="USF57" s="37"/>
      <c r="USG57" s="37"/>
      <c r="USH57" s="37"/>
      <c r="USI57" s="37"/>
      <c r="USJ57" s="37"/>
      <c r="USK57" s="37"/>
      <c r="USL57" s="37"/>
      <c r="USM57" s="37"/>
      <c r="USN57" s="37"/>
      <c r="USO57" s="37"/>
      <c r="USP57" s="37"/>
      <c r="USQ57" s="37"/>
      <c r="USR57" s="37"/>
      <c r="USS57" s="37"/>
      <c r="UST57" s="37"/>
      <c r="USU57" s="37"/>
      <c r="USV57" s="37"/>
      <c r="USW57" s="37"/>
      <c r="USX57" s="37"/>
      <c r="USY57" s="37"/>
      <c r="USZ57" s="37"/>
      <c r="UTA57" s="37"/>
      <c r="UTB57" s="37"/>
      <c r="UTC57" s="37"/>
      <c r="UTD57" s="37"/>
      <c r="UTE57" s="37"/>
      <c r="UTF57" s="37"/>
      <c r="UTG57" s="37"/>
      <c r="UTH57" s="37"/>
      <c r="UTI57" s="37"/>
      <c r="UTJ57" s="37"/>
      <c r="UTK57" s="37"/>
      <c r="UTL57" s="37"/>
      <c r="UTM57" s="37"/>
      <c r="UTN57" s="37"/>
      <c r="UTO57" s="37"/>
      <c r="UTP57" s="37"/>
      <c r="UTQ57" s="37"/>
      <c r="UTR57" s="37"/>
      <c r="UTS57" s="37"/>
      <c r="UTT57" s="37"/>
      <c r="UTU57" s="37"/>
      <c r="UTV57" s="37"/>
      <c r="UTW57" s="37"/>
      <c r="UTX57" s="37"/>
      <c r="UTY57" s="37"/>
      <c r="UTZ57" s="37"/>
      <c r="UUA57" s="37"/>
      <c r="UUB57" s="37"/>
      <c r="UUC57" s="37"/>
      <c r="UUD57" s="37"/>
      <c r="UUE57" s="37"/>
      <c r="UUF57" s="37"/>
      <c r="UUG57" s="37"/>
      <c r="UUH57" s="37"/>
      <c r="UUI57" s="37"/>
      <c r="UUJ57" s="37"/>
      <c r="UUK57" s="37"/>
      <c r="UUL57" s="37"/>
      <c r="UUM57" s="37"/>
      <c r="UUN57" s="37"/>
      <c r="UUO57" s="37"/>
      <c r="UUP57" s="37"/>
      <c r="UUQ57" s="37"/>
      <c r="UUR57" s="37"/>
      <c r="UUS57" s="37"/>
      <c r="UUT57" s="37"/>
      <c r="UUU57" s="37"/>
      <c r="UUV57" s="37"/>
      <c r="UUW57" s="37"/>
      <c r="UUX57" s="37"/>
      <c r="UUY57" s="37"/>
      <c r="UUZ57" s="37"/>
      <c r="UVA57" s="37"/>
      <c r="UVB57" s="37"/>
      <c r="UVC57" s="37"/>
      <c r="UVD57" s="37"/>
      <c r="UVE57" s="37"/>
      <c r="UVF57" s="37"/>
      <c r="UVG57" s="37"/>
      <c r="UVH57" s="37"/>
      <c r="UVI57" s="37"/>
      <c r="UVJ57" s="37"/>
      <c r="UVK57" s="37"/>
      <c r="UVL57" s="37"/>
      <c r="UVM57" s="37"/>
      <c r="UVN57" s="37"/>
      <c r="UVO57" s="37"/>
      <c r="UVP57" s="37"/>
      <c r="UVQ57" s="37"/>
      <c r="UVR57" s="37"/>
      <c r="UVS57" s="37"/>
      <c r="UVT57" s="37"/>
      <c r="UVU57" s="37"/>
      <c r="UVV57" s="37"/>
      <c r="UVW57" s="37"/>
      <c r="UVX57" s="37"/>
      <c r="UVY57" s="37"/>
      <c r="UVZ57" s="37"/>
      <c r="UWA57" s="37"/>
      <c r="UWB57" s="37"/>
      <c r="UWC57" s="37"/>
      <c r="UWD57" s="37"/>
      <c r="UWE57" s="37"/>
      <c r="UWF57" s="37"/>
      <c r="UWG57" s="37"/>
      <c r="UWH57" s="37"/>
      <c r="UWI57" s="37"/>
      <c r="UWJ57" s="37"/>
      <c r="UWK57" s="37"/>
      <c r="UWL57" s="37"/>
      <c r="UWM57" s="37"/>
      <c r="UWN57" s="37"/>
      <c r="UWO57" s="37"/>
      <c r="UWP57" s="37"/>
      <c r="UWQ57" s="37"/>
      <c r="UWR57" s="37"/>
      <c r="UWS57" s="37"/>
      <c r="UWT57" s="37"/>
      <c r="UWU57" s="37"/>
      <c r="UWV57" s="37"/>
      <c r="UWW57" s="37"/>
      <c r="UWX57" s="37"/>
      <c r="UWY57" s="37"/>
      <c r="UWZ57" s="37"/>
      <c r="UXA57" s="37"/>
      <c r="UXB57" s="37"/>
      <c r="UXC57" s="37"/>
      <c r="UXD57" s="37"/>
      <c r="UXE57" s="37"/>
      <c r="UXF57" s="37"/>
      <c r="UXG57" s="37"/>
      <c r="UXH57" s="37"/>
      <c r="UXI57" s="37"/>
      <c r="UXJ57" s="37"/>
      <c r="UXK57" s="37"/>
      <c r="UXL57" s="37"/>
      <c r="UXM57" s="37"/>
      <c r="UXN57" s="37"/>
      <c r="UXO57" s="37"/>
      <c r="UXP57" s="37"/>
      <c r="UXQ57" s="37"/>
      <c r="UXR57" s="37"/>
      <c r="UXS57" s="37"/>
      <c r="UXT57" s="37"/>
      <c r="UXU57" s="37"/>
      <c r="UXV57" s="37"/>
      <c r="UXW57" s="37"/>
      <c r="UXX57" s="37"/>
      <c r="UXY57" s="37"/>
      <c r="UXZ57" s="37"/>
      <c r="UYA57" s="37"/>
      <c r="UYB57" s="37"/>
      <c r="UYC57" s="37"/>
      <c r="UYD57" s="37"/>
      <c r="UYE57" s="37"/>
      <c r="UYF57" s="37"/>
      <c r="UYG57" s="37"/>
      <c r="UYH57" s="37"/>
      <c r="UYI57" s="37"/>
      <c r="UYJ57" s="37"/>
      <c r="UYK57" s="37"/>
      <c r="UYL57" s="37"/>
      <c r="UYM57" s="37"/>
      <c r="UYN57" s="37"/>
      <c r="UYO57" s="37"/>
      <c r="UYP57" s="37"/>
      <c r="UYQ57" s="37"/>
      <c r="UYR57" s="37"/>
      <c r="UYS57" s="37"/>
      <c r="UYT57" s="37"/>
      <c r="UYU57" s="37"/>
      <c r="UYV57" s="37"/>
      <c r="UYW57" s="37"/>
      <c r="UYX57" s="37"/>
      <c r="UYY57" s="37"/>
      <c r="UYZ57" s="37"/>
      <c r="UZA57" s="37"/>
      <c r="UZB57" s="37"/>
      <c r="UZC57" s="37"/>
      <c r="UZD57" s="37"/>
      <c r="UZE57" s="37"/>
      <c r="UZF57" s="37"/>
      <c r="UZG57" s="37"/>
      <c r="UZH57" s="37"/>
      <c r="UZI57" s="37"/>
      <c r="UZJ57" s="37"/>
      <c r="UZK57" s="37"/>
      <c r="UZL57" s="37"/>
      <c r="UZM57" s="37"/>
      <c r="UZN57" s="37"/>
      <c r="UZO57" s="37"/>
      <c r="UZP57" s="37"/>
      <c r="UZQ57" s="37"/>
      <c r="UZR57" s="37"/>
      <c r="UZS57" s="37"/>
      <c r="UZT57" s="37"/>
      <c r="UZU57" s="37"/>
      <c r="UZV57" s="37"/>
      <c r="UZW57" s="37"/>
      <c r="UZX57" s="37"/>
      <c r="UZY57" s="37"/>
      <c r="UZZ57" s="37"/>
      <c r="VAA57" s="37"/>
      <c r="VAB57" s="37"/>
      <c r="VAC57" s="37"/>
      <c r="VAD57" s="37"/>
      <c r="VAE57" s="37"/>
      <c r="VAF57" s="37"/>
      <c r="VAG57" s="37"/>
      <c r="VAH57" s="37"/>
      <c r="VAI57" s="37"/>
      <c r="VAJ57" s="37"/>
      <c r="VAK57" s="37"/>
      <c r="VAL57" s="37"/>
      <c r="VAM57" s="37"/>
      <c r="VAN57" s="37"/>
      <c r="VAO57" s="37"/>
      <c r="VAP57" s="37"/>
      <c r="VAQ57" s="37"/>
      <c r="VAR57" s="37"/>
      <c r="VAS57" s="37"/>
      <c r="VAT57" s="37"/>
      <c r="VAU57" s="37"/>
      <c r="VAV57" s="37"/>
      <c r="VAW57" s="37"/>
      <c r="VAX57" s="37"/>
      <c r="VAY57" s="37"/>
      <c r="VAZ57" s="37"/>
      <c r="VBA57" s="37"/>
      <c r="VBB57" s="37"/>
      <c r="VBC57" s="37"/>
      <c r="VBD57" s="37"/>
      <c r="VBE57" s="37"/>
      <c r="VBF57" s="37"/>
      <c r="VBG57" s="37"/>
      <c r="VBH57" s="37"/>
      <c r="VBI57" s="37"/>
      <c r="VBJ57" s="37"/>
      <c r="VBK57" s="37"/>
      <c r="VBL57" s="37"/>
      <c r="VBM57" s="37"/>
      <c r="VBN57" s="37"/>
      <c r="VBO57" s="37"/>
      <c r="VBP57" s="37"/>
      <c r="VBQ57" s="37"/>
      <c r="VBR57" s="37"/>
      <c r="VBS57" s="37"/>
      <c r="VBT57" s="37"/>
      <c r="VBU57" s="37"/>
      <c r="VBV57" s="37"/>
      <c r="VBW57" s="37"/>
      <c r="VBX57" s="37"/>
      <c r="VBY57" s="37"/>
      <c r="VBZ57" s="37"/>
      <c r="VCA57" s="37"/>
      <c r="VCB57" s="37"/>
      <c r="VCC57" s="37"/>
      <c r="VCD57" s="37"/>
      <c r="VCE57" s="37"/>
      <c r="VCF57" s="37"/>
      <c r="VCG57" s="37"/>
      <c r="VCH57" s="37"/>
      <c r="VCI57" s="37"/>
      <c r="VCJ57" s="37"/>
      <c r="VCK57" s="37"/>
      <c r="VCL57" s="37"/>
      <c r="VCM57" s="37"/>
      <c r="VCN57" s="37"/>
      <c r="VCO57" s="37"/>
      <c r="VCP57" s="37"/>
      <c r="VCQ57" s="37"/>
      <c r="VCR57" s="37"/>
      <c r="VCS57" s="37"/>
      <c r="VCT57" s="37"/>
      <c r="VCU57" s="37"/>
      <c r="VCV57" s="37"/>
      <c r="VCW57" s="37"/>
      <c r="VCX57" s="37"/>
      <c r="VCY57" s="37"/>
      <c r="VCZ57" s="37"/>
      <c r="VDA57" s="37"/>
      <c r="VDB57" s="37"/>
      <c r="VDC57" s="37"/>
      <c r="VDD57" s="37"/>
      <c r="VDE57" s="37"/>
      <c r="VDF57" s="37"/>
      <c r="VDG57" s="37"/>
      <c r="VDH57" s="37"/>
      <c r="VDI57" s="37"/>
      <c r="VDJ57" s="37"/>
      <c r="VDK57" s="37"/>
      <c r="VDL57" s="37"/>
      <c r="VDM57" s="37"/>
      <c r="VDN57" s="37"/>
      <c r="VDO57" s="37"/>
      <c r="VDP57" s="37"/>
      <c r="VDQ57" s="37"/>
      <c r="VDR57" s="37"/>
      <c r="VDS57" s="37"/>
      <c r="VDT57" s="37"/>
      <c r="VDU57" s="37"/>
      <c r="VDV57" s="37"/>
      <c r="VDW57" s="37"/>
      <c r="VDX57" s="37"/>
      <c r="VDY57" s="37"/>
      <c r="VDZ57" s="37"/>
      <c r="VEA57" s="37"/>
      <c r="VEB57" s="37"/>
      <c r="VEC57" s="37"/>
      <c r="VED57" s="37"/>
      <c r="VEE57" s="37"/>
      <c r="VEF57" s="37"/>
      <c r="VEG57" s="37"/>
      <c r="VEH57" s="37"/>
      <c r="VEI57" s="37"/>
      <c r="VEJ57" s="37"/>
      <c r="VEK57" s="37"/>
      <c r="VEL57" s="37"/>
      <c r="VEM57" s="37"/>
      <c r="VEN57" s="37"/>
      <c r="VEO57" s="37"/>
      <c r="VEP57" s="37"/>
      <c r="VEQ57" s="37"/>
      <c r="VER57" s="37"/>
      <c r="VES57" s="37"/>
      <c r="VET57" s="37"/>
      <c r="VEU57" s="37"/>
      <c r="VEV57" s="37"/>
      <c r="VEW57" s="37"/>
      <c r="VEX57" s="37"/>
      <c r="VEY57" s="37"/>
      <c r="VEZ57" s="37"/>
      <c r="VFA57" s="37"/>
      <c r="VFB57" s="37"/>
      <c r="VFC57" s="37"/>
      <c r="VFD57" s="37"/>
      <c r="VFE57" s="37"/>
      <c r="VFF57" s="37"/>
      <c r="VFG57" s="37"/>
      <c r="VFH57" s="37"/>
      <c r="VFI57" s="37"/>
      <c r="VFJ57" s="37"/>
      <c r="VFK57" s="37"/>
      <c r="VFL57" s="37"/>
      <c r="VFM57" s="37"/>
      <c r="VFN57" s="37"/>
      <c r="VFO57" s="37"/>
      <c r="VFP57" s="37"/>
      <c r="VFQ57" s="37"/>
      <c r="VFR57" s="37"/>
      <c r="VFS57" s="37"/>
      <c r="VFT57" s="37"/>
      <c r="VFU57" s="37"/>
      <c r="VFV57" s="37"/>
      <c r="VFW57" s="37"/>
      <c r="VFX57" s="37"/>
      <c r="VFY57" s="37"/>
      <c r="VFZ57" s="37"/>
      <c r="VGA57" s="37"/>
      <c r="VGB57" s="37"/>
      <c r="VGC57" s="37"/>
      <c r="VGD57" s="37"/>
      <c r="VGE57" s="37"/>
      <c r="VGF57" s="37"/>
      <c r="VGG57" s="37"/>
      <c r="VGH57" s="37"/>
      <c r="VGI57" s="37"/>
      <c r="VGJ57" s="37"/>
      <c r="VGK57" s="37"/>
      <c r="VGL57" s="37"/>
      <c r="VGM57" s="37"/>
      <c r="VGN57" s="37"/>
      <c r="VGO57" s="37"/>
      <c r="VGP57" s="37"/>
      <c r="VGQ57" s="37"/>
      <c r="VGR57" s="37"/>
      <c r="VGS57" s="37"/>
      <c r="VGT57" s="37"/>
      <c r="VGU57" s="37"/>
      <c r="VGV57" s="37"/>
      <c r="VGW57" s="37"/>
      <c r="VGX57" s="37"/>
      <c r="VGY57" s="37"/>
      <c r="VGZ57" s="37"/>
      <c r="VHA57" s="37"/>
      <c r="VHB57" s="37"/>
      <c r="VHC57" s="37"/>
      <c r="VHD57" s="37"/>
      <c r="VHE57" s="37"/>
      <c r="VHF57" s="37"/>
      <c r="VHG57" s="37"/>
      <c r="VHH57" s="37"/>
      <c r="VHI57" s="37"/>
      <c r="VHJ57" s="37"/>
      <c r="VHK57" s="37"/>
      <c r="VHL57" s="37"/>
      <c r="VHM57" s="37"/>
      <c r="VHN57" s="37"/>
      <c r="VHO57" s="37"/>
      <c r="VHP57" s="37"/>
      <c r="VHQ57" s="37"/>
      <c r="VHR57" s="37"/>
      <c r="VHS57" s="37"/>
      <c r="VHT57" s="37"/>
      <c r="VHU57" s="37"/>
      <c r="VHV57" s="37"/>
      <c r="VHW57" s="37"/>
      <c r="VHX57" s="37"/>
      <c r="VHY57" s="37"/>
      <c r="VHZ57" s="37"/>
      <c r="VIA57" s="37"/>
      <c r="VIB57" s="37"/>
      <c r="VIC57" s="37"/>
      <c r="VID57" s="37"/>
      <c r="VIE57" s="37"/>
      <c r="VIF57" s="37"/>
      <c r="VIG57" s="37"/>
      <c r="VIH57" s="37"/>
      <c r="VII57" s="37"/>
      <c r="VIJ57" s="37"/>
      <c r="VIK57" s="37"/>
      <c r="VIL57" s="37"/>
      <c r="VIM57" s="37"/>
      <c r="VIN57" s="37"/>
      <c r="VIO57" s="37"/>
      <c r="VIP57" s="37"/>
      <c r="VIQ57" s="37"/>
      <c r="VIR57" s="37"/>
      <c r="VIS57" s="37"/>
      <c r="VIT57" s="37"/>
      <c r="VIU57" s="37"/>
      <c r="VIV57" s="37"/>
      <c r="VIW57" s="37"/>
      <c r="VIX57" s="37"/>
      <c r="VIY57" s="37"/>
      <c r="VIZ57" s="37"/>
      <c r="VJA57" s="37"/>
      <c r="VJB57" s="37"/>
      <c r="VJC57" s="37"/>
      <c r="VJD57" s="37"/>
      <c r="VJE57" s="37"/>
      <c r="VJF57" s="37"/>
      <c r="VJG57" s="37"/>
      <c r="VJH57" s="37"/>
      <c r="VJI57" s="37"/>
      <c r="VJJ57" s="37"/>
      <c r="VJK57" s="37"/>
      <c r="VJL57" s="37"/>
      <c r="VJM57" s="37"/>
      <c r="VJN57" s="37"/>
      <c r="VJO57" s="37"/>
      <c r="VJP57" s="37"/>
      <c r="VJQ57" s="37"/>
      <c r="VJR57" s="37"/>
      <c r="VJS57" s="37"/>
      <c r="VJT57" s="37"/>
      <c r="VJU57" s="37"/>
      <c r="VJV57" s="37"/>
      <c r="VJW57" s="37"/>
      <c r="VJX57" s="37"/>
      <c r="VJY57" s="37"/>
      <c r="VJZ57" s="37"/>
      <c r="VKA57" s="37"/>
      <c r="VKB57" s="37"/>
      <c r="VKC57" s="37"/>
      <c r="VKD57" s="37"/>
      <c r="VKE57" s="37"/>
      <c r="VKF57" s="37"/>
      <c r="VKG57" s="37"/>
      <c r="VKH57" s="37"/>
      <c r="VKI57" s="37"/>
      <c r="VKJ57" s="37"/>
      <c r="VKK57" s="37"/>
      <c r="VKL57" s="37"/>
      <c r="VKM57" s="37"/>
      <c r="VKN57" s="37"/>
      <c r="VKO57" s="37"/>
      <c r="VKP57" s="37"/>
      <c r="VKQ57" s="37"/>
      <c r="VKR57" s="37"/>
      <c r="VKS57" s="37"/>
      <c r="VKT57" s="37"/>
      <c r="VKU57" s="37"/>
      <c r="VKV57" s="37"/>
      <c r="VKW57" s="37"/>
      <c r="VKX57" s="37"/>
      <c r="VKY57" s="37"/>
      <c r="VKZ57" s="37"/>
      <c r="VLA57" s="37"/>
      <c r="VLB57" s="37"/>
      <c r="VLC57" s="37"/>
      <c r="VLD57" s="37"/>
      <c r="VLE57" s="37"/>
      <c r="VLF57" s="37"/>
      <c r="VLG57" s="37"/>
      <c r="VLH57" s="37"/>
      <c r="VLI57" s="37"/>
      <c r="VLJ57" s="37"/>
      <c r="VLK57" s="37"/>
      <c r="VLL57" s="37"/>
      <c r="VLM57" s="37"/>
      <c r="VLN57" s="37"/>
      <c r="VLO57" s="37"/>
      <c r="VLP57" s="37"/>
      <c r="VLQ57" s="37"/>
      <c r="VLR57" s="37"/>
      <c r="VLS57" s="37"/>
      <c r="VLT57" s="37"/>
      <c r="VLU57" s="37"/>
      <c r="VLV57" s="37"/>
      <c r="VLW57" s="37"/>
      <c r="VLX57" s="37"/>
      <c r="VLY57" s="37"/>
      <c r="VLZ57" s="37"/>
      <c r="VMA57" s="37"/>
      <c r="VMB57" s="37"/>
      <c r="VMC57" s="37"/>
      <c r="VMD57" s="37"/>
      <c r="VME57" s="37"/>
      <c r="VMF57" s="37"/>
      <c r="VMG57" s="37"/>
      <c r="VMH57" s="37"/>
      <c r="VMI57" s="37"/>
      <c r="VMJ57" s="37"/>
      <c r="VMK57" s="37"/>
      <c r="VML57" s="37"/>
      <c r="VMM57" s="37"/>
      <c r="VMN57" s="37"/>
      <c r="VMO57" s="37"/>
      <c r="VMP57" s="37"/>
      <c r="VMQ57" s="37"/>
      <c r="VMR57" s="37"/>
      <c r="VMS57" s="37"/>
      <c r="VMT57" s="37"/>
      <c r="VMU57" s="37"/>
      <c r="VMV57" s="37"/>
      <c r="VMW57" s="37"/>
      <c r="VMX57" s="37"/>
      <c r="VMY57" s="37"/>
      <c r="VMZ57" s="37"/>
      <c r="VNA57" s="37"/>
      <c r="VNB57" s="37"/>
      <c r="VNC57" s="37"/>
      <c r="VND57" s="37"/>
      <c r="VNE57" s="37"/>
      <c r="VNF57" s="37"/>
      <c r="VNG57" s="37"/>
      <c r="VNH57" s="37"/>
      <c r="VNI57" s="37"/>
      <c r="VNJ57" s="37"/>
      <c r="VNK57" s="37"/>
      <c r="VNL57" s="37"/>
      <c r="VNM57" s="37"/>
      <c r="VNN57" s="37"/>
      <c r="VNO57" s="37"/>
      <c r="VNP57" s="37"/>
      <c r="VNQ57" s="37"/>
      <c r="VNR57" s="37"/>
      <c r="VNS57" s="37"/>
      <c r="VNT57" s="37"/>
      <c r="VNU57" s="37"/>
      <c r="VNV57" s="37"/>
      <c r="VNW57" s="37"/>
      <c r="VNX57" s="37"/>
      <c r="VNY57" s="37"/>
      <c r="VNZ57" s="37"/>
      <c r="VOA57" s="37"/>
      <c r="VOB57" s="37"/>
      <c r="VOC57" s="37"/>
      <c r="VOD57" s="37"/>
      <c r="VOE57" s="37"/>
      <c r="VOF57" s="37"/>
      <c r="VOG57" s="37"/>
      <c r="VOH57" s="37"/>
      <c r="VOI57" s="37"/>
      <c r="VOJ57" s="37"/>
      <c r="VOK57" s="37"/>
      <c r="VOL57" s="37"/>
      <c r="VOM57" s="37"/>
      <c r="VON57" s="37"/>
      <c r="VOO57" s="37"/>
      <c r="VOP57" s="37"/>
      <c r="VOQ57" s="37"/>
      <c r="VOR57" s="37"/>
      <c r="VOS57" s="37"/>
      <c r="VOT57" s="37"/>
      <c r="VOU57" s="37"/>
      <c r="VOV57" s="37"/>
      <c r="VOW57" s="37"/>
      <c r="VOX57" s="37"/>
      <c r="VOY57" s="37"/>
      <c r="VOZ57" s="37"/>
      <c r="VPA57" s="37"/>
      <c r="VPB57" s="37"/>
      <c r="VPC57" s="37"/>
      <c r="VPD57" s="37"/>
      <c r="VPE57" s="37"/>
      <c r="VPF57" s="37"/>
      <c r="VPG57" s="37"/>
      <c r="VPH57" s="37"/>
      <c r="VPI57" s="37"/>
      <c r="VPJ57" s="37"/>
      <c r="VPK57" s="37"/>
      <c r="VPL57" s="37"/>
      <c r="VPM57" s="37"/>
      <c r="VPN57" s="37"/>
      <c r="VPO57" s="37"/>
      <c r="VPP57" s="37"/>
      <c r="VPQ57" s="37"/>
      <c r="VPR57" s="37"/>
      <c r="VPS57" s="37"/>
      <c r="VPT57" s="37"/>
      <c r="VPU57" s="37"/>
      <c r="VPV57" s="37"/>
      <c r="VPW57" s="37"/>
      <c r="VPX57" s="37"/>
      <c r="VPY57" s="37"/>
      <c r="VPZ57" s="37"/>
      <c r="VQA57" s="37"/>
      <c r="VQB57" s="37"/>
      <c r="VQC57" s="37"/>
      <c r="VQD57" s="37"/>
      <c r="VQE57" s="37"/>
      <c r="VQF57" s="37"/>
      <c r="VQG57" s="37"/>
      <c r="VQH57" s="37"/>
      <c r="VQI57" s="37"/>
      <c r="VQJ57" s="37"/>
      <c r="VQK57" s="37"/>
      <c r="VQL57" s="37"/>
      <c r="VQM57" s="37"/>
      <c r="VQN57" s="37"/>
      <c r="VQO57" s="37"/>
      <c r="VQP57" s="37"/>
      <c r="VQQ57" s="37"/>
      <c r="VQR57" s="37"/>
      <c r="VQS57" s="37"/>
      <c r="VQT57" s="37"/>
      <c r="VQU57" s="37"/>
      <c r="VQV57" s="37"/>
      <c r="VQW57" s="37"/>
      <c r="VQX57" s="37"/>
      <c r="VQY57" s="37"/>
      <c r="VQZ57" s="37"/>
      <c r="VRA57" s="37"/>
      <c r="VRB57" s="37"/>
      <c r="VRC57" s="37"/>
      <c r="VRD57" s="37"/>
      <c r="VRE57" s="37"/>
      <c r="VRF57" s="37"/>
      <c r="VRG57" s="37"/>
      <c r="VRH57" s="37"/>
      <c r="VRI57" s="37"/>
      <c r="VRJ57" s="37"/>
      <c r="VRK57" s="37"/>
      <c r="VRL57" s="37"/>
      <c r="VRM57" s="37"/>
      <c r="VRN57" s="37"/>
      <c r="VRO57" s="37"/>
      <c r="VRP57" s="37"/>
      <c r="VRQ57" s="37"/>
      <c r="VRR57" s="37"/>
      <c r="VRS57" s="37"/>
      <c r="VRT57" s="37"/>
      <c r="VRU57" s="37"/>
      <c r="VRV57" s="37"/>
      <c r="VRW57" s="37"/>
      <c r="VRX57" s="37"/>
      <c r="VRY57" s="37"/>
      <c r="VRZ57" s="37"/>
      <c r="VSA57" s="37"/>
      <c r="VSB57" s="37"/>
      <c r="VSC57" s="37"/>
      <c r="VSD57" s="37"/>
      <c r="VSE57" s="37"/>
      <c r="VSF57" s="37"/>
      <c r="VSG57" s="37"/>
      <c r="VSH57" s="37"/>
      <c r="VSI57" s="37"/>
      <c r="VSJ57" s="37"/>
      <c r="VSK57" s="37"/>
      <c r="VSL57" s="37"/>
      <c r="VSM57" s="37"/>
      <c r="VSN57" s="37"/>
      <c r="VSO57" s="37"/>
      <c r="VSP57" s="37"/>
      <c r="VSQ57" s="37"/>
      <c r="VSR57" s="37"/>
      <c r="VSS57" s="37"/>
      <c r="VST57" s="37"/>
      <c r="VSU57" s="37"/>
      <c r="VSV57" s="37"/>
      <c r="VSW57" s="37"/>
      <c r="VSX57" s="37"/>
      <c r="VSY57" s="37"/>
      <c r="VSZ57" s="37"/>
      <c r="VTA57" s="37"/>
      <c r="VTB57" s="37"/>
      <c r="VTC57" s="37"/>
      <c r="VTD57" s="37"/>
      <c r="VTE57" s="37"/>
      <c r="VTF57" s="37"/>
      <c r="VTG57" s="37"/>
      <c r="VTH57" s="37"/>
      <c r="VTI57" s="37"/>
      <c r="VTJ57" s="37"/>
      <c r="VTK57" s="37"/>
      <c r="VTL57" s="37"/>
      <c r="VTM57" s="37"/>
      <c r="VTN57" s="37"/>
      <c r="VTO57" s="37"/>
      <c r="VTP57" s="37"/>
      <c r="VTQ57" s="37"/>
      <c r="VTR57" s="37"/>
      <c r="VTS57" s="37"/>
      <c r="VTT57" s="37"/>
      <c r="VTU57" s="37"/>
      <c r="VTV57" s="37"/>
      <c r="VTW57" s="37"/>
      <c r="VTX57" s="37"/>
      <c r="VTY57" s="37"/>
      <c r="VTZ57" s="37"/>
      <c r="VUA57" s="37"/>
      <c r="VUB57" s="37"/>
      <c r="VUC57" s="37"/>
      <c r="VUD57" s="37"/>
      <c r="VUE57" s="37"/>
      <c r="VUF57" s="37"/>
      <c r="VUG57" s="37"/>
      <c r="VUH57" s="37"/>
      <c r="VUI57" s="37"/>
      <c r="VUJ57" s="37"/>
      <c r="VUK57" s="37"/>
      <c r="VUL57" s="37"/>
      <c r="VUM57" s="37"/>
      <c r="VUN57" s="37"/>
      <c r="VUO57" s="37"/>
      <c r="VUP57" s="37"/>
      <c r="VUQ57" s="37"/>
      <c r="VUR57" s="37"/>
      <c r="VUS57" s="37"/>
      <c r="VUT57" s="37"/>
      <c r="VUU57" s="37"/>
      <c r="VUV57" s="37"/>
      <c r="VUW57" s="37"/>
      <c r="VUX57" s="37"/>
      <c r="VUY57" s="37"/>
      <c r="VUZ57" s="37"/>
      <c r="VVA57" s="37"/>
      <c r="VVB57" s="37"/>
      <c r="VVC57" s="37"/>
      <c r="VVD57" s="37"/>
      <c r="VVE57" s="37"/>
      <c r="VVF57" s="37"/>
      <c r="VVG57" s="37"/>
      <c r="VVH57" s="37"/>
      <c r="VVI57" s="37"/>
      <c r="VVJ57" s="37"/>
      <c r="VVK57" s="37"/>
      <c r="VVL57" s="37"/>
      <c r="VVM57" s="37"/>
      <c r="VVN57" s="37"/>
      <c r="VVO57" s="37"/>
      <c r="VVP57" s="37"/>
      <c r="VVQ57" s="37"/>
      <c r="VVR57" s="37"/>
      <c r="VVS57" s="37"/>
      <c r="VVT57" s="37"/>
      <c r="VVU57" s="37"/>
      <c r="VVV57" s="37"/>
      <c r="VVW57" s="37"/>
      <c r="VVX57" s="37"/>
      <c r="VVY57" s="37"/>
      <c r="VVZ57" s="37"/>
      <c r="VWA57" s="37"/>
      <c r="VWB57" s="37"/>
      <c r="VWC57" s="37"/>
      <c r="VWD57" s="37"/>
      <c r="VWE57" s="37"/>
      <c r="VWF57" s="37"/>
      <c r="VWG57" s="37"/>
      <c r="VWH57" s="37"/>
      <c r="VWI57" s="37"/>
      <c r="VWJ57" s="37"/>
      <c r="VWK57" s="37"/>
      <c r="VWL57" s="37"/>
      <c r="VWM57" s="37"/>
      <c r="VWN57" s="37"/>
      <c r="VWO57" s="37"/>
      <c r="VWP57" s="37"/>
      <c r="VWQ57" s="37"/>
      <c r="VWR57" s="37"/>
      <c r="VWS57" s="37"/>
      <c r="VWT57" s="37"/>
      <c r="VWU57" s="37"/>
      <c r="VWV57" s="37"/>
      <c r="VWW57" s="37"/>
      <c r="VWX57" s="37"/>
      <c r="VWY57" s="37"/>
      <c r="VWZ57" s="37"/>
      <c r="VXA57" s="37"/>
      <c r="VXB57" s="37"/>
      <c r="VXC57" s="37"/>
      <c r="VXD57" s="37"/>
      <c r="VXE57" s="37"/>
      <c r="VXF57" s="37"/>
      <c r="VXG57" s="37"/>
      <c r="VXH57" s="37"/>
      <c r="VXI57" s="37"/>
      <c r="VXJ57" s="37"/>
      <c r="VXK57" s="37"/>
      <c r="VXL57" s="37"/>
      <c r="VXM57" s="37"/>
      <c r="VXN57" s="37"/>
      <c r="VXO57" s="37"/>
      <c r="VXP57" s="37"/>
      <c r="VXQ57" s="37"/>
      <c r="VXR57" s="37"/>
      <c r="VXS57" s="37"/>
      <c r="VXT57" s="37"/>
      <c r="VXU57" s="37"/>
      <c r="VXV57" s="37"/>
      <c r="VXW57" s="37"/>
      <c r="VXX57" s="37"/>
      <c r="VXY57" s="37"/>
      <c r="VXZ57" s="37"/>
      <c r="VYA57" s="37"/>
      <c r="VYB57" s="37"/>
      <c r="VYC57" s="37"/>
      <c r="VYD57" s="37"/>
      <c r="VYE57" s="37"/>
      <c r="VYF57" s="37"/>
      <c r="VYG57" s="37"/>
      <c r="VYH57" s="37"/>
      <c r="VYI57" s="37"/>
      <c r="VYJ57" s="37"/>
      <c r="VYK57" s="37"/>
      <c r="VYL57" s="37"/>
      <c r="VYM57" s="37"/>
      <c r="VYN57" s="37"/>
      <c r="VYO57" s="37"/>
      <c r="VYP57" s="37"/>
      <c r="VYQ57" s="37"/>
      <c r="VYR57" s="37"/>
      <c r="VYS57" s="37"/>
      <c r="VYT57" s="37"/>
      <c r="VYU57" s="37"/>
      <c r="VYV57" s="37"/>
      <c r="VYW57" s="37"/>
      <c r="VYX57" s="37"/>
      <c r="VYY57" s="37"/>
      <c r="VYZ57" s="37"/>
      <c r="VZA57" s="37"/>
      <c r="VZB57" s="37"/>
      <c r="VZC57" s="37"/>
      <c r="VZD57" s="37"/>
      <c r="VZE57" s="37"/>
      <c r="VZF57" s="37"/>
      <c r="VZG57" s="37"/>
      <c r="VZH57" s="37"/>
      <c r="VZI57" s="37"/>
      <c r="VZJ57" s="37"/>
      <c r="VZK57" s="37"/>
      <c r="VZL57" s="37"/>
      <c r="VZM57" s="37"/>
      <c r="VZN57" s="37"/>
      <c r="VZO57" s="37"/>
      <c r="VZP57" s="37"/>
      <c r="VZQ57" s="37"/>
      <c r="VZR57" s="37"/>
      <c r="VZS57" s="37"/>
      <c r="VZT57" s="37"/>
      <c r="VZU57" s="37"/>
      <c r="VZV57" s="37"/>
      <c r="VZW57" s="37"/>
      <c r="VZX57" s="37"/>
      <c r="VZY57" s="37"/>
      <c r="VZZ57" s="37"/>
      <c r="WAA57" s="37"/>
      <c r="WAB57" s="37"/>
      <c r="WAC57" s="37"/>
      <c r="WAD57" s="37"/>
      <c r="WAE57" s="37"/>
      <c r="WAF57" s="37"/>
      <c r="WAG57" s="37"/>
      <c r="WAH57" s="37"/>
      <c r="WAI57" s="37"/>
      <c r="WAJ57" s="37"/>
      <c r="WAK57" s="37"/>
      <c r="WAL57" s="37"/>
      <c r="WAM57" s="37"/>
      <c r="WAN57" s="37"/>
      <c r="WAO57" s="37"/>
      <c r="WAP57" s="37"/>
      <c r="WAQ57" s="37"/>
      <c r="WAR57" s="37"/>
      <c r="WAS57" s="37"/>
      <c r="WAT57" s="37"/>
      <c r="WAU57" s="37"/>
      <c r="WAV57" s="37"/>
      <c r="WAW57" s="37"/>
      <c r="WAX57" s="37"/>
      <c r="WAY57" s="37"/>
      <c r="WAZ57" s="37"/>
      <c r="WBA57" s="37"/>
      <c r="WBB57" s="37"/>
      <c r="WBC57" s="37"/>
      <c r="WBD57" s="37"/>
      <c r="WBE57" s="37"/>
      <c r="WBF57" s="37"/>
      <c r="WBG57" s="37"/>
      <c r="WBH57" s="37"/>
      <c r="WBI57" s="37"/>
      <c r="WBJ57" s="37"/>
      <c r="WBK57" s="37"/>
      <c r="WBL57" s="37"/>
      <c r="WBM57" s="37"/>
      <c r="WBN57" s="37"/>
      <c r="WBO57" s="37"/>
      <c r="WBP57" s="37"/>
      <c r="WBQ57" s="37"/>
      <c r="WBR57" s="37"/>
      <c r="WBS57" s="37"/>
      <c r="WBT57" s="37"/>
      <c r="WBU57" s="37"/>
      <c r="WBV57" s="37"/>
      <c r="WBW57" s="37"/>
      <c r="WBX57" s="37"/>
      <c r="WBY57" s="37"/>
      <c r="WBZ57" s="37"/>
      <c r="WCA57" s="37"/>
      <c r="WCB57" s="37"/>
      <c r="WCC57" s="37"/>
      <c r="WCD57" s="37"/>
      <c r="WCE57" s="37"/>
      <c r="WCF57" s="37"/>
      <c r="WCG57" s="37"/>
      <c r="WCH57" s="37"/>
      <c r="WCI57" s="37"/>
      <c r="WCJ57" s="37"/>
      <c r="WCK57" s="37"/>
      <c r="WCL57" s="37"/>
      <c r="WCM57" s="37"/>
      <c r="WCN57" s="37"/>
      <c r="WCO57" s="37"/>
      <c r="WCP57" s="37"/>
      <c r="WCQ57" s="37"/>
      <c r="WCR57" s="37"/>
      <c r="WCS57" s="37"/>
      <c r="WCT57" s="37"/>
      <c r="WCU57" s="37"/>
      <c r="WCV57" s="37"/>
      <c r="WCW57" s="37"/>
      <c r="WCX57" s="37"/>
      <c r="WCY57" s="37"/>
      <c r="WCZ57" s="37"/>
      <c r="WDA57" s="37"/>
      <c r="WDB57" s="37"/>
      <c r="WDC57" s="37"/>
      <c r="WDD57" s="37"/>
      <c r="WDE57" s="37"/>
      <c r="WDF57" s="37"/>
      <c r="WDG57" s="37"/>
      <c r="WDH57" s="37"/>
      <c r="WDI57" s="37"/>
      <c r="WDJ57" s="37"/>
      <c r="WDK57" s="37"/>
      <c r="WDL57" s="37"/>
      <c r="WDM57" s="37"/>
      <c r="WDN57" s="37"/>
      <c r="WDO57" s="37"/>
      <c r="WDP57" s="37"/>
      <c r="WDQ57" s="37"/>
      <c r="WDR57" s="37"/>
      <c r="WDS57" s="37"/>
      <c r="WDT57" s="37"/>
      <c r="WDU57" s="37"/>
      <c r="WDV57" s="37"/>
      <c r="WDW57" s="37"/>
      <c r="WDX57" s="37"/>
      <c r="WDY57" s="37"/>
      <c r="WDZ57" s="37"/>
      <c r="WEA57" s="37"/>
      <c r="WEB57" s="37"/>
      <c r="WEC57" s="37"/>
      <c r="WED57" s="37"/>
      <c r="WEE57" s="37"/>
      <c r="WEF57" s="37"/>
      <c r="WEG57" s="37"/>
      <c r="WEH57" s="37"/>
      <c r="WEI57" s="37"/>
      <c r="WEJ57" s="37"/>
      <c r="WEK57" s="37"/>
      <c r="WEL57" s="37"/>
      <c r="WEM57" s="37"/>
      <c r="WEN57" s="37"/>
      <c r="WEO57" s="37"/>
      <c r="WEP57" s="37"/>
      <c r="WEQ57" s="37"/>
      <c r="WER57" s="37"/>
      <c r="WES57" s="37"/>
      <c r="WET57" s="37"/>
      <c r="WEU57" s="37"/>
      <c r="WEV57" s="37"/>
      <c r="WEW57" s="37"/>
      <c r="WEX57" s="37"/>
      <c r="WEY57" s="37"/>
      <c r="WEZ57" s="37"/>
      <c r="WFA57" s="37"/>
      <c r="WFB57" s="37"/>
      <c r="WFC57" s="37"/>
      <c r="WFD57" s="37"/>
      <c r="WFE57" s="37"/>
      <c r="WFF57" s="37"/>
      <c r="WFG57" s="37"/>
      <c r="WFH57" s="37"/>
      <c r="WFI57" s="37"/>
      <c r="WFJ57" s="37"/>
      <c r="WFK57" s="37"/>
      <c r="WFL57" s="37"/>
      <c r="WFM57" s="37"/>
      <c r="WFN57" s="37"/>
      <c r="WFO57" s="37"/>
      <c r="WFP57" s="37"/>
      <c r="WFQ57" s="37"/>
      <c r="WFR57" s="37"/>
      <c r="WFS57" s="37"/>
      <c r="WFT57" s="37"/>
      <c r="WFU57" s="37"/>
      <c r="WFV57" s="37"/>
      <c r="WFW57" s="37"/>
      <c r="WFX57" s="37"/>
      <c r="WFY57" s="37"/>
      <c r="WFZ57" s="37"/>
      <c r="WGA57" s="37"/>
      <c r="WGB57" s="37"/>
      <c r="WGC57" s="37"/>
      <c r="WGD57" s="37"/>
      <c r="WGE57" s="37"/>
      <c r="WGF57" s="37"/>
      <c r="WGG57" s="37"/>
      <c r="WGH57" s="37"/>
      <c r="WGI57" s="37"/>
      <c r="WGJ57" s="37"/>
      <c r="WGK57" s="37"/>
      <c r="WGL57" s="37"/>
      <c r="WGM57" s="37"/>
      <c r="WGN57" s="37"/>
      <c r="WGO57" s="37"/>
      <c r="WGP57" s="37"/>
      <c r="WGQ57" s="37"/>
      <c r="WGR57" s="37"/>
      <c r="WGS57" s="37"/>
      <c r="WGT57" s="37"/>
      <c r="WGU57" s="37"/>
      <c r="WGV57" s="37"/>
      <c r="WGW57" s="37"/>
      <c r="WGX57" s="37"/>
      <c r="WGY57" s="37"/>
      <c r="WGZ57" s="37"/>
      <c r="WHA57" s="37"/>
      <c r="WHB57" s="37"/>
      <c r="WHC57" s="37"/>
      <c r="WHD57" s="37"/>
      <c r="WHE57" s="37"/>
      <c r="WHF57" s="37"/>
      <c r="WHG57" s="37"/>
      <c r="WHH57" s="37"/>
      <c r="WHI57" s="37"/>
      <c r="WHJ57" s="37"/>
      <c r="WHK57" s="37"/>
      <c r="WHL57" s="37"/>
      <c r="WHM57" s="37"/>
      <c r="WHN57" s="37"/>
      <c r="WHO57" s="37"/>
      <c r="WHP57" s="37"/>
      <c r="WHQ57" s="37"/>
      <c r="WHR57" s="37"/>
      <c r="WHS57" s="37"/>
      <c r="WHT57" s="37"/>
      <c r="WHU57" s="37"/>
      <c r="WHV57" s="37"/>
      <c r="WHW57" s="37"/>
      <c r="WHX57" s="37"/>
      <c r="WHY57" s="37"/>
      <c r="WHZ57" s="37"/>
      <c r="WIA57" s="37"/>
      <c r="WIB57" s="37"/>
      <c r="WIC57" s="37"/>
      <c r="WID57" s="37"/>
      <c r="WIE57" s="37"/>
      <c r="WIF57" s="37"/>
      <c r="WIG57" s="37"/>
      <c r="WIH57" s="37"/>
      <c r="WII57" s="37"/>
      <c r="WIJ57" s="37"/>
      <c r="WIK57" s="37"/>
      <c r="WIL57" s="37"/>
      <c r="WIM57" s="37"/>
      <c r="WIN57" s="37"/>
      <c r="WIO57" s="37"/>
      <c r="WIP57" s="37"/>
      <c r="WIQ57" s="37"/>
      <c r="WIR57" s="37"/>
      <c r="WIS57" s="37"/>
      <c r="WIT57" s="37"/>
      <c r="WIU57" s="37"/>
      <c r="WIV57" s="37"/>
      <c r="WIW57" s="37"/>
      <c r="WIX57" s="37"/>
      <c r="WIY57" s="37"/>
      <c r="WIZ57" s="37"/>
      <c r="WJA57" s="37"/>
      <c r="WJB57" s="37"/>
      <c r="WJC57" s="37"/>
      <c r="WJD57" s="37"/>
      <c r="WJE57" s="37"/>
      <c r="WJF57" s="37"/>
      <c r="WJG57" s="37"/>
      <c r="WJH57" s="37"/>
      <c r="WJI57" s="37"/>
      <c r="WJJ57" s="37"/>
      <c r="WJK57" s="37"/>
      <c r="WJL57" s="37"/>
      <c r="WJM57" s="37"/>
      <c r="WJN57" s="37"/>
      <c r="WJO57" s="37"/>
      <c r="WJP57" s="37"/>
      <c r="WJQ57" s="37"/>
      <c r="WJR57" s="37"/>
      <c r="WJS57" s="37"/>
      <c r="WJT57" s="37"/>
      <c r="WJU57" s="37"/>
      <c r="WJV57" s="37"/>
      <c r="WJW57" s="37"/>
      <c r="WJX57" s="37"/>
      <c r="WJY57" s="37"/>
      <c r="WJZ57" s="37"/>
      <c r="WKA57" s="37"/>
      <c r="WKB57" s="37"/>
      <c r="WKC57" s="37"/>
      <c r="WKD57" s="37"/>
      <c r="WKE57" s="37"/>
      <c r="WKF57" s="37"/>
      <c r="WKG57" s="37"/>
      <c r="WKH57" s="37"/>
      <c r="WKI57" s="37"/>
      <c r="WKJ57" s="37"/>
      <c r="WKK57" s="37"/>
      <c r="WKL57" s="37"/>
      <c r="WKM57" s="37"/>
      <c r="WKN57" s="37"/>
      <c r="WKO57" s="37"/>
      <c r="WKP57" s="37"/>
      <c r="WKQ57" s="37"/>
      <c r="WKR57" s="37"/>
      <c r="WKS57" s="37"/>
      <c r="WKT57" s="37"/>
      <c r="WKU57" s="37"/>
      <c r="WKV57" s="37"/>
      <c r="WKW57" s="37"/>
      <c r="WKX57" s="37"/>
      <c r="WKY57" s="37"/>
      <c r="WKZ57" s="37"/>
      <c r="WLA57" s="37"/>
      <c r="WLB57" s="37"/>
      <c r="WLC57" s="37"/>
      <c r="WLD57" s="37"/>
      <c r="WLE57" s="37"/>
      <c r="WLF57" s="37"/>
      <c r="WLG57" s="37"/>
      <c r="WLH57" s="37"/>
      <c r="WLI57" s="37"/>
      <c r="WLJ57" s="37"/>
      <c r="WLK57" s="37"/>
      <c r="WLL57" s="37"/>
      <c r="WLM57" s="37"/>
      <c r="WLN57" s="37"/>
      <c r="WLO57" s="37"/>
      <c r="WLP57" s="37"/>
      <c r="WLQ57" s="37"/>
      <c r="WLR57" s="37"/>
      <c r="WLS57" s="37"/>
      <c r="WLT57" s="37"/>
      <c r="WLU57" s="37"/>
      <c r="WLV57" s="37"/>
      <c r="WLW57" s="37"/>
      <c r="WLX57" s="37"/>
      <c r="WLY57" s="37"/>
      <c r="WLZ57" s="37"/>
      <c r="WMA57" s="37"/>
      <c r="WMB57" s="37"/>
      <c r="WMC57" s="37"/>
      <c r="WMD57" s="37"/>
      <c r="WME57" s="37"/>
      <c r="WMF57" s="37"/>
      <c r="WMG57" s="37"/>
      <c r="WMH57" s="37"/>
      <c r="WMI57" s="37"/>
      <c r="WMJ57" s="37"/>
      <c r="WMK57" s="37"/>
      <c r="WML57" s="37"/>
      <c r="WMM57" s="37"/>
      <c r="WMN57" s="37"/>
      <c r="WMO57" s="37"/>
      <c r="WMP57" s="37"/>
      <c r="WMQ57" s="37"/>
      <c r="WMR57" s="37"/>
      <c r="WMS57" s="37"/>
      <c r="WMT57" s="37"/>
      <c r="WMU57" s="37"/>
      <c r="WMV57" s="37"/>
      <c r="WMW57" s="37"/>
      <c r="WMX57" s="37"/>
      <c r="WMY57" s="37"/>
      <c r="WMZ57" s="37"/>
      <c r="WNA57" s="37"/>
      <c r="WNB57" s="37"/>
      <c r="WNC57" s="37"/>
      <c r="WND57" s="37"/>
      <c r="WNE57" s="37"/>
      <c r="WNF57" s="37"/>
      <c r="WNG57" s="37"/>
      <c r="WNH57" s="37"/>
      <c r="WNI57" s="37"/>
      <c r="WNJ57" s="37"/>
      <c r="WNK57" s="37"/>
      <c r="WNL57" s="37"/>
      <c r="WNM57" s="37"/>
      <c r="WNN57" s="37"/>
      <c r="WNO57" s="37"/>
      <c r="WNP57" s="37"/>
      <c r="WNQ57" s="37"/>
      <c r="WNR57" s="37"/>
      <c r="WNS57" s="37"/>
      <c r="WNT57" s="37"/>
      <c r="WNU57" s="37"/>
      <c r="WNV57" s="37"/>
      <c r="WNW57" s="37"/>
      <c r="WNX57" s="37"/>
      <c r="WNY57" s="37"/>
      <c r="WNZ57" s="37"/>
      <c r="WOA57" s="37"/>
      <c r="WOB57" s="37"/>
      <c r="WOC57" s="37"/>
      <c r="WOD57" s="37"/>
      <c r="WOE57" s="37"/>
      <c r="WOF57" s="37"/>
      <c r="WOG57" s="37"/>
      <c r="WOH57" s="37"/>
      <c r="WOI57" s="37"/>
      <c r="WOJ57" s="37"/>
      <c r="WOK57" s="37"/>
      <c r="WOL57" s="37"/>
      <c r="WOM57" s="37"/>
      <c r="WON57" s="37"/>
      <c r="WOO57" s="37"/>
      <c r="WOP57" s="37"/>
      <c r="WOQ57" s="37"/>
      <c r="WOR57" s="37"/>
      <c r="WOS57" s="37"/>
      <c r="WOT57" s="37"/>
      <c r="WOU57" s="37"/>
      <c r="WOV57" s="37"/>
      <c r="WOW57" s="37"/>
      <c r="WOX57" s="37"/>
      <c r="WOY57" s="37"/>
      <c r="WOZ57" s="37"/>
      <c r="WPA57" s="37"/>
      <c r="WPB57" s="37"/>
      <c r="WPC57" s="37"/>
      <c r="WPD57" s="37"/>
      <c r="WPE57" s="37"/>
      <c r="WPF57" s="37"/>
      <c r="WPG57" s="37"/>
      <c r="WPH57" s="37"/>
      <c r="WPI57" s="37"/>
      <c r="WPJ57" s="37"/>
      <c r="WPK57" s="37"/>
      <c r="WPL57" s="37"/>
      <c r="WPM57" s="37"/>
      <c r="WPN57" s="37"/>
      <c r="WPO57" s="37"/>
      <c r="WPP57" s="37"/>
      <c r="WPQ57" s="37"/>
      <c r="WPR57" s="37"/>
      <c r="WPS57" s="37"/>
      <c r="WPT57" s="37"/>
      <c r="WPU57" s="37"/>
      <c r="WPV57" s="37"/>
      <c r="WPW57" s="37"/>
      <c r="WPX57" s="37"/>
      <c r="WPY57" s="37"/>
      <c r="WPZ57" s="37"/>
      <c r="WQA57" s="37"/>
      <c r="WQB57" s="37"/>
      <c r="WQC57" s="37"/>
      <c r="WQD57" s="37"/>
      <c r="WQE57" s="37"/>
      <c r="WQF57" s="37"/>
      <c r="WQG57" s="37"/>
      <c r="WQH57" s="37"/>
      <c r="WQI57" s="37"/>
      <c r="WQJ57" s="37"/>
      <c r="WQK57" s="37"/>
      <c r="WQL57" s="37"/>
      <c r="WQM57" s="37"/>
      <c r="WQN57" s="37"/>
      <c r="WQO57" s="37"/>
      <c r="WQP57" s="37"/>
      <c r="WQQ57" s="37"/>
      <c r="WQR57" s="37"/>
      <c r="WQS57" s="37"/>
      <c r="WQT57" s="37"/>
      <c r="WQU57" s="37"/>
      <c r="WQV57" s="37"/>
      <c r="WQW57" s="37"/>
      <c r="WQX57" s="37"/>
      <c r="WQY57" s="37"/>
      <c r="WQZ57" s="37"/>
      <c r="WRA57" s="37"/>
      <c r="WRB57" s="37"/>
      <c r="WRC57" s="37"/>
      <c r="WRD57" s="37"/>
      <c r="WRE57" s="37"/>
      <c r="WRF57" s="37"/>
      <c r="WRG57" s="37"/>
      <c r="WRH57" s="37"/>
      <c r="WRI57" s="37"/>
      <c r="WRJ57" s="37"/>
      <c r="WRK57" s="37"/>
      <c r="WRL57" s="37"/>
      <c r="WRM57" s="37"/>
      <c r="WRN57" s="37"/>
      <c r="WRO57" s="37"/>
      <c r="WRP57" s="37"/>
      <c r="WRQ57" s="37"/>
      <c r="WRR57" s="37"/>
      <c r="WRS57" s="37"/>
      <c r="WRT57" s="37"/>
      <c r="WRU57" s="37"/>
      <c r="WRV57" s="37"/>
      <c r="WRW57" s="37"/>
      <c r="WRX57" s="37"/>
      <c r="WRY57" s="37"/>
      <c r="WRZ57" s="37"/>
      <c r="WSA57" s="37"/>
      <c r="WSB57" s="37"/>
      <c r="WSC57" s="37"/>
      <c r="WSD57" s="37"/>
      <c r="WSE57" s="37"/>
      <c r="WSF57" s="37"/>
      <c r="WSG57" s="37"/>
      <c r="WSH57" s="37"/>
      <c r="WSI57" s="37"/>
      <c r="WSJ57" s="37"/>
      <c r="WSK57" s="37"/>
      <c r="WSL57" s="37"/>
      <c r="WSM57" s="37"/>
      <c r="WSN57" s="37"/>
      <c r="WSO57" s="37"/>
      <c r="WSP57" s="37"/>
      <c r="WSQ57" s="37"/>
      <c r="WSR57" s="37"/>
      <c r="WSS57" s="37"/>
      <c r="WST57" s="37"/>
      <c r="WSU57" s="37"/>
      <c r="WSV57" s="37"/>
      <c r="WSW57" s="37"/>
      <c r="WSX57" s="37"/>
      <c r="WSY57" s="37"/>
      <c r="WSZ57" s="37"/>
      <c r="WTA57" s="37"/>
      <c r="WTB57" s="37"/>
      <c r="WTC57" s="37"/>
      <c r="WTD57" s="37"/>
      <c r="WTE57" s="37"/>
      <c r="WTF57" s="37"/>
      <c r="WTG57" s="37"/>
      <c r="WTH57" s="37"/>
      <c r="WTI57" s="37"/>
      <c r="WTJ57" s="37"/>
      <c r="WTK57" s="37"/>
      <c r="WTL57" s="37"/>
      <c r="WTM57" s="37"/>
      <c r="WTN57" s="37"/>
      <c r="WTO57" s="37"/>
      <c r="WTP57" s="37"/>
      <c r="WTQ57" s="37"/>
      <c r="WTR57" s="37"/>
      <c r="WTS57" s="37"/>
      <c r="WTT57" s="37"/>
      <c r="WTU57" s="37"/>
      <c r="WTV57" s="37"/>
      <c r="WTW57" s="37"/>
      <c r="WTX57" s="37"/>
      <c r="WTY57" s="37"/>
      <c r="WTZ57" s="37"/>
      <c r="WUA57" s="37"/>
      <c r="WUB57" s="37"/>
      <c r="WUC57" s="37"/>
      <c r="WUD57" s="37"/>
      <c r="WUE57" s="37"/>
      <c r="WUF57" s="37"/>
      <c r="WUG57" s="37"/>
      <c r="WUH57" s="37"/>
      <c r="WUI57" s="37"/>
      <c r="WUJ57" s="37"/>
      <c r="WUK57" s="37"/>
      <c r="WUL57" s="37"/>
      <c r="WUM57" s="37"/>
      <c r="WUN57" s="37"/>
      <c r="WUO57" s="37"/>
      <c r="WUP57" s="37"/>
      <c r="WUQ57" s="37"/>
      <c r="WUR57" s="37"/>
      <c r="WUS57" s="37"/>
      <c r="WUT57" s="37"/>
      <c r="WUU57" s="37"/>
      <c r="WUV57" s="37"/>
      <c r="WUW57" s="37"/>
      <c r="WUX57" s="37"/>
      <c r="WUY57" s="37"/>
      <c r="WUZ57" s="37"/>
      <c r="WVA57" s="37"/>
      <c r="WVB57" s="37"/>
      <c r="WVC57" s="37"/>
      <c r="WVD57" s="37"/>
      <c r="WVE57" s="37"/>
      <c r="WVF57" s="37"/>
      <c r="WVG57" s="37"/>
      <c r="WVH57" s="37"/>
      <c r="WVI57" s="37"/>
      <c r="WVJ57" s="37"/>
      <c r="WVK57" s="37"/>
      <c r="WVL57" s="37"/>
      <c r="WVM57" s="37"/>
      <c r="WVN57" s="37"/>
      <c r="WVO57" s="37"/>
      <c r="WVP57" s="37"/>
      <c r="WVQ57" s="37"/>
      <c r="WVR57" s="37"/>
      <c r="WVS57" s="37"/>
      <c r="WVT57" s="37"/>
      <c r="WVU57" s="37"/>
      <c r="WVV57" s="37"/>
      <c r="WVW57" s="37"/>
      <c r="WVX57" s="37"/>
      <c r="WVY57" s="37"/>
      <c r="WVZ57" s="37"/>
      <c r="WWA57" s="37"/>
      <c r="WWB57" s="37"/>
      <c r="WWC57" s="37"/>
      <c r="WWD57" s="37"/>
      <c r="WWE57" s="37"/>
      <c r="WWF57" s="37"/>
      <c r="WWG57" s="37"/>
      <c r="WWH57" s="37"/>
      <c r="WWI57" s="37"/>
      <c r="WWJ57" s="37"/>
      <c r="WWK57" s="37"/>
      <c r="WWL57" s="37"/>
      <c r="WWM57" s="37"/>
      <c r="WWN57" s="37"/>
      <c r="WWO57" s="37"/>
      <c r="WWP57" s="37"/>
      <c r="WWQ57" s="37"/>
      <c r="WWR57" s="37"/>
      <c r="WWS57" s="37"/>
      <c r="WWT57" s="37"/>
      <c r="WWU57" s="37"/>
      <c r="WWV57" s="37"/>
      <c r="WWW57" s="37"/>
      <c r="WWX57" s="37"/>
      <c r="WWY57" s="37"/>
      <c r="WWZ57" s="37"/>
      <c r="WXA57" s="37"/>
      <c r="WXB57" s="37"/>
      <c r="WXC57" s="37"/>
      <c r="WXD57" s="37"/>
      <c r="WXE57" s="37"/>
      <c r="WXF57" s="37"/>
      <c r="WXG57" s="37"/>
      <c r="WXH57" s="37"/>
      <c r="WXI57" s="37"/>
      <c r="WXJ57" s="37"/>
      <c r="WXK57" s="37"/>
      <c r="WXL57" s="37"/>
      <c r="WXM57" s="37"/>
      <c r="WXN57" s="37"/>
      <c r="WXO57" s="37"/>
      <c r="WXP57" s="37"/>
      <c r="WXQ57" s="37"/>
      <c r="WXR57" s="37"/>
      <c r="WXS57" s="37"/>
      <c r="WXT57" s="37"/>
      <c r="WXU57" s="37"/>
      <c r="WXV57" s="37"/>
      <c r="WXW57" s="37"/>
      <c r="WXX57" s="37"/>
      <c r="WXY57" s="37"/>
      <c r="WXZ57" s="37"/>
      <c r="WYA57" s="37"/>
      <c r="WYB57" s="37"/>
      <c r="WYC57" s="37"/>
      <c r="WYD57" s="37"/>
      <c r="WYE57" s="37"/>
      <c r="WYF57" s="37"/>
      <c r="WYG57" s="37"/>
      <c r="WYH57" s="37"/>
      <c r="WYI57" s="37"/>
      <c r="WYJ57" s="37"/>
      <c r="WYK57" s="37"/>
      <c r="WYL57" s="37"/>
      <c r="WYM57" s="37"/>
      <c r="WYN57" s="37"/>
      <c r="WYO57" s="37"/>
      <c r="WYP57" s="37"/>
      <c r="WYQ57" s="37"/>
      <c r="WYR57" s="37"/>
      <c r="WYS57" s="37"/>
      <c r="WYT57" s="37"/>
      <c r="WYU57" s="37"/>
      <c r="WYV57" s="37"/>
      <c r="WYW57" s="37"/>
      <c r="WYX57" s="37"/>
      <c r="WYY57" s="37"/>
      <c r="WYZ57" s="37"/>
      <c r="WZA57" s="37"/>
      <c r="WZB57" s="37"/>
      <c r="WZC57" s="37"/>
      <c r="WZD57" s="37"/>
      <c r="WZE57" s="37"/>
      <c r="WZF57" s="37"/>
      <c r="WZG57" s="37"/>
      <c r="WZH57" s="37"/>
      <c r="WZI57" s="37"/>
      <c r="WZJ57" s="37"/>
      <c r="WZK57" s="37"/>
      <c r="WZL57" s="37"/>
      <c r="WZM57" s="37"/>
      <c r="WZN57" s="37"/>
      <c r="WZO57" s="37"/>
      <c r="WZP57" s="37"/>
      <c r="WZQ57" s="37"/>
      <c r="WZR57" s="37"/>
      <c r="WZS57" s="37"/>
      <c r="WZT57" s="37"/>
      <c r="WZU57" s="37"/>
      <c r="WZV57" s="37"/>
      <c r="WZW57" s="37"/>
      <c r="WZX57" s="37"/>
      <c r="WZY57" s="37"/>
      <c r="WZZ57" s="37"/>
      <c r="XAA57" s="37"/>
      <c r="XAB57" s="37"/>
      <c r="XAC57" s="37"/>
      <c r="XAD57" s="37"/>
      <c r="XAE57" s="37"/>
      <c r="XAF57" s="37"/>
      <c r="XAG57" s="37"/>
      <c r="XAH57" s="37"/>
      <c r="XAI57" s="37"/>
      <c r="XAJ57" s="37"/>
      <c r="XAK57" s="37"/>
      <c r="XAL57" s="37"/>
      <c r="XAM57" s="37"/>
      <c r="XAN57" s="37"/>
      <c r="XAO57" s="37"/>
      <c r="XAP57" s="37"/>
      <c r="XAQ57" s="37"/>
      <c r="XAR57" s="37"/>
      <c r="XAS57" s="37"/>
      <c r="XAT57" s="37"/>
      <c r="XAU57" s="37"/>
      <c r="XAV57" s="37"/>
      <c r="XAW57" s="37"/>
      <c r="XAX57" s="37"/>
      <c r="XAY57" s="37"/>
      <c r="XAZ57" s="37"/>
      <c r="XBA57" s="37"/>
      <c r="XBB57" s="37"/>
      <c r="XBC57" s="37"/>
      <c r="XBD57" s="37"/>
      <c r="XBE57" s="37"/>
      <c r="XBF57" s="37"/>
      <c r="XBG57" s="37"/>
      <c r="XBH57" s="37"/>
      <c r="XBI57" s="37"/>
      <c r="XBJ57" s="37"/>
      <c r="XBK57" s="37"/>
      <c r="XBL57" s="37"/>
      <c r="XBM57" s="37"/>
      <c r="XBN57" s="37"/>
      <c r="XBO57" s="37"/>
      <c r="XBP57" s="37"/>
      <c r="XBQ57" s="37"/>
      <c r="XBR57" s="37"/>
      <c r="XBS57" s="37"/>
      <c r="XBT57" s="37"/>
      <c r="XBU57" s="37"/>
      <c r="XBV57" s="37"/>
      <c r="XBW57" s="37"/>
      <c r="XBX57" s="37"/>
      <c r="XBY57" s="37"/>
      <c r="XBZ57" s="37"/>
      <c r="XCA57" s="37"/>
      <c r="XCB57" s="37"/>
      <c r="XCC57" s="37"/>
      <c r="XCD57" s="37"/>
      <c r="XCE57" s="37"/>
      <c r="XCF57" s="37"/>
      <c r="XCG57" s="37"/>
      <c r="XCH57" s="37"/>
      <c r="XCI57" s="37"/>
      <c r="XCJ57" s="37"/>
      <c r="XCK57" s="37"/>
      <c r="XCL57" s="37"/>
      <c r="XCM57" s="37"/>
      <c r="XCN57" s="37"/>
      <c r="XCO57" s="37"/>
      <c r="XCP57" s="37"/>
      <c r="XCQ57" s="37"/>
      <c r="XCR57" s="37"/>
      <c r="XCS57" s="37"/>
      <c r="XCT57" s="37"/>
      <c r="XCU57" s="37"/>
      <c r="XCV57" s="37"/>
      <c r="XCW57" s="37"/>
      <c r="XCX57" s="37"/>
      <c r="XCY57" s="37"/>
      <c r="XCZ57" s="37"/>
      <c r="XDA57" s="37"/>
      <c r="XDB57" s="37"/>
      <c r="XDC57" s="37"/>
      <c r="XDD57" s="37"/>
      <c r="XDE57" s="37"/>
      <c r="XDF57" s="37"/>
      <c r="XDG57" s="37"/>
      <c r="XDH57" s="37"/>
      <c r="XDI57" s="37"/>
      <c r="XDJ57" s="37"/>
      <c r="XDK57" s="37"/>
      <c r="XDL57" s="37"/>
      <c r="XDM57" s="37"/>
      <c r="XDN57" s="37"/>
      <c r="XDO57" s="37"/>
      <c r="XDP57" s="37"/>
      <c r="XDQ57" s="37"/>
      <c r="XDR57" s="37"/>
      <c r="XDS57" s="37"/>
      <c r="XDT57" s="37"/>
      <c r="XDU57" s="37"/>
      <c r="XDV57" s="37"/>
      <c r="XDW57" s="37"/>
      <c r="XDX57" s="37"/>
      <c r="XDY57" s="37"/>
      <c r="XDZ57" s="37"/>
      <c r="XEA57" s="37"/>
      <c r="XEB57" s="37"/>
      <c r="XEC57" s="37"/>
      <c r="XED57" s="37"/>
      <c r="XEE57" s="37"/>
      <c r="XEF57" s="37"/>
      <c r="XEG57" s="37"/>
      <c r="XEH57" s="37"/>
      <c r="XEI57" s="37"/>
      <c r="XEJ57" s="37"/>
      <c r="XEK57" s="37"/>
      <c r="XEL57" s="37"/>
      <c r="XEM57" s="37"/>
      <c r="XEN57" s="37"/>
      <c r="XEO57" s="37"/>
      <c r="XEP57" s="37"/>
      <c r="XEQ57" s="37"/>
      <c r="XER57" s="37"/>
      <c r="XES57" s="37"/>
      <c r="XET57" s="37"/>
      <c r="XEU57" s="37"/>
      <c r="XEV57" s="37"/>
      <c r="XEW57" s="37"/>
    </row>
    <row r="58" spans="1:16377" ht="16">
      <c r="A58" s="30">
        <v>56</v>
      </c>
      <c r="B58" s="30">
        <v>5</v>
      </c>
      <c r="C58" s="30" t="s">
        <v>1034</v>
      </c>
      <c r="D58" s="30"/>
      <c r="E58" s="30">
        <f t="shared" si="0"/>
        <v>5</v>
      </c>
      <c r="F58" s="15">
        <v>57</v>
      </c>
      <c r="G58" s="7" t="s">
        <v>360</v>
      </c>
      <c r="H58" s="30" t="s">
        <v>1226</v>
      </c>
      <c r="I58">
        <v>20</v>
      </c>
      <c r="J58">
        <v>20</v>
      </c>
      <c r="K58" s="7">
        <v>3</v>
      </c>
      <c r="L58" t="s">
        <v>194</v>
      </c>
      <c r="M58" s="7">
        <v>37</v>
      </c>
      <c r="N58" s="2" t="s">
        <v>107</v>
      </c>
      <c r="O58" s="2" t="s">
        <v>108</v>
      </c>
      <c r="P58" s="2" t="s">
        <v>10</v>
      </c>
      <c r="Q58" s="7" t="s">
        <v>312</v>
      </c>
      <c r="R58" s="183">
        <f t="shared" si="6"/>
        <v>400</v>
      </c>
      <c r="S58" s="2">
        <v>573</v>
      </c>
      <c r="T58" s="2" t="str">
        <f t="shared" si="8"/>
        <v>gold10001900,goldChange0to50,r1-everlast-ember_75,r2-fennec-foot_45,r3-auriel-tomb_15,</v>
      </c>
      <c r="U58" s="2" t="str">
        <f t="shared" si="9"/>
        <v>1,1,1,1,1,</v>
      </c>
      <c r="V58" s="7"/>
      <c r="X58">
        <v>13</v>
      </c>
      <c r="Y58">
        <v>9</v>
      </c>
      <c r="AC58" s="7" t="s">
        <v>360</v>
      </c>
      <c r="AD58" s="51" t="s">
        <v>247</v>
      </c>
      <c r="AG58" s="2">
        <f t="shared" si="10"/>
        <v>1900</v>
      </c>
      <c r="AI58" s="2" t="str">
        <f t="shared" si="3"/>
        <v>gold10001900</v>
      </c>
      <c r="AJ58" s="7">
        <v>1</v>
      </c>
      <c r="AK58" t="s">
        <v>598</v>
      </c>
      <c r="AL58" s="7">
        <v>1</v>
      </c>
      <c r="AM58" t="s">
        <v>625</v>
      </c>
      <c r="AN58">
        <v>1</v>
      </c>
      <c r="AO58" t="s">
        <v>651</v>
      </c>
      <c r="AP58">
        <v>1</v>
      </c>
      <c r="AQ58" t="s">
        <v>1210</v>
      </c>
      <c r="AR58">
        <v>1</v>
      </c>
      <c r="AS58"/>
      <c r="AT58"/>
      <c r="BD58" s="51" t="s">
        <v>246</v>
      </c>
      <c r="BI58" t="s">
        <v>360</v>
      </c>
      <c r="BJ58" s="2" t="str">
        <f t="shared" si="7"/>
        <v>OK</v>
      </c>
      <c r="BL58" s="212" t="s">
        <v>625</v>
      </c>
      <c r="BM58" s="29">
        <v>1</v>
      </c>
      <c r="BN58" s="212" t="s">
        <v>651</v>
      </c>
      <c r="BO58" s="7">
        <v>1</v>
      </c>
      <c r="BP58" s="119" t="s">
        <v>1210</v>
      </c>
      <c r="BQ58" s="7">
        <v>1</v>
      </c>
      <c r="BR58" s="119"/>
      <c r="BS58" s="7"/>
    </row>
    <row r="59" spans="1:16377" s="2" customFormat="1" ht="16">
      <c r="A59" s="30">
        <v>57</v>
      </c>
      <c r="B59" s="30">
        <v>5</v>
      </c>
      <c r="C59" s="30" t="s">
        <v>1034</v>
      </c>
      <c r="D59" s="30"/>
      <c r="E59" s="30">
        <f t="shared" si="0"/>
        <v>5</v>
      </c>
      <c r="F59" s="20">
        <v>58</v>
      </c>
      <c r="G59" s="7" t="s">
        <v>361</v>
      </c>
      <c r="H59" s="30" t="s">
        <v>1226</v>
      </c>
      <c r="I59">
        <v>20</v>
      </c>
      <c r="J59">
        <v>20</v>
      </c>
      <c r="K59" s="7">
        <v>3</v>
      </c>
      <c r="L59" t="s">
        <v>194</v>
      </c>
      <c r="M59" s="7">
        <v>37</v>
      </c>
      <c r="N59" s="2" t="s">
        <v>107</v>
      </c>
      <c r="O59" s="2" t="s">
        <v>108</v>
      </c>
      <c r="P59" s="2" t="s">
        <v>10</v>
      </c>
      <c r="Q59" s="7" t="s">
        <v>312</v>
      </c>
      <c r="R59" s="183">
        <f t="shared" si="6"/>
        <v>400</v>
      </c>
      <c r="S59" s="2">
        <v>573</v>
      </c>
      <c r="T59" s="2" t="str">
        <f t="shared" si="8"/>
        <v>gold10002000,goldChange0to50,r1-eisenglass-vial_75,r2-laeran-branch_45,r3-auriel-tomb_15,</v>
      </c>
      <c r="U59" s="2" t="str">
        <f t="shared" si="9"/>
        <v>1,1,1,1,1,</v>
      </c>
      <c r="V59" s="7"/>
      <c r="X59">
        <v>22</v>
      </c>
      <c r="Y59">
        <v>13</v>
      </c>
      <c r="Z59" s="7"/>
      <c r="AA59" s="7"/>
      <c r="AB59" s="31"/>
      <c r="AC59" s="7" t="s">
        <v>361</v>
      </c>
      <c r="AD59" s="51" t="s">
        <v>247</v>
      </c>
      <c r="AG59" s="2">
        <f t="shared" si="10"/>
        <v>2000</v>
      </c>
      <c r="AH59" s="134"/>
      <c r="AI59" s="2" t="str">
        <f t="shared" si="3"/>
        <v>gold10002000</v>
      </c>
      <c r="AJ59" s="7">
        <v>1</v>
      </c>
      <c r="AK59" t="s">
        <v>598</v>
      </c>
      <c r="AL59" s="7">
        <v>1</v>
      </c>
      <c r="AM59" t="s">
        <v>642</v>
      </c>
      <c r="AN59">
        <v>1</v>
      </c>
      <c r="AO59" t="s">
        <v>655</v>
      </c>
      <c r="AP59">
        <v>1</v>
      </c>
      <c r="AQ59" t="s">
        <v>1210</v>
      </c>
      <c r="AR59">
        <v>1</v>
      </c>
      <c r="AS59"/>
      <c r="AT59"/>
      <c r="AV59" s="134"/>
      <c r="BD59" s="51" t="s">
        <v>246</v>
      </c>
      <c r="BI59" t="s">
        <v>361</v>
      </c>
      <c r="BJ59" s="2" t="str">
        <f t="shared" si="7"/>
        <v>OK</v>
      </c>
      <c r="BL59" s="212" t="s">
        <v>642</v>
      </c>
      <c r="BM59" s="29">
        <v>1</v>
      </c>
      <c r="BN59" s="212" t="s">
        <v>655</v>
      </c>
      <c r="BO59" s="7">
        <v>1</v>
      </c>
      <c r="BP59" s="119" t="s">
        <v>1210</v>
      </c>
      <c r="BQ59" s="7">
        <v>1</v>
      </c>
      <c r="BR59" s="119"/>
      <c r="BS59" s="7"/>
    </row>
    <row r="60" spans="1:16377" s="2" customFormat="1" ht="16">
      <c r="A60" s="30">
        <v>58</v>
      </c>
      <c r="B60" s="30">
        <v>5</v>
      </c>
      <c r="C60" s="30" t="s">
        <v>1034</v>
      </c>
      <c r="D60" s="30"/>
      <c r="E60" s="30">
        <f t="shared" si="0"/>
        <v>5</v>
      </c>
      <c r="F60" s="15">
        <v>59</v>
      </c>
      <c r="G60" s="7" t="s">
        <v>362</v>
      </c>
      <c r="H60" s="30" t="s">
        <v>1226</v>
      </c>
      <c r="I60">
        <v>20</v>
      </c>
      <c r="J60">
        <v>20</v>
      </c>
      <c r="K60" s="7">
        <v>3</v>
      </c>
      <c r="L60" t="s">
        <v>194</v>
      </c>
      <c r="M60" s="7">
        <v>37</v>
      </c>
      <c r="N60" s="2" t="s">
        <v>107</v>
      </c>
      <c r="O60" s="2" t="s">
        <v>108</v>
      </c>
      <c r="P60" s="2" t="s">
        <v>10</v>
      </c>
      <c r="Q60" s="7" t="s">
        <v>312</v>
      </c>
      <c r="R60" s="183">
        <f t="shared" si="6"/>
        <v>400</v>
      </c>
      <c r="S60" s="2">
        <v>573</v>
      </c>
      <c r="T60" s="2" t="str">
        <f t="shared" si="8"/>
        <v>gold10002000,goldChange0to50,r1-caliex-fruit_75,r2-aurielian-powder_45,r3-auriel-tomb_15,r3pinch-valic-wand-shard_25</v>
      </c>
      <c r="U60" s="2" t="str">
        <f t="shared" si="9"/>
        <v>1,1,1,1,1,1</v>
      </c>
      <c r="V60" s="7" t="s">
        <v>566</v>
      </c>
      <c r="W60" s="2">
        <v>1</v>
      </c>
      <c r="X60">
        <v>26</v>
      </c>
      <c r="Y60">
        <v>16</v>
      </c>
      <c r="Z60" s="7"/>
      <c r="AA60" s="7"/>
      <c r="AB60" s="31"/>
      <c r="AC60" s="7" t="s">
        <v>362</v>
      </c>
      <c r="AD60" s="51" t="s">
        <v>247</v>
      </c>
      <c r="AG60" s="2">
        <f t="shared" si="10"/>
        <v>2000</v>
      </c>
      <c r="AH60" s="134"/>
      <c r="AI60" s="2" t="str">
        <f t="shared" si="3"/>
        <v>gold10002000</v>
      </c>
      <c r="AJ60" s="7">
        <v>1</v>
      </c>
      <c r="AK60" t="s">
        <v>598</v>
      </c>
      <c r="AL60" s="7">
        <v>1</v>
      </c>
      <c r="AM60" t="s">
        <v>639</v>
      </c>
      <c r="AN60">
        <v>1</v>
      </c>
      <c r="AO60" t="s">
        <v>658</v>
      </c>
      <c r="AP60">
        <v>1</v>
      </c>
      <c r="AQ60" t="s">
        <v>1210</v>
      </c>
      <c r="AR60">
        <v>1</v>
      </c>
      <c r="AS60" t="s">
        <v>1214</v>
      </c>
      <c r="AT60">
        <v>1</v>
      </c>
      <c r="AV60" s="134"/>
      <c r="BD60" s="51" t="s">
        <v>246</v>
      </c>
      <c r="BI60" t="s">
        <v>362</v>
      </c>
      <c r="BJ60" s="2" t="str">
        <f t="shared" si="7"/>
        <v>OK</v>
      </c>
      <c r="BL60" s="119" t="s">
        <v>639</v>
      </c>
      <c r="BM60" s="29">
        <v>1</v>
      </c>
      <c r="BN60" s="212" t="s">
        <v>658</v>
      </c>
      <c r="BO60" s="7">
        <v>1</v>
      </c>
      <c r="BP60" s="119" t="s">
        <v>1210</v>
      </c>
      <c r="BQ60" s="7">
        <v>1</v>
      </c>
      <c r="BR60" s="212" t="s">
        <v>1214</v>
      </c>
      <c r="BS60" s="7">
        <v>1</v>
      </c>
    </row>
    <row r="61" spans="1:16377" s="2" customFormat="1" ht="16">
      <c r="A61" s="30">
        <v>59</v>
      </c>
      <c r="B61" s="30">
        <v>5</v>
      </c>
      <c r="C61" s="30" t="s">
        <v>1034</v>
      </c>
      <c r="D61" s="30"/>
      <c r="E61" s="30">
        <f t="shared" si="0"/>
        <v>5</v>
      </c>
      <c r="F61" s="20">
        <v>60</v>
      </c>
      <c r="G61" s="7" t="s">
        <v>363</v>
      </c>
      <c r="H61" s="30" t="s">
        <v>1226</v>
      </c>
      <c r="I61">
        <v>20</v>
      </c>
      <c r="J61">
        <v>20</v>
      </c>
      <c r="K61" s="7">
        <v>5</v>
      </c>
      <c r="L61" t="s">
        <v>1158</v>
      </c>
      <c r="M61" s="7">
        <v>39</v>
      </c>
      <c r="N61" s="2" t="s">
        <v>107</v>
      </c>
      <c r="O61" s="2" t="s">
        <v>108</v>
      </c>
      <c r="P61" s="2" t="s">
        <v>10</v>
      </c>
      <c r="Q61" s="7" t="s">
        <v>312</v>
      </c>
      <c r="R61" s="183">
        <f t="shared" si="6"/>
        <v>400</v>
      </c>
      <c r="S61" s="2">
        <v>573</v>
      </c>
      <c r="T61" s="2" t="str">
        <f t="shared" si="8"/>
        <v>gold10002000,goldChange0to50,r1-daybreak-opal_75,r2-eliore-tonic_45,r3-nightdance-card_15,</v>
      </c>
      <c r="U61" s="2" t="str">
        <f t="shared" si="9"/>
        <v>1,1,1,1,1,</v>
      </c>
      <c r="V61" s="7"/>
      <c r="X61">
        <v>16</v>
      </c>
      <c r="Y61">
        <v>11</v>
      </c>
      <c r="Z61" s="7"/>
      <c r="AA61" s="7"/>
      <c r="AB61" s="31"/>
      <c r="AC61" s="7" t="s">
        <v>363</v>
      </c>
      <c r="AD61" s="51" t="s">
        <v>243</v>
      </c>
      <c r="AG61" s="2">
        <f t="shared" si="10"/>
        <v>2000</v>
      </c>
      <c r="AH61" s="134"/>
      <c r="AI61" s="2" t="str">
        <f t="shared" si="3"/>
        <v>gold10002000</v>
      </c>
      <c r="AJ61" s="7">
        <v>1</v>
      </c>
      <c r="AK61" t="s">
        <v>598</v>
      </c>
      <c r="AL61" s="7">
        <v>1</v>
      </c>
      <c r="AM61" t="s">
        <v>637</v>
      </c>
      <c r="AN61">
        <v>1</v>
      </c>
      <c r="AO61" t="s">
        <v>661</v>
      </c>
      <c r="AP61">
        <v>1</v>
      </c>
      <c r="AQ61" t="s">
        <v>1211</v>
      </c>
      <c r="AR61">
        <v>1</v>
      </c>
      <c r="AS61"/>
      <c r="AT61"/>
      <c r="AV61" s="134"/>
      <c r="BD61" s="51" t="s">
        <v>245</v>
      </c>
      <c r="BI61" t="s">
        <v>363</v>
      </c>
      <c r="BJ61" s="2" t="str">
        <f t="shared" si="7"/>
        <v>OK</v>
      </c>
      <c r="BL61" s="212" t="s">
        <v>637</v>
      </c>
      <c r="BM61" s="29">
        <v>1</v>
      </c>
      <c r="BN61" s="212" t="s">
        <v>661</v>
      </c>
      <c r="BO61" s="7">
        <v>1</v>
      </c>
      <c r="BP61" s="119" t="s">
        <v>1211</v>
      </c>
      <c r="BQ61" s="7">
        <v>1</v>
      </c>
      <c r="BR61" s="119"/>
      <c r="BS61"/>
    </row>
    <row r="62" spans="1:16377" s="2" customFormat="1" ht="16">
      <c r="A62" s="30">
        <v>60</v>
      </c>
      <c r="B62" s="30">
        <v>5</v>
      </c>
      <c r="C62" s="30" t="s">
        <v>1034</v>
      </c>
      <c r="D62" s="30"/>
      <c r="E62" s="30">
        <f t="shared" si="0"/>
        <v>5</v>
      </c>
      <c r="F62" s="15">
        <v>61</v>
      </c>
      <c r="G62" s="7" t="s">
        <v>364</v>
      </c>
      <c r="H62" s="30" t="s">
        <v>1226</v>
      </c>
      <c r="I62">
        <v>20</v>
      </c>
      <c r="J62">
        <v>20</v>
      </c>
      <c r="K62" s="7">
        <v>5</v>
      </c>
      <c r="L62" t="s">
        <v>1158</v>
      </c>
      <c r="M62" s="7">
        <v>39</v>
      </c>
      <c r="N62" s="2" t="s">
        <v>107</v>
      </c>
      <c r="O62" s="2" t="s">
        <v>108</v>
      </c>
      <c r="P62" s="2" t="s">
        <v>10</v>
      </c>
      <c r="Q62" s="7" t="s">
        <v>312</v>
      </c>
      <c r="R62" s="183">
        <f t="shared" si="6"/>
        <v>400</v>
      </c>
      <c r="S62" s="2">
        <v>573</v>
      </c>
      <c r="T62" s="2" t="str">
        <f t="shared" si="8"/>
        <v>gold10002100,goldChange0to50,r1-ogre-tooth_75,r2-elf-bane_45,r3-nightdance-card_15,</v>
      </c>
      <c r="U62" s="2" t="str">
        <f t="shared" si="9"/>
        <v>1,1,1,1,1,</v>
      </c>
      <c r="V62" s="7"/>
      <c r="X62">
        <v>20</v>
      </c>
      <c r="Y62">
        <v>10</v>
      </c>
      <c r="Z62" s="7"/>
      <c r="AA62" s="7"/>
      <c r="AB62" s="31"/>
      <c r="AC62" s="7" t="s">
        <v>364</v>
      </c>
      <c r="AD62" s="51" t="s">
        <v>243</v>
      </c>
      <c r="AG62" s="2">
        <f t="shared" si="10"/>
        <v>2100</v>
      </c>
      <c r="AH62" s="134"/>
      <c r="AI62" s="2" t="str">
        <f t="shared" si="3"/>
        <v>gold10002100</v>
      </c>
      <c r="AJ62" s="7">
        <v>1</v>
      </c>
      <c r="AK62" t="s">
        <v>598</v>
      </c>
      <c r="AL62" s="7">
        <v>1</v>
      </c>
      <c r="AM62" t="s">
        <v>634</v>
      </c>
      <c r="AN62">
        <v>1</v>
      </c>
      <c r="AO62" t="s">
        <v>645</v>
      </c>
      <c r="AP62">
        <v>1</v>
      </c>
      <c r="AQ62" t="s">
        <v>1211</v>
      </c>
      <c r="AR62">
        <v>1</v>
      </c>
      <c r="AS62"/>
      <c r="AT62"/>
      <c r="AV62" s="134"/>
      <c r="BD62" s="51" t="s">
        <v>245</v>
      </c>
      <c r="BI62" t="s">
        <v>364</v>
      </c>
      <c r="BJ62" s="2" t="str">
        <f t="shared" si="7"/>
        <v>OK</v>
      </c>
      <c r="BL62" s="212" t="s">
        <v>634</v>
      </c>
      <c r="BM62" s="29">
        <v>1</v>
      </c>
      <c r="BN62" s="212" t="s">
        <v>645</v>
      </c>
      <c r="BO62" s="7">
        <v>1</v>
      </c>
      <c r="BP62" s="119" t="s">
        <v>1211</v>
      </c>
      <c r="BQ62" s="7">
        <v>1</v>
      </c>
      <c r="BR62" s="119"/>
      <c r="BS62"/>
    </row>
    <row r="63" spans="1:16377" s="2" customFormat="1" ht="16">
      <c r="A63" s="30">
        <v>61</v>
      </c>
      <c r="B63" s="30">
        <v>5</v>
      </c>
      <c r="C63" s="30" t="s">
        <v>1034</v>
      </c>
      <c r="D63" s="30"/>
      <c r="E63" s="30">
        <f t="shared" si="0"/>
        <v>5</v>
      </c>
      <c r="F63" s="20">
        <v>62</v>
      </c>
      <c r="G63" s="7" t="s">
        <v>365</v>
      </c>
      <c r="H63" s="30" t="s">
        <v>1226</v>
      </c>
      <c r="I63">
        <v>20</v>
      </c>
      <c r="J63">
        <v>20</v>
      </c>
      <c r="K63" s="7">
        <v>5</v>
      </c>
      <c r="L63" t="s">
        <v>1158</v>
      </c>
      <c r="M63" s="7">
        <v>39</v>
      </c>
      <c r="N63" s="2" t="s">
        <v>107</v>
      </c>
      <c r="O63" s="2" t="s">
        <v>108</v>
      </c>
      <c r="P63" s="2" t="s">
        <v>10</v>
      </c>
      <c r="Q63" s="7" t="s">
        <v>312</v>
      </c>
      <c r="R63" s="183">
        <f t="shared" si="6"/>
        <v>400</v>
      </c>
      <c r="S63" s="2">
        <v>573</v>
      </c>
      <c r="T63" s="2" t="str">
        <f t="shared" si="8"/>
        <v>gold10002100,goldChange0to50,r1-rok-egg_75,r2-spectral-essence_45,r3-nightdance-card_15,</v>
      </c>
      <c r="U63" s="2" t="str">
        <f t="shared" si="9"/>
        <v>1,1,1,1,1,</v>
      </c>
      <c r="V63" s="7"/>
      <c r="X63">
        <v>26</v>
      </c>
      <c r="Y63">
        <v>15</v>
      </c>
      <c r="AA63" s="7"/>
      <c r="AB63" s="31"/>
      <c r="AC63" s="7" t="s">
        <v>365</v>
      </c>
      <c r="AD63" s="51" t="s">
        <v>243</v>
      </c>
      <c r="AG63" s="2">
        <f t="shared" si="10"/>
        <v>2100</v>
      </c>
      <c r="AH63" s="134"/>
      <c r="AI63" s="2" t="str">
        <f t="shared" si="3"/>
        <v>gold10002100</v>
      </c>
      <c r="AJ63" s="7">
        <v>1</v>
      </c>
      <c r="AK63" t="s">
        <v>598</v>
      </c>
      <c r="AL63" s="7">
        <v>1</v>
      </c>
      <c r="AM63" t="s">
        <v>631</v>
      </c>
      <c r="AN63">
        <v>1</v>
      </c>
      <c r="AO63" t="s">
        <v>648</v>
      </c>
      <c r="AP63">
        <v>1</v>
      </c>
      <c r="AQ63" t="s">
        <v>1211</v>
      </c>
      <c r="AR63">
        <v>1</v>
      </c>
      <c r="AS63"/>
      <c r="AT63"/>
      <c r="AV63" s="134"/>
      <c r="BD63" s="51" t="s">
        <v>245</v>
      </c>
      <c r="BI63" t="s">
        <v>365</v>
      </c>
      <c r="BJ63" s="2" t="str">
        <f t="shared" si="7"/>
        <v>OK</v>
      </c>
      <c r="BL63" s="212" t="s">
        <v>631</v>
      </c>
      <c r="BM63" s="29">
        <v>1</v>
      </c>
      <c r="BN63" s="212" t="s">
        <v>648</v>
      </c>
      <c r="BO63" s="7">
        <v>1</v>
      </c>
      <c r="BP63" s="119" t="s">
        <v>1211</v>
      </c>
      <c r="BQ63" s="7">
        <v>1</v>
      </c>
      <c r="BR63" s="119"/>
      <c r="BS63"/>
    </row>
    <row r="64" spans="1:16377" s="2" customFormat="1" ht="16">
      <c r="A64" s="30">
        <v>62</v>
      </c>
      <c r="B64" s="30">
        <v>5</v>
      </c>
      <c r="C64" s="30" t="s">
        <v>1034</v>
      </c>
      <c r="D64" s="30"/>
      <c r="E64" s="30">
        <f t="shared" si="0"/>
        <v>5</v>
      </c>
      <c r="F64" s="15">
        <v>63</v>
      </c>
      <c r="G64" s="7" t="s">
        <v>366</v>
      </c>
      <c r="H64" s="30" t="s">
        <v>1226</v>
      </c>
      <c r="I64">
        <v>20</v>
      </c>
      <c r="J64">
        <v>20</v>
      </c>
      <c r="K64" s="7">
        <v>5</v>
      </c>
      <c r="L64" t="s">
        <v>1158</v>
      </c>
      <c r="M64" s="7">
        <v>39</v>
      </c>
      <c r="N64" s="2" t="s">
        <v>107</v>
      </c>
      <c r="O64" s="2" t="s">
        <v>108</v>
      </c>
      <c r="P64" s="2" t="s">
        <v>10</v>
      </c>
      <c r="Q64" s="7" t="s">
        <v>312</v>
      </c>
      <c r="R64" s="183">
        <f t="shared" si="6"/>
        <v>400</v>
      </c>
      <c r="S64" s="2">
        <v>573</v>
      </c>
      <c r="T64" s="2" t="str">
        <f t="shared" si="8"/>
        <v>gold10002100,goldChange0to50,r1-basilisk-venom_75,r2-fennec-foot_45,r3-nightdance-card_15,r3pinch-flamehills-idol-shard_25</v>
      </c>
      <c r="U64" s="2" t="str">
        <f t="shared" si="9"/>
        <v>1,1,1,1,1,1</v>
      </c>
      <c r="V64" s="7"/>
      <c r="X64">
        <v>16</v>
      </c>
      <c r="Y64">
        <v>7</v>
      </c>
      <c r="AA64" s="7"/>
      <c r="AB64" s="31"/>
      <c r="AC64" s="7" t="s">
        <v>366</v>
      </c>
      <c r="AD64" s="51" t="s">
        <v>243</v>
      </c>
      <c r="AG64" s="2">
        <f t="shared" si="10"/>
        <v>2100</v>
      </c>
      <c r="AH64" s="134"/>
      <c r="AI64" s="2" t="str">
        <f t="shared" si="3"/>
        <v>gold10002100</v>
      </c>
      <c r="AJ64" s="7">
        <v>1</v>
      </c>
      <c r="AK64" t="s">
        <v>598</v>
      </c>
      <c r="AL64" s="7">
        <v>1</v>
      </c>
      <c r="AM64" t="s">
        <v>628</v>
      </c>
      <c r="AN64">
        <v>1</v>
      </c>
      <c r="AO64" t="s">
        <v>651</v>
      </c>
      <c r="AP64">
        <v>1</v>
      </c>
      <c r="AQ64" t="s">
        <v>1211</v>
      </c>
      <c r="AR64">
        <v>1</v>
      </c>
      <c r="AS64" t="s">
        <v>1213</v>
      </c>
      <c r="AT64">
        <v>1</v>
      </c>
      <c r="AV64" s="134"/>
      <c r="BD64" s="51" t="s">
        <v>245</v>
      </c>
      <c r="BI64" t="s">
        <v>366</v>
      </c>
      <c r="BJ64" s="2" t="str">
        <f t="shared" si="7"/>
        <v>OK</v>
      </c>
      <c r="BL64" s="212" t="s">
        <v>628</v>
      </c>
      <c r="BM64" s="29">
        <v>1</v>
      </c>
      <c r="BN64" s="212" t="s">
        <v>651</v>
      </c>
      <c r="BO64" s="7">
        <v>1</v>
      </c>
      <c r="BP64" s="119" t="s">
        <v>1211</v>
      </c>
      <c r="BQ64" s="7">
        <v>1</v>
      </c>
      <c r="BR64" s="212" t="s">
        <v>1213</v>
      </c>
      <c r="BS64" s="7">
        <v>1</v>
      </c>
    </row>
    <row r="65" spans="1:71" ht="16">
      <c r="A65" s="30">
        <v>63</v>
      </c>
      <c r="B65" s="30">
        <v>5</v>
      </c>
      <c r="C65" s="30" t="s">
        <v>1034</v>
      </c>
      <c r="D65" s="30"/>
      <c r="E65" s="30">
        <f t="shared" si="0"/>
        <v>5</v>
      </c>
      <c r="F65" s="15">
        <v>65</v>
      </c>
      <c r="G65" s="7" t="s">
        <v>1160</v>
      </c>
      <c r="H65" s="30" t="s">
        <v>1226</v>
      </c>
      <c r="I65">
        <v>20</v>
      </c>
      <c r="J65">
        <v>20</v>
      </c>
      <c r="K65" s="7">
        <v>1</v>
      </c>
      <c r="L65" t="s">
        <v>1155</v>
      </c>
      <c r="M65" s="7">
        <v>41</v>
      </c>
      <c r="N65" s="2" t="s">
        <v>107</v>
      </c>
      <c r="O65" s="2" t="s">
        <v>108</v>
      </c>
      <c r="P65" s="2" t="s">
        <v>10</v>
      </c>
      <c r="Q65" s="7" t="s">
        <v>312</v>
      </c>
      <c r="R65" s="183">
        <f t="shared" si="6"/>
        <v>400</v>
      </c>
      <c r="S65" s="7">
        <v>573</v>
      </c>
      <c r="T65" s="2" t="str">
        <f t="shared" si="8"/>
        <v>gold10002200,goldChange0to50,r1-valic-dial_75,r2-laeran-branch_45,r3-drake-tail_15,</v>
      </c>
      <c r="U65" s="2" t="str">
        <f t="shared" si="9"/>
        <v>1,1,1,1,1,</v>
      </c>
      <c r="V65" s="7"/>
      <c r="X65">
        <v>18</v>
      </c>
      <c r="Y65">
        <v>10</v>
      </c>
      <c r="AC65" s="7" t="s">
        <v>367</v>
      </c>
      <c r="AD65" s="51" t="s">
        <v>245</v>
      </c>
      <c r="AG65" s="2">
        <f t="shared" si="10"/>
        <v>2200</v>
      </c>
      <c r="AI65" s="2" t="str">
        <f t="shared" si="3"/>
        <v>gold10002200</v>
      </c>
      <c r="AJ65" s="7">
        <v>1</v>
      </c>
      <c r="AK65" t="s">
        <v>598</v>
      </c>
      <c r="AL65" s="7">
        <v>1</v>
      </c>
      <c r="AM65" t="s">
        <v>622</v>
      </c>
      <c r="AN65">
        <v>1</v>
      </c>
      <c r="AO65" t="s">
        <v>655</v>
      </c>
      <c r="AP65">
        <v>1</v>
      </c>
      <c r="AQ65" t="s">
        <v>1212</v>
      </c>
      <c r="AR65">
        <v>1</v>
      </c>
      <c r="AS65"/>
      <c r="AT65"/>
      <c r="BD65" s="51" t="s">
        <v>244</v>
      </c>
      <c r="BI65" t="s">
        <v>367</v>
      </c>
      <c r="BJ65" s="2" t="str">
        <f t="shared" si="7"/>
        <v>ERR</v>
      </c>
      <c r="BL65" s="212" t="s">
        <v>622</v>
      </c>
      <c r="BM65" s="29">
        <v>1</v>
      </c>
      <c r="BN65" s="212" t="s">
        <v>655</v>
      </c>
      <c r="BO65" s="7">
        <v>1</v>
      </c>
      <c r="BP65" s="119" t="s">
        <v>1212</v>
      </c>
      <c r="BQ65" s="7">
        <v>1</v>
      </c>
      <c r="BR65" s="119"/>
      <c r="BS65" s="7"/>
    </row>
    <row r="66" spans="1:71" ht="16">
      <c r="A66" s="30">
        <v>64</v>
      </c>
      <c r="B66" s="30">
        <v>5</v>
      </c>
      <c r="C66" s="30" t="s">
        <v>1034</v>
      </c>
      <c r="D66" s="30"/>
      <c r="E66" s="30">
        <f t="shared" si="0"/>
        <v>5</v>
      </c>
      <c r="F66" s="20">
        <v>66</v>
      </c>
      <c r="G66" s="7" t="s">
        <v>1161</v>
      </c>
      <c r="H66" s="30" t="s">
        <v>1226</v>
      </c>
      <c r="I66">
        <v>20</v>
      </c>
      <c r="J66">
        <v>20</v>
      </c>
      <c r="K66" s="7">
        <v>1</v>
      </c>
      <c r="L66" t="s">
        <v>1155</v>
      </c>
      <c r="M66" s="7">
        <v>41</v>
      </c>
      <c r="N66" s="2" t="s">
        <v>107</v>
      </c>
      <c r="O66" s="2" t="s">
        <v>108</v>
      </c>
      <c r="P66" s="2" t="s">
        <v>10</v>
      </c>
      <c r="Q66" s="7" t="s">
        <v>312</v>
      </c>
      <c r="R66" s="183">
        <f t="shared" si="6"/>
        <v>400</v>
      </c>
      <c r="S66" s="7">
        <v>573</v>
      </c>
      <c r="T66" s="2" t="str">
        <f t="shared" si="8"/>
        <v>gold10002200,goldChange0to50,r1-everlast-ember_75,r2-aurielian-powder_45,r3-drake-tail_15,</v>
      </c>
      <c r="U66" s="2" t="str">
        <f t="shared" si="9"/>
        <v>1,1,1,1,1,</v>
      </c>
      <c r="V66" s="7"/>
      <c r="X66">
        <v>24</v>
      </c>
      <c r="Y66">
        <v>14</v>
      </c>
      <c r="AC66" s="7" t="s">
        <v>368</v>
      </c>
      <c r="AD66" s="51" t="s">
        <v>245</v>
      </c>
      <c r="AG66" s="2">
        <f t="shared" si="10"/>
        <v>2200</v>
      </c>
      <c r="AI66" s="2" t="str">
        <f t="shared" ref="AI66:AI112" si="11">"gold"&amp;10000000+$AG66</f>
        <v>gold10002200</v>
      </c>
      <c r="AJ66" s="7">
        <v>1</v>
      </c>
      <c r="AK66" t="s">
        <v>598</v>
      </c>
      <c r="AL66" s="7">
        <v>1</v>
      </c>
      <c r="AM66" t="s">
        <v>625</v>
      </c>
      <c r="AN66">
        <v>1</v>
      </c>
      <c r="AO66" t="s">
        <v>658</v>
      </c>
      <c r="AP66">
        <v>1</v>
      </c>
      <c r="AQ66" t="s">
        <v>1212</v>
      </c>
      <c r="AR66">
        <v>1</v>
      </c>
      <c r="AS66"/>
      <c r="AT66"/>
      <c r="BD66" s="51" t="s">
        <v>244</v>
      </c>
      <c r="BI66" t="s">
        <v>368</v>
      </c>
      <c r="BJ66" s="2" t="str">
        <f t="shared" si="7"/>
        <v>ERR</v>
      </c>
      <c r="BL66" s="212" t="s">
        <v>625</v>
      </c>
      <c r="BM66" s="29">
        <v>1</v>
      </c>
      <c r="BN66" s="212" t="s">
        <v>658</v>
      </c>
      <c r="BO66" s="7">
        <v>1</v>
      </c>
      <c r="BP66" s="119" t="s">
        <v>1212</v>
      </c>
      <c r="BQ66" s="7">
        <v>1</v>
      </c>
      <c r="BR66" s="119"/>
      <c r="BS66" s="7"/>
    </row>
    <row r="67" spans="1:71" ht="16">
      <c r="A67" s="30">
        <v>65</v>
      </c>
      <c r="B67" s="30">
        <v>5</v>
      </c>
      <c r="C67" s="30" t="s">
        <v>1034</v>
      </c>
      <c r="D67" s="30"/>
      <c r="E67" s="30">
        <f t="shared" ref="E67:E112" si="12">B67</f>
        <v>5</v>
      </c>
      <c r="F67" s="15">
        <v>67</v>
      </c>
      <c r="G67" s="7" t="s">
        <v>1162</v>
      </c>
      <c r="H67" s="30" t="s">
        <v>1226</v>
      </c>
      <c r="I67">
        <v>20</v>
      </c>
      <c r="J67">
        <v>20</v>
      </c>
      <c r="K67" s="7">
        <v>1</v>
      </c>
      <c r="L67" t="s">
        <v>1155</v>
      </c>
      <c r="M67" s="7">
        <v>41</v>
      </c>
      <c r="N67" s="2" t="s">
        <v>107</v>
      </c>
      <c r="O67" s="2" t="s">
        <v>108</v>
      </c>
      <c r="P67" s="2" t="s">
        <v>10</v>
      </c>
      <c r="Q67" s="7" t="s">
        <v>312</v>
      </c>
      <c r="R67" s="183">
        <f t="shared" si="6"/>
        <v>400</v>
      </c>
      <c r="S67" s="7">
        <v>573</v>
      </c>
      <c r="T67" s="2" t="str">
        <f t="shared" si="8"/>
        <v>gold10002200,goldChange0to50,r1-eisenglass-vial_75,r2-eliore-tonic_45,r3-drake-tail_15,</v>
      </c>
      <c r="U67" s="2" t="str">
        <f t="shared" si="9"/>
        <v>1,1,1,1,1,</v>
      </c>
      <c r="V67" s="7"/>
      <c r="X67">
        <v>13</v>
      </c>
      <c r="Y67">
        <v>8</v>
      </c>
      <c r="Z67" s="51"/>
      <c r="AC67" s="7" t="s">
        <v>369</v>
      </c>
      <c r="AD67" s="51" t="s">
        <v>245</v>
      </c>
      <c r="AG67" s="2">
        <f t="shared" si="10"/>
        <v>2200</v>
      </c>
      <c r="AI67" s="2" t="str">
        <f t="shared" si="11"/>
        <v>gold10002200</v>
      </c>
      <c r="AJ67" s="7">
        <v>1</v>
      </c>
      <c r="AK67" t="s">
        <v>598</v>
      </c>
      <c r="AL67" s="7">
        <v>1</v>
      </c>
      <c r="AM67" t="s">
        <v>642</v>
      </c>
      <c r="AN67">
        <v>1</v>
      </c>
      <c r="AO67" t="s">
        <v>661</v>
      </c>
      <c r="AP67">
        <v>1</v>
      </c>
      <c r="AQ67" t="s">
        <v>1212</v>
      </c>
      <c r="AR67">
        <v>1</v>
      </c>
      <c r="AS67"/>
      <c r="AT67"/>
      <c r="BD67" s="51" t="s">
        <v>244</v>
      </c>
      <c r="BI67" t="s">
        <v>369</v>
      </c>
      <c r="BJ67" s="2" t="str">
        <f t="shared" ref="BJ67:BJ98" si="13">IF(BI67=G67,"OK","ERR")</f>
        <v>ERR</v>
      </c>
      <c r="BL67" s="212" t="s">
        <v>642</v>
      </c>
      <c r="BM67" s="29">
        <v>1</v>
      </c>
      <c r="BN67" s="212" t="s">
        <v>661</v>
      </c>
      <c r="BO67" s="7">
        <v>1</v>
      </c>
      <c r="BP67" s="119" t="s">
        <v>1212</v>
      </c>
      <c r="BQ67" s="7">
        <v>1</v>
      </c>
      <c r="BR67" s="119"/>
      <c r="BS67" s="7"/>
    </row>
    <row r="68" spans="1:71" ht="16">
      <c r="A68" s="30">
        <v>66</v>
      </c>
      <c r="B68" s="30">
        <v>5</v>
      </c>
      <c r="C68" s="30" t="s">
        <v>1034</v>
      </c>
      <c r="D68" s="30"/>
      <c r="E68" s="30">
        <f t="shared" si="12"/>
        <v>5</v>
      </c>
      <c r="F68" s="20">
        <v>68</v>
      </c>
      <c r="G68" s="7" t="s">
        <v>1163</v>
      </c>
      <c r="H68" s="30" t="s">
        <v>1226</v>
      </c>
      <c r="I68">
        <v>20</v>
      </c>
      <c r="J68">
        <v>20</v>
      </c>
      <c r="K68" s="7">
        <v>1</v>
      </c>
      <c r="L68" t="s">
        <v>1155</v>
      </c>
      <c r="M68" s="7">
        <v>43</v>
      </c>
      <c r="N68" s="2" t="s">
        <v>107</v>
      </c>
      <c r="O68" s="2" t="s">
        <v>108</v>
      </c>
      <c r="P68" s="2" t="s">
        <v>10</v>
      </c>
      <c r="Q68" s="7" t="s">
        <v>312</v>
      </c>
      <c r="R68" s="183">
        <f t="shared" si="6"/>
        <v>400</v>
      </c>
      <c r="S68" s="7">
        <v>573</v>
      </c>
      <c r="T68" s="2" t="str">
        <f t="shared" si="8"/>
        <v>gold10002300,goldChange0to50,r1-rok-egg_75,r2-elf-bane_45,r3-drake-tail_15,r3pinch-valic-wand-shard_25</v>
      </c>
      <c r="U68" s="2" t="str">
        <f t="shared" si="9"/>
        <v>1,1,1,1,1,1</v>
      </c>
      <c r="V68" s="7" t="s">
        <v>566</v>
      </c>
      <c r="W68" s="2">
        <v>1</v>
      </c>
      <c r="X68">
        <v>19</v>
      </c>
      <c r="Y68">
        <v>13</v>
      </c>
      <c r="Z68" s="51"/>
      <c r="AC68" s="7" t="s">
        <v>370</v>
      </c>
      <c r="AD68" s="51" t="s">
        <v>245</v>
      </c>
      <c r="AG68" s="2">
        <f t="shared" si="10"/>
        <v>2300</v>
      </c>
      <c r="AI68" s="2" t="str">
        <f t="shared" si="11"/>
        <v>gold10002300</v>
      </c>
      <c r="AJ68" s="7">
        <v>1</v>
      </c>
      <c r="AK68" t="s">
        <v>598</v>
      </c>
      <c r="AL68" s="7">
        <v>1</v>
      </c>
      <c r="AM68" t="s">
        <v>631</v>
      </c>
      <c r="AN68">
        <v>1</v>
      </c>
      <c r="AO68" t="s">
        <v>645</v>
      </c>
      <c r="AP68">
        <v>1</v>
      </c>
      <c r="AQ68" t="s">
        <v>1212</v>
      </c>
      <c r="AR68">
        <v>1</v>
      </c>
      <c r="AS68" t="s">
        <v>1214</v>
      </c>
      <c r="AT68">
        <v>1</v>
      </c>
      <c r="BD68" s="51" t="s">
        <v>244</v>
      </c>
      <c r="BI68" t="s">
        <v>370</v>
      </c>
      <c r="BJ68" s="2" t="str">
        <f t="shared" si="13"/>
        <v>ERR</v>
      </c>
      <c r="BL68" s="212" t="s">
        <v>631</v>
      </c>
      <c r="BM68" s="29">
        <v>1</v>
      </c>
      <c r="BN68" s="212" t="s">
        <v>645</v>
      </c>
      <c r="BO68" s="7">
        <v>1</v>
      </c>
      <c r="BP68" s="119" t="s">
        <v>1212</v>
      </c>
      <c r="BQ68" s="7">
        <v>1</v>
      </c>
      <c r="BR68" s="212" t="s">
        <v>1214</v>
      </c>
      <c r="BS68" s="7">
        <v>1</v>
      </c>
    </row>
    <row r="69" spans="1:71" ht="16">
      <c r="A69" s="30">
        <v>67</v>
      </c>
      <c r="B69" s="30">
        <v>5</v>
      </c>
      <c r="C69" s="30" t="s">
        <v>1034</v>
      </c>
      <c r="D69" s="30"/>
      <c r="E69" s="30">
        <f t="shared" si="12"/>
        <v>5</v>
      </c>
      <c r="F69" s="15">
        <v>69</v>
      </c>
      <c r="G69" s="7" t="s">
        <v>1125</v>
      </c>
      <c r="H69" s="30" t="s">
        <v>1226</v>
      </c>
      <c r="I69">
        <v>20</v>
      </c>
      <c r="J69">
        <v>20</v>
      </c>
      <c r="K69" s="7">
        <v>2</v>
      </c>
      <c r="L69" t="s">
        <v>1156</v>
      </c>
      <c r="M69" s="7">
        <v>43</v>
      </c>
      <c r="N69" s="2" t="s">
        <v>107</v>
      </c>
      <c r="O69" s="2" t="s">
        <v>108</v>
      </c>
      <c r="P69" s="2" t="s">
        <v>10</v>
      </c>
      <c r="Q69" s="7" t="s">
        <v>312</v>
      </c>
      <c r="R69" s="183">
        <f t="shared" si="6"/>
        <v>400</v>
      </c>
      <c r="S69" s="7">
        <v>573</v>
      </c>
      <c r="T69" s="2" t="str">
        <f t="shared" si="8"/>
        <v>gold10002300,goldChange0to50,r1-basilisk-venom_75,r2-spectral-essence_45,r3-star-crossed-knot_15,</v>
      </c>
      <c r="U69" s="2" t="str">
        <f t="shared" si="9"/>
        <v>1,1,1,1,1,</v>
      </c>
      <c r="V69" s="7"/>
      <c r="X69">
        <v>24</v>
      </c>
      <c r="Y69">
        <v>14</v>
      </c>
      <c r="Z69" s="51"/>
      <c r="AC69" s="7" t="s">
        <v>1125</v>
      </c>
      <c r="AD69" s="51" t="s">
        <v>244</v>
      </c>
      <c r="AG69" s="2">
        <f t="shared" si="10"/>
        <v>2300</v>
      </c>
      <c r="AI69" s="2" t="str">
        <f t="shared" si="11"/>
        <v>gold10002300</v>
      </c>
      <c r="AJ69" s="7">
        <v>1</v>
      </c>
      <c r="AK69" t="s">
        <v>598</v>
      </c>
      <c r="AL69" s="7">
        <v>1</v>
      </c>
      <c r="AM69" t="s">
        <v>628</v>
      </c>
      <c r="AN69">
        <v>1</v>
      </c>
      <c r="AO69" t="s">
        <v>648</v>
      </c>
      <c r="AP69">
        <v>1</v>
      </c>
      <c r="AQ69" t="s">
        <v>1209</v>
      </c>
      <c r="AR69">
        <v>1</v>
      </c>
      <c r="AS69"/>
      <c r="AT69"/>
      <c r="BD69" s="51" t="s">
        <v>245</v>
      </c>
      <c r="BI69" t="s">
        <v>1125</v>
      </c>
      <c r="BJ69" s="2" t="str">
        <f t="shared" si="13"/>
        <v>OK</v>
      </c>
      <c r="BL69" s="212" t="s">
        <v>628</v>
      </c>
      <c r="BM69" s="29">
        <v>1</v>
      </c>
      <c r="BN69" s="212" t="s">
        <v>648</v>
      </c>
      <c r="BO69" s="7">
        <v>1</v>
      </c>
      <c r="BP69" s="214" t="s">
        <v>1209</v>
      </c>
      <c r="BQ69" s="7">
        <v>1</v>
      </c>
      <c r="BR69" s="7"/>
      <c r="BS69"/>
    </row>
    <row r="70" spans="1:71" ht="16">
      <c r="A70" s="30">
        <v>68</v>
      </c>
      <c r="B70" s="30">
        <v>5</v>
      </c>
      <c r="C70" s="30" t="s">
        <v>1034</v>
      </c>
      <c r="D70" s="30"/>
      <c r="E70" s="30">
        <f t="shared" si="12"/>
        <v>5</v>
      </c>
      <c r="F70" s="20">
        <v>70</v>
      </c>
      <c r="G70" s="7" t="s">
        <v>1126</v>
      </c>
      <c r="H70" s="30" t="s">
        <v>1226</v>
      </c>
      <c r="I70">
        <v>20</v>
      </c>
      <c r="J70">
        <v>20</v>
      </c>
      <c r="K70" s="7">
        <v>2</v>
      </c>
      <c r="L70" t="s">
        <v>1156</v>
      </c>
      <c r="M70" s="7">
        <v>43</v>
      </c>
      <c r="N70" s="2" t="s">
        <v>107</v>
      </c>
      <c r="O70" s="2" t="s">
        <v>108</v>
      </c>
      <c r="P70" s="2" t="s">
        <v>10</v>
      </c>
      <c r="Q70" s="7" t="s">
        <v>312</v>
      </c>
      <c r="R70" s="183">
        <f t="shared" si="6"/>
        <v>400</v>
      </c>
      <c r="S70" s="7">
        <v>573</v>
      </c>
      <c r="T70" s="2" t="str">
        <f t="shared" si="8"/>
        <v>gold10002300,goldChange0to50,r1-valic-dial_75,r2-fennec-foot_45,r3-star-crossed-knot_15,</v>
      </c>
      <c r="U70" s="2" t="str">
        <f t="shared" si="9"/>
        <v>1,1,1,1,1,</v>
      </c>
      <c r="V70" s="7"/>
      <c r="X70">
        <v>13</v>
      </c>
      <c r="Y70">
        <v>11</v>
      </c>
      <c r="Z70" s="51"/>
      <c r="AC70" s="7" t="s">
        <v>1126</v>
      </c>
      <c r="AD70" s="51" t="s">
        <v>244</v>
      </c>
      <c r="AG70" s="2">
        <f t="shared" si="10"/>
        <v>2300</v>
      </c>
      <c r="AI70" s="2" t="str">
        <f t="shared" si="11"/>
        <v>gold10002300</v>
      </c>
      <c r="AJ70" s="7">
        <v>1</v>
      </c>
      <c r="AK70" t="s">
        <v>598</v>
      </c>
      <c r="AL70" s="7">
        <v>1</v>
      </c>
      <c r="AM70" t="s">
        <v>622</v>
      </c>
      <c r="AN70">
        <v>1</v>
      </c>
      <c r="AO70" t="s">
        <v>651</v>
      </c>
      <c r="AP70">
        <v>1</v>
      </c>
      <c r="AQ70" t="s">
        <v>1209</v>
      </c>
      <c r="AR70">
        <v>1</v>
      </c>
      <c r="AS70"/>
      <c r="AT70"/>
      <c r="BD70" s="51" t="s">
        <v>245</v>
      </c>
      <c r="BI70" t="s">
        <v>1126</v>
      </c>
      <c r="BJ70" s="2" t="str">
        <f t="shared" si="13"/>
        <v>OK</v>
      </c>
      <c r="BL70" s="212" t="s">
        <v>622</v>
      </c>
      <c r="BM70" s="29">
        <v>1</v>
      </c>
      <c r="BN70" s="212" t="s">
        <v>651</v>
      </c>
      <c r="BO70" s="7">
        <v>1</v>
      </c>
      <c r="BP70" s="214" t="s">
        <v>1209</v>
      </c>
      <c r="BQ70" s="7">
        <v>1</v>
      </c>
      <c r="BR70" s="7"/>
      <c r="BS70"/>
    </row>
    <row r="71" spans="1:71" ht="16">
      <c r="A71" s="30">
        <v>69</v>
      </c>
      <c r="B71" s="30">
        <v>5</v>
      </c>
      <c r="C71" s="30" t="s">
        <v>1034</v>
      </c>
      <c r="D71" s="30"/>
      <c r="E71" s="30">
        <f t="shared" si="12"/>
        <v>5</v>
      </c>
      <c r="F71" s="15">
        <v>71</v>
      </c>
      <c r="G71" s="7" t="s">
        <v>1127</v>
      </c>
      <c r="H71" s="30" t="s">
        <v>1226</v>
      </c>
      <c r="I71">
        <v>20</v>
      </c>
      <c r="J71">
        <v>20</v>
      </c>
      <c r="K71" s="7">
        <v>2</v>
      </c>
      <c r="L71" t="s">
        <v>1156</v>
      </c>
      <c r="M71" s="7">
        <v>45</v>
      </c>
      <c r="N71" s="2" t="s">
        <v>107</v>
      </c>
      <c r="O71" s="2" t="s">
        <v>108</v>
      </c>
      <c r="P71" s="2" t="s">
        <v>10</v>
      </c>
      <c r="Q71" s="7" t="s">
        <v>312</v>
      </c>
      <c r="R71" s="183">
        <f t="shared" si="6"/>
        <v>400</v>
      </c>
      <c r="S71" s="7">
        <v>573</v>
      </c>
      <c r="T71" s="2" t="str">
        <f t="shared" si="8"/>
        <v>gold10002400,goldChange0to50,r1-everlast-ember_75,r2-laeran-branch_45,r3-star-crossed-knot_15,</v>
      </c>
      <c r="U71" s="2" t="str">
        <f t="shared" si="9"/>
        <v>1,1,1,1,1,</v>
      </c>
      <c r="V71" s="7"/>
      <c r="X71">
        <v>18</v>
      </c>
      <c r="Y71">
        <v>14</v>
      </c>
      <c r="Z71" s="51"/>
      <c r="AC71" s="7" t="s">
        <v>1127</v>
      </c>
      <c r="AD71" s="51" t="s">
        <v>244</v>
      </c>
      <c r="AG71" s="2">
        <f t="shared" si="10"/>
        <v>2400</v>
      </c>
      <c r="AI71" s="2" t="str">
        <f t="shared" si="11"/>
        <v>gold10002400</v>
      </c>
      <c r="AJ71" s="7">
        <v>1</v>
      </c>
      <c r="AK71" t="s">
        <v>598</v>
      </c>
      <c r="AL71" s="7">
        <v>1</v>
      </c>
      <c r="AM71" t="s">
        <v>625</v>
      </c>
      <c r="AN71">
        <v>1</v>
      </c>
      <c r="AO71" t="s">
        <v>655</v>
      </c>
      <c r="AP71">
        <v>1</v>
      </c>
      <c r="AQ71" t="s">
        <v>1209</v>
      </c>
      <c r="AR71">
        <v>1</v>
      </c>
      <c r="AS71"/>
      <c r="AT71"/>
      <c r="BD71" s="51" t="s">
        <v>245</v>
      </c>
      <c r="BI71" t="s">
        <v>1127</v>
      </c>
      <c r="BJ71" s="2" t="str">
        <f t="shared" si="13"/>
        <v>OK</v>
      </c>
      <c r="BL71" s="212" t="s">
        <v>625</v>
      </c>
      <c r="BM71" s="29">
        <v>1</v>
      </c>
      <c r="BN71" s="212" t="s">
        <v>655</v>
      </c>
      <c r="BO71" s="7">
        <v>1</v>
      </c>
      <c r="BP71" s="214" t="s">
        <v>1209</v>
      </c>
      <c r="BQ71" s="7">
        <v>1</v>
      </c>
      <c r="BR71" s="7"/>
      <c r="BS71" s="7"/>
    </row>
    <row r="72" spans="1:71" ht="16">
      <c r="A72" s="30">
        <v>70</v>
      </c>
      <c r="B72" s="30">
        <v>5</v>
      </c>
      <c r="C72" s="30" t="s">
        <v>1034</v>
      </c>
      <c r="D72" s="30"/>
      <c r="E72" s="30">
        <f t="shared" si="12"/>
        <v>5</v>
      </c>
      <c r="F72" s="20">
        <v>72</v>
      </c>
      <c r="G72" s="7" t="s">
        <v>1128</v>
      </c>
      <c r="H72" s="30" t="s">
        <v>1226</v>
      </c>
      <c r="I72">
        <v>20</v>
      </c>
      <c r="J72">
        <v>20</v>
      </c>
      <c r="K72" s="7">
        <v>2</v>
      </c>
      <c r="L72" t="s">
        <v>1156</v>
      </c>
      <c r="M72" s="7">
        <v>45</v>
      </c>
      <c r="N72" s="2" t="s">
        <v>107</v>
      </c>
      <c r="O72" s="2" t="s">
        <v>108</v>
      </c>
      <c r="P72" s="2" t="s">
        <v>10</v>
      </c>
      <c r="Q72" s="7" t="s">
        <v>312</v>
      </c>
      <c r="R72" s="183">
        <f t="shared" si="6"/>
        <v>400</v>
      </c>
      <c r="S72" s="7">
        <v>573</v>
      </c>
      <c r="T72" s="2" t="str">
        <f t="shared" si="8"/>
        <v>gold10002400,goldChange0to50,r1-eisenglass-vial_75,r2-aurielian-powder_45,r3-star-crossed-knot_15,r4pinch-lava-beetle-shard_25</v>
      </c>
      <c r="U72" s="2" t="str">
        <f t="shared" si="9"/>
        <v>1,1,1,1,1,1</v>
      </c>
      <c r="V72" s="7" t="s">
        <v>567</v>
      </c>
      <c r="W72" s="2">
        <v>1</v>
      </c>
      <c r="X72">
        <v>23</v>
      </c>
      <c r="Y72">
        <v>13</v>
      </c>
      <c r="Z72" s="51"/>
      <c r="AC72" s="7" t="s">
        <v>1128</v>
      </c>
      <c r="AD72" s="51" t="s">
        <v>244</v>
      </c>
      <c r="AG72" s="2">
        <f t="shared" si="10"/>
        <v>2400</v>
      </c>
      <c r="AI72" s="2" t="str">
        <f t="shared" si="11"/>
        <v>gold10002400</v>
      </c>
      <c r="AJ72" s="7">
        <v>1</v>
      </c>
      <c r="AK72" t="s">
        <v>598</v>
      </c>
      <c r="AL72" s="7">
        <v>1</v>
      </c>
      <c r="AM72" t="s">
        <v>642</v>
      </c>
      <c r="AN72">
        <v>1</v>
      </c>
      <c r="AO72" t="s">
        <v>658</v>
      </c>
      <c r="AP72">
        <v>1</v>
      </c>
      <c r="AQ72" t="s">
        <v>1209</v>
      </c>
      <c r="AR72">
        <v>1</v>
      </c>
      <c r="AS72" t="s">
        <v>1217</v>
      </c>
      <c r="AT72">
        <v>1</v>
      </c>
      <c r="BD72" s="51" t="s">
        <v>245</v>
      </c>
      <c r="BI72" t="s">
        <v>1128</v>
      </c>
      <c r="BJ72" s="2" t="str">
        <f t="shared" si="13"/>
        <v>OK</v>
      </c>
      <c r="BL72" s="212" t="s">
        <v>642</v>
      </c>
      <c r="BM72" s="29">
        <v>1</v>
      </c>
      <c r="BN72" s="212" t="s">
        <v>658</v>
      </c>
      <c r="BO72" s="7">
        <v>1</v>
      </c>
      <c r="BP72" s="214" t="s">
        <v>1209</v>
      </c>
      <c r="BQ72" s="7">
        <v>1</v>
      </c>
      <c r="BR72" s="7" t="s">
        <v>1215</v>
      </c>
      <c r="BS72" s="7">
        <v>1</v>
      </c>
    </row>
    <row r="73" spans="1:71" ht="16">
      <c r="A73" s="30">
        <v>71</v>
      </c>
      <c r="B73" s="30">
        <v>6</v>
      </c>
      <c r="C73" s="30" t="s">
        <v>1034</v>
      </c>
      <c r="D73" s="30"/>
      <c r="E73" s="30">
        <f t="shared" si="12"/>
        <v>6</v>
      </c>
      <c r="F73" s="15">
        <v>73</v>
      </c>
      <c r="G73" s="7" t="s">
        <v>1129</v>
      </c>
      <c r="H73" s="30" t="s">
        <v>1226</v>
      </c>
      <c r="I73">
        <v>25</v>
      </c>
      <c r="J73">
        <v>25</v>
      </c>
      <c r="K73" s="7">
        <v>3</v>
      </c>
      <c r="L73" t="s">
        <v>1157</v>
      </c>
      <c r="M73" s="7">
        <v>45</v>
      </c>
      <c r="N73" s="2" t="s">
        <v>107</v>
      </c>
      <c r="O73" s="2" t="s">
        <v>108</v>
      </c>
      <c r="P73" s="2" t="s">
        <v>10</v>
      </c>
      <c r="Q73" s="7" t="s">
        <v>312</v>
      </c>
      <c r="R73" s="183">
        <f t="shared" si="6"/>
        <v>500</v>
      </c>
      <c r="S73" s="7">
        <v>904</v>
      </c>
      <c r="T73" s="2" t="str">
        <f t="shared" si="8"/>
        <v>gold10002400,goldChange0to50,r1-caliex-fruit_75,r2-eliore-tonic_45,r3-auriel-tomb_15,</v>
      </c>
      <c r="U73" s="2" t="str">
        <f t="shared" si="9"/>
        <v>1,1,1,1,1,</v>
      </c>
      <c r="V73" s="7"/>
      <c r="X73">
        <v>14</v>
      </c>
      <c r="Y73">
        <v>11</v>
      </c>
      <c r="Z73" s="51"/>
      <c r="AC73" s="7" t="s">
        <v>1129</v>
      </c>
      <c r="AD73" s="51" t="s">
        <v>247</v>
      </c>
      <c r="AG73" s="2">
        <f t="shared" si="10"/>
        <v>2400</v>
      </c>
      <c r="AI73" s="2" t="str">
        <f t="shared" si="11"/>
        <v>gold10002400</v>
      </c>
      <c r="AJ73" s="7">
        <v>1</v>
      </c>
      <c r="AK73" t="s">
        <v>598</v>
      </c>
      <c r="AL73" s="7">
        <v>1</v>
      </c>
      <c r="AM73" t="s">
        <v>639</v>
      </c>
      <c r="AN73">
        <v>1</v>
      </c>
      <c r="AO73" t="s">
        <v>661</v>
      </c>
      <c r="AP73">
        <v>1</v>
      </c>
      <c r="AQ73" t="s">
        <v>1210</v>
      </c>
      <c r="AR73">
        <v>1</v>
      </c>
      <c r="AS73"/>
      <c r="AT73"/>
      <c r="BD73" s="51" t="s">
        <v>243</v>
      </c>
      <c r="BI73" t="s">
        <v>1129</v>
      </c>
      <c r="BJ73" s="2" t="str">
        <f t="shared" si="13"/>
        <v>OK</v>
      </c>
      <c r="BL73" s="212" t="s">
        <v>639</v>
      </c>
      <c r="BM73" s="29">
        <v>1</v>
      </c>
      <c r="BN73" s="212" t="s">
        <v>661</v>
      </c>
      <c r="BO73" s="7">
        <v>1</v>
      </c>
      <c r="BP73" s="119" t="s">
        <v>1210</v>
      </c>
      <c r="BQ73" s="7">
        <v>1</v>
      </c>
      <c r="BR73" s="7"/>
      <c r="BS73" s="7"/>
    </row>
    <row r="74" spans="1:71" ht="16">
      <c r="A74" s="30">
        <v>72</v>
      </c>
      <c r="B74" s="30">
        <v>6</v>
      </c>
      <c r="C74" s="30" t="s">
        <v>1034</v>
      </c>
      <c r="D74" s="30"/>
      <c r="E74" s="30">
        <f t="shared" si="12"/>
        <v>6</v>
      </c>
      <c r="F74" s="20">
        <v>74</v>
      </c>
      <c r="G74" s="7" t="s">
        <v>1130</v>
      </c>
      <c r="H74" s="30" t="s">
        <v>1226</v>
      </c>
      <c r="I74">
        <v>25</v>
      </c>
      <c r="J74">
        <v>25</v>
      </c>
      <c r="K74" s="7">
        <v>3</v>
      </c>
      <c r="L74" t="s">
        <v>1157</v>
      </c>
      <c r="M74" s="7">
        <v>47</v>
      </c>
      <c r="N74" s="2" t="s">
        <v>107</v>
      </c>
      <c r="O74" s="2" t="s">
        <v>108</v>
      </c>
      <c r="P74" s="2" t="s">
        <v>10</v>
      </c>
      <c r="Q74" s="7" t="s">
        <v>312</v>
      </c>
      <c r="R74" s="183">
        <f t="shared" ref="R74:R112" si="14">J74*20</f>
        <v>500</v>
      </c>
      <c r="S74" s="7">
        <v>904</v>
      </c>
      <c r="T74" s="2" t="str">
        <f t="shared" si="8"/>
        <v>gold10002500,goldChange0to50,r1-daybreak-opal_75,r2-elf-bane_45,r3-auriel-tomb_15,</v>
      </c>
      <c r="U74" s="2" t="str">
        <f t="shared" si="9"/>
        <v>1,1,1,1,1,</v>
      </c>
      <c r="V74" s="7"/>
      <c r="X74">
        <v>19</v>
      </c>
      <c r="Y74">
        <v>11</v>
      </c>
      <c r="Z74" s="51"/>
      <c r="AC74" s="7" t="s">
        <v>1130</v>
      </c>
      <c r="AD74" s="51" t="s">
        <v>247</v>
      </c>
      <c r="AG74" s="2">
        <f t="shared" si="10"/>
        <v>2500</v>
      </c>
      <c r="AI74" s="2" t="str">
        <f t="shared" si="11"/>
        <v>gold10002500</v>
      </c>
      <c r="AJ74" s="7">
        <v>1</v>
      </c>
      <c r="AK74" t="s">
        <v>598</v>
      </c>
      <c r="AL74" s="7">
        <v>1</v>
      </c>
      <c r="AM74" t="s">
        <v>637</v>
      </c>
      <c r="AN74">
        <v>1</v>
      </c>
      <c r="AO74" t="s">
        <v>645</v>
      </c>
      <c r="AP74">
        <v>1</v>
      </c>
      <c r="AQ74" t="s">
        <v>1210</v>
      </c>
      <c r="AR74">
        <v>1</v>
      </c>
      <c r="AS74"/>
      <c r="AT74"/>
      <c r="BD74" s="51" t="s">
        <v>243</v>
      </c>
      <c r="BI74" t="s">
        <v>1130</v>
      </c>
      <c r="BJ74" s="2" t="str">
        <f t="shared" si="13"/>
        <v>OK</v>
      </c>
      <c r="BL74" s="212" t="s">
        <v>637</v>
      </c>
      <c r="BM74" s="29">
        <v>1</v>
      </c>
      <c r="BN74" s="212" t="s">
        <v>645</v>
      </c>
      <c r="BO74" s="29">
        <v>1</v>
      </c>
      <c r="BP74" s="119" t="s">
        <v>1210</v>
      </c>
      <c r="BQ74" s="29">
        <v>1</v>
      </c>
      <c r="BR74" s="7"/>
      <c r="BS74" s="7"/>
    </row>
    <row r="75" spans="1:71" ht="16">
      <c r="A75" s="30">
        <v>73</v>
      </c>
      <c r="B75" s="30">
        <v>6</v>
      </c>
      <c r="C75" s="30" t="s">
        <v>1034</v>
      </c>
      <c r="D75" s="30"/>
      <c r="E75" s="30">
        <f t="shared" si="12"/>
        <v>6</v>
      </c>
      <c r="F75" s="15">
        <v>75</v>
      </c>
      <c r="G75" s="7" t="s">
        <v>1131</v>
      </c>
      <c r="H75" s="30" t="s">
        <v>1226</v>
      </c>
      <c r="I75">
        <v>25</v>
      </c>
      <c r="J75">
        <v>25</v>
      </c>
      <c r="K75" s="7">
        <v>3</v>
      </c>
      <c r="L75" t="s">
        <v>1157</v>
      </c>
      <c r="M75" s="7">
        <v>47</v>
      </c>
      <c r="N75" s="2" t="s">
        <v>107</v>
      </c>
      <c r="O75" s="2" t="s">
        <v>108</v>
      </c>
      <c r="P75" s="2" t="s">
        <v>10</v>
      </c>
      <c r="Q75" s="7" t="s">
        <v>312</v>
      </c>
      <c r="R75" s="183">
        <f t="shared" si="14"/>
        <v>500</v>
      </c>
      <c r="S75" s="7">
        <v>904</v>
      </c>
      <c r="T75" s="2" t="str">
        <f t="shared" si="8"/>
        <v>gold10002500,goldChange0to50,r1-ogre-tooth_75,r2-spectral-essence_45,r3-auriel-tomb_15,</v>
      </c>
      <c r="U75" s="2" t="str">
        <f t="shared" si="9"/>
        <v>1,1,1,1,1,</v>
      </c>
      <c r="V75" s="7"/>
      <c r="X75">
        <v>27</v>
      </c>
      <c r="Y75">
        <v>16</v>
      </c>
      <c r="Z75" s="51"/>
      <c r="AC75" s="7" t="s">
        <v>1131</v>
      </c>
      <c r="AD75" s="51" t="s">
        <v>247</v>
      </c>
      <c r="AG75" s="2">
        <f t="shared" si="10"/>
        <v>2500</v>
      </c>
      <c r="AI75" s="2" t="str">
        <f t="shared" si="11"/>
        <v>gold10002500</v>
      </c>
      <c r="AJ75" s="7">
        <v>1</v>
      </c>
      <c r="AK75" t="s">
        <v>598</v>
      </c>
      <c r="AL75" s="7">
        <v>1</v>
      </c>
      <c r="AM75" t="s">
        <v>634</v>
      </c>
      <c r="AN75">
        <v>1</v>
      </c>
      <c r="AO75" t="s">
        <v>648</v>
      </c>
      <c r="AP75">
        <v>1</v>
      </c>
      <c r="AQ75" t="s">
        <v>1210</v>
      </c>
      <c r="AR75">
        <v>1</v>
      </c>
      <c r="AS75"/>
      <c r="AT75"/>
      <c r="BD75" s="51" t="s">
        <v>243</v>
      </c>
      <c r="BI75" t="s">
        <v>1131</v>
      </c>
      <c r="BJ75" s="2" t="str">
        <f t="shared" si="13"/>
        <v>OK</v>
      </c>
      <c r="BL75" s="212" t="s">
        <v>634</v>
      </c>
      <c r="BM75" s="29">
        <v>1</v>
      </c>
      <c r="BN75" s="212" t="s">
        <v>648</v>
      </c>
      <c r="BO75" s="29">
        <v>1</v>
      </c>
      <c r="BP75" s="119" t="s">
        <v>1210</v>
      </c>
      <c r="BQ75" s="29">
        <v>1</v>
      </c>
      <c r="BR75" s="7"/>
      <c r="BS75" s="7"/>
    </row>
    <row r="76" spans="1:71" ht="16">
      <c r="A76" s="30">
        <v>74</v>
      </c>
      <c r="B76" s="30">
        <v>6</v>
      </c>
      <c r="C76" s="30" t="s">
        <v>1034</v>
      </c>
      <c r="D76" s="30"/>
      <c r="E76" s="30">
        <f t="shared" si="12"/>
        <v>6</v>
      </c>
      <c r="F76" s="20">
        <v>76</v>
      </c>
      <c r="G76" s="7" t="s">
        <v>1132</v>
      </c>
      <c r="H76" s="30" t="s">
        <v>1226</v>
      </c>
      <c r="I76">
        <v>25</v>
      </c>
      <c r="J76">
        <v>25</v>
      </c>
      <c r="K76" s="7">
        <v>3</v>
      </c>
      <c r="L76" t="s">
        <v>1157</v>
      </c>
      <c r="M76" s="7">
        <v>47</v>
      </c>
      <c r="N76" s="2" t="s">
        <v>107</v>
      </c>
      <c r="O76" s="2" t="s">
        <v>108</v>
      </c>
      <c r="P76" s="2" t="s">
        <v>10</v>
      </c>
      <c r="Q76" s="7" t="s">
        <v>312</v>
      </c>
      <c r="R76" s="183">
        <f t="shared" si="14"/>
        <v>500</v>
      </c>
      <c r="S76" s="7">
        <v>904</v>
      </c>
      <c r="T76" s="2" t="str">
        <f t="shared" si="8"/>
        <v>gold10002500,goldChange0to50,r1-rok-egg_75,r2-fennec-foot_45,r3-auriel-tomb_15,r4pinch-tark-ritual-blade-shard_25</v>
      </c>
      <c r="U76" s="2" t="str">
        <f t="shared" si="9"/>
        <v>1,1,1,1,1,1</v>
      </c>
      <c r="V76" s="7" t="s">
        <v>566</v>
      </c>
      <c r="W76" s="2">
        <v>1</v>
      </c>
      <c r="X76">
        <v>13</v>
      </c>
      <c r="Y76">
        <v>10</v>
      </c>
      <c r="Z76" s="51"/>
      <c r="AC76" s="7" t="s">
        <v>1132</v>
      </c>
      <c r="AD76" s="51" t="s">
        <v>247</v>
      </c>
      <c r="AG76" s="2">
        <f t="shared" si="10"/>
        <v>2500</v>
      </c>
      <c r="AI76" s="2" t="str">
        <f t="shared" si="11"/>
        <v>gold10002500</v>
      </c>
      <c r="AJ76" s="7">
        <v>1</v>
      </c>
      <c r="AK76" t="s">
        <v>598</v>
      </c>
      <c r="AL76" s="7">
        <v>1</v>
      </c>
      <c r="AM76" t="s">
        <v>631</v>
      </c>
      <c r="AN76">
        <v>1</v>
      </c>
      <c r="AO76" t="s">
        <v>651</v>
      </c>
      <c r="AP76">
        <v>1</v>
      </c>
      <c r="AQ76" t="s">
        <v>1210</v>
      </c>
      <c r="AR76">
        <v>1</v>
      </c>
      <c r="AS76" t="s">
        <v>1218</v>
      </c>
      <c r="AT76">
        <v>1</v>
      </c>
      <c r="BD76" s="51" t="s">
        <v>243</v>
      </c>
      <c r="BI76" t="s">
        <v>1132</v>
      </c>
      <c r="BJ76" s="2" t="str">
        <f t="shared" si="13"/>
        <v>OK</v>
      </c>
      <c r="BL76" s="212" t="s">
        <v>631</v>
      </c>
      <c r="BM76" s="29">
        <v>1</v>
      </c>
      <c r="BN76" s="212" t="s">
        <v>651</v>
      </c>
      <c r="BO76" s="29">
        <v>1</v>
      </c>
      <c r="BP76" s="119" t="s">
        <v>1210</v>
      </c>
      <c r="BQ76" s="29">
        <v>1</v>
      </c>
      <c r="BR76" s="7" t="s">
        <v>1216</v>
      </c>
      <c r="BS76" s="7">
        <v>1</v>
      </c>
    </row>
    <row r="77" spans="1:71" ht="16">
      <c r="A77" s="30">
        <v>75</v>
      </c>
      <c r="B77" s="30">
        <v>6</v>
      </c>
      <c r="C77" s="30" t="s">
        <v>1034</v>
      </c>
      <c r="D77" s="30"/>
      <c r="E77" s="30">
        <f t="shared" si="12"/>
        <v>6</v>
      </c>
      <c r="F77" s="15">
        <v>77</v>
      </c>
      <c r="G77" s="7" t="s">
        <v>371</v>
      </c>
      <c r="H77" s="30" t="s">
        <v>1226</v>
      </c>
      <c r="I77">
        <v>25</v>
      </c>
      <c r="J77">
        <v>25</v>
      </c>
      <c r="K77" s="7">
        <v>5</v>
      </c>
      <c r="L77" t="s">
        <v>197</v>
      </c>
      <c r="M77" s="7">
        <v>49</v>
      </c>
      <c r="N77" s="2" t="s">
        <v>107</v>
      </c>
      <c r="O77" s="2" t="s">
        <v>108</v>
      </c>
      <c r="P77" s="2" t="s">
        <v>10</v>
      </c>
      <c r="Q77" s="7" t="s">
        <v>312</v>
      </c>
      <c r="R77" s="183">
        <f t="shared" si="14"/>
        <v>500</v>
      </c>
      <c r="S77" s="7">
        <v>904</v>
      </c>
      <c r="T77" s="2" t="str">
        <f t="shared" si="8"/>
        <v>gold10002600,goldChange0to50,r1-basilisk-venom_75,r2-laeran-branch_45,r3-nightdance-card_15,</v>
      </c>
      <c r="U77" s="2" t="str">
        <f t="shared" si="9"/>
        <v>1,1,1,1,1,</v>
      </c>
      <c r="V77" s="7"/>
      <c r="X77">
        <v>22</v>
      </c>
      <c r="Y77">
        <v>10</v>
      </c>
      <c r="Z77" s="51"/>
      <c r="AC77" s="7" t="s">
        <v>371</v>
      </c>
      <c r="AD77" s="51" t="s">
        <v>243</v>
      </c>
      <c r="AG77" s="2">
        <f t="shared" si="10"/>
        <v>2600</v>
      </c>
      <c r="AI77" s="2" t="str">
        <f t="shared" si="11"/>
        <v>gold10002600</v>
      </c>
      <c r="AJ77" s="7">
        <v>1</v>
      </c>
      <c r="AK77" t="s">
        <v>598</v>
      </c>
      <c r="AL77" s="7">
        <v>1</v>
      </c>
      <c r="AM77" t="s">
        <v>628</v>
      </c>
      <c r="AN77">
        <v>1</v>
      </c>
      <c r="AO77" t="s">
        <v>655</v>
      </c>
      <c r="AP77">
        <v>1</v>
      </c>
      <c r="AQ77" t="s">
        <v>1211</v>
      </c>
      <c r="AR77">
        <v>1</v>
      </c>
      <c r="AS77"/>
      <c r="AT77"/>
      <c r="BD77" s="51" t="s">
        <v>246</v>
      </c>
      <c r="BI77" t="s">
        <v>371</v>
      </c>
      <c r="BJ77" s="2" t="str">
        <f t="shared" si="13"/>
        <v>OK</v>
      </c>
      <c r="BL77" s="212" t="s">
        <v>628</v>
      </c>
      <c r="BM77" s="29">
        <v>1</v>
      </c>
      <c r="BN77" s="212" t="s">
        <v>655</v>
      </c>
      <c r="BO77" s="29">
        <v>1</v>
      </c>
      <c r="BP77" s="119" t="s">
        <v>1211</v>
      </c>
      <c r="BQ77" s="29">
        <v>1</v>
      </c>
      <c r="BR77" s="7"/>
      <c r="BS77" s="7"/>
    </row>
    <row r="78" spans="1:71" ht="16">
      <c r="A78" s="30">
        <v>76</v>
      </c>
      <c r="B78" s="30">
        <v>6</v>
      </c>
      <c r="C78" s="30" t="s">
        <v>1034</v>
      </c>
      <c r="D78" s="30"/>
      <c r="E78" s="30">
        <f t="shared" si="12"/>
        <v>6</v>
      </c>
      <c r="F78" s="20">
        <v>78</v>
      </c>
      <c r="G78" s="7" t="s">
        <v>372</v>
      </c>
      <c r="H78" s="30" t="s">
        <v>1226</v>
      </c>
      <c r="I78">
        <v>25</v>
      </c>
      <c r="J78">
        <v>25</v>
      </c>
      <c r="K78" s="7">
        <v>5</v>
      </c>
      <c r="L78" t="s">
        <v>197</v>
      </c>
      <c r="M78" s="7">
        <v>49</v>
      </c>
      <c r="N78" s="2" t="s">
        <v>107</v>
      </c>
      <c r="O78" s="2" t="s">
        <v>108</v>
      </c>
      <c r="P78" s="2" t="s">
        <v>10</v>
      </c>
      <c r="Q78" s="7" t="s">
        <v>312</v>
      </c>
      <c r="R78" s="183">
        <f t="shared" si="14"/>
        <v>500</v>
      </c>
      <c r="S78" s="7">
        <v>904</v>
      </c>
      <c r="T78" s="2" t="str">
        <f t="shared" si="8"/>
        <v>gold10002600,goldChange0to50,r1-valic-dial_75,r2-aurielian-powder_45,r3-nightdance-card_15,</v>
      </c>
      <c r="U78" s="2" t="str">
        <f t="shared" si="9"/>
        <v>1,1,1,1,1,</v>
      </c>
      <c r="V78" s="7"/>
      <c r="X78">
        <v>25</v>
      </c>
      <c r="Y78">
        <v>16</v>
      </c>
      <c r="Z78" s="51"/>
      <c r="AC78" s="7" t="s">
        <v>372</v>
      </c>
      <c r="AD78" s="51" t="s">
        <v>243</v>
      </c>
      <c r="AG78" s="2">
        <f t="shared" si="10"/>
        <v>2600</v>
      </c>
      <c r="AI78" s="2" t="str">
        <f t="shared" si="11"/>
        <v>gold10002600</v>
      </c>
      <c r="AJ78" s="7">
        <v>1</v>
      </c>
      <c r="AK78" t="s">
        <v>598</v>
      </c>
      <c r="AL78" s="7">
        <v>1</v>
      </c>
      <c r="AM78" t="s">
        <v>622</v>
      </c>
      <c r="AN78">
        <v>1</v>
      </c>
      <c r="AO78" t="s">
        <v>658</v>
      </c>
      <c r="AP78">
        <v>1</v>
      </c>
      <c r="AQ78" t="s">
        <v>1211</v>
      </c>
      <c r="AR78">
        <v>1</v>
      </c>
      <c r="AS78"/>
      <c r="AT78"/>
      <c r="BD78" s="51" t="s">
        <v>246</v>
      </c>
      <c r="BI78" t="s">
        <v>372</v>
      </c>
      <c r="BJ78" s="2" t="str">
        <f t="shared" si="13"/>
        <v>OK</v>
      </c>
      <c r="BL78" s="212" t="s">
        <v>622</v>
      </c>
      <c r="BM78" s="29">
        <v>1</v>
      </c>
      <c r="BN78" s="212" t="s">
        <v>658</v>
      </c>
      <c r="BO78" s="29">
        <v>1</v>
      </c>
      <c r="BP78" s="119" t="s">
        <v>1211</v>
      </c>
      <c r="BQ78" s="29">
        <v>1</v>
      </c>
      <c r="BR78" s="7"/>
      <c r="BS78" s="7"/>
    </row>
    <row r="79" spans="1:71" ht="16">
      <c r="A79" s="30">
        <v>77</v>
      </c>
      <c r="B79" s="30">
        <v>6</v>
      </c>
      <c r="C79" s="30" t="s">
        <v>1034</v>
      </c>
      <c r="D79" s="30"/>
      <c r="E79" s="30">
        <f t="shared" si="12"/>
        <v>6</v>
      </c>
      <c r="F79" s="15">
        <v>79</v>
      </c>
      <c r="G79" s="7" t="s">
        <v>373</v>
      </c>
      <c r="H79" s="30" t="s">
        <v>1226</v>
      </c>
      <c r="I79">
        <v>25</v>
      </c>
      <c r="J79">
        <v>25</v>
      </c>
      <c r="K79" s="7">
        <v>5</v>
      </c>
      <c r="L79" t="s">
        <v>197</v>
      </c>
      <c r="M79" s="7">
        <v>49</v>
      </c>
      <c r="N79" s="2" t="s">
        <v>107</v>
      </c>
      <c r="O79" s="2" t="s">
        <v>108</v>
      </c>
      <c r="P79" s="2" t="s">
        <v>10</v>
      </c>
      <c r="Q79" s="7" t="s">
        <v>312</v>
      </c>
      <c r="R79" s="183">
        <f t="shared" si="14"/>
        <v>500</v>
      </c>
      <c r="S79" s="7">
        <v>904</v>
      </c>
      <c r="T79" s="2" t="str">
        <f t="shared" si="8"/>
        <v>gold10002600,goldChange0to50,r1-everlast-ember_75,r2-eliore-tonic_45,r3-nightdance-card_15,</v>
      </c>
      <c r="U79" s="2" t="str">
        <f t="shared" si="9"/>
        <v>1,1,1,1,1,</v>
      </c>
      <c r="V79" s="7"/>
      <c r="X79">
        <v>15</v>
      </c>
      <c r="Y79">
        <v>11</v>
      </c>
      <c r="Z79" s="51"/>
      <c r="AC79" s="7" t="s">
        <v>373</v>
      </c>
      <c r="AD79" s="51" t="s">
        <v>243</v>
      </c>
      <c r="AG79" s="2">
        <f t="shared" si="10"/>
        <v>2600</v>
      </c>
      <c r="AI79" s="2" t="str">
        <f t="shared" si="11"/>
        <v>gold10002600</v>
      </c>
      <c r="AJ79" s="7">
        <v>1</v>
      </c>
      <c r="AK79" t="s">
        <v>598</v>
      </c>
      <c r="AL79" s="7">
        <v>1</v>
      </c>
      <c r="AM79" t="s">
        <v>625</v>
      </c>
      <c r="AN79">
        <v>1</v>
      </c>
      <c r="AO79" t="s">
        <v>661</v>
      </c>
      <c r="AP79">
        <v>1</v>
      </c>
      <c r="AQ79" t="s">
        <v>1211</v>
      </c>
      <c r="AR79">
        <v>1</v>
      </c>
      <c r="AS79"/>
      <c r="AT79"/>
      <c r="BD79" s="51" t="s">
        <v>246</v>
      </c>
      <c r="BI79" t="s">
        <v>373</v>
      </c>
      <c r="BJ79" s="2" t="str">
        <f t="shared" si="13"/>
        <v>OK</v>
      </c>
      <c r="BL79" s="212" t="s">
        <v>625</v>
      </c>
      <c r="BM79" s="29">
        <v>1</v>
      </c>
      <c r="BN79" s="212" t="s">
        <v>661</v>
      </c>
      <c r="BO79" s="29">
        <v>1</v>
      </c>
      <c r="BP79" s="119" t="s">
        <v>1211</v>
      </c>
      <c r="BQ79" s="29">
        <v>1</v>
      </c>
      <c r="BR79" s="7"/>
      <c r="BS79" s="7"/>
    </row>
    <row r="80" spans="1:71" ht="16">
      <c r="A80" s="30">
        <v>78</v>
      </c>
      <c r="B80" s="30">
        <v>6</v>
      </c>
      <c r="C80" s="30" t="s">
        <v>1034</v>
      </c>
      <c r="D80" s="30"/>
      <c r="E80" s="30">
        <f t="shared" si="12"/>
        <v>6</v>
      </c>
      <c r="F80" s="20">
        <v>80</v>
      </c>
      <c r="G80" s="7" t="s">
        <v>374</v>
      </c>
      <c r="H80" s="30" t="s">
        <v>1226</v>
      </c>
      <c r="I80">
        <v>25</v>
      </c>
      <c r="J80">
        <v>25</v>
      </c>
      <c r="K80" s="7">
        <v>5</v>
      </c>
      <c r="L80" t="s">
        <v>197</v>
      </c>
      <c r="M80" s="7">
        <v>51</v>
      </c>
      <c r="N80" s="2" t="s">
        <v>107</v>
      </c>
      <c r="O80" s="2" t="s">
        <v>108</v>
      </c>
      <c r="P80" s="2" t="s">
        <v>10</v>
      </c>
      <c r="Q80" s="7" t="s">
        <v>312</v>
      </c>
      <c r="R80" s="183">
        <f t="shared" si="14"/>
        <v>500</v>
      </c>
      <c r="S80" s="7">
        <v>904</v>
      </c>
      <c r="T80" s="2" t="str">
        <f t="shared" si="8"/>
        <v>gold10002700,goldChange0to50,r1-eisenglass-vial_75,r2-elf-bane_45,r3-nightdance-card_15,r4pinch-lava-beetle-shard_25</v>
      </c>
      <c r="U80" s="2" t="str">
        <f t="shared" si="9"/>
        <v>1,1,1,1,1,1</v>
      </c>
      <c r="V80" s="7" t="s">
        <v>566</v>
      </c>
      <c r="W80" s="2">
        <v>1</v>
      </c>
      <c r="X80">
        <v>18</v>
      </c>
      <c r="Y80">
        <v>14</v>
      </c>
      <c r="Z80" s="51"/>
      <c r="AC80" s="7" t="s">
        <v>374</v>
      </c>
      <c r="AD80" s="51" t="s">
        <v>243</v>
      </c>
      <c r="AG80" s="2">
        <f t="shared" si="10"/>
        <v>2700</v>
      </c>
      <c r="AI80" s="2" t="str">
        <f t="shared" si="11"/>
        <v>gold10002700</v>
      </c>
      <c r="AJ80" s="7">
        <v>1</v>
      </c>
      <c r="AK80" t="s">
        <v>598</v>
      </c>
      <c r="AL80" s="7">
        <v>1</v>
      </c>
      <c r="AM80" t="s">
        <v>642</v>
      </c>
      <c r="AN80">
        <v>1</v>
      </c>
      <c r="AO80" t="s">
        <v>645</v>
      </c>
      <c r="AP80">
        <v>1</v>
      </c>
      <c r="AQ80" t="s">
        <v>1211</v>
      </c>
      <c r="AR80">
        <v>1</v>
      </c>
      <c r="AS80" t="s">
        <v>1217</v>
      </c>
      <c r="AT80">
        <v>1</v>
      </c>
      <c r="BD80" s="51" t="s">
        <v>246</v>
      </c>
      <c r="BI80" t="s">
        <v>374</v>
      </c>
      <c r="BJ80" s="2" t="str">
        <f t="shared" si="13"/>
        <v>OK</v>
      </c>
      <c r="BL80" s="212" t="s">
        <v>642</v>
      </c>
      <c r="BM80" s="29">
        <v>1</v>
      </c>
      <c r="BN80" s="212" t="s">
        <v>645</v>
      </c>
      <c r="BO80" s="29">
        <v>1</v>
      </c>
      <c r="BP80" s="119" t="s">
        <v>1211</v>
      </c>
      <c r="BQ80" s="29">
        <v>1</v>
      </c>
      <c r="BR80" s="7" t="str">
        <f>BR72</f>
        <v>lava-beetle-shard_25</v>
      </c>
      <c r="BS80" s="7">
        <v>1</v>
      </c>
    </row>
    <row r="81" spans="1:71" ht="16">
      <c r="A81" s="30">
        <v>79</v>
      </c>
      <c r="B81" s="30">
        <v>6</v>
      </c>
      <c r="C81" s="30" t="s">
        <v>1034</v>
      </c>
      <c r="D81" s="30"/>
      <c r="E81" s="30">
        <f t="shared" si="12"/>
        <v>6</v>
      </c>
      <c r="F81" s="15">
        <v>81</v>
      </c>
      <c r="G81" s="7" t="s">
        <v>375</v>
      </c>
      <c r="H81" s="30" t="s">
        <v>1226</v>
      </c>
      <c r="I81">
        <v>25</v>
      </c>
      <c r="J81">
        <v>25</v>
      </c>
      <c r="K81" s="7">
        <v>1</v>
      </c>
      <c r="L81" t="s">
        <v>187</v>
      </c>
      <c r="M81" s="7">
        <v>51</v>
      </c>
      <c r="N81" s="2" t="s">
        <v>107</v>
      </c>
      <c r="O81" s="2" t="s">
        <v>108</v>
      </c>
      <c r="P81" s="2" t="s">
        <v>10</v>
      </c>
      <c r="Q81" s="7" t="s">
        <v>312</v>
      </c>
      <c r="R81" s="183">
        <f t="shared" si="14"/>
        <v>500</v>
      </c>
      <c r="S81" s="7">
        <v>904</v>
      </c>
      <c r="T81" s="2" t="str">
        <f t="shared" si="8"/>
        <v>gold10002700,goldChange0to50,r1-caliex-fruit_75,r2-spectral-essence_45,r3-drake-tail_15,</v>
      </c>
      <c r="U81" s="2" t="str">
        <f t="shared" si="9"/>
        <v>1,1,1,1,1,</v>
      </c>
      <c r="V81" s="7"/>
      <c r="X81">
        <v>23</v>
      </c>
      <c r="Y81">
        <v>14</v>
      </c>
      <c r="Z81" s="51"/>
      <c r="AC81" s="7" t="s">
        <v>375</v>
      </c>
      <c r="AD81" s="51" t="s">
        <v>245</v>
      </c>
      <c r="AG81" s="2">
        <f t="shared" si="10"/>
        <v>2700</v>
      </c>
      <c r="AI81" s="2" t="str">
        <f t="shared" si="11"/>
        <v>gold10002700</v>
      </c>
      <c r="AJ81" s="7">
        <v>1</v>
      </c>
      <c r="AK81" t="s">
        <v>598</v>
      </c>
      <c r="AL81" s="7">
        <v>1</v>
      </c>
      <c r="AM81" t="s">
        <v>639</v>
      </c>
      <c r="AN81">
        <v>1</v>
      </c>
      <c r="AO81" t="s">
        <v>648</v>
      </c>
      <c r="AP81">
        <v>1</v>
      </c>
      <c r="AQ81" t="s">
        <v>1212</v>
      </c>
      <c r="AR81">
        <v>1</v>
      </c>
      <c r="AS81"/>
      <c r="AT81"/>
      <c r="BD81" s="51" t="s">
        <v>245</v>
      </c>
      <c r="BI81" t="s">
        <v>375</v>
      </c>
      <c r="BJ81" s="2" t="str">
        <f t="shared" si="13"/>
        <v>OK</v>
      </c>
      <c r="BL81" s="212" t="s">
        <v>639</v>
      </c>
      <c r="BM81" s="29">
        <v>1</v>
      </c>
      <c r="BN81" s="212" t="s">
        <v>648</v>
      </c>
      <c r="BO81" s="29">
        <v>1</v>
      </c>
      <c r="BP81" s="119" t="s">
        <v>1212</v>
      </c>
      <c r="BQ81" s="29">
        <v>1</v>
      </c>
      <c r="BR81" s="7"/>
      <c r="BS81" s="7"/>
    </row>
    <row r="82" spans="1:71" ht="16">
      <c r="A82" s="30">
        <v>80</v>
      </c>
      <c r="B82" s="30">
        <v>6</v>
      </c>
      <c r="C82" s="30" t="s">
        <v>1034</v>
      </c>
      <c r="D82" s="30"/>
      <c r="E82" s="30">
        <f t="shared" si="12"/>
        <v>6</v>
      </c>
      <c r="F82" s="20">
        <v>82</v>
      </c>
      <c r="G82" s="7" t="s">
        <v>376</v>
      </c>
      <c r="H82" s="30" t="s">
        <v>1226</v>
      </c>
      <c r="I82">
        <v>25</v>
      </c>
      <c r="J82">
        <v>25</v>
      </c>
      <c r="K82" s="7">
        <v>1</v>
      </c>
      <c r="L82" t="s">
        <v>187</v>
      </c>
      <c r="M82" s="7">
        <v>51</v>
      </c>
      <c r="N82" s="2" t="s">
        <v>107</v>
      </c>
      <c r="O82" s="2" t="s">
        <v>108</v>
      </c>
      <c r="P82" s="2" t="s">
        <v>10</v>
      </c>
      <c r="Q82" s="7" t="s">
        <v>312</v>
      </c>
      <c r="R82" s="183">
        <f t="shared" si="14"/>
        <v>500</v>
      </c>
      <c r="S82" s="7">
        <v>904</v>
      </c>
      <c r="T82" s="2" t="str">
        <f t="shared" si="8"/>
        <v>gold10002700,goldChange0to50,r1-daybreak-opal_75,r2-fennec-foot_45,r3-drake-tail_15,</v>
      </c>
      <c r="U82" s="2" t="str">
        <f t="shared" si="9"/>
        <v>1,1,1,1,1,</v>
      </c>
      <c r="V82" s="7"/>
      <c r="X82">
        <v>23</v>
      </c>
      <c r="Y82">
        <v>16</v>
      </c>
      <c r="AC82" s="7" t="s">
        <v>376</v>
      </c>
      <c r="AD82" s="51" t="s">
        <v>245</v>
      </c>
      <c r="AG82" s="2">
        <f t="shared" si="10"/>
        <v>2700</v>
      </c>
      <c r="AI82" s="2" t="str">
        <f t="shared" si="11"/>
        <v>gold10002700</v>
      </c>
      <c r="AJ82" s="7">
        <v>1</v>
      </c>
      <c r="AK82" t="s">
        <v>598</v>
      </c>
      <c r="AL82" s="7">
        <v>1</v>
      </c>
      <c r="AM82" t="s">
        <v>637</v>
      </c>
      <c r="AN82">
        <v>1</v>
      </c>
      <c r="AO82" t="s">
        <v>651</v>
      </c>
      <c r="AP82">
        <v>1</v>
      </c>
      <c r="AQ82" t="s">
        <v>1212</v>
      </c>
      <c r="AR82">
        <v>1</v>
      </c>
      <c r="AS82"/>
      <c r="AT82"/>
      <c r="BD82" s="51" t="s">
        <v>245</v>
      </c>
      <c r="BI82" t="s">
        <v>376</v>
      </c>
      <c r="BJ82" s="2" t="str">
        <f t="shared" si="13"/>
        <v>OK</v>
      </c>
      <c r="BL82" s="212" t="s">
        <v>637</v>
      </c>
      <c r="BM82" s="29">
        <v>1</v>
      </c>
      <c r="BN82" s="212" t="s">
        <v>651</v>
      </c>
      <c r="BO82" s="29">
        <v>1</v>
      </c>
      <c r="BP82" s="119" t="s">
        <v>1212</v>
      </c>
      <c r="BQ82" s="29">
        <v>1</v>
      </c>
      <c r="BR82" s="7"/>
      <c r="BS82" s="7"/>
    </row>
    <row r="83" spans="1:71" ht="16">
      <c r="A83" s="30">
        <v>81</v>
      </c>
      <c r="B83" s="30">
        <v>6</v>
      </c>
      <c r="C83" s="30" t="s">
        <v>1034</v>
      </c>
      <c r="D83" s="30"/>
      <c r="E83" s="30">
        <f t="shared" si="12"/>
        <v>6</v>
      </c>
      <c r="F83" s="15">
        <v>83</v>
      </c>
      <c r="G83" s="7" t="s">
        <v>377</v>
      </c>
      <c r="H83" s="30" t="s">
        <v>1226</v>
      </c>
      <c r="I83">
        <v>25</v>
      </c>
      <c r="J83">
        <v>25</v>
      </c>
      <c r="K83" s="7">
        <v>1</v>
      </c>
      <c r="L83" t="s">
        <v>187</v>
      </c>
      <c r="M83" s="7">
        <v>53</v>
      </c>
      <c r="N83" s="2" t="s">
        <v>107</v>
      </c>
      <c r="O83" s="2" t="s">
        <v>108</v>
      </c>
      <c r="P83" s="2" t="s">
        <v>10</v>
      </c>
      <c r="Q83" s="7" t="s">
        <v>312</v>
      </c>
      <c r="R83" s="183">
        <f t="shared" si="14"/>
        <v>500</v>
      </c>
      <c r="S83" s="7">
        <v>904</v>
      </c>
      <c r="T83" s="2" t="str">
        <f t="shared" si="8"/>
        <v>gold10002800,goldChange0to50,r1-ogre-tooth_75,r2-laeran-branch_45,r3-drake-tail_15,</v>
      </c>
      <c r="U83" s="2" t="str">
        <f t="shared" si="9"/>
        <v>1,1,1,1,1,</v>
      </c>
      <c r="V83" s="7"/>
      <c r="X83">
        <v>13</v>
      </c>
      <c r="Y83">
        <v>11</v>
      </c>
      <c r="AC83" s="7" t="s">
        <v>377</v>
      </c>
      <c r="AD83" s="51" t="s">
        <v>245</v>
      </c>
      <c r="AG83" s="2">
        <f t="shared" si="10"/>
        <v>2800</v>
      </c>
      <c r="AI83" s="2" t="str">
        <f t="shared" si="11"/>
        <v>gold10002800</v>
      </c>
      <c r="AJ83" s="7">
        <v>1</v>
      </c>
      <c r="AK83" t="s">
        <v>598</v>
      </c>
      <c r="AL83" s="7">
        <v>1</v>
      </c>
      <c r="AM83" t="s">
        <v>634</v>
      </c>
      <c r="AN83">
        <v>1</v>
      </c>
      <c r="AO83" t="s">
        <v>655</v>
      </c>
      <c r="AP83">
        <v>1</v>
      </c>
      <c r="AQ83" t="s">
        <v>1212</v>
      </c>
      <c r="AR83">
        <v>1</v>
      </c>
      <c r="AS83"/>
      <c r="AT83"/>
      <c r="BD83" s="51" t="s">
        <v>245</v>
      </c>
      <c r="BI83" t="s">
        <v>377</v>
      </c>
      <c r="BJ83" s="2" t="str">
        <f t="shared" si="13"/>
        <v>OK</v>
      </c>
      <c r="BL83" s="212" t="s">
        <v>634</v>
      </c>
      <c r="BM83" s="29">
        <v>1</v>
      </c>
      <c r="BN83" s="212" t="s">
        <v>655</v>
      </c>
      <c r="BO83" s="29">
        <v>1</v>
      </c>
      <c r="BP83" s="119" t="s">
        <v>1212</v>
      </c>
      <c r="BQ83" s="29">
        <v>1</v>
      </c>
      <c r="BR83" s="7"/>
      <c r="BS83" s="7"/>
    </row>
    <row r="84" spans="1:71" ht="16">
      <c r="A84" s="30">
        <v>82</v>
      </c>
      <c r="B84" s="30">
        <v>6</v>
      </c>
      <c r="C84" s="30" t="s">
        <v>1034</v>
      </c>
      <c r="D84" s="30"/>
      <c r="E84" s="30">
        <f t="shared" si="12"/>
        <v>6</v>
      </c>
      <c r="F84" s="20">
        <v>84</v>
      </c>
      <c r="G84" s="7" t="s">
        <v>378</v>
      </c>
      <c r="H84" s="30" t="s">
        <v>1226</v>
      </c>
      <c r="I84">
        <v>25</v>
      </c>
      <c r="J84">
        <v>25</v>
      </c>
      <c r="K84" s="7">
        <v>1</v>
      </c>
      <c r="L84" t="s">
        <v>187</v>
      </c>
      <c r="M84" s="7">
        <v>53</v>
      </c>
      <c r="N84" s="2" t="s">
        <v>107</v>
      </c>
      <c r="O84" s="2" t="s">
        <v>108</v>
      </c>
      <c r="P84" s="2" t="s">
        <v>10</v>
      </c>
      <c r="Q84" s="7" t="s">
        <v>312</v>
      </c>
      <c r="R84" s="183">
        <f t="shared" si="14"/>
        <v>500</v>
      </c>
      <c r="S84" s="7">
        <v>904</v>
      </c>
      <c r="T84" s="2" t="str">
        <f t="shared" si="8"/>
        <v>gold10002800,goldChange0to50,r1-rok-egg_75,r2-aurielian-powder_45,r3-drake-tail_15,r4pinch-tark-ritual-blade-shard_25</v>
      </c>
      <c r="U84" s="2" t="str">
        <f t="shared" si="9"/>
        <v>1,1,1,1,1,1</v>
      </c>
      <c r="V84" s="7" t="s">
        <v>566</v>
      </c>
      <c r="W84" s="2">
        <v>1</v>
      </c>
      <c r="X84">
        <v>19</v>
      </c>
      <c r="Y84">
        <v>13</v>
      </c>
      <c r="AC84" s="7" t="s">
        <v>378</v>
      </c>
      <c r="AD84" s="51" t="s">
        <v>245</v>
      </c>
      <c r="AG84" s="2">
        <f t="shared" si="10"/>
        <v>2800</v>
      </c>
      <c r="AI84" s="2" t="str">
        <f t="shared" si="11"/>
        <v>gold10002800</v>
      </c>
      <c r="AJ84" s="7">
        <v>1</v>
      </c>
      <c r="AK84" t="s">
        <v>598</v>
      </c>
      <c r="AL84" s="7">
        <v>1</v>
      </c>
      <c r="AM84" t="s">
        <v>631</v>
      </c>
      <c r="AN84">
        <v>1</v>
      </c>
      <c r="AO84" t="s">
        <v>658</v>
      </c>
      <c r="AP84">
        <v>1</v>
      </c>
      <c r="AQ84" t="s">
        <v>1212</v>
      </c>
      <c r="AR84">
        <v>1</v>
      </c>
      <c r="AS84" t="s">
        <v>1218</v>
      </c>
      <c r="AT84">
        <v>1</v>
      </c>
      <c r="BD84" s="51" t="s">
        <v>245</v>
      </c>
      <c r="BI84" t="s">
        <v>378</v>
      </c>
      <c r="BJ84" s="2" t="str">
        <f t="shared" si="13"/>
        <v>OK</v>
      </c>
      <c r="BL84" s="212" t="s">
        <v>631</v>
      </c>
      <c r="BM84" s="29">
        <v>1</v>
      </c>
      <c r="BN84" s="212" t="s">
        <v>658</v>
      </c>
      <c r="BO84" s="29">
        <v>1</v>
      </c>
      <c r="BP84" s="119" t="s">
        <v>1212</v>
      </c>
      <c r="BQ84" s="29">
        <v>1</v>
      </c>
      <c r="BR84" s="7" t="str">
        <f t="shared" ref="BR84:BR112" si="15">BR76</f>
        <v>tark-ritual-blade-shard_25</v>
      </c>
      <c r="BS84" s="7">
        <v>1</v>
      </c>
    </row>
    <row r="85" spans="1:71" ht="16">
      <c r="A85" s="30">
        <v>83</v>
      </c>
      <c r="B85" s="30">
        <v>6</v>
      </c>
      <c r="C85" s="30" t="s">
        <v>1034</v>
      </c>
      <c r="D85" s="30"/>
      <c r="E85" s="30">
        <f t="shared" si="12"/>
        <v>6</v>
      </c>
      <c r="F85" s="15">
        <v>85</v>
      </c>
      <c r="G85" s="7" t="s">
        <v>379</v>
      </c>
      <c r="H85" s="30" t="s">
        <v>1226</v>
      </c>
      <c r="I85">
        <v>25</v>
      </c>
      <c r="J85">
        <v>25</v>
      </c>
      <c r="K85" s="7">
        <v>2</v>
      </c>
      <c r="L85" t="s">
        <v>200</v>
      </c>
      <c r="M85" s="7">
        <v>53</v>
      </c>
      <c r="N85" s="2" t="s">
        <v>107</v>
      </c>
      <c r="O85" s="2" t="s">
        <v>108</v>
      </c>
      <c r="P85" s="2" t="s">
        <v>10</v>
      </c>
      <c r="Q85" s="7" t="s">
        <v>312</v>
      </c>
      <c r="R85" s="183">
        <f t="shared" si="14"/>
        <v>500</v>
      </c>
      <c r="S85" s="7">
        <v>904</v>
      </c>
      <c r="T85" s="2" t="str">
        <f t="shared" si="8"/>
        <v>gold10002800,goldChange0to50,r1-basilisk-venom_75,r2-eliore-tonic_45,r3-star-crossed-knot_15,</v>
      </c>
      <c r="U85" s="2" t="str">
        <f t="shared" si="9"/>
        <v>1,1,1,1,1,</v>
      </c>
      <c r="V85" s="7" t="s">
        <v>242</v>
      </c>
      <c r="X85">
        <v>22</v>
      </c>
      <c r="Y85">
        <v>11</v>
      </c>
      <c r="AC85" s="7" t="s">
        <v>379</v>
      </c>
      <c r="AD85" s="51" t="s">
        <v>244</v>
      </c>
      <c r="AG85" s="2">
        <f t="shared" si="10"/>
        <v>2800</v>
      </c>
      <c r="AI85" s="2" t="str">
        <f t="shared" si="11"/>
        <v>gold10002800</v>
      </c>
      <c r="AJ85" s="7">
        <v>1</v>
      </c>
      <c r="AK85" t="s">
        <v>598</v>
      </c>
      <c r="AL85" s="7">
        <v>1</v>
      </c>
      <c r="AM85" t="s">
        <v>628</v>
      </c>
      <c r="AN85">
        <v>1</v>
      </c>
      <c r="AO85" t="s">
        <v>661</v>
      </c>
      <c r="AP85">
        <v>1</v>
      </c>
      <c r="AQ85" t="s">
        <v>1209</v>
      </c>
      <c r="AR85">
        <v>1</v>
      </c>
      <c r="AS85"/>
      <c r="AT85"/>
      <c r="BD85" s="51" t="s">
        <v>247</v>
      </c>
      <c r="BI85" t="s">
        <v>379</v>
      </c>
      <c r="BJ85" s="2" t="str">
        <f t="shared" si="13"/>
        <v>OK</v>
      </c>
      <c r="BL85" s="212" t="s">
        <v>628</v>
      </c>
      <c r="BM85" s="29">
        <v>1</v>
      </c>
      <c r="BN85" s="212" t="s">
        <v>661</v>
      </c>
      <c r="BO85" s="29">
        <v>1</v>
      </c>
      <c r="BP85" s="214" t="s">
        <v>1209</v>
      </c>
      <c r="BQ85" s="29">
        <v>1</v>
      </c>
      <c r="BR85" s="7"/>
      <c r="BS85" s="7"/>
    </row>
    <row r="86" spans="1:71" ht="16">
      <c r="A86" s="30">
        <v>84</v>
      </c>
      <c r="B86" s="30">
        <v>6</v>
      </c>
      <c r="C86" s="30" t="s">
        <v>1034</v>
      </c>
      <c r="D86" s="30"/>
      <c r="E86" s="30">
        <f t="shared" si="12"/>
        <v>6</v>
      </c>
      <c r="F86" s="20">
        <v>86</v>
      </c>
      <c r="G86" s="7" t="s">
        <v>380</v>
      </c>
      <c r="H86" s="30" t="s">
        <v>1226</v>
      </c>
      <c r="I86">
        <v>25</v>
      </c>
      <c r="J86">
        <v>25</v>
      </c>
      <c r="K86" s="7">
        <v>2</v>
      </c>
      <c r="L86" t="s">
        <v>200</v>
      </c>
      <c r="M86" s="7">
        <v>55</v>
      </c>
      <c r="N86" s="2" t="s">
        <v>107</v>
      </c>
      <c r="O86" s="2" t="s">
        <v>108</v>
      </c>
      <c r="P86" s="2" t="s">
        <v>10</v>
      </c>
      <c r="Q86" s="7" t="s">
        <v>312</v>
      </c>
      <c r="R86" s="183">
        <f t="shared" si="14"/>
        <v>500</v>
      </c>
      <c r="S86" s="7">
        <v>904</v>
      </c>
      <c r="T86" s="2" t="str">
        <f t="shared" si="8"/>
        <v>gold10002900,goldChange0to50,r1-valic-dial_75,r2-elf-bane_45,r3-star-crossed-knot_15,</v>
      </c>
      <c r="U86" s="2" t="str">
        <f t="shared" si="9"/>
        <v>1,1,1,1,1,</v>
      </c>
      <c r="V86" s="7" t="s">
        <v>242</v>
      </c>
      <c r="X86">
        <v>24</v>
      </c>
      <c r="Y86">
        <v>17</v>
      </c>
      <c r="AC86" s="7" t="s">
        <v>380</v>
      </c>
      <c r="AD86" s="51" t="s">
        <v>244</v>
      </c>
      <c r="AG86" s="2">
        <f t="shared" si="10"/>
        <v>2900</v>
      </c>
      <c r="AI86" s="2" t="str">
        <f t="shared" si="11"/>
        <v>gold10002900</v>
      </c>
      <c r="AJ86" s="7">
        <v>1</v>
      </c>
      <c r="AK86" t="s">
        <v>598</v>
      </c>
      <c r="AL86" s="7">
        <v>1</v>
      </c>
      <c r="AM86" t="s">
        <v>622</v>
      </c>
      <c r="AN86">
        <v>1</v>
      </c>
      <c r="AO86" t="s">
        <v>645</v>
      </c>
      <c r="AP86">
        <v>1</v>
      </c>
      <c r="AQ86" t="s">
        <v>1209</v>
      </c>
      <c r="AR86">
        <v>1</v>
      </c>
      <c r="AS86"/>
      <c r="AT86"/>
      <c r="BD86" s="51" t="s">
        <v>247</v>
      </c>
      <c r="BI86" t="s">
        <v>380</v>
      </c>
      <c r="BJ86" s="2" t="str">
        <f t="shared" si="13"/>
        <v>OK</v>
      </c>
      <c r="BL86" s="212" t="s">
        <v>622</v>
      </c>
      <c r="BM86" s="29">
        <v>1</v>
      </c>
      <c r="BN86" s="212" t="s">
        <v>645</v>
      </c>
      <c r="BO86" s="29">
        <v>1</v>
      </c>
      <c r="BP86" s="214" t="s">
        <v>1209</v>
      </c>
      <c r="BQ86" s="29">
        <v>1</v>
      </c>
      <c r="BR86" s="7"/>
      <c r="BS86" s="7"/>
    </row>
    <row r="87" spans="1:71" ht="16">
      <c r="A87" s="30">
        <v>85</v>
      </c>
      <c r="B87" s="30">
        <v>6</v>
      </c>
      <c r="C87" s="30" t="s">
        <v>1034</v>
      </c>
      <c r="D87" s="30"/>
      <c r="E87" s="30">
        <f t="shared" si="12"/>
        <v>6</v>
      </c>
      <c r="F87" s="15">
        <v>87</v>
      </c>
      <c r="G87" s="7" t="s">
        <v>381</v>
      </c>
      <c r="H87" s="30" t="s">
        <v>1226</v>
      </c>
      <c r="I87">
        <v>25</v>
      </c>
      <c r="J87">
        <v>25</v>
      </c>
      <c r="K87" s="7">
        <v>2</v>
      </c>
      <c r="L87" t="s">
        <v>200</v>
      </c>
      <c r="M87" s="7">
        <v>55</v>
      </c>
      <c r="N87" s="2" t="s">
        <v>107</v>
      </c>
      <c r="O87" s="2" t="s">
        <v>108</v>
      </c>
      <c r="P87" s="2" t="s">
        <v>10</v>
      </c>
      <c r="Q87" s="7" t="s">
        <v>312</v>
      </c>
      <c r="R87" s="183">
        <f t="shared" si="14"/>
        <v>500</v>
      </c>
      <c r="S87" s="7">
        <v>904</v>
      </c>
      <c r="T87" s="2" t="str">
        <f t="shared" si="8"/>
        <v>gold10002900,goldChange0to50,r1-everlast-ember_75,r2-spectral-essence_45,r3-star-crossed-knot_15,</v>
      </c>
      <c r="U87" s="2" t="str">
        <f t="shared" si="9"/>
        <v>1,1,1,1,1,</v>
      </c>
      <c r="V87" s="7" t="s">
        <v>242</v>
      </c>
      <c r="X87">
        <v>13</v>
      </c>
      <c r="Y87">
        <v>9</v>
      </c>
      <c r="AC87" s="7" t="s">
        <v>381</v>
      </c>
      <c r="AD87" s="51" t="s">
        <v>244</v>
      </c>
      <c r="AG87" s="2">
        <f t="shared" si="10"/>
        <v>2900</v>
      </c>
      <c r="AI87" s="2" t="str">
        <f t="shared" si="11"/>
        <v>gold10002900</v>
      </c>
      <c r="AJ87" s="7">
        <v>1</v>
      </c>
      <c r="AK87" t="s">
        <v>598</v>
      </c>
      <c r="AL87" s="7">
        <v>1</v>
      </c>
      <c r="AM87" t="s">
        <v>625</v>
      </c>
      <c r="AN87">
        <v>1</v>
      </c>
      <c r="AO87" t="s">
        <v>648</v>
      </c>
      <c r="AP87">
        <v>1</v>
      </c>
      <c r="AQ87" t="s">
        <v>1209</v>
      </c>
      <c r="AR87">
        <v>1</v>
      </c>
      <c r="AS87"/>
      <c r="AT87"/>
      <c r="BD87" s="51" t="s">
        <v>247</v>
      </c>
      <c r="BI87" t="s">
        <v>381</v>
      </c>
      <c r="BJ87" s="2" t="str">
        <f t="shared" si="13"/>
        <v>OK</v>
      </c>
      <c r="BL87" s="212" t="s">
        <v>625</v>
      </c>
      <c r="BM87" s="29">
        <v>1</v>
      </c>
      <c r="BN87" s="212" t="s">
        <v>648</v>
      </c>
      <c r="BO87" s="29">
        <v>1</v>
      </c>
      <c r="BP87" s="214" t="s">
        <v>1209</v>
      </c>
      <c r="BQ87" s="29">
        <v>1</v>
      </c>
      <c r="BR87" s="7"/>
      <c r="BS87" s="7"/>
    </row>
    <row r="88" spans="1:71" ht="16">
      <c r="A88" s="30">
        <v>86</v>
      </c>
      <c r="B88" s="30">
        <v>6</v>
      </c>
      <c r="C88" s="30" t="s">
        <v>1034</v>
      </c>
      <c r="D88" s="30"/>
      <c r="E88" s="30">
        <f t="shared" si="12"/>
        <v>6</v>
      </c>
      <c r="F88" s="20">
        <v>88</v>
      </c>
      <c r="G88" s="7" t="s">
        <v>382</v>
      </c>
      <c r="H88" s="30" t="s">
        <v>1226</v>
      </c>
      <c r="I88">
        <v>25</v>
      </c>
      <c r="J88">
        <v>25</v>
      </c>
      <c r="K88" s="7">
        <v>2</v>
      </c>
      <c r="L88" t="s">
        <v>200</v>
      </c>
      <c r="M88" s="7">
        <v>55</v>
      </c>
      <c r="N88" s="2" t="s">
        <v>107</v>
      </c>
      <c r="O88" s="2" t="s">
        <v>108</v>
      </c>
      <c r="P88" s="2" t="s">
        <v>10</v>
      </c>
      <c r="Q88" s="7" t="s">
        <v>312</v>
      </c>
      <c r="R88" s="183">
        <f t="shared" si="14"/>
        <v>500</v>
      </c>
      <c r="S88" s="7">
        <v>904</v>
      </c>
      <c r="T88" s="2" t="str">
        <f t="shared" si="8"/>
        <v>gold10002900,goldChange0to50,r1-caliex-fruit_75,r2-fennec-foot_45,r3-star-crossed-knot_15,r4pinch-lava-beetle-shard_25</v>
      </c>
      <c r="U88" s="2" t="str">
        <f t="shared" si="9"/>
        <v>1,1,1,1,1,1</v>
      </c>
      <c r="V88" s="7" t="s">
        <v>566</v>
      </c>
      <c r="W88" s="2">
        <v>1</v>
      </c>
      <c r="X88">
        <v>22</v>
      </c>
      <c r="Y88">
        <v>13</v>
      </c>
      <c r="AC88" s="7" t="s">
        <v>382</v>
      </c>
      <c r="AD88" s="51" t="s">
        <v>244</v>
      </c>
      <c r="AG88" s="2">
        <f t="shared" si="10"/>
        <v>2900</v>
      </c>
      <c r="AI88" s="2" t="str">
        <f t="shared" si="11"/>
        <v>gold10002900</v>
      </c>
      <c r="AJ88" s="7">
        <v>1</v>
      </c>
      <c r="AK88" t="s">
        <v>598</v>
      </c>
      <c r="AL88" s="7">
        <v>1</v>
      </c>
      <c r="AM88" t="s">
        <v>639</v>
      </c>
      <c r="AN88">
        <v>1</v>
      </c>
      <c r="AO88" t="s">
        <v>651</v>
      </c>
      <c r="AP88">
        <v>1</v>
      </c>
      <c r="AQ88" t="s">
        <v>1209</v>
      </c>
      <c r="AR88">
        <v>1</v>
      </c>
      <c r="AS88" t="s">
        <v>1217</v>
      </c>
      <c r="AT88">
        <v>1</v>
      </c>
      <c r="BD88" s="51" t="s">
        <v>247</v>
      </c>
      <c r="BI88" t="s">
        <v>382</v>
      </c>
      <c r="BJ88" s="2" t="str">
        <f t="shared" si="13"/>
        <v>OK</v>
      </c>
      <c r="BL88" s="212" t="s">
        <v>639</v>
      </c>
      <c r="BM88" s="29">
        <v>1</v>
      </c>
      <c r="BN88" s="212" t="s">
        <v>651</v>
      </c>
      <c r="BO88" s="29">
        <v>1</v>
      </c>
      <c r="BP88" s="214" t="s">
        <v>1209</v>
      </c>
      <c r="BQ88" s="29">
        <v>1</v>
      </c>
      <c r="BR88" s="7" t="str">
        <f t="shared" si="15"/>
        <v>lava-beetle-shard_25</v>
      </c>
      <c r="BS88" s="7">
        <v>1</v>
      </c>
    </row>
    <row r="89" spans="1:71" ht="16">
      <c r="A89" s="30">
        <v>87</v>
      </c>
      <c r="B89" s="30">
        <v>6</v>
      </c>
      <c r="C89" s="30" t="s">
        <v>1034</v>
      </c>
      <c r="D89" s="30"/>
      <c r="E89" s="30">
        <f t="shared" si="12"/>
        <v>6</v>
      </c>
      <c r="F89" s="15">
        <v>89</v>
      </c>
      <c r="G89" s="7" t="s">
        <v>383</v>
      </c>
      <c r="H89" s="30" t="s">
        <v>1226</v>
      </c>
      <c r="I89">
        <v>25</v>
      </c>
      <c r="J89">
        <v>25</v>
      </c>
      <c r="K89" s="7">
        <v>4</v>
      </c>
      <c r="L89" t="s">
        <v>1159</v>
      </c>
      <c r="M89" s="7">
        <v>57</v>
      </c>
      <c r="N89" s="2" t="s">
        <v>107</v>
      </c>
      <c r="O89" s="2" t="s">
        <v>108</v>
      </c>
      <c r="P89" s="2" t="s">
        <v>10</v>
      </c>
      <c r="Q89" s="7" t="s">
        <v>312</v>
      </c>
      <c r="R89" s="183">
        <f t="shared" si="14"/>
        <v>500</v>
      </c>
      <c r="S89" s="7">
        <v>904</v>
      </c>
      <c r="T89" s="2" t="str">
        <f t="shared" si="8"/>
        <v>gold10003000,goldChange0to50,r1-everlast-ember_70,r2-laeran-branch_45,r3-auriel-tomb_15,</v>
      </c>
      <c r="U89" s="2" t="str">
        <f t="shared" si="9"/>
        <v>1,1,1,1,1,</v>
      </c>
      <c r="V89" s="7"/>
      <c r="X89">
        <v>26</v>
      </c>
      <c r="Y89">
        <v>16</v>
      </c>
      <c r="AC89" s="7" t="s">
        <v>383</v>
      </c>
      <c r="AD89" s="51" t="s">
        <v>246</v>
      </c>
      <c r="AG89" s="2">
        <f t="shared" si="10"/>
        <v>3000</v>
      </c>
      <c r="AI89" s="2" t="str">
        <f t="shared" si="11"/>
        <v>gold10003000</v>
      </c>
      <c r="AJ89" s="7">
        <v>1</v>
      </c>
      <c r="AK89" t="s">
        <v>598</v>
      </c>
      <c r="AL89" s="7">
        <v>1</v>
      </c>
      <c r="AM89" t="s">
        <v>624</v>
      </c>
      <c r="AN89">
        <v>1</v>
      </c>
      <c r="AO89" t="s">
        <v>655</v>
      </c>
      <c r="AP89">
        <v>1</v>
      </c>
      <c r="AQ89" t="s">
        <v>1210</v>
      </c>
      <c r="AR89">
        <v>1</v>
      </c>
      <c r="AS89"/>
      <c r="AT89"/>
      <c r="BD89" s="51" t="s">
        <v>244</v>
      </c>
      <c r="BI89" t="s">
        <v>383</v>
      </c>
      <c r="BJ89" s="2" t="str">
        <f t="shared" si="13"/>
        <v>OK</v>
      </c>
      <c r="BL89" s="212" t="s">
        <v>624</v>
      </c>
      <c r="BM89" s="29">
        <v>1</v>
      </c>
      <c r="BN89" s="212" t="s">
        <v>655</v>
      </c>
      <c r="BO89" s="29">
        <v>1</v>
      </c>
      <c r="BP89" s="119" t="s">
        <v>1210</v>
      </c>
      <c r="BQ89" s="29">
        <v>1</v>
      </c>
      <c r="BR89" s="7"/>
      <c r="BS89" s="7"/>
    </row>
    <row r="90" spans="1:71" ht="16">
      <c r="A90" s="30">
        <v>88</v>
      </c>
      <c r="B90" s="30">
        <v>6</v>
      </c>
      <c r="C90" s="30" t="s">
        <v>1034</v>
      </c>
      <c r="D90" s="30"/>
      <c r="E90" s="30">
        <f t="shared" si="12"/>
        <v>6</v>
      </c>
      <c r="F90" s="20">
        <v>90</v>
      </c>
      <c r="G90" s="7" t="s">
        <v>384</v>
      </c>
      <c r="H90" s="30" t="s">
        <v>1226</v>
      </c>
      <c r="I90">
        <v>25</v>
      </c>
      <c r="J90">
        <v>25</v>
      </c>
      <c r="K90" s="7">
        <v>4</v>
      </c>
      <c r="L90" t="s">
        <v>1159</v>
      </c>
      <c r="M90" s="7">
        <v>57</v>
      </c>
      <c r="N90" s="2" t="s">
        <v>107</v>
      </c>
      <c r="O90" s="2" t="s">
        <v>108</v>
      </c>
      <c r="P90" s="2" t="s">
        <v>10</v>
      </c>
      <c r="Q90" s="7" t="s">
        <v>312</v>
      </c>
      <c r="R90" s="183">
        <f t="shared" si="14"/>
        <v>500</v>
      </c>
      <c r="S90" s="7">
        <v>904</v>
      </c>
      <c r="T90" s="2" t="str">
        <f t="shared" si="8"/>
        <v>gold10003000,goldChange0to50,r1-valic-dial_70,r2-aurielian-powder_45,r3-auriel-tomb_15,</v>
      </c>
      <c r="U90" s="2" t="str">
        <f t="shared" si="9"/>
        <v>1,1,1,1,1,</v>
      </c>
      <c r="V90" s="7"/>
      <c r="X90">
        <v>16</v>
      </c>
      <c r="Y90">
        <v>11</v>
      </c>
      <c r="AC90" s="7" t="s">
        <v>384</v>
      </c>
      <c r="AD90" s="51" t="s">
        <v>246</v>
      </c>
      <c r="AG90" s="2">
        <f t="shared" si="10"/>
        <v>3000</v>
      </c>
      <c r="AI90" s="2" t="str">
        <f t="shared" si="11"/>
        <v>gold10003000</v>
      </c>
      <c r="AJ90" s="7">
        <v>1</v>
      </c>
      <c r="AK90" t="s">
        <v>598</v>
      </c>
      <c r="AL90" s="7">
        <v>1</v>
      </c>
      <c r="AM90" t="s">
        <v>621</v>
      </c>
      <c r="AN90">
        <v>1</v>
      </c>
      <c r="AO90" t="s">
        <v>658</v>
      </c>
      <c r="AP90">
        <v>1</v>
      </c>
      <c r="AQ90" t="s">
        <v>1210</v>
      </c>
      <c r="AR90">
        <v>1</v>
      </c>
      <c r="AS90"/>
      <c r="AT90"/>
      <c r="BD90" s="51" t="s">
        <v>244</v>
      </c>
      <c r="BI90" t="s">
        <v>384</v>
      </c>
      <c r="BJ90" s="2" t="str">
        <f t="shared" si="13"/>
        <v>OK</v>
      </c>
      <c r="BL90" s="212" t="s">
        <v>621</v>
      </c>
      <c r="BM90" s="29">
        <v>1</v>
      </c>
      <c r="BN90" s="212" t="s">
        <v>658</v>
      </c>
      <c r="BO90" s="29">
        <v>1</v>
      </c>
      <c r="BP90" s="119" t="s">
        <v>1210</v>
      </c>
      <c r="BQ90" s="29">
        <v>1</v>
      </c>
      <c r="BR90" s="7"/>
      <c r="BS90" s="7"/>
    </row>
    <row r="91" spans="1:71" ht="16">
      <c r="A91" s="30">
        <v>89</v>
      </c>
      <c r="B91" s="30">
        <v>6</v>
      </c>
      <c r="C91" s="30" t="s">
        <v>1034</v>
      </c>
      <c r="D91" s="30"/>
      <c r="E91" s="30">
        <f t="shared" si="12"/>
        <v>6</v>
      </c>
      <c r="F91" s="15">
        <v>91</v>
      </c>
      <c r="G91" s="7" t="s">
        <v>385</v>
      </c>
      <c r="H91" s="30" t="s">
        <v>1226</v>
      </c>
      <c r="I91">
        <v>25</v>
      </c>
      <c r="J91">
        <v>25</v>
      </c>
      <c r="K91" s="7">
        <v>4</v>
      </c>
      <c r="L91" t="s">
        <v>1159</v>
      </c>
      <c r="M91" s="7">
        <v>57</v>
      </c>
      <c r="N91" s="2" t="s">
        <v>107</v>
      </c>
      <c r="O91" s="2" t="s">
        <v>108</v>
      </c>
      <c r="P91" s="2" t="s">
        <v>10</v>
      </c>
      <c r="Q91" s="7" t="s">
        <v>312</v>
      </c>
      <c r="R91" s="183">
        <f t="shared" si="14"/>
        <v>500</v>
      </c>
      <c r="S91" s="7">
        <v>904</v>
      </c>
      <c r="T91" s="2" t="str">
        <f t="shared" si="8"/>
        <v>gold10003000,goldChange0to50,r1-basilisk-venom_70,r2-eliore-tonic_45,r3-auriel-tomb_15,</v>
      </c>
      <c r="U91" s="2" t="str">
        <f t="shared" si="9"/>
        <v>1,1,1,1,1,</v>
      </c>
      <c r="V91" s="7"/>
      <c r="X91">
        <v>20</v>
      </c>
      <c r="Y91">
        <v>10</v>
      </c>
      <c r="AC91" s="7" t="s">
        <v>385</v>
      </c>
      <c r="AD91" s="51" t="s">
        <v>246</v>
      </c>
      <c r="AG91" s="2">
        <f t="shared" si="10"/>
        <v>3000</v>
      </c>
      <c r="AI91" s="2" t="str">
        <f t="shared" si="11"/>
        <v>gold10003000</v>
      </c>
      <c r="AJ91" s="7">
        <v>1</v>
      </c>
      <c r="AK91" t="s">
        <v>598</v>
      </c>
      <c r="AL91" s="7">
        <v>1</v>
      </c>
      <c r="AM91" t="s">
        <v>627</v>
      </c>
      <c r="AN91">
        <v>1</v>
      </c>
      <c r="AO91" t="s">
        <v>661</v>
      </c>
      <c r="AP91">
        <v>1</v>
      </c>
      <c r="AQ91" t="s">
        <v>1210</v>
      </c>
      <c r="AR91">
        <v>1</v>
      </c>
      <c r="AS91"/>
      <c r="AT91"/>
      <c r="BD91" s="51" t="s">
        <v>244</v>
      </c>
      <c r="BI91" t="s">
        <v>385</v>
      </c>
      <c r="BJ91" s="2" t="str">
        <f t="shared" si="13"/>
        <v>OK</v>
      </c>
      <c r="BL91" s="212" t="s">
        <v>627</v>
      </c>
      <c r="BM91" s="29">
        <v>1</v>
      </c>
      <c r="BN91" s="212" t="s">
        <v>661</v>
      </c>
      <c r="BO91" s="29">
        <v>1</v>
      </c>
      <c r="BP91" s="119" t="s">
        <v>1210</v>
      </c>
      <c r="BQ91" s="29">
        <v>1</v>
      </c>
      <c r="BR91" s="7"/>
      <c r="BS91" s="7"/>
    </row>
    <row r="92" spans="1:71" ht="16">
      <c r="A92" s="30">
        <v>90</v>
      </c>
      <c r="B92" s="30">
        <v>6</v>
      </c>
      <c r="C92" s="30" t="s">
        <v>1034</v>
      </c>
      <c r="D92" s="30"/>
      <c r="E92" s="30">
        <f t="shared" si="12"/>
        <v>6</v>
      </c>
      <c r="F92" s="20">
        <v>92</v>
      </c>
      <c r="G92" s="7" t="s">
        <v>386</v>
      </c>
      <c r="H92" s="30" t="s">
        <v>1226</v>
      </c>
      <c r="I92">
        <v>25</v>
      </c>
      <c r="J92">
        <v>25</v>
      </c>
      <c r="K92" s="7">
        <v>4</v>
      </c>
      <c r="L92" t="s">
        <v>1159</v>
      </c>
      <c r="M92" s="7">
        <v>59</v>
      </c>
      <c r="N92" s="2" t="s">
        <v>107</v>
      </c>
      <c r="O92" s="2" t="s">
        <v>108</v>
      </c>
      <c r="P92" s="2" t="s">
        <v>10</v>
      </c>
      <c r="Q92" s="7" t="s">
        <v>312</v>
      </c>
      <c r="R92" s="183">
        <f t="shared" si="14"/>
        <v>500</v>
      </c>
      <c r="S92" s="7">
        <v>904</v>
      </c>
      <c r="T92" s="2" t="str">
        <f t="shared" si="8"/>
        <v>gold10003100,goldChange0to50,r1-rok-egg_70,r2-elf-bane_45,r3-auriel-tomb_15,r4pinch-tark-ritual-blade-shard_25</v>
      </c>
      <c r="U92" s="2" t="str">
        <f t="shared" si="9"/>
        <v>1,1,1,1,1,1</v>
      </c>
      <c r="V92" s="7" t="s">
        <v>567</v>
      </c>
      <c r="W92" s="2">
        <v>1</v>
      </c>
      <c r="X92">
        <v>26</v>
      </c>
      <c r="Y92">
        <v>15</v>
      </c>
      <c r="AC92" s="7" t="s">
        <v>386</v>
      </c>
      <c r="AD92" s="51" t="s">
        <v>246</v>
      </c>
      <c r="AG92" s="2">
        <f t="shared" si="10"/>
        <v>3100</v>
      </c>
      <c r="AI92" s="2" t="str">
        <f t="shared" si="11"/>
        <v>gold10003100</v>
      </c>
      <c r="AJ92" s="7">
        <v>1</v>
      </c>
      <c r="AK92" t="s">
        <v>598</v>
      </c>
      <c r="AL92" s="7">
        <v>1</v>
      </c>
      <c r="AM92" t="s">
        <v>630</v>
      </c>
      <c r="AN92">
        <v>1</v>
      </c>
      <c r="AO92" t="s">
        <v>645</v>
      </c>
      <c r="AP92">
        <v>1</v>
      </c>
      <c r="AQ92" t="s">
        <v>1210</v>
      </c>
      <c r="AR92">
        <v>1</v>
      </c>
      <c r="AS92" t="s">
        <v>1218</v>
      </c>
      <c r="AT92">
        <v>1</v>
      </c>
      <c r="BD92" s="51" t="s">
        <v>244</v>
      </c>
      <c r="BI92" t="s">
        <v>386</v>
      </c>
      <c r="BJ92" s="2" t="str">
        <f t="shared" si="13"/>
        <v>OK</v>
      </c>
      <c r="BL92" s="212" t="s">
        <v>630</v>
      </c>
      <c r="BM92" s="29">
        <v>1</v>
      </c>
      <c r="BN92" s="212" t="s">
        <v>645</v>
      </c>
      <c r="BO92" s="29">
        <v>1</v>
      </c>
      <c r="BP92" s="119" t="s">
        <v>1210</v>
      </c>
      <c r="BQ92" s="29">
        <v>1</v>
      </c>
      <c r="BR92" s="7" t="str">
        <f t="shared" si="15"/>
        <v>tark-ritual-blade-shard_25</v>
      </c>
      <c r="BS92" s="7">
        <v>1</v>
      </c>
    </row>
    <row r="93" spans="1:71" ht="16">
      <c r="A93" s="30">
        <v>91</v>
      </c>
      <c r="B93" s="30">
        <v>7</v>
      </c>
      <c r="C93" s="30" t="s">
        <v>1034</v>
      </c>
      <c r="D93" s="30"/>
      <c r="E93" s="30">
        <f t="shared" si="12"/>
        <v>7</v>
      </c>
      <c r="F93" s="15">
        <v>93</v>
      </c>
      <c r="G93" s="7" t="s">
        <v>1133</v>
      </c>
      <c r="H93" s="30" t="s">
        <v>1226</v>
      </c>
      <c r="I93">
        <v>25</v>
      </c>
      <c r="J93">
        <v>25</v>
      </c>
      <c r="K93" s="7">
        <v>5</v>
      </c>
      <c r="L93" t="s">
        <v>1158</v>
      </c>
      <c r="M93" s="7">
        <v>59</v>
      </c>
      <c r="N93" s="2" t="s">
        <v>107</v>
      </c>
      <c r="O93" s="2" t="s">
        <v>108</v>
      </c>
      <c r="P93" s="2" t="s">
        <v>10</v>
      </c>
      <c r="Q93" s="7" t="s">
        <v>312</v>
      </c>
      <c r="R93" s="183">
        <f t="shared" si="14"/>
        <v>500</v>
      </c>
      <c r="S93" s="7">
        <v>1329</v>
      </c>
      <c r="T93" s="2" t="str">
        <f t="shared" si="8"/>
        <v>gold10003100,goldChange0to50,r1-ogre-tooth_70,r2-spectral-essence_45,r3-nightdance-card_15,</v>
      </c>
      <c r="U93" s="2" t="str">
        <f t="shared" si="9"/>
        <v>1,1,1,1,1,</v>
      </c>
      <c r="V93" s="7"/>
      <c r="X93">
        <v>16</v>
      </c>
      <c r="Y93">
        <v>7</v>
      </c>
      <c r="AC93" s="7" t="s">
        <v>1133</v>
      </c>
      <c r="AD93" s="51" t="s">
        <v>243</v>
      </c>
      <c r="AG93" s="2">
        <f t="shared" si="10"/>
        <v>3100</v>
      </c>
      <c r="AI93" s="2" t="str">
        <f t="shared" si="11"/>
        <v>gold10003100</v>
      </c>
      <c r="AJ93" s="7">
        <v>1</v>
      </c>
      <c r="AK93" t="s">
        <v>598</v>
      </c>
      <c r="AL93" s="7">
        <v>1</v>
      </c>
      <c r="AM93" t="s">
        <v>633</v>
      </c>
      <c r="AN93">
        <v>1</v>
      </c>
      <c r="AO93" t="s">
        <v>648</v>
      </c>
      <c r="AP93">
        <v>1</v>
      </c>
      <c r="AQ93" t="s">
        <v>1211</v>
      </c>
      <c r="AR93">
        <v>1</v>
      </c>
      <c r="AS93"/>
      <c r="AT93"/>
      <c r="BD93" s="51" t="s">
        <v>243</v>
      </c>
      <c r="BI93" t="s">
        <v>1133</v>
      </c>
      <c r="BJ93" s="2" t="str">
        <f t="shared" si="13"/>
        <v>OK</v>
      </c>
      <c r="BL93" s="212" t="s">
        <v>633</v>
      </c>
      <c r="BM93" s="29">
        <v>1</v>
      </c>
      <c r="BN93" s="212" t="s">
        <v>648</v>
      </c>
      <c r="BO93" s="29">
        <v>1</v>
      </c>
      <c r="BP93" s="119" t="s">
        <v>1211</v>
      </c>
      <c r="BQ93" s="29">
        <v>1</v>
      </c>
      <c r="BR93" s="7"/>
      <c r="BS93" s="7"/>
    </row>
    <row r="94" spans="1:71" ht="16">
      <c r="A94" s="30">
        <v>92</v>
      </c>
      <c r="B94" s="30">
        <v>7</v>
      </c>
      <c r="C94" s="30" t="s">
        <v>1034</v>
      </c>
      <c r="D94" s="30"/>
      <c r="E94" s="30">
        <f t="shared" si="12"/>
        <v>7</v>
      </c>
      <c r="F94" s="20">
        <v>94</v>
      </c>
      <c r="G94" s="7" t="s">
        <v>1134</v>
      </c>
      <c r="H94" s="30" t="s">
        <v>1226</v>
      </c>
      <c r="I94">
        <v>25</v>
      </c>
      <c r="J94">
        <v>25</v>
      </c>
      <c r="K94" s="7">
        <v>5</v>
      </c>
      <c r="L94" t="s">
        <v>1158</v>
      </c>
      <c r="M94" s="7">
        <v>59</v>
      </c>
      <c r="N94" s="2" t="s">
        <v>107</v>
      </c>
      <c r="O94" s="2" t="s">
        <v>108</v>
      </c>
      <c r="P94" s="2" t="s">
        <v>10</v>
      </c>
      <c r="Q94" s="7" t="s">
        <v>312</v>
      </c>
      <c r="R94" s="183">
        <f t="shared" si="14"/>
        <v>500</v>
      </c>
      <c r="S94" s="7">
        <v>1329</v>
      </c>
      <c r="T94" s="2" t="str">
        <f t="shared" si="8"/>
        <v>gold10003100,goldChange0to50,r1-daybreak-opal_70,r2-fennec-foot_45,r3-nightdance-card_15,</v>
      </c>
      <c r="U94" s="2" t="str">
        <f t="shared" si="9"/>
        <v>1,1,1,1,1,</v>
      </c>
      <c r="V94" s="7"/>
      <c r="X94">
        <v>18</v>
      </c>
      <c r="Y94">
        <v>10</v>
      </c>
      <c r="AC94" s="7" t="s">
        <v>1134</v>
      </c>
      <c r="AD94" s="51" t="s">
        <v>243</v>
      </c>
      <c r="AG94" s="2">
        <f t="shared" si="10"/>
        <v>3100</v>
      </c>
      <c r="AI94" s="2" t="str">
        <f t="shared" si="11"/>
        <v>gold10003100</v>
      </c>
      <c r="AJ94" s="7">
        <v>1</v>
      </c>
      <c r="AK94" t="s">
        <v>598</v>
      </c>
      <c r="AL94" s="7">
        <v>1</v>
      </c>
      <c r="AM94" t="s">
        <v>636</v>
      </c>
      <c r="AN94">
        <v>1</v>
      </c>
      <c r="AO94" t="s">
        <v>651</v>
      </c>
      <c r="AP94">
        <v>1</v>
      </c>
      <c r="AQ94" t="s">
        <v>1211</v>
      </c>
      <c r="AR94">
        <v>1</v>
      </c>
      <c r="AS94"/>
      <c r="AT94"/>
      <c r="BD94" s="51" t="s">
        <v>243</v>
      </c>
      <c r="BI94" t="s">
        <v>1134</v>
      </c>
      <c r="BJ94" s="2" t="str">
        <f t="shared" si="13"/>
        <v>OK</v>
      </c>
      <c r="BL94" s="212" t="s">
        <v>636</v>
      </c>
      <c r="BM94" s="29">
        <v>1</v>
      </c>
      <c r="BN94" s="212" t="s">
        <v>651</v>
      </c>
      <c r="BO94" s="29">
        <v>1</v>
      </c>
      <c r="BP94" s="119" t="s">
        <v>1211</v>
      </c>
      <c r="BQ94" s="29">
        <v>1</v>
      </c>
      <c r="BR94" s="7"/>
      <c r="BS94" s="7"/>
    </row>
    <row r="95" spans="1:71" ht="16">
      <c r="A95" s="30">
        <v>93</v>
      </c>
      <c r="B95" s="30">
        <v>7</v>
      </c>
      <c r="C95" s="30" t="s">
        <v>1034</v>
      </c>
      <c r="D95" s="30"/>
      <c r="E95" s="30">
        <f t="shared" si="12"/>
        <v>7</v>
      </c>
      <c r="F95" s="15">
        <v>95</v>
      </c>
      <c r="G95" s="7" t="s">
        <v>1135</v>
      </c>
      <c r="H95" s="30" t="s">
        <v>1226</v>
      </c>
      <c r="I95">
        <v>25</v>
      </c>
      <c r="J95">
        <v>25</v>
      </c>
      <c r="K95" s="7">
        <v>5</v>
      </c>
      <c r="L95" t="s">
        <v>1158</v>
      </c>
      <c r="M95" s="7">
        <v>61</v>
      </c>
      <c r="N95" s="2" t="s">
        <v>107</v>
      </c>
      <c r="O95" s="2" t="s">
        <v>108</v>
      </c>
      <c r="P95" s="2" t="s">
        <v>10</v>
      </c>
      <c r="Q95" s="7" t="s">
        <v>312</v>
      </c>
      <c r="R95" s="183">
        <f t="shared" si="14"/>
        <v>500</v>
      </c>
      <c r="S95" s="7">
        <v>1329</v>
      </c>
      <c r="T95" s="2" t="str">
        <f t="shared" si="8"/>
        <v>gold10003200,goldChange0to50,r1-eisenglass-vial_70,r2-laeran-branch_45,r3-nightdance-card_15,</v>
      </c>
      <c r="U95" s="2" t="str">
        <f t="shared" si="9"/>
        <v>1,1,1,1,1,</v>
      </c>
      <c r="V95" s="7"/>
      <c r="X95">
        <v>24</v>
      </c>
      <c r="Y95">
        <v>14</v>
      </c>
      <c r="AC95" s="7" t="s">
        <v>1135</v>
      </c>
      <c r="AD95" s="51" t="s">
        <v>243</v>
      </c>
      <c r="AG95" s="2">
        <f t="shared" si="10"/>
        <v>3200</v>
      </c>
      <c r="AI95" s="2" t="str">
        <f t="shared" si="11"/>
        <v>gold10003200</v>
      </c>
      <c r="AJ95" s="7">
        <v>1</v>
      </c>
      <c r="AK95" t="s">
        <v>598</v>
      </c>
      <c r="AL95" s="7">
        <v>1</v>
      </c>
      <c r="AM95" t="s">
        <v>641</v>
      </c>
      <c r="AN95">
        <v>1</v>
      </c>
      <c r="AO95" t="s">
        <v>655</v>
      </c>
      <c r="AP95">
        <v>1</v>
      </c>
      <c r="AQ95" t="s">
        <v>1211</v>
      </c>
      <c r="AR95">
        <v>1</v>
      </c>
      <c r="AS95"/>
      <c r="AT95"/>
      <c r="BD95" s="51" t="s">
        <v>243</v>
      </c>
      <c r="BI95" t="s">
        <v>1135</v>
      </c>
      <c r="BJ95" s="2" t="str">
        <f t="shared" si="13"/>
        <v>OK</v>
      </c>
      <c r="BL95" s="212" t="s">
        <v>641</v>
      </c>
      <c r="BM95" s="29">
        <v>1</v>
      </c>
      <c r="BN95" s="212" t="s">
        <v>655</v>
      </c>
      <c r="BO95" s="29">
        <v>1</v>
      </c>
      <c r="BP95" s="119" t="s">
        <v>1211</v>
      </c>
      <c r="BQ95" s="29">
        <v>1</v>
      </c>
      <c r="BR95" s="7"/>
      <c r="BS95" s="7"/>
    </row>
    <row r="96" spans="1:71" ht="16">
      <c r="A96" s="30">
        <v>94</v>
      </c>
      <c r="B96" s="30">
        <v>7</v>
      </c>
      <c r="C96" s="30" t="s">
        <v>1034</v>
      </c>
      <c r="D96" s="30"/>
      <c r="E96" s="30">
        <f t="shared" si="12"/>
        <v>7</v>
      </c>
      <c r="F96" s="20">
        <v>96</v>
      </c>
      <c r="G96" s="7" t="s">
        <v>1136</v>
      </c>
      <c r="H96" s="30" t="s">
        <v>1226</v>
      </c>
      <c r="I96">
        <v>25</v>
      </c>
      <c r="J96">
        <v>25</v>
      </c>
      <c r="K96" s="7">
        <v>5</v>
      </c>
      <c r="L96" t="s">
        <v>1158</v>
      </c>
      <c r="M96" s="7">
        <v>61</v>
      </c>
      <c r="N96" s="2" t="s">
        <v>107</v>
      </c>
      <c r="O96" s="2" t="s">
        <v>108</v>
      </c>
      <c r="P96" s="2" t="s">
        <v>10</v>
      </c>
      <c r="Q96" s="7" t="s">
        <v>312</v>
      </c>
      <c r="R96" s="183">
        <f t="shared" si="14"/>
        <v>500</v>
      </c>
      <c r="S96" s="7">
        <v>1329</v>
      </c>
      <c r="T96" s="2" t="str">
        <f t="shared" si="8"/>
        <v>gold10003200,goldChange0to50,r1-caliex-fruit_70,r2-aurielian-powder_45,r3-nightdance-card_15,r4pinch-lava-beetle-shard_25</v>
      </c>
      <c r="U96" s="2" t="str">
        <f t="shared" si="9"/>
        <v>1,1,1,1,1,1</v>
      </c>
      <c r="V96" s="7" t="s">
        <v>566</v>
      </c>
      <c r="W96" s="2">
        <v>1</v>
      </c>
      <c r="X96">
        <v>13</v>
      </c>
      <c r="Y96">
        <v>8</v>
      </c>
      <c r="AC96" s="7" t="s">
        <v>1136</v>
      </c>
      <c r="AD96" s="51" t="s">
        <v>243</v>
      </c>
      <c r="AG96" s="2">
        <f t="shared" si="10"/>
        <v>3200</v>
      </c>
      <c r="AI96" s="2" t="str">
        <f t="shared" si="11"/>
        <v>gold10003200</v>
      </c>
      <c r="AJ96" s="7">
        <v>1</v>
      </c>
      <c r="AK96" t="s">
        <v>598</v>
      </c>
      <c r="AL96" s="7">
        <v>1</v>
      </c>
      <c r="AM96" t="s">
        <v>638</v>
      </c>
      <c r="AN96">
        <v>1</v>
      </c>
      <c r="AO96" t="s">
        <v>658</v>
      </c>
      <c r="AP96">
        <v>1</v>
      </c>
      <c r="AQ96" t="s">
        <v>1211</v>
      </c>
      <c r="AR96">
        <v>1</v>
      </c>
      <c r="AS96" t="s">
        <v>1217</v>
      </c>
      <c r="AT96">
        <v>1</v>
      </c>
      <c r="BD96" s="51" t="s">
        <v>243</v>
      </c>
      <c r="BI96" t="s">
        <v>1136</v>
      </c>
      <c r="BJ96" s="2" t="str">
        <f t="shared" si="13"/>
        <v>OK</v>
      </c>
      <c r="BL96" s="212" t="s">
        <v>638</v>
      </c>
      <c r="BM96" s="29">
        <v>1</v>
      </c>
      <c r="BN96" s="212" t="s">
        <v>658</v>
      </c>
      <c r="BO96" s="29">
        <v>1</v>
      </c>
      <c r="BP96" s="119" t="s">
        <v>1211</v>
      </c>
      <c r="BQ96" s="29">
        <v>1</v>
      </c>
      <c r="BR96" s="7" t="str">
        <f t="shared" si="15"/>
        <v>lava-beetle-shard_25</v>
      </c>
      <c r="BS96" s="7">
        <v>1</v>
      </c>
    </row>
    <row r="97" spans="1:71" ht="16">
      <c r="A97" s="30">
        <v>95</v>
      </c>
      <c r="B97" s="30">
        <v>7</v>
      </c>
      <c r="C97" s="30" t="s">
        <v>1034</v>
      </c>
      <c r="D97" s="30"/>
      <c r="E97" s="30">
        <f t="shared" si="12"/>
        <v>7</v>
      </c>
      <c r="F97" s="15">
        <v>97</v>
      </c>
      <c r="G97" s="7" t="s">
        <v>1137</v>
      </c>
      <c r="H97" s="30" t="s">
        <v>1226</v>
      </c>
      <c r="I97">
        <v>25</v>
      </c>
      <c r="J97">
        <v>25</v>
      </c>
      <c r="K97" s="7">
        <v>1</v>
      </c>
      <c r="L97" t="s">
        <v>195</v>
      </c>
      <c r="M97" s="7">
        <v>61</v>
      </c>
      <c r="N97" s="2" t="s">
        <v>107</v>
      </c>
      <c r="O97" s="2" t="s">
        <v>108</v>
      </c>
      <c r="P97" s="2" t="s">
        <v>10</v>
      </c>
      <c r="Q97" s="7" t="s">
        <v>312</v>
      </c>
      <c r="R97" s="183">
        <f t="shared" si="14"/>
        <v>500</v>
      </c>
      <c r="S97" s="7">
        <v>1329</v>
      </c>
      <c r="T97" s="2" t="str">
        <f t="shared" si="8"/>
        <v>gold10003200,goldChange0to50,r1-everlast-ember_70,r2-eliore-tonic_45,r3-drake-tail_15,</v>
      </c>
      <c r="U97" s="2" t="str">
        <f t="shared" si="9"/>
        <v>1,1,1,1,1,</v>
      </c>
      <c r="V97" s="7"/>
      <c r="X97">
        <v>19</v>
      </c>
      <c r="Y97">
        <v>13</v>
      </c>
      <c r="AC97" s="7" t="s">
        <v>1137</v>
      </c>
      <c r="AD97" s="51" t="s">
        <v>245</v>
      </c>
      <c r="AG97" s="2">
        <f t="shared" si="10"/>
        <v>3200</v>
      </c>
      <c r="AI97" s="2" t="str">
        <f t="shared" si="11"/>
        <v>gold10003200</v>
      </c>
      <c r="AJ97" s="7">
        <v>1</v>
      </c>
      <c r="AK97" t="s">
        <v>598</v>
      </c>
      <c r="AL97" s="7">
        <v>1</v>
      </c>
      <c r="AM97" t="s">
        <v>624</v>
      </c>
      <c r="AN97">
        <v>1</v>
      </c>
      <c r="AO97" t="s">
        <v>661</v>
      </c>
      <c r="AP97">
        <v>1</v>
      </c>
      <c r="AQ97" t="s">
        <v>1212</v>
      </c>
      <c r="AR97">
        <v>1</v>
      </c>
      <c r="AS97"/>
      <c r="AT97"/>
      <c r="BD97" s="51" t="s">
        <v>245</v>
      </c>
      <c r="BI97" t="s">
        <v>1137</v>
      </c>
      <c r="BJ97" s="2" t="str">
        <f t="shared" si="13"/>
        <v>OK</v>
      </c>
      <c r="BL97" s="212" t="s">
        <v>624</v>
      </c>
      <c r="BM97" s="29">
        <v>1</v>
      </c>
      <c r="BN97" s="212" t="s">
        <v>661</v>
      </c>
      <c r="BO97" s="29">
        <v>1</v>
      </c>
      <c r="BP97" s="119" t="s">
        <v>1212</v>
      </c>
      <c r="BQ97" s="29">
        <v>1</v>
      </c>
      <c r="BR97" s="7"/>
      <c r="BS97" s="7"/>
    </row>
    <row r="98" spans="1:71" ht="16">
      <c r="A98" s="30">
        <v>96</v>
      </c>
      <c r="B98" s="30">
        <v>7</v>
      </c>
      <c r="C98" s="30" t="s">
        <v>1034</v>
      </c>
      <c r="D98" s="30"/>
      <c r="E98" s="30">
        <f t="shared" si="12"/>
        <v>7</v>
      </c>
      <c r="F98" s="20">
        <v>98</v>
      </c>
      <c r="G98" s="7" t="s">
        <v>1138</v>
      </c>
      <c r="H98" s="30" t="s">
        <v>1226</v>
      </c>
      <c r="I98">
        <v>25</v>
      </c>
      <c r="J98">
        <v>25</v>
      </c>
      <c r="K98" s="7">
        <v>1</v>
      </c>
      <c r="L98" t="s">
        <v>195</v>
      </c>
      <c r="M98" s="7">
        <v>63</v>
      </c>
      <c r="N98" s="2" t="s">
        <v>107</v>
      </c>
      <c r="O98" s="2" t="s">
        <v>108</v>
      </c>
      <c r="P98" s="2" t="s">
        <v>10</v>
      </c>
      <c r="Q98" s="7" t="s">
        <v>312</v>
      </c>
      <c r="R98" s="183">
        <f t="shared" si="14"/>
        <v>500</v>
      </c>
      <c r="S98" s="7">
        <v>1329</v>
      </c>
      <c r="T98" s="2" t="str">
        <f t="shared" si="8"/>
        <v>gold10003300,goldChange0to50,r1-valic-dial_70,r2-elf-bane_45,r3-drake-tail_15,</v>
      </c>
      <c r="U98" s="2" t="str">
        <f t="shared" si="9"/>
        <v>1,1,1,1,1,</v>
      </c>
      <c r="V98" s="7"/>
      <c r="X98">
        <v>24</v>
      </c>
      <c r="Y98">
        <v>14</v>
      </c>
      <c r="AC98" s="7" t="s">
        <v>1138</v>
      </c>
      <c r="AD98" s="51" t="s">
        <v>245</v>
      </c>
      <c r="AG98" s="2">
        <f t="shared" si="10"/>
        <v>3300</v>
      </c>
      <c r="AI98" s="2" t="str">
        <f t="shared" si="11"/>
        <v>gold10003300</v>
      </c>
      <c r="AJ98" s="7">
        <v>1</v>
      </c>
      <c r="AK98" t="s">
        <v>598</v>
      </c>
      <c r="AL98" s="7">
        <v>1</v>
      </c>
      <c r="AM98" t="s">
        <v>621</v>
      </c>
      <c r="AN98">
        <v>1</v>
      </c>
      <c r="AO98" t="s">
        <v>645</v>
      </c>
      <c r="AP98">
        <v>1</v>
      </c>
      <c r="AQ98" t="s">
        <v>1212</v>
      </c>
      <c r="AR98">
        <v>1</v>
      </c>
      <c r="AS98"/>
      <c r="AT98"/>
      <c r="BD98" s="51" t="s">
        <v>247</v>
      </c>
      <c r="BI98" t="s">
        <v>1138</v>
      </c>
      <c r="BJ98" s="2" t="str">
        <f t="shared" si="13"/>
        <v>OK</v>
      </c>
      <c r="BL98" s="212" t="s">
        <v>621</v>
      </c>
      <c r="BM98" s="29">
        <v>1</v>
      </c>
      <c r="BN98" s="212" t="s">
        <v>645</v>
      </c>
      <c r="BO98" s="29">
        <v>1</v>
      </c>
      <c r="BP98" s="119" t="s">
        <v>1212</v>
      </c>
      <c r="BQ98" s="29">
        <v>1</v>
      </c>
      <c r="BR98" s="7"/>
      <c r="BS98" s="7"/>
    </row>
    <row r="99" spans="1:71" ht="16">
      <c r="A99" s="30">
        <v>97</v>
      </c>
      <c r="B99" s="30">
        <v>7</v>
      </c>
      <c r="C99" s="30" t="s">
        <v>1034</v>
      </c>
      <c r="D99" s="30"/>
      <c r="E99" s="30">
        <f t="shared" si="12"/>
        <v>7</v>
      </c>
      <c r="F99" s="15">
        <v>99</v>
      </c>
      <c r="G99" s="7" t="s">
        <v>1139</v>
      </c>
      <c r="H99" s="30" t="s">
        <v>1226</v>
      </c>
      <c r="I99">
        <v>25</v>
      </c>
      <c r="J99">
        <v>25</v>
      </c>
      <c r="K99" s="7">
        <v>1</v>
      </c>
      <c r="L99" t="s">
        <v>195</v>
      </c>
      <c r="M99" s="7">
        <v>63</v>
      </c>
      <c r="N99" s="2" t="s">
        <v>107</v>
      </c>
      <c r="O99" s="2" t="s">
        <v>108</v>
      </c>
      <c r="P99" s="2" t="s">
        <v>10</v>
      </c>
      <c r="Q99" s="7" t="s">
        <v>312</v>
      </c>
      <c r="R99" s="183">
        <f t="shared" si="14"/>
        <v>500</v>
      </c>
      <c r="S99" s="7">
        <v>1329</v>
      </c>
      <c r="T99" s="2" t="str">
        <f t="shared" si="8"/>
        <v>gold10003300,goldChange0to50,r1-basilisk-venom_70,r2-spectral-essence_45,r3-drake-tail_15,</v>
      </c>
      <c r="U99" s="2" t="str">
        <f t="shared" si="9"/>
        <v>1,1,1,1,1,</v>
      </c>
      <c r="V99" s="7"/>
      <c r="X99">
        <v>13</v>
      </c>
      <c r="Y99">
        <v>11</v>
      </c>
      <c r="AC99" s="7" t="s">
        <v>1139</v>
      </c>
      <c r="AD99" s="51" t="s">
        <v>245</v>
      </c>
      <c r="AG99" s="2">
        <f t="shared" si="10"/>
        <v>3300</v>
      </c>
      <c r="AI99" s="2" t="str">
        <f t="shared" si="11"/>
        <v>gold10003300</v>
      </c>
      <c r="AJ99" s="7">
        <v>1</v>
      </c>
      <c r="AK99" t="s">
        <v>598</v>
      </c>
      <c r="AL99" s="7">
        <v>1</v>
      </c>
      <c r="AM99" t="s">
        <v>627</v>
      </c>
      <c r="AN99">
        <v>1</v>
      </c>
      <c r="AO99" t="s">
        <v>648</v>
      </c>
      <c r="AP99">
        <v>1</v>
      </c>
      <c r="AQ99" t="s">
        <v>1212</v>
      </c>
      <c r="AR99">
        <v>1</v>
      </c>
      <c r="AS99"/>
      <c r="AT99"/>
      <c r="BD99" s="51" t="s">
        <v>244</v>
      </c>
      <c r="BI99" t="s">
        <v>1139</v>
      </c>
      <c r="BJ99" s="2" t="str">
        <f t="shared" ref="BJ99:BJ112" si="16">IF(BI99=G99,"OK","ERR")</f>
        <v>OK</v>
      </c>
      <c r="BL99" s="212" t="s">
        <v>627</v>
      </c>
      <c r="BM99" s="29">
        <v>1</v>
      </c>
      <c r="BN99" s="212" t="s">
        <v>648</v>
      </c>
      <c r="BO99" s="29">
        <v>1</v>
      </c>
      <c r="BP99" s="119" t="s">
        <v>1212</v>
      </c>
      <c r="BQ99" s="29">
        <v>1</v>
      </c>
      <c r="BR99" s="7"/>
      <c r="BS99" s="7"/>
    </row>
    <row r="100" spans="1:71" ht="16">
      <c r="A100" s="30">
        <v>98</v>
      </c>
      <c r="B100" s="30">
        <v>7</v>
      </c>
      <c r="C100" s="30" t="s">
        <v>1034</v>
      </c>
      <c r="D100" s="30"/>
      <c r="E100" s="30">
        <f t="shared" si="12"/>
        <v>7</v>
      </c>
      <c r="F100" s="20">
        <v>100</v>
      </c>
      <c r="G100" s="7" t="s">
        <v>1140</v>
      </c>
      <c r="H100" s="30" t="s">
        <v>1226</v>
      </c>
      <c r="I100">
        <v>25</v>
      </c>
      <c r="J100">
        <v>25</v>
      </c>
      <c r="K100" s="7">
        <v>1</v>
      </c>
      <c r="L100" t="s">
        <v>195</v>
      </c>
      <c r="M100" s="7">
        <v>63</v>
      </c>
      <c r="N100" s="2" t="s">
        <v>107</v>
      </c>
      <c r="O100" s="2" t="s">
        <v>108</v>
      </c>
      <c r="P100" s="2" t="s">
        <v>10</v>
      </c>
      <c r="Q100" s="7" t="s">
        <v>312</v>
      </c>
      <c r="R100" s="183">
        <f t="shared" si="14"/>
        <v>500</v>
      </c>
      <c r="S100" s="7">
        <v>1329</v>
      </c>
      <c r="T100" s="2" t="str">
        <f t="shared" si="8"/>
        <v>gold10003300,goldChange0to50,r1-rok-egg_70,r2-fennec-foot_45,r3-drake-tail_15,r4pinch-tark-ritual-blade-shard_25</v>
      </c>
      <c r="U100" s="2" t="str">
        <f t="shared" si="9"/>
        <v>1,1,1,1,1,1</v>
      </c>
      <c r="V100" s="7" t="s">
        <v>566</v>
      </c>
      <c r="W100" s="2">
        <v>1</v>
      </c>
      <c r="X100">
        <v>18</v>
      </c>
      <c r="Y100">
        <v>14</v>
      </c>
      <c r="AC100" s="7" t="s">
        <v>1140</v>
      </c>
      <c r="AD100" s="51" t="s">
        <v>245</v>
      </c>
      <c r="AG100" s="2">
        <f t="shared" si="10"/>
        <v>3300</v>
      </c>
      <c r="AI100" s="2" t="str">
        <f t="shared" si="11"/>
        <v>gold10003300</v>
      </c>
      <c r="AJ100" s="7">
        <v>1</v>
      </c>
      <c r="AK100" t="s">
        <v>598</v>
      </c>
      <c r="AL100" s="7">
        <v>1</v>
      </c>
      <c r="AM100" t="s">
        <v>630</v>
      </c>
      <c r="AN100">
        <v>1</v>
      </c>
      <c r="AO100" t="s">
        <v>651</v>
      </c>
      <c r="AP100">
        <v>1</v>
      </c>
      <c r="AQ100" t="s">
        <v>1212</v>
      </c>
      <c r="AR100">
        <v>1</v>
      </c>
      <c r="AS100" t="s">
        <v>1218</v>
      </c>
      <c r="AT100">
        <v>1</v>
      </c>
      <c r="BD100" s="51" t="s">
        <v>246</v>
      </c>
      <c r="BI100" t="s">
        <v>1140</v>
      </c>
      <c r="BJ100" s="2" t="str">
        <f t="shared" si="16"/>
        <v>OK</v>
      </c>
      <c r="BL100" s="212" t="s">
        <v>630</v>
      </c>
      <c r="BM100" s="29">
        <v>1</v>
      </c>
      <c r="BN100" s="212" t="s">
        <v>651</v>
      </c>
      <c r="BO100" s="29">
        <v>1</v>
      </c>
      <c r="BP100" s="119" t="s">
        <v>1212</v>
      </c>
      <c r="BQ100" s="29">
        <v>1</v>
      </c>
      <c r="BR100" s="7" t="str">
        <f t="shared" si="15"/>
        <v>tark-ritual-blade-shard_25</v>
      </c>
      <c r="BS100" s="7">
        <v>1</v>
      </c>
    </row>
    <row r="101" spans="1:71" ht="16">
      <c r="A101" s="30">
        <v>99</v>
      </c>
      <c r="B101" s="30">
        <v>7</v>
      </c>
      <c r="C101" s="30" t="s">
        <v>1034</v>
      </c>
      <c r="D101" s="30"/>
      <c r="E101" s="30">
        <f t="shared" si="12"/>
        <v>7</v>
      </c>
      <c r="F101" s="15">
        <v>101</v>
      </c>
      <c r="G101" s="7" t="s">
        <v>1141</v>
      </c>
      <c r="H101" s="30" t="s">
        <v>1226</v>
      </c>
      <c r="I101">
        <v>25</v>
      </c>
      <c r="J101">
        <v>25</v>
      </c>
      <c r="K101" s="7">
        <v>2</v>
      </c>
      <c r="L101" t="s">
        <v>200</v>
      </c>
      <c r="M101" s="7">
        <v>65</v>
      </c>
      <c r="N101" s="2" t="s">
        <v>107</v>
      </c>
      <c r="O101" s="2" t="s">
        <v>108</v>
      </c>
      <c r="P101" s="2" t="s">
        <v>10</v>
      </c>
      <c r="Q101" s="7" t="s">
        <v>312</v>
      </c>
      <c r="R101" s="183">
        <f t="shared" si="14"/>
        <v>500</v>
      </c>
      <c r="S101" s="7">
        <v>1329</v>
      </c>
      <c r="T101" s="2" t="str">
        <f t="shared" si="8"/>
        <v>gold10003400,goldChange0to50,r1-ogre-tooth_70,r2-laeran-branch_45,r3-star-crossed-knot_15,</v>
      </c>
      <c r="U101" s="2" t="str">
        <f t="shared" si="9"/>
        <v>1,1,1,1,1,</v>
      </c>
      <c r="V101" s="7"/>
      <c r="X101">
        <v>23</v>
      </c>
      <c r="Y101">
        <v>13</v>
      </c>
      <c r="AC101" s="7" t="s">
        <v>1141</v>
      </c>
      <c r="AD101" s="51" t="s">
        <v>244</v>
      </c>
      <c r="AG101" s="2">
        <f t="shared" si="10"/>
        <v>3400</v>
      </c>
      <c r="AI101" s="2" t="str">
        <f t="shared" si="11"/>
        <v>gold10003400</v>
      </c>
      <c r="AJ101" s="7">
        <v>1</v>
      </c>
      <c r="AK101" t="s">
        <v>598</v>
      </c>
      <c r="AL101" s="7">
        <v>1</v>
      </c>
      <c r="AM101" t="s">
        <v>633</v>
      </c>
      <c r="AN101">
        <v>1</v>
      </c>
      <c r="AO101" t="s">
        <v>655</v>
      </c>
      <c r="AP101">
        <v>1</v>
      </c>
      <c r="AQ101" t="s">
        <v>1209</v>
      </c>
      <c r="AR101">
        <v>1</v>
      </c>
      <c r="AS101"/>
      <c r="AT101"/>
      <c r="BD101" s="51" t="s">
        <v>243</v>
      </c>
      <c r="BI101" t="s">
        <v>1141</v>
      </c>
      <c r="BJ101" s="2" t="str">
        <f t="shared" si="16"/>
        <v>OK</v>
      </c>
      <c r="BL101" s="212" t="s">
        <v>633</v>
      </c>
      <c r="BM101" s="29">
        <v>1</v>
      </c>
      <c r="BN101" s="212" t="s">
        <v>655</v>
      </c>
      <c r="BO101" s="29">
        <v>1</v>
      </c>
      <c r="BP101" s="214" t="s">
        <v>1209</v>
      </c>
      <c r="BQ101" s="29">
        <v>1</v>
      </c>
      <c r="BR101" s="7"/>
      <c r="BS101" s="7"/>
    </row>
    <row r="102" spans="1:71" ht="16">
      <c r="A102" s="30">
        <v>100</v>
      </c>
      <c r="B102" s="30">
        <v>7</v>
      </c>
      <c r="C102" s="30" t="s">
        <v>1034</v>
      </c>
      <c r="D102" s="30"/>
      <c r="E102" s="30">
        <f t="shared" si="12"/>
        <v>7</v>
      </c>
      <c r="F102" s="20">
        <v>102</v>
      </c>
      <c r="G102" s="7" t="s">
        <v>1142</v>
      </c>
      <c r="H102" s="30" t="s">
        <v>1226</v>
      </c>
      <c r="I102">
        <v>25</v>
      </c>
      <c r="J102">
        <v>25</v>
      </c>
      <c r="K102" s="7">
        <v>2</v>
      </c>
      <c r="L102" t="s">
        <v>200</v>
      </c>
      <c r="M102" s="7">
        <v>65</v>
      </c>
      <c r="N102" s="2" t="s">
        <v>107</v>
      </c>
      <c r="O102" s="2" t="s">
        <v>108</v>
      </c>
      <c r="P102" s="2" t="s">
        <v>10</v>
      </c>
      <c r="Q102" s="7" t="s">
        <v>312</v>
      </c>
      <c r="R102" s="183">
        <f t="shared" si="14"/>
        <v>500</v>
      </c>
      <c r="S102" s="7">
        <v>1329</v>
      </c>
      <c r="T102" s="2" t="str">
        <f t="shared" si="8"/>
        <v>gold10003400,goldChange0to50,r1-daybreak-opal_70,r2-aurielian-powder_45,r3-star-crossed-knot_15,</v>
      </c>
      <c r="U102" s="2" t="str">
        <f t="shared" si="9"/>
        <v>1,1,1,1,1,</v>
      </c>
      <c r="V102" s="7"/>
      <c r="X102">
        <v>14</v>
      </c>
      <c r="Y102">
        <v>11</v>
      </c>
      <c r="AC102" s="7" t="s">
        <v>1142</v>
      </c>
      <c r="AD102" s="51" t="s">
        <v>244</v>
      </c>
      <c r="AG102" s="2">
        <f t="shared" si="10"/>
        <v>3400</v>
      </c>
      <c r="AI102" s="2" t="str">
        <f t="shared" si="11"/>
        <v>gold10003400</v>
      </c>
      <c r="AJ102" s="7">
        <v>1</v>
      </c>
      <c r="AK102" t="s">
        <v>598</v>
      </c>
      <c r="AL102" s="7">
        <v>1</v>
      </c>
      <c r="AM102" t="s">
        <v>636</v>
      </c>
      <c r="AN102">
        <v>1</v>
      </c>
      <c r="AO102" t="s">
        <v>658</v>
      </c>
      <c r="AP102">
        <v>1</v>
      </c>
      <c r="AQ102" t="s">
        <v>1209</v>
      </c>
      <c r="AR102">
        <v>1</v>
      </c>
      <c r="AS102"/>
      <c r="AT102"/>
      <c r="BI102" t="s">
        <v>1142</v>
      </c>
      <c r="BJ102" s="2" t="str">
        <f t="shared" si="16"/>
        <v>OK</v>
      </c>
      <c r="BL102" s="212" t="s">
        <v>636</v>
      </c>
      <c r="BM102" s="29">
        <v>1</v>
      </c>
      <c r="BN102" s="212" t="s">
        <v>658</v>
      </c>
      <c r="BO102" s="29">
        <v>1</v>
      </c>
      <c r="BP102" s="214" t="s">
        <v>1209</v>
      </c>
      <c r="BQ102" s="29">
        <v>1</v>
      </c>
      <c r="BR102" s="7"/>
      <c r="BS102" s="7"/>
    </row>
    <row r="103" spans="1:71" ht="16">
      <c r="A103" s="30">
        <v>101</v>
      </c>
      <c r="B103" s="30">
        <v>7</v>
      </c>
      <c r="C103" s="30" t="s">
        <v>1034</v>
      </c>
      <c r="D103" s="30"/>
      <c r="E103" s="30">
        <f t="shared" si="12"/>
        <v>7</v>
      </c>
      <c r="F103" s="15">
        <v>103</v>
      </c>
      <c r="G103" s="7" t="s">
        <v>1143</v>
      </c>
      <c r="H103" s="30" t="s">
        <v>1226</v>
      </c>
      <c r="I103">
        <v>25</v>
      </c>
      <c r="J103">
        <v>25</v>
      </c>
      <c r="K103" s="7">
        <v>2</v>
      </c>
      <c r="L103" t="s">
        <v>200</v>
      </c>
      <c r="M103" s="7">
        <v>65</v>
      </c>
      <c r="N103" s="2" t="s">
        <v>107</v>
      </c>
      <c r="O103" s="2" t="s">
        <v>108</v>
      </c>
      <c r="P103" s="2" t="s">
        <v>10</v>
      </c>
      <c r="Q103" s="7" t="s">
        <v>312</v>
      </c>
      <c r="R103" s="183">
        <f t="shared" si="14"/>
        <v>500</v>
      </c>
      <c r="S103" s="7">
        <v>1329</v>
      </c>
      <c r="T103" s="2" t="str">
        <f t="shared" si="8"/>
        <v>gold10003400,goldChange0to50,r1-eisenglass-vial_70,r2-eliore-tonic_45,r3-star-crossed-knot_15,</v>
      </c>
      <c r="U103" s="2" t="str">
        <f t="shared" si="9"/>
        <v>1,1,1,1,1,</v>
      </c>
      <c r="V103" s="7"/>
      <c r="X103">
        <v>19</v>
      </c>
      <c r="Y103">
        <v>11</v>
      </c>
      <c r="AC103" s="7" t="s">
        <v>1143</v>
      </c>
      <c r="AD103" s="51" t="s">
        <v>244</v>
      </c>
      <c r="AG103" s="2">
        <f t="shared" si="10"/>
        <v>3400</v>
      </c>
      <c r="AI103" s="2" t="str">
        <f t="shared" si="11"/>
        <v>gold10003400</v>
      </c>
      <c r="AJ103" s="7">
        <v>1</v>
      </c>
      <c r="AK103" t="s">
        <v>598</v>
      </c>
      <c r="AL103" s="7">
        <v>1</v>
      </c>
      <c r="AM103" t="s">
        <v>641</v>
      </c>
      <c r="AN103">
        <v>1</v>
      </c>
      <c r="AO103" t="s">
        <v>661</v>
      </c>
      <c r="AP103">
        <v>1</v>
      </c>
      <c r="AQ103" t="s">
        <v>1209</v>
      </c>
      <c r="AR103">
        <v>1</v>
      </c>
      <c r="AS103"/>
      <c r="AT103"/>
      <c r="BI103" t="s">
        <v>1143</v>
      </c>
      <c r="BJ103" s="2" t="str">
        <f t="shared" si="16"/>
        <v>OK</v>
      </c>
      <c r="BL103" s="212" t="s">
        <v>641</v>
      </c>
      <c r="BM103" s="29">
        <v>1</v>
      </c>
      <c r="BN103" s="212" t="s">
        <v>661</v>
      </c>
      <c r="BO103" s="29">
        <v>1</v>
      </c>
      <c r="BP103" s="214" t="s">
        <v>1209</v>
      </c>
      <c r="BQ103" s="29">
        <v>1</v>
      </c>
      <c r="BR103" s="7"/>
      <c r="BS103" s="7"/>
    </row>
    <row r="104" spans="1:71" ht="16">
      <c r="A104" s="30">
        <v>102</v>
      </c>
      <c r="B104" s="30">
        <v>7</v>
      </c>
      <c r="C104" s="30" t="s">
        <v>1034</v>
      </c>
      <c r="D104" s="30"/>
      <c r="E104" s="30">
        <f t="shared" si="12"/>
        <v>7</v>
      </c>
      <c r="F104" s="20">
        <v>104</v>
      </c>
      <c r="G104" s="7" t="s">
        <v>1144</v>
      </c>
      <c r="H104" s="30" t="s">
        <v>1226</v>
      </c>
      <c r="I104">
        <v>25</v>
      </c>
      <c r="J104">
        <v>25</v>
      </c>
      <c r="K104" s="7">
        <v>2</v>
      </c>
      <c r="L104" t="s">
        <v>200</v>
      </c>
      <c r="M104" s="7">
        <v>67</v>
      </c>
      <c r="N104" s="2" t="s">
        <v>107</v>
      </c>
      <c r="O104" s="2" t="s">
        <v>108</v>
      </c>
      <c r="P104" s="2" t="s">
        <v>10</v>
      </c>
      <c r="Q104" s="7" t="s">
        <v>312</v>
      </c>
      <c r="R104" s="183">
        <f t="shared" si="14"/>
        <v>500</v>
      </c>
      <c r="S104" s="7">
        <v>1329</v>
      </c>
      <c r="T104" s="2" t="str">
        <f t="shared" si="8"/>
        <v>gold10003500,goldChange0to50,r1-caliex-fruit_70,r2-elf-bane_45,r3-star-crossed-knot_15,r4pinch-lava-beetle-shard_25</v>
      </c>
      <c r="U104" s="2" t="str">
        <f t="shared" si="9"/>
        <v>1,1,1,1,1,1</v>
      </c>
      <c r="V104" s="7" t="s">
        <v>566</v>
      </c>
      <c r="W104" s="2">
        <v>1</v>
      </c>
      <c r="X104">
        <v>27</v>
      </c>
      <c r="Y104">
        <v>16</v>
      </c>
      <c r="AC104" s="7" t="s">
        <v>1144</v>
      </c>
      <c r="AD104" s="51" t="s">
        <v>244</v>
      </c>
      <c r="AG104" s="2">
        <f t="shared" si="10"/>
        <v>3500</v>
      </c>
      <c r="AI104" s="2" t="str">
        <f t="shared" si="11"/>
        <v>gold10003500</v>
      </c>
      <c r="AJ104" s="7">
        <v>1</v>
      </c>
      <c r="AK104" t="s">
        <v>598</v>
      </c>
      <c r="AL104" s="7">
        <v>1</v>
      </c>
      <c r="AM104" t="s">
        <v>638</v>
      </c>
      <c r="AN104">
        <v>1</v>
      </c>
      <c r="AO104" t="s">
        <v>645</v>
      </c>
      <c r="AP104">
        <v>1</v>
      </c>
      <c r="AQ104" t="s">
        <v>1209</v>
      </c>
      <c r="AR104">
        <v>1</v>
      </c>
      <c r="AS104" t="s">
        <v>1217</v>
      </c>
      <c r="AT104">
        <v>1</v>
      </c>
      <c r="BI104" t="s">
        <v>1144</v>
      </c>
      <c r="BJ104" s="2" t="str">
        <f t="shared" si="16"/>
        <v>OK</v>
      </c>
      <c r="BL104" s="212" t="s">
        <v>638</v>
      </c>
      <c r="BM104" s="29">
        <v>1</v>
      </c>
      <c r="BN104" s="212" t="s">
        <v>645</v>
      </c>
      <c r="BO104" s="29">
        <v>1</v>
      </c>
      <c r="BP104" s="214" t="s">
        <v>1209</v>
      </c>
      <c r="BQ104" s="29">
        <v>1</v>
      </c>
      <c r="BR104" s="7" t="str">
        <f t="shared" si="15"/>
        <v>lava-beetle-shard_25</v>
      </c>
      <c r="BS104" s="7">
        <v>1</v>
      </c>
    </row>
    <row r="105" spans="1:71" ht="16">
      <c r="A105" s="30">
        <v>103</v>
      </c>
      <c r="B105" s="30">
        <v>7</v>
      </c>
      <c r="C105" s="30" t="s">
        <v>1034</v>
      </c>
      <c r="D105" s="30"/>
      <c r="E105" s="30">
        <f t="shared" si="12"/>
        <v>7</v>
      </c>
      <c r="F105" s="15">
        <v>105</v>
      </c>
      <c r="G105" s="7" t="s">
        <v>387</v>
      </c>
      <c r="H105" s="30" t="s">
        <v>1226</v>
      </c>
      <c r="I105">
        <v>25</v>
      </c>
      <c r="J105">
        <v>25</v>
      </c>
      <c r="K105" s="7">
        <v>4</v>
      </c>
      <c r="L105" t="s">
        <v>199</v>
      </c>
      <c r="M105" s="7">
        <v>67</v>
      </c>
      <c r="N105" s="2" t="s">
        <v>107</v>
      </c>
      <c r="O105" s="2" t="s">
        <v>108</v>
      </c>
      <c r="P105" s="2" t="s">
        <v>10</v>
      </c>
      <c r="Q105" s="7" t="s">
        <v>312</v>
      </c>
      <c r="R105" s="183">
        <f t="shared" si="14"/>
        <v>500</v>
      </c>
      <c r="S105" s="7">
        <v>1329</v>
      </c>
      <c r="T105" s="2" t="str">
        <f t="shared" si="8"/>
        <v>gold10003500,goldChange0to50,r1-everlast-ember_70,r2-spectral-essence_45,r3-auriel-tomb_15,</v>
      </c>
      <c r="U105" s="2" t="str">
        <f t="shared" si="9"/>
        <v>1,1,1,1,1,</v>
      </c>
      <c r="V105" s="7"/>
      <c r="X105">
        <v>13</v>
      </c>
      <c r="Y105">
        <v>10</v>
      </c>
      <c r="AC105" s="7" t="s">
        <v>387</v>
      </c>
      <c r="AD105" s="51" t="s">
        <v>246</v>
      </c>
      <c r="AG105" s="2">
        <f t="shared" si="10"/>
        <v>3500</v>
      </c>
      <c r="AI105" s="2" t="str">
        <f t="shared" si="11"/>
        <v>gold10003500</v>
      </c>
      <c r="AJ105" s="7">
        <v>1</v>
      </c>
      <c r="AK105" t="s">
        <v>598</v>
      </c>
      <c r="AL105" s="7">
        <v>1</v>
      </c>
      <c r="AM105" t="s">
        <v>624</v>
      </c>
      <c r="AN105">
        <v>1</v>
      </c>
      <c r="AO105" t="s">
        <v>648</v>
      </c>
      <c r="AP105">
        <v>1</v>
      </c>
      <c r="AQ105" t="s">
        <v>1210</v>
      </c>
      <c r="AR105">
        <v>1</v>
      </c>
      <c r="AS105"/>
      <c r="AT105"/>
      <c r="BI105" t="s">
        <v>387</v>
      </c>
      <c r="BJ105" s="2" t="str">
        <f t="shared" si="16"/>
        <v>OK</v>
      </c>
      <c r="BL105" s="212" t="s">
        <v>624</v>
      </c>
      <c r="BM105" s="29">
        <v>1</v>
      </c>
      <c r="BN105" s="212" t="s">
        <v>648</v>
      </c>
      <c r="BO105" s="29">
        <v>1</v>
      </c>
      <c r="BP105" s="119" t="s">
        <v>1210</v>
      </c>
      <c r="BQ105" s="29">
        <v>1</v>
      </c>
      <c r="BR105" s="7"/>
      <c r="BS105" s="7"/>
    </row>
    <row r="106" spans="1:71" ht="16">
      <c r="A106" s="30">
        <v>104</v>
      </c>
      <c r="B106" s="30">
        <v>7</v>
      </c>
      <c r="C106" s="30" t="s">
        <v>1034</v>
      </c>
      <c r="D106" s="30"/>
      <c r="E106" s="30">
        <f t="shared" si="12"/>
        <v>7</v>
      </c>
      <c r="F106" s="20">
        <v>106</v>
      </c>
      <c r="G106" s="7" t="s">
        <v>388</v>
      </c>
      <c r="H106" s="30" t="s">
        <v>1226</v>
      </c>
      <c r="I106">
        <v>25</v>
      </c>
      <c r="J106">
        <v>25</v>
      </c>
      <c r="K106" s="7">
        <v>4</v>
      </c>
      <c r="L106" t="s">
        <v>199</v>
      </c>
      <c r="M106" s="7">
        <v>67</v>
      </c>
      <c r="N106" s="2" t="s">
        <v>107</v>
      </c>
      <c r="O106" s="2" t="s">
        <v>108</v>
      </c>
      <c r="P106" s="2" t="s">
        <v>10</v>
      </c>
      <c r="Q106" s="7" t="s">
        <v>312</v>
      </c>
      <c r="R106" s="183">
        <f t="shared" si="14"/>
        <v>500</v>
      </c>
      <c r="S106" s="7">
        <v>1329</v>
      </c>
      <c r="T106" s="2" t="str">
        <f t="shared" si="8"/>
        <v>gold10003500,goldChange0to50,r1-valic-dial_70,r2-fennec-foot_45,r3-auriel-tomb_15,</v>
      </c>
      <c r="U106" s="2" t="str">
        <f t="shared" si="9"/>
        <v>1,1,1,1,1,</v>
      </c>
      <c r="V106" s="7"/>
      <c r="X106">
        <v>22</v>
      </c>
      <c r="Y106">
        <v>10</v>
      </c>
      <c r="AC106" s="7" t="s">
        <v>388</v>
      </c>
      <c r="AD106" s="51" t="s">
        <v>246</v>
      </c>
      <c r="AG106" s="2">
        <f t="shared" si="10"/>
        <v>3500</v>
      </c>
      <c r="AI106" s="2" t="str">
        <f t="shared" si="11"/>
        <v>gold10003500</v>
      </c>
      <c r="AJ106" s="7">
        <v>1</v>
      </c>
      <c r="AK106" t="s">
        <v>598</v>
      </c>
      <c r="AL106" s="7">
        <v>1</v>
      </c>
      <c r="AM106" t="s">
        <v>621</v>
      </c>
      <c r="AN106">
        <v>1</v>
      </c>
      <c r="AO106" t="s">
        <v>651</v>
      </c>
      <c r="AP106">
        <v>1</v>
      </c>
      <c r="AQ106" t="s">
        <v>1210</v>
      </c>
      <c r="AR106">
        <v>1</v>
      </c>
      <c r="AS106"/>
      <c r="AT106"/>
      <c r="BI106" t="s">
        <v>388</v>
      </c>
      <c r="BJ106" s="2" t="str">
        <f t="shared" si="16"/>
        <v>OK</v>
      </c>
      <c r="BL106" s="212" t="s">
        <v>621</v>
      </c>
      <c r="BM106" s="29">
        <v>1</v>
      </c>
      <c r="BN106" s="212" t="s">
        <v>651</v>
      </c>
      <c r="BO106" s="29">
        <v>1</v>
      </c>
      <c r="BP106" s="119" t="s">
        <v>1210</v>
      </c>
      <c r="BQ106" s="29">
        <v>1</v>
      </c>
      <c r="BR106" s="7"/>
      <c r="BS106" s="7"/>
    </row>
    <row r="107" spans="1:71" ht="16">
      <c r="A107" s="30">
        <v>105</v>
      </c>
      <c r="B107" s="30">
        <v>7</v>
      </c>
      <c r="C107" s="30" t="s">
        <v>1034</v>
      </c>
      <c r="D107" s="30"/>
      <c r="E107" s="30">
        <f t="shared" si="12"/>
        <v>7</v>
      </c>
      <c r="F107" s="15">
        <v>107</v>
      </c>
      <c r="G107" s="7" t="s">
        <v>389</v>
      </c>
      <c r="H107" s="30" t="s">
        <v>1226</v>
      </c>
      <c r="I107">
        <v>25</v>
      </c>
      <c r="J107">
        <v>25</v>
      </c>
      <c r="K107" s="7">
        <v>4</v>
      </c>
      <c r="L107" t="s">
        <v>199</v>
      </c>
      <c r="M107" s="7">
        <v>69</v>
      </c>
      <c r="N107" s="2" t="s">
        <v>107</v>
      </c>
      <c r="O107" s="2" t="s">
        <v>108</v>
      </c>
      <c r="P107" s="2" t="s">
        <v>10</v>
      </c>
      <c r="Q107" s="7" t="s">
        <v>312</v>
      </c>
      <c r="R107" s="183">
        <f t="shared" si="14"/>
        <v>500</v>
      </c>
      <c r="S107" s="7">
        <v>1329</v>
      </c>
      <c r="T107" s="2" t="str">
        <f t="shared" si="8"/>
        <v>gold10003600,goldChange0to50,r1-basilisk-venom_70,r2-laeran-branch_45,r3-auriel-tomb_15,</v>
      </c>
      <c r="U107" s="2" t="str">
        <f t="shared" si="9"/>
        <v>1,1,1,1,1,</v>
      </c>
      <c r="V107" s="7"/>
      <c r="X107">
        <v>25</v>
      </c>
      <c r="Y107">
        <v>16</v>
      </c>
      <c r="AC107" s="7" t="s">
        <v>389</v>
      </c>
      <c r="AD107" s="51" t="s">
        <v>246</v>
      </c>
      <c r="AG107" s="2">
        <f t="shared" si="10"/>
        <v>3600</v>
      </c>
      <c r="AI107" s="2" t="str">
        <f t="shared" si="11"/>
        <v>gold10003600</v>
      </c>
      <c r="AJ107" s="7">
        <v>1</v>
      </c>
      <c r="AK107" t="s">
        <v>598</v>
      </c>
      <c r="AL107" s="7">
        <v>1</v>
      </c>
      <c r="AM107" t="s">
        <v>627</v>
      </c>
      <c r="AN107">
        <v>1</v>
      </c>
      <c r="AO107" t="s">
        <v>655</v>
      </c>
      <c r="AP107">
        <v>1</v>
      </c>
      <c r="AQ107" t="s">
        <v>1210</v>
      </c>
      <c r="AR107">
        <v>1</v>
      </c>
      <c r="AS107"/>
      <c r="AT107"/>
      <c r="BI107" t="s">
        <v>389</v>
      </c>
      <c r="BJ107" s="2" t="str">
        <f t="shared" si="16"/>
        <v>OK</v>
      </c>
      <c r="BL107" s="212" t="s">
        <v>627</v>
      </c>
      <c r="BM107" s="29">
        <v>1</v>
      </c>
      <c r="BN107" s="212" t="s">
        <v>655</v>
      </c>
      <c r="BO107" s="29">
        <v>1</v>
      </c>
      <c r="BP107" s="119" t="s">
        <v>1210</v>
      </c>
      <c r="BQ107" s="29">
        <v>1</v>
      </c>
      <c r="BR107" s="7"/>
      <c r="BS107" s="7"/>
    </row>
    <row r="108" spans="1:71" ht="16">
      <c r="A108" s="30">
        <v>106</v>
      </c>
      <c r="B108" s="30">
        <v>7</v>
      </c>
      <c r="C108" s="30" t="s">
        <v>1034</v>
      </c>
      <c r="D108" s="30"/>
      <c r="E108" s="30">
        <f t="shared" si="12"/>
        <v>7</v>
      </c>
      <c r="F108" s="20">
        <v>108</v>
      </c>
      <c r="G108" s="7" t="s">
        <v>390</v>
      </c>
      <c r="H108" s="30" t="s">
        <v>1226</v>
      </c>
      <c r="I108">
        <v>25</v>
      </c>
      <c r="J108">
        <v>25</v>
      </c>
      <c r="K108" s="7">
        <v>4</v>
      </c>
      <c r="L108" t="s">
        <v>199</v>
      </c>
      <c r="M108" s="7">
        <v>69</v>
      </c>
      <c r="N108" s="2" t="s">
        <v>107</v>
      </c>
      <c r="O108" s="2" t="s">
        <v>108</v>
      </c>
      <c r="P108" s="2" t="s">
        <v>10</v>
      </c>
      <c r="Q108" s="7" t="s">
        <v>312</v>
      </c>
      <c r="R108" s="183">
        <f t="shared" si="14"/>
        <v>500</v>
      </c>
      <c r="S108" s="7">
        <v>1329</v>
      </c>
      <c r="T108" s="2" t="str">
        <f t="shared" si="8"/>
        <v>gold10003600,goldChange0to50,r1-rok-egg_70,r2-aurielian-powder_45,r3-auriel-tomb_15,r4pinch-tark-ritual-blade-shard_25</v>
      </c>
      <c r="U108" s="2" t="str">
        <f t="shared" si="9"/>
        <v>1,1,1,1,1,1</v>
      </c>
      <c r="V108" s="7" t="s">
        <v>566</v>
      </c>
      <c r="W108" s="2">
        <v>1</v>
      </c>
      <c r="X108">
        <v>15</v>
      </c>
      <c r="Y108">
        <v>11</v>
      </c>
      <c r="AC108" s="7" t="s">
        <v>390</v>
      </c>
      <c r="AD108" s="51" t="s">
        <v>246</v>
      </c>
      <c r="AG108" s="2">
        <f t="shared" si="10"/>
        <v>3600</v>
      </c>
      <c r="AI108" s="2" t="str">
        <f t="shared" si="11"/>
        <v>gold10003600</v>
      </c>
      <c r="AJ108" s="7">
        <v>1</v>
      </c>
      <c r="AK108" t="s">
        <v>598</v>
      </c>
      <c r="AL108" s="7">
        <v>1</v>
      </c>
      <c r="AM108" t="s">
        <v>630</v>
      </c>
      <c r="AN108">
        <v>1</v>
      </c>
      <c r="AO108" t="s">
        <v>658</v>
      </c>
      <c r="AP108">
        <v>1</v>
      </c>
      <c r="AQ108" t="s">
        <v>1210</v>
      </c>
      <c r="AR108">
        <v>1</v>
      </c>
      <c r="AS108" t="s">
        <v>1218</v>
      </c>
      <c r="AT108">
        <v>1</v>
      </c>
      <c r="BI108" t="s">
        <v>390</v>
      </c>
      <c r="BJ108" s="2" t="str">
        <f t="shared" si="16"/>
        <v>OK</v>
      </c>
      <c r="BL108" s="212" t="s">
        <v>630</v>
      </c>
      <c r="BM108" s="29">
        <v>1</v>
      </c>
      <c r="BN108" s="212" t="s">
        <v>658</v>
      </c>
      <c r="BO108" s="29">
        <v>1</v>
      </c>
      <c r="BP108" s="119" t="s">
        <v>1210</v>
      </c>
      <c r="BQ108" s="29">
        <v>1</v>
      </c>
      <c r="BR108" s="7" t="str">
        <f t="shared" si="15"/>
        <v>tark-ritual-blade-shard_25</v>
      </c>
      <c r="BS108" s="7">
        <v>1</v>
      </c>
    </row>
    <row r="109" spans="1:71" ht="16">
      <c r="A109" s="30">
        <v>107</v>
      </c>
      <c r="B109" s="30">
        <v>7</v>
      </c>
      <c r="C109" s="30" t="s">
        <v>1034</v>
      </c>
      <c r="D109" s="30"/>
      <c r="E109" s="30">
        <f t="shared" si="12"/>
        <v>7</v>
      </c>
      <c r="F109" s="15">
        <v>109</v>
      </c>
      <c r="G109" s="7" t="s">
        <v>391</v>
      </c>
      <c r="H109" s="30" t="s">
        <v>1226</v>
      </c>
      <c r="I109">
        <v>25</v>
      </c>
      <c r="J109">
        <v>25</v>
      </c>
      <c r="K109" s="7">
        <v>3</v>
      </c>
      <c r="L109" t="s">
        <v>194</v>
      </c>
      <c r="M109" s="7">
        <v>69</v>
      </c>
      <c r="N109" s="2" t="s">
        <v>107</v>
      </c>
      <c r="O109" s="2" t="s">
        <v>108</v>
      </c>
      <c r="P109" s="2" t="s">
        <v>10</v>
      </c>
      <c r="Q109" s="7" t="s">
        <v>312</v>
      </c>
      <c r="R109" s="183">
        <f t="shared" si="14"/>
        <v>500</v>
      </c>
      <c r="S109" s="7">
        <v>1329</v>
      </c>
      <c r="T109" s="2" t="str">
        <f t="shared" si="8"/>
        <v>gold10003600,goldChange0to50,r1-ogre-tooth_70,r2-eliore-tonic_45,r3-nightdance-card_15,</v>
      </c>
      <c r="U109" s="2" t="str">
        <f t="shared" si="9"/>
        <v>1,1,1,1,1,</v>
      </c>
      <c r="V109" s="7"/>
      <c r="X109">
        <v>18</v>
      </c>
      <c r="Y109">
        <v>14</v>
      </c>
      <c r="AC109" s="7" t="s">
        <v>391</v>
      </c>
      <c r="AD109" s="51" t="s">
        <v>247</v>
      </c>
      <c r="AG109" s="2">
        <f t="shared" si="10"/>
        <v>3600</v>
      </c>
      <c r="AI109" s="2" t="str">
        <f t="shared" si="11"/>
        <v>gold10003600</v>
      </c>
      <c r="AJ109" s="7">
        <v>1</v>
      </c>
      <c r="AK109" t="s">
        <v>598</v>
      </c>
      <c r="AL109" s="7">
        <v>1</v>
      </c>
      <c r="AM109" t="s">
        <v>633</v>
      </c>
      <c r="AN109">
        <v>1</v>
      </c>
      <c r="AO109" t="s">
        <v>661</v>
      </c>
      <c r="AP109">
        <v>1</v>
      </c>
      <c r="AQ109" t="s">
        <v>1211</v>
      </c>
      <c r="AR109">
        <v>1</v>
      </c>
      <c r="AS109"/>
      <c r="AT109"/>
      <c r="BI109" t="s">
        <v>391</v>
      </c>
      <c r="BJ109" s="2" t="str">
        <f t="shared" si="16"/>
        <v>OK</v>
      </c>
      <c r="BL109" s="212" t="s">
        <v>633</v>
      </c>
      <c r="BM109" s="29">
        <v>1</v>
      </c>
      <c r="BN109" s="212" t="s">
        <v>661</v>
      </c>
      <c r="BO109" s="29">
        <v>1</v>
      </c>
      <c r="BP109" s="119" t="s">
        <v>1211</v>
      </c>
      <c r="BQ109" s="29">
        <v>1</v>
      </c>
      <c r="BR109" s="7"/>
      <c r="BS109" s="7"/>
    </row>
    <row r="110" spans="1:71" ht="16">
      <c r="A110" s="30">
        <v>108</v>
      </c>
      <c r="B110" s="30">
        <v>7</v>
      </c>
      <c r="C110" s="30" t="s">
        <v>1034</v>
      </c>
      <c r="D110" s="30"/>
      <c r="E110" s="30">
        <f t="shared" si="12"/>
        <v>7</v>
      </c>
      <c r="F110" s="20">
        <v>110</v>
      </c>
      <c r="G110" s="7" t="s">
        <v>392</v>
      </c>
      <c r="H110" s="30" t="s">
        <v>1226</v>
      </c>
      <c r="I110">
        <v>25</v>
      </c>
      <c r="J110">
        <v>25</v>
      </c>
      <c r="K110" s="7">
        <v>3</v>
      </c>
      <c r="L110" t="s">
        <v>194</v>
      </c>
      <c r="M110" s="7">
        <v>71</v>
      </c>
      <c r="N110" s="2" t="s">
        <v>107</v>
      </c>
      <c r="O110" s="2" t="s">
        <v>108</v>
      </c>
      <c r="P110" s="2" t="s">
        <v>10</v>
      </c>
      <c r="Q110" s="7" t="s">
        <v>312</v>
      </c>
      <c r="R110" s="183">
        <f t="shared" si="14"/>
        <v>500</v>
      </c>
      <c r="S110" s="2">
        <v>1329</v>
      </c>
      <c r="T110" s="2" t="str">
        <f t="shared" si="8"/>
        <v>gold10003700,goldChange0to50,r1-daybreak-opal_70,r2-elf-bane_45,r3-nightdance-card_15,</v>
      </c>
      <c r="U110" s="2" t="str">
        <f t="shared" si="9"/>
        <v>1,1,1,1,1,</v>
      </c>
      <c r="V110" s="7"/>
      <c r="X110">
        <v>23</v>
      </c>
      <c r="Y110">
        <v>14</v>
      </c>
      <c r="AC110" s="7" t="s">
        <v>392</v>
      </c>
      <c r="AD110" s="51" t="s">
        <v>247</v>
      </c>
      <c r="AG110" s="2">
        <f t="shared" si="10"/>
        <v>3700</v>
      </c>
      <c r="AI110" s="2" t="str">
        <f t="shared" si="11"/>
        <v>gold10003700</v>
      </c>
      <c r="AJ110" s="7">
        <v>1</v>
      </c>
      <c r="AK110" t="s">
        <v>598</v>
      </c>
      <c r="AL110" s="7">
        <v>1</v>
      </c>
      <c r="AM110" t="s">
        <v>636</v>
      </c>
      <c r="AN110">
        <v>1</v>
      </c>
      <c r="AO110" t="s">
        <v>645</v>
      </c>
      <c r="AP110">
        <v>1</v>
      </c>
      <c r="AQ110" t="s">
        <v>1211</v>
      </c>
      <c r="AR110">
        <v>1</v>
      </c>
      <c r="AS110"/>
      <c r="AT110"/>
      <c r="BI110" t="s">
        <v>392</v>
      </c>
      <c r="BJ110" s="2" t="str">
        <f t="shared" si="16"/>
        <v>OK</v>
      </c>
      <c r="BL110" s="212" t="s">
        <v>636</v>
      </c>
      <c r="BM110" s="29">
        <v>1</v>
      </c>
      <c r="BN110" s="212" t="s">
        <v>645</v>
      </c>
      <c r="BO110" s="29">
        <v>1</v>
      </c>
      <c r="BP110" s="119" t="s">
        <v>1211</v>
      </c>
      <c r="BQ110" s="29">
        <v>1</v>
      </c>
      <c r="BR110" s="7"/>
      <c r="BS110" s="7"/>
    </row>
    <row r="111" spans="1:71" ht="16">
      <c r="A111" s="30">
        <v>109</v>
      </c>
      <c r="B111" s="30">
        <v>7</v>
      </c>
      <c r="C111" s="30" t="s">
        <v>1034</v>
      </c>
      <c r="D111" s="30"/>
      <c r="E111" s="30">
        <f t="shared" si="12"/>
        <v>7</v>
      </c>
      <c r="F111" s="15">
        <v>111</v>
      </c>
      <c r="G111" s="7" t="s">
        <v>393</v>
      </c>
      <c r="H111" s="30" t="s">
        <v>1226</v>
      </c>
      <c r="I111">
        <v>25</v>
      </c>
      <c r="J111">
        <v>25</v>
      </c>
      <c r="K111" s="7">
        <v>3</v>
      </c>
      <c r="L111" t="s">
        <v>194</v>
      </c>
      <c r="M111" s="7">
        <v>71</v>
      </c>
      <c r="N111" s="2" t="s">
        <v>107</v>
      </c>
      <c r="O111" s="2" t="s">
        <v>108</v>
      </c>
      <c r="P111" s="2" t="s">
        <v>10</v>
      </c>
      <c r="Q111" s="7" t="s">
        <v>312</v>
      </c>
      <c r="R111" s="183">
        <f t="shared" si="14"/>
        <v>500</v>
      </c>
      <c r="S111" s="2">
        <v>1329</v>
      </c>
      <c r="T111" s="2" t="str">
        <f t="shared" si="8"/>
        <v>gold10003700,goldChange0to50,r1-eisenglass-vial_70,r2-spectral-essence_45,r3-nightdance-card_15,</v>
      </c>
      <c r="U111" s="2" t="str">
        <f t="shared" si="9"/>
        <v>1,1,1,1,1,</v>
      </c>
      <c r="V111" s="7"/>
      <c r="X111">
        <v>25</v>
      </c>
      <c r="Y111">
        <v>16</v>
      </c>
      <c r="AC111" s="7" t="s">
        <v>393</v>
      </c>
      <c r="AD111" s="51" t="s">
        <v>247</v>
      </c>
      <c r="AG111" s="2">
        <f t="shared" si="10"/>
        <v>3700</v>
      </c>
      <c r="AI111" s="2" t="str">
        <f t="shared" si="11"/>
        <v>gold10003700</v>
      </c>
      <c r="AJ111" s="7">
        <v>1</v>
      </c>
      <c r="AK111" t="s">
        <v>598</v>
      </c>
      <c r="AL111" s="7">
        <v>1</v>
      </c>
      <c r="AM111" t="s">
        <v>641</v>
      </c>
      <c r="AN111">
        <v>1</v>
      </c>
      <c r="AO111" t="s">
        <v>648</v>
      </c>
      <c r="AP111">
        <v>1</v>
      </c>
      <c r="AQ111" t="s">
        <v>1211</v>
      </c>
      <c r="AR111">
        <v>1</v>
      </c>
      <c r="AS111"/>
      <c r="AT111"/>
      <c r="BI111" t="s">
        <v>393</v>
      </c>
      <c r="BJ111" s="2" t="str">
        <f t="shared" si="16"/>
        <v>OK</v>
      </c>
      <c r="BL111" s="212" t="s">
        <v>641</v>
      </c>
      <c r="BM111" s="29">
        <v>1</v>
      </c>
      <c r="BN111" s="212" t="s">
        <v>648</v>
      </c>
      <c r="BO111" s="29">
        <v>1</v>
      </c>
      <c r="BP111" s="119" t="s">
        <v>1211</v>
      </c>
      <c r="BQ111" s="29">
        <v>1</v>
      </c>
      <c r="BR111" s="7"/>
      <c r="BS111" s="7"/>
    </row>
    <row r="112" spans="1:71" ht="16">
      <c r="A112" s="30">
        <v>110</v>
      </c>
      <c r="B112" s="30">
        <v>7</v>
      </c>
      <c r="C112" s="30" t="s">
        <v>1034</v>
      </c>
      <c r="D112" s="30"/>
      <c r="E112" s="30">
        <f t="shared" si="12"/>
        <v>7</v>
      </c>
      <c r="F112" s="20">
        <v>112</v>
      </c>
      <c r="G112" s="7" t="s">
        <v>394</v>
      </c>
      <c r="H112" s="30" t="s">
        <v>1226</v>
      </c>
      <c r="I112">
        <v>25</v>
      </c>
      <c r="J112">
        <v>25</v>
      </c>
      <c r="K112" s="7">
        <v>3</v>
      </c>
      <c r="L112" t="s">
        <v>194</v>
      </c>
      <c r="M112" s="7">
        <v>71</v>
      </c>
      <c r="N112" s="2" t="s">
        <v>107</v>
      </c>
      <c r="O112" s="2" t="s">
        <v>108</v>
      </c>
      <c r="P112" s="2" t="s">
        <v>10</v>
      </c>
      <c r="Q112" s="7" t="s">
        <v>312</v>
      </c>
      <c r="R112" s="183">
        <f t="shared" si="14"/>
        <v>500</v>
      </c>
      <c r="S112" s="2">
        <v>1329</v>
      </c>
      <c r="T112" s="2" t="str">
        <f t="shared" si="8"/>
        <v>gold10003700,goldChange0to50,r1-caliex-fruit_70,r2-fennec-foot_45,r3-nightdance-card_15,r4pinch-lava-beetle-shard_25</v>
      </c>
      <c r="U112" s="2" t="str">
        <f t="shared" si="9"/>
        <v>1,1,1,1,1,1</v>
      </c>
      <c r="V112" s="7" t="s">
        <v>567</v>
      </c>
      <c r="W112" s="2">
        <v>1</v>
      </c>
      <c r="X112">
        <v>15</v>
      </c>
      <c r="Y112">
        <v>11</v>
      </c>
      <c r="AC112" s="7" t="s">
        <v>394</v>
      </c>
      <c r="AD112" s="51" t="s">
        <v>247</v>
      </c>
      <c r="AG112" s="2">
        <f t="shared" si="10"/>
        <v>3700</v>
      </c>
      <c r="AI112" s="2" t="str">
        <f t="shared" si="11"/>
        <v>gold10003700</v>
      </c>
      <c r="AJ112" s="7">
        <v>1</v>
      </c>
      <c r="AK112" t="s">
        <v>598</v>
      </c>
      <c r="AL112" s="7">
        <v>1</v>
      </c>
      <c r="AM112" t="s">
        <v>638</v>
      </c>
      <c r="AN112">
        <v>1</v>
      </c>
      <c r="AO112" t="s">
        <v>651</v>
      </c>
      <c r="AP112">
        <v>1</v>
      </c>
      <c r="AQ112" t="s">
        <v>1211</v>
      </c>
      <c r="AR112">
        <v>1</v>
      </c>
      <c r="AS112" t="s">
        <v>1217</v>
      </c>
      <c r="AT112">
        <v>1</v>
      </c>
      <c r="BI112" t="s">
        <v>394</v>
      </c>
      <c r="BJ112" s="2" t="str">
        <f t="shared" si="16"/>
        <v>OK</v>
      </c>
      <c r="BL112" s="212" t="s">
        <v>638</v>
      </c>
      <c r="BM112" s="29">
        <v>1</v>
      </c>
      <c r="BN112" s="212" t="s">
        <v>651</v>
      </c>
      <c r="BO112" s="29">
        <v>1</v>
      </c>
      <c r="BP112" s="119" t="s">
        <v>1211</v>
      </c>
      <c r="BQ112" s="29">
        <v>1</v>
      </c>
      <c r="BR112" s="7" t="str">
        <f t="shared" si="15"/>
        <v>lava-beetle-shard_25</v>
      </c>
      <c r="BS112" s="7">
        <v>1</v>
      </c>
    </row>
    <row r="113" spans="23:68">
      <c r="W113"/>
      <c r="BP113" s="201"/>
    </row>
    <row r="114" spans="23:68">
      <c r="W114"/>
      <c r="BP114" s="201"/>
    </row>
    <row r="115" spans="23:68">
      <c r="BP115" s="201"/>
    </row>
    <row r="116" spans="23:68">
      <c r="BP116" s="201"/>
    </row>
  </sheetData>
  <sortState ref="S67:S111">
    <sortCondition ref="S67"/>
  </sortState>
  <dataConsolidate/>
  <conditionalFormatting sqref="AD1:AD52 AD113:AD1048576 BD3:BD101">
    <cfRule type="containsText" dxfId="567" priority="428" operator="containsText" text="Light">
      <formula>NOT(ISERROR(SEARCH("Light",AD1)))</formula>
    </cfRule>
    <cfRule type="containsText" dxfId="566" priority="429" operator="containsText" text="Dark">
      <formula>NOT(ISERROR(SEARCH("Dark",AD1)))</formula>
    </cfRule>
    <cfRule type="containsText" dxfId="565" priority="430" operator="containsText" text="Fire">
      <formula>NOT(ISERROR(SEARCH("Fire",AD1)))</formula>
    </cfRule>
    <cfRule type="containsText" dxfId="564" priority="431" operator="containsText" text="Water">
      <formula>NOT(ISERROR(SEARCH("Water",AD1)))</formula>
    </cfRule>
    <cfRule type="containsText" dxfId="563" priority="432" operator="containsText" text="Earth">
      <formula>NOT(ISERROR(SEARCH("Earth",AD1)))</formula>
    </cfRule>
  </conditionalFormatting>
  <conditionalFormatting sqref="AD65:AD68">
    <cfRule type="containsText" dxfId="562" priority="123" operator="containsText" text="Light">
      <formula>NOT(ISERROR(SEARCH("Light",AD65)))</formula>
    </cfRule>
    <cfRule type="containsText" dxfId="561" priority="124" operator="containsText" text="Dark">
      <formula>NOT(ISERROR(SEARCH("Dark",AD65)))</formula>
    </cfRule>
    <cfRule type="containsText" dxfId="560" priority="125" operator="containsText" text="Fire">
      <formula>NOT(ISERROR(SEARCH("Fire",AD65)))</formula>
    </cfRule>
    <cfRule type="containsText" dxfId="559" priority="126" operator="containsText" text="Water">
      <formula>NOT(ISERROR(SEARCH("Water",AD65)))</formula>
    </cfRule>
    <cfRule type="containsText" dxfId="558" priority="127" operator="containsText" text="Earth">
      <formula>NOT(ISERROR(SEARCH("Earth",AD65)))</formula>
    </cfRule>
  </conditionalFormatting>
  <conditionalFormatting sqref="AD69:AD72">
    <cfRule type="containsText" dxfId="557" priority="118" operator="containsText" text="Light">
      <formula>NOT(ISERROR(SEARCH("Light",AD69)))</formula>
    </cfRule>
    <cfRule type="containsText" dxfId="556" priority="119" operator="containsText" text="Dark">
      <formula>NOT(ISERROR(SEARCH("Dark",AD69)))</formula>
    </cfRule>
    <cfRule type="containsText" dxfId="555" priority="120" operator="containsText" text="Fire">
      <formula>NOT(ISERROR(SEARCH("Fire",AD69)))</formula>
    </cfRule>
    <cfRule type="containsText" dxfId="554" priority="121" operator="containsText" text="Water">
      <formula>NOT(ISERROR(SEARCH("Water",AD69)))</formula>
    </cfRule>
    <cfRule type="containsText" dxfId="553" priority="122" operator="containsText" text="Earth">
      <formula>NOT(ISERROR(SEARCH("Earth",AD69)))</formula>
    </cfRule>
  </conditionalFormatting>
  <conditionalFormatting sqref="AD73">
    <cfRule type="containsText" dxfId="552" priority="113" operator="containsText" text="Light">
      <formula>NOT(ISERROR(SEARCH("Light",AD73)))</formula>
    </cfRule>
    <cfRule type="containsText" dxfId="551" priority="114" operator="containsText" text="Dark">
      <formula>NOT(ISERROR(SEARCH("Dark",AD73)))</formula>
    </cfRule>
    <cfRule type="containsText" dxfId="550" priority="115" operator="containsText" text="Fire">
      <formula>NOT(ISERROR(SEARCH("Fire",AD73)))</formula>
    </cfRule>
    <cfRule type="containsText" dxfId="549" priority="116" operator="containsText" text="Water">
      <formula>NOT(ISERROR(SEARCH("Water",AD73)))</formula>
    </cfRule>
    <cfRule type="containsText" dxfId="548" priority="117" operator="containsText" text="Earth">
      <formula>NOT(ISERROR(SEARCH("Earth",AD73)))</formula>
    </cfRule>
  </conditionalFormatting>
  <conditionalFormatting sqref="AD74">
    <cfRule type="containsText" dxfId="547" priority="108" operator="containsText" text="Light">
      <formula>NOT(ISERROR(SEARCH("Light",AD74)))</formula>
    </cfRule>
    <cfRule type="containsText" dxfId="546" priority="109" operator="containsText" text="Dark">
      <formula>NOT(ISERROR(SEARCH("Dark",AD74)))</formula>
    </cfRule>
    <cfRule type="containsText" dxfId="545" priority="110" operator="containsText" text="Fire">
      <formula>NOT(ISERROR(SEARCH("Fire",AD74)))</formula>
    </cfRule>
    <cfRule type="containsText" dxfId="544" priority="111" operator="containsText" text="Water">
      <formula>NOT(ISERROR(SEARCH("Water",AD74)))</formula>
    </cfRule>
    <cfRule type="containsText" dxfId="543" priority="112" operator="containsText" text="Earth">
      <formula>NOT(ISERROR(SEARCH("Earth",AD74)))</formula>
    </cfRule>
  </conditionalFormatting>
  <conditionalFormatting sqref="AD75">
    <cfRule type="containsText" dxfId="542" priority="103" operator="containsText" text="Light">
      <formula>NOT(ISERROR(SEARCH("Light",AD75)))</formula>
    </cfRule>
    <cfRule type="containsText" dxfId="541" priority="104" operator="containsText" text="Dark">
      <formula>NOT(ISERROR(SEARCH("Dark",AD75)))</formula>
    </cfRule>
    <cfRule type="containsText" dxfId="540" priority="105" operator="containsText" text="Fire">
      <formula>NOT(ISERROR(SEARCH("Fire",AD75)))</formula>
    </cfRule>
    <cfRule type="containsText" dxfId="539" priority="106" operator="containsText" text="Water">
      <formula>NOT(ISERROR(SEARCH("Water",AD75)))</formula>
    </cfRule>
    <cfRule type="containsText" dxfId="538" priority="107" operator="containsText" text="Earth">
      <formula>NOT(ISERROR(SEARCH("Earth",AD75)))</formula>
    </cfRule>
  </conditionalFormatting>
  <conditionalFormatting sqref="AD76">
    <cfRule type="containsText" dxfId="537" priority="98" operator="containsText" text="Light">
      <formula>NOT(ISERROR(SEARCH("Light",AD76)))</formula>
    </cfRule>
    <cfRule type="containsText" dxfId="536" priority="99" operator="containsText" text="Dark">
      <formula>NOT(ISERROR(SEARCH("Dark",AD76)))</formula>
    </cfRule>
    <cfRule type="containsText" dxfId="535" priority="100" operator="containsText" text="Fire">
      <formula>NOT(ISERROR(SEARCH("Fire",AD76)))</formula>
    </cfRule>
    <cfRule type="containsText" dxfId="534" priority="101" operator="containsText" text="Water">
      <formula>NOT(ISERROR(SEARCH("Water",AD76)))</formula>
    </cfRule>
    <cfRule type="containsText" dxfId="533" priority="102" operator="containsText" text="Earth">
      <formula>NOT(ISERROR(SEARCH("Earth",AD76)))</formula>
    </cfRule>
  </conditionalFormatting>
  <conditionalFormatting sqref="AD77:AD80">
    <cfRule type="containsText" dxfId="532" priority="93" operator="containsText" text="Light">
      <formula>NOT(ISERROR(SEARCH("Light",AD77)))</formula>
    </cfRule>
    <cfRule type="containsText" dxfId="531" priority="94" operator="containsText" text="Dark">
      <formula>NOT(ISERROR(SEARCH("Dark",AD77)))</formula>
    </cfRule>
    <cfRule type="containsText" dxfId="530" priority="95" operator="containsText" text="Fire">
      <formula>NOT(ISERROR(SEARCH("Fire",AD77)))</formula>
    </cfRule>
    <cfRule type="containsText" dxfId="529" priority="96" operator="containsText" text="Water">
      <formula>NOT(ISERROR(SEARCH("Water",AD77)))</formula>
    </cfRule>
    <cfRule type="containsText" dxfId="528" priority="97" operator="containsText" text="Earth">
      <formula>NOT(ISERROR(SEARCH("Earth",AD77)))</formula>
    </cfRule>
  </conditionalFormatting>
  <conditionalFormatting sqref="AD81:AD84">
    <cfRule type="containsText" dxfId="527" priority="88" operator="containsText" text="Light">
      <formula>NOT(ISERROR(SEARCH("Light",AD81)))</formula>
    </cfRule>
    <cfRule type="containsText" dxfId="526" priority="89" operator="containsText" text="Dark">
      <formula>NOT(ISERROR(SEARCH("Dark",AD81)))</formula>
    </cfRule>
    <cfRule type="containsText" dxfId="525" priority="90" operator="containsText" text="Fire">
      <formula>NOT(ISERROR(SEARCH("Fire",AD81)))</formula>
    </cfRule>
    <cfRule type="containsText" dxfId="524" priority="91" operator="containsText" text="Water">
      <formula>NOT(ISERROR(SEARCH("Water",AD81)))</formula>
    </cfRule>
    <cfRule type="containsText" dxfId="523" priority="92" operator="containsText" text="Earth">
      <formula>NOT(ISERROR(SEARCH("Earth",AD81)))</formula>
    </cfRule>
  </conditionalFormatting>
  <conditionalFormatting sqref="AD85:AD88">
    <cfRule type="containsText" dxfId="522" priority="83" operator="containsText" text="Light">
      <formula>NOT(ISERROR(SEARCH("Light",AD85)))</formula>
    </cfRule>
    <cfRule type="containsText" dxfId="521" priority="84" operator="containsText" text="Dark">
      <formula>NOT(ISERROR(SEARCH("Dark",AD85)))</formula>
    </cfRule>
    <cfRule type="containsText" dxfId="520" priority="85" operator="containsText" text="Fire">
      <formula>NOT(ISERROR(SEARCH("Fire",AD85)))</formula>
    </cfRule>
    <cfRule type="containsText" dxfId="519" priority="86" operator="containsText" text="Water">
      <formula>NOT(ISERROR(SEARCH("Water",AD85)))</formula>
    </cfRule>
    <cfRule type="containsText" dxfId="518" priority="87" operator="containsText" text="Earth">
      <formula>NOT(ISERROR(SEARCH("Earth",AD85)))</formula>
    </cfRule>
  </conditionalFormatting>
  <conditionalFormatting sqref="AD89">
    <cfRule type="containsText" dxfId="517" priority="78" operator="containsText" text="Light">
      <formula>NOT(ISERROR(SEARCH("Light",AD89)))</formula>
    </cfRule>
    <cfRule type="containsText" dxfId="516" priority="79" operator="containsText" text="Dark">
      <formula>NOT(ISERROR(SEARCH("Dark",AD89)))</formula>
    </cfRule>
    <cfRule type="containsText" dxfId="515" priority="80" operator="containsText" text="Fire">
      <formula>NOT(ISERROR(SEARCH("Fire",AD89)))</formula>
    </cfRule>
    <cfRule type="containsText" dxfId="514" priority="81" operator="containsText" text="Water">
      <formula>NOT(ISERROR(SEARCH("Water",AD89)))</formula>
    </cfRule>
    <cfRule type="containsText" dxfId="513" priority="82" operator="containsText" text="Earth">
      <formula>NOT(ISERROR(SEARCH("Earth",AD89)))</formula>
    </cfRule>
  </conditionalFormatting>
  <conditionalFormatting sqref="Z67">
    <cfRule type="containsText" dxfId="512" priority="348" operator="containsText" text="Light">
      <formula>NOT(ISERROR(SEARCH("Light",Z67)))</formula>
    </cfRule>
    <cfRule type="containsText" dxfId="511" priority="349" operator="containsText" text="Dark">
      <formula>NOT(ISERROR(SEARCH("Dark",Z67)))</formula>
    </cfRule>
    <cfRule type="containsText" dxfId="510" priority="350" operator="containsText" text="Fire">
      <formula>NOT(ISERROR(SEARCH("Fire",Z67)))</formula>
    </cfRule>
    <cfRule type="containsText" dxfId="509" priority="351" operator="containsText" text="Water">
      <formula>NOT(ISERROR(SEARCH("Water",Z67)))</formula>
    </cfRule>
    <cfRule type="containsText" dxfId="508" priority="352" operator="containsText" text="Earth">
      <formula>NOT(ISERROR(SEARCH("Earth",Z67)))</formula>
    </cfRule>
  </conditionalFormatting>
  <conditionalFormatting sqref="Z68">
    <cfRule type="containsText" dxfId="507" priority="343" operator="containsText" text="Light">
      <formula>NOT(ISERROR(SEARCH("Light",Z68)))</formula>
    </cfRule>
    <cfRule type="containsText" dxfId="506" priority="344" operator="containsText" text="Dark">
      <formula>NOT(ISERROR(SEARCH("Dark",Z68)))</formula>
    </cfRule>
    <cfRule type="containsText" dxfId="505" priority="345" operator="containsText" text="Fire">
      <formula>NOT(ISERROR(SEARCH("Fire",Z68)))</formula>
    </cfRule>
    <cfRule type="containsText" dxfId="504" priority="346" operator="containsText" text="Water">
      <formula>NOT(ISERROR(SEARCH("Water",Z68)))</formula>
    </cfRule>
    <cfRule type="containsText" dxfId="503" priority="347" operator="containsText" text="Earth">
      <formula>NOT(ISERROR(SEARCH("Earth",Z68)))</formula>
    </cfRule>
  </conditionalFormatting>
  <conditionalFormatting sqref="Z69">
    <cfRule type="containsText" dxfId="502" priority="338" operator="containsText" text="Light">
      <formula>NOT(ISERROR(SEARCH("Light",Z69)))</formula>
    </cfRule>
    <cfRule type="containsText" dxfId="501" priority="339" operator="containsText" text="Dark">
      <formula>NOT(ISERROR(SEARCH("Dark",Z69)))</formula>
    </cfRule>
    <cfRule type="containsText" dxfId="500" priority="340" operator="containsText" text="Fire">
      <formula>NOT(ISERROR(SEARCH("Fire",Z69)))</formula>
    </cfRule>
    <cfRule type="containsText" dxfId="499" priority="341" operator="containsText" text="Water">
      <formula>NOT(ISERROR(SEARCH("Water",Z69)))</formula>
    </cfRule>
    <cfRule type="containsText" dxfId="498" priority="342" operator="containsText" text="Earth">
      <formula>NOT(ISERROR(SEARCH("Earth",Z69)))</formula>
    </cfRule>
  </conditionalFormatting>
  <conditionalFormatting sqref="Z70">
    <cfRule type="containsText" dxfId="497" priority="333" operator="containsText" text="Light">
      <formula>NOT(ISERROR(SEARCH("Light",Z70)))</formula>
    </cfRule>
    <cfRule type="containsText" dxfId="496" priority="334" operator="containsText" text="Dark">
      <formula>NOT(ISERROR(SEARCH("Dark",Z70)))</formula>
    </cfRule>
    <cfRule type="containsText" dxfId="495" priority="335" operator="containsText" text="Fire">
      <formula>NOT(ISERROR(SEARCH("Fire",Z70)))</formula>
    </cfRule>
    <cfRule type="containsText" dxfId="494" priority="336" operator="containsText" text="Water">
      <formula>NOT(ISERROR(SEARCH("Water",Z70)))</formula>
    </cfRule>
    <cfRule type="containsText" dxfId="493" priority="337" operator="containsText" text="Earth">
      <formula>NOT(ISERROR(SEARCH("Earth",Z70)))</formula>
    </cfRule>
  </conditionalFormatting>
  <conditionalFormatting sqref="Z71">
    <cfRule type="containsText" dxfId="492" priority="328" operator="containsText" text="Light">
      <formula>NOT(ISERROR(SEARCH("Light",Z71)))</formula>
    </cfRule>
    <cfRule type="containsText" dxfId="491" priority="329" operator="containsText" text="Dark">
      <formula>NOT(ISERROR(SEARCH("Dark",Z71)))</formula>
    </cfRule>
    <cfRule type="containsText" dxfId="490" priority="330" operator="containsText" text="Fire">
      <formula>NOT(ISERROR(SEARCH("Fire",Z71)))</formula>
    </cfRule>
    <cfRule type="containsText" dxfId="489" priority="331" operator="containsText" text="Water">
      <formula>NOT(ISERROR(SEARCH("Water",Z71)))</formula>
    </cfRule>
    <cfRule type="containsText" dxfId="488" priority="332" operator="containsText" text="Earth">
      <formula>NOT(ISERROR(SEARCH("Earth",Z71)))</formula>
    </cfRule>
  </conditionalFormatting>
  <conditionalFormatting sqref="Z72">
    <cfRule type="containsText" dxfId="487" priority="323" operator="containsText" text="Light">
      <formula>NOT(ISERROR(SEARCH("Light",Z72)))</formula>
    </cfRule>
    <cfRule type="containsText" dxfId="486" priority="324" operator="containsText" text="Dark">
      <formula>NOT(ISERROR(SEARCH("Dark",Z72)))</formula>
    </cfRule>
    <cfRule type="containsText" dxfId="485" priority="325" operator="containsText" text="Fire">
      <formula>NOT(ISERROR(SEARCH("Fire",Z72)))</formula>
    </cfRule>
    <cfRule type="containsText" dxfId="484" priority="326" operator="containsText" text="Water">
      <formula>NOT(ISERROR(SEARCH("Water",Z72)))</formula>
    </cfRule>
    <cfRule type="containsText" dxfId="483" priority="327" operator="containsText" text="Earth">
      <formula>NOT(ISERROR(SEARCH("Earth",Z72)))</formula>
    </cfRule>
  </conditionalFormatting>
  <conditionalFormatting sqref="Z73">
    <cfRule type="containsText" dxfId="482" priority="318" operator="containsText" text="Light">
      <formula>NOT(ISERROR(SEARCH("Light",Z73)))</formula>
    </cfRule>
    <cfRule type="containsText" dxfId="481" priority="319" operator="containsText" text="Dark">
      <formula>NOT(ISERROR(SEARCH("Dark",Z73)))</formula>
    </cfRule>
    <cfRule type="containsText" dxfId="480" priority="320" operator="containsText" text="Fire">
      <formula>NOT(ISERROR(SEARCH("Fire",Z73)))</formula>
    </cfRule>
    <cfRule type="containsText" dxfId="479" priority="321" operator="containsText" text="Water">
      <formula>NOT(ISERROR(SEARCH("Water",Z73)))</formula>
    </cfRule>
    <cfRule type="containsText" dxfId="478" priority="322" operator="containsText" text="Earth">
      <formula>NOT(ISERROR(SEARCH("Earth",Z73)))</formula>
    </cfRule>
  </conditionalFormatting>
  <conditionalFormatting sqref="Z74">
    <cfRule type="containsText" dxfId="477" priority="313" operator="containsText" text="Light">
      <formula>NOT(ISERROR(SEARCH("Light",Z74)))</formula>
    </cfRule>
    <cfRule type="containsText" dxfId="476" priority="314" operator="containsText" text="Dark">
      <formula>NOT(ISERROR(SEARCH("Dark",Z74)))</formula>
    </cfRule>
    <cfRule type="containsText" dxfId="475" priority="315" operator="containsText" text="Fire">
      <formula>NOT(ISERROR(SEARCH("Fire",Z74)))</formula>
    </cfRule>
    <cfRule type="containsText" dxfId="474" priority="316" operator="containsText" text="Water">
      <formula>NOT(ISERROR(SEARCH("Water",Z74)))</formula>
    </cfRule>
    <cfRule type="containsText" dxfId="473" priority="317" operator="containsText" text="Earth">
      <formula>NOT(ISERROR(SEARCH("Earth",Z74)))</formula>
    </cfRule>
  </conditionalFormatting>
  <conditionalFormatting sqref="Z75">
    <cfRule type="containsText" dxfId="472" priority="308" operator="containsText" text="Light">
      <formula>NOT(ISERROR(SEARCH("Light",Z75)))</formula>
    </cfRule>
    <cfRule type="containsText" dxfId="471" priority="309" operator="containsText" text="Dark">
      <formula>NOT(ISERROR(SEARCH("Dark",Z75)))</formula>
    </cfRule>
    <cfRule type="containsText" dxfId="470" priority="310" operator="containsText" text="Fire">
      <formula>NOT(ISERROR(SEARCH("Fire",Z75)))</formula>
    </cfRule>
    <cfRule type="containsText" dxfId="469" priority="311" operator="containsText" text="Water">
      <formula>NOT(ISERROR(SEARCH("Water",Z75)))</formula>
    </cfRule>
    <cfRule type="containsText" dxfId="468" priority="312" operator="containsText" text="Earth">
      <formula>NOT(ISERROR(SEARCH("Earth",Z75)))</formula>
    </cfRule>
  </conditionalFormatting>
  <conditionalFormatting sqref="Z76">
    <cfRule type="containsText" dxfId="467" priority="303" operator="containsText" text="Light">
      <formula>NOT(ISERROR(SEARCH("Light",Z76)))</formula>
    </cfRule>
    <cfRule type="containsText" dxfId="466" priority="304" operator="containsText" text="Dark">
      <formula>NOT(ISERROR(SEARCH("Dark",Z76)))</formula>
    </cfRule>
    <cfRule type="containsText" dxfId="465" priority="305" operator="containsText" text="Fire">
      <formula>NOT(ISERROR(SEARCH("Fire",Z76)))</formula>
    </cfRule>
    <cfRule type="containsText" dxfId="464" priority="306" operator="containsText" text="Water">
      <formula>NOT(ISERROR(SEARCH("Water",Z76)))</formula>
    </cfRule>
    <cfRule type="containsText" dxfId="463" priority="307" operator="containsText" text="Earth">
      <formula>NOT(ISERROR(SEARCH("Earth",Z76)))</formula>
    </cfRule>
  </conditionalFormatting>
  <conditionalFormatting sqref="Z77">
    <cfRule type="containsText" dxfId="462" priority="298" operator="containsText" text="Light">
      <formula>NOT(ISERROR(SEARCH("Light",Z77)))</formula>
    </cfRule>
    <cfRule type="containsText" dxfId="461" priority="299" operator="containsText" text="Dark">
      <formula>NOT(ISERROR(SEARCH("Dark",Z77)))</formula>
    </cfRule>
    <cfRule type="containsText" dxfId="460" priority="300" operator="containsText" text="Fire">
      <formula>NOT(ISERROR(SEARCH("Fire",Z77)))</formula>
    </cfRule>
    <cfRule type="containsText" dxfId="459" priority="301" operator="containsText" text="Water">
      <formula>NOT(ISERROR(SEARCH("Water",Z77)))</formula>
    </cfRule>
    <cfRule type="containsText" dxfId="458" priority="302" operator="containsText" text="Earth">
      <formula>NOT(ISERROR(SEARCH("Earth",Z77)))</formula>
    </cfRule>
  </conditionalFormatting>
  <conditionalFormatting sqref="Z78">
    <cfRule type="containsText" dxfId="457" priority="293" operator="containsText" text="Light">
      <formula>NOT(ISERROR(SEARCH("Light",Z78)))</formula>
    </cfRule>
    <cfRule type="containsText" dxfId="456" priority="294" operator="containsText" text="Dark">
      <formula>NOT(ISERROR(SEARCH("Dark",Z78)))</formula>
    </cfRule>
    <cfRule type="containsText" dxfId="455" priority="295" operator="containsText" text="Fire">
      <formula>NOT(ISERROR(SEARCH("Fire",Z78)))</formula>
    </cfRule>
    <cfRule type="containsText" dxfId="454" priority="296" operator="containsText" text="Water">
      <formula>NOT(ISERROR(SEARCH("Water",Z78)))</formula>
    </cfRule>
    <cfRule type="containsText" dxfId="453" priority="297" operator="containsText" text="Earth">
      <formula>NOT(ISERROR(SEARCH("Earth",Z78)))</formula>
    </cfRule>
  </conditionalFormatting>
  <conditionalFormatting sqref="Z79">
    <cfRule type="containsText" dxfId="452" priority="288" operator="containsText" text="Light">
      <formula>NOT(ISERROR(SEARCH("Light",Z79)))</formula>
    </cfRule>
    <cfRule type="containsText" dxfId="451" priority="289" operator="containsText" text="Dark">
      <formula>NOT(ISERROR(SEARCH("Dark",Z79)))</formula>
    </cfRule>
    <cfRule type="containsText" dxfId="450" priority="290" operator="containsText" text="Fire">
      <formula>NOT(ISERROR(SEARCH("Fire",Z79)))</formula>
    </cfRule>
    <cfRule type="containsText" dxfId="449" priority="291" operator="containsText" text="Water">
      <formula>NOT(ISERROR(SEARCH("Water",Z79)))</formula>
    </cfRule>
    <cfRule type="containsText" dxfId="448" priority="292" operator="containsText" text="Earth">
      <formula>NOT(ISERROR(SEARCH("Earth",Z79)))</formula>
    </cfRule>
  </conditionalFormatting>
  <conditionalFormatting sqref="Z80">
    <cfRule type="containsText" dxfId="447" priority="283" operator="containsText" text="Light">
      <formula>NOT(ISERROR(SEARCH("Light",Z80)))</formula>
    </cfRule>
    <cfRule type="containsText" dxfId="446" priority="284" operator="containsText" text="Dark">
      <formula>NOT(ISERROR(SEARCH("Dark",Z80)))</formula>
    </cfRule>
    <cfRule type="containsText" dxfId="445" priority="285" operator="containsText" text="Fire">
      <formula>NOT(ISERROR(SEARCH("Fire",Z80)))</formula>
    </cfRule>
    <cfRule type="containsText" dxfId="444" priority="286" operator="containsText" text="Water">
      <formula>NOT(ISERROR(SEARCH("Water",Z80)))</formula>
    </cfRule>
    <cfRule type="containsText" dxfId="443" priority="287" operator="containsText" text="Earth">
      <formula>NOT(ISERROR(SEARCH("Earth",Z80)))</formula>
    </cfRule>
  </conditionalFormatting>
  <conditionalFormatting sqref="Z81">
    <cfRule type="containsText" dxfId="442" priority="278" operator="containsText" text="Light">
      <formula>NOT(ISERROR(SEARCH("Light",Z81)))</formula>
    </cfRule>
    <cfRule type="containsText" dxfId="441" priority="279" operator="containsText" text="Dark">
      <formula>NOT(ISERROR(SEARCH("Dark",Z81)))</formula>
    </cfRule>
    <cfRule type="containsText" dxfId="440" priority="280" operator="containsText" text="Fire">
      <formula>NOT(ISERROR(SEARCH("Fire",Z81)))</formula>
    </cfRule>
    <cfRule type="containsText" dxfId="439" priority="281" operator="containsText" text="Water">
      <formula>NOT(ISERROR(SEARCH("Water",Z81)))</formula>
    </cfRule>
    <cfRule type="containsText" dxfId="438" priority="282" operator="containsText" text="Earth">
      <formula>NOT(ISERROR(SEARCH("Earth",Z81)))</formula>
    </cfRule>
  </conditionalFormatting>
  <conditionalFormatting sqref="AD53">
    <cfRule type="containsText" dxfId="437" priority="198" operator="containsText" text="Light">
      <formula>NOT(ISERROR(SEARCH("Light",AD53)))</formula>
    </cfRule>
    <cfRule type="containsText" dxfId="436" priority="199" operator="containsText" text="Dark">
      <formula>NOT(ISERROR(SEARCH("Dark",AD53)))</formula>
    </cfRule>
    <cfRule type="containsText" dxfId="435" priority="200" operator="containsText" text="Fire">
      <formula>NOT(ISERROR(SEARCH("Fire",AD53)))</formula>
    </cfRule>
    <cfRule type="containsText" dxfId="434" priority="201" operator="containsText" text="Water">
      <formula>NOT(ISERROR(SEARCH("Water",AD53)))</formula>
    </cfRule>
    <cfRule type="containsText" dxfId="433" priority="202" operator="containsText" text="Earth">
      <formula>NOT(ISERROR(SEARCH("Earth",AD53)))</formula>
    </cfRule>
  </conditionalFormatting>
  <conditionalFormatting sqref="AD54">
    <cfRule type="containsText" dxfId="432" priority="193" operator="containsText" text="Light">
      <formula>NOT(ISERROR(SEARCH("Light",AD54)))</formula>
    </cfRule>
    <cfRule type="containsText" dxfId="431" priority="194" operator="containsText" text="Dark">
      <formula>NOT(ISERROR(SEARCH("Dark",AD54)))</formula>
    </cfRule>
    <cfRule type="containsText" dxfId="430" priority="195" operator="containsText" text="Fire">
      <formula>NOT(ISERROR(SEARCH("Fire",AD54)))</formula>
    </cfRule>
    <cfRule type="containsText" dxfId="429" priority="196" operator="containsText" text="Water">
      <formula>NOT(ISERROR(SEARCH("Water",AD54)))</formula>
    </cfRule>
    <cfRule type="containsText" dxfId="428" priority="197" operator="containsText" text="Earth">
      <formula>NOT(ISERROR(SEARCH("Earth",AD54)))</formula>
    </cfRule>
  </conditionalFormatting>
  <conditionalFormatting sqref="AD55">
    <cfRule type="containsText" dxfId="427" priority="188" operator="containsText" text="Light">
      <formula>NOT(ISERROR(SEARCH("Light",AD55)))</formula>
    </cfRule>
    <cfRule type="containsText" dxfId="426" priority="189" operator="containsText" text="Dark">
      <formula>NOT(ISERROR(SEARCH("Dark",AD55)))</formula>
    </cfRule>
    <cfRule type="containsText" dxfId="425" priority="190" operator="containsText" text="Fire">
      <formula>NOT(ISERROR(SEARCH("Fire",AD55)))</formula>
    </cfRule>
    <cfRule type="containsText" dxfId="424" priority="191" operator="containsText" text="Water">
      <formula>NOT(ISERROR(SEARCH("Water",AD55)))</formula>
    </cfRule>
    <cfRule type="containsText" dxfId="423" priority="192" operator="containsText" text="Earth">
      <formula>NOT(ISERROR(SEARCH("Earth",AD55)))</formula>
    </cfRule>
  </conditionalFormatting>
  <conditionalFormatting sqref="AD56">
    <cfRule type="containsText" dxfId="422" priority="183" operator="containsText" text="Light">
      <formula>NOT(ISERROR(SEARCH("Light",AD56)))</formula>
    </cfRule>
    <cfRule type="containsText" dxfId="421" priority="184" operator="containsText" text="Dark">
      <formula>NOT(ISERROR(SEARCH("Dark",AD56)))</formula>
    </cfRule>
    <cfRule type="containsText" dxfId="420" priority="185" operator="containsText" text="Fire">
      <formula>NOT(ISERROR(SEARCH("Fire",AD56)))</formula>
    </cfRule>
    <cfRule type="containsText" dxfId="419" priority="186" operator="containsText" text="Water">
      <formula>NOT(ISERROR(SEARCH("Water",AD56)))</formula>
    </cfRule>
    <cfRule type="containsText" dxfId="418" priority="187" operator="containsText" text="Earth">
      <formula>NOT(ISERROR(SEARCH("Earth",AD56)))</formula>
    </cfRule>
  </conditionalFormatting>
  <conditionalFormatting sqref="AD57">
    <cfRule type="containsText" dxfId="417" priority="178" operator="containsText" text="Light">
      <formula>NOT(ISERROR(SEARCH("Light",AD57)))</formula>
    </cfRule>
    <cfRule type="containsText" dxfId="416" priority="179" operator="containsText" text="Dark">
      <formula>NOT(ISERROR(SEARCH("Dark",AD57)))</formula>
    </cfRule>
    <cfRule type="containsText" dxfId="415" priority="180" operator="containsText" text="Fire">
      <formula>NOT(ISERROR(SEARCH("Fire",AD57)))</formula>
    </cfRule>
    <cfRule type="containsText" dxfId="414" priority="181" operator="containsText" text="Water">
      <formula>NOT(ISERROR(SEARCH("Water",AD57)))</formula>
    </cfRule>
    <cfRule type="containsText" dxfId="413" priority="182" operator="containsText" text="Earth">
      <formula>NOT(ISERROR(SEARCH("Earth",AD57)))</formula>
    </cfRule>
  </conditionalFormatting>
  <conditionalFormatting sqref="AD58">
    <cfRule type="containsText" dxfId="412" priority="173" operator="containsText" text="Light">
      <formula>NOT(ISERROR(SEARCH("Light",AD58)))</formula>
    </cfRule>
    <cfRule type="containsText" dxfId="411" priority="174" operator="containsText" text="Dark">
      <formula>NOT(ISERROR(SEARCH("Dark",AD58)))</formula>
    </cfRule>
    <cfRule type="containsText" dxfId="410" priority="175" operator="containsText" text="Fire">
      <formula>NOT(ISERROR(SEARCH("Fire",AD58)))</formula>
    </cfRule>
    <cfRule type="containsText" dxfId="409" priority="176" operator="containsText" text="Water">
      <formula>NOT(ISERROR(SEARCH("Water",AD58)))</formula>
    </cfRule>
    <cfRule type="containsText" dxfId="408" priority="177" operator="containsText" text="Earth">
      <formula>NOT(ISERROR(SEARCH("Earth",AD58)))</formula>
    </cfRule>
  </conditionalFormatting>
  <conditionalFormatting sqref="AD59">
    <cfRule type="containsText" dxfId="407" priority="168" operator="containsText" text="Light">
      <formula>NOT(ISERROR(SEARCH("Light",AD59)))</formula>
    </cfRule>
    <cfRule type="containsText" dxfId="406" priority="169" operator="containsText" text="Dark">
      <formula>NOT(ISERROR(SEARCH("Dark",AD59)))</formula>
    </cfRule>
    <cfRule type="containsText" dxfId="405" priority="170" operator="containsText" text="Fire">
      <formula>NOT(ISERROR(SEARCH("Fire",AD59)))</formula>
    </cfRule>
    <cfRule type="containsText" dxfId="404" priority="171" operator="containsText" text="Water">
      <formula>NOT(ISERROR(SEARCH("Water",AD59)))</formula>
    </cfRule>
    <cfRule type="containsText" dxfId="403" priority="172" operator="containsText" text="Earth">
      <formula>NOT(ISERROR(SEARCH("Earth",AD59)))</formula>
    </cfRule>
  </conditionalFormatting>
  <conditionalFormatting sqref="AD60">
    <cfRule type="containsText" dxfId="402" priority="163" operator="containsText" text="Light">
      <formula>NOT(ISERROR(SEARCH("Light",AD60)))</formula>
    </cfRule>
    <cfRule type="containsText" dxfId="401" priority="164" operator="containsText" text="Dark">
      <formula>NOT(ISERROR(SEARCH("Dark",AD60)))</formula>
    </cfRule>
    <cfRule type="containsText" dxfId="400" priority="165" operator="containsText" text="Fire">
      <formula>NOT(ISERROR(SEARCH("Fire",AD60)))</formula>
    </cfRule>
    <cfRule type="containsText" dxfId="399" priority="166" operator="containsText" text="Water">
      <formula>NOT(ISERROR(SEARCH("Water",AD60)))</formula>
    </cfRule>
    <cfRule type="containsText" dxfId="398" priority="167" operator="containsText" text="Earth">
      <formula>NOT(ISERROR(SEARCH("Earth",AD60)))</formula>
    </cfRule>
  </conditionalFormatting>
  <conditionalFormatting sqref="AD61:AD64">
    <cfRule type="containsText" dxfId="397" priority="153" operator="containsText" text="Light">
      <formula>NOT(ISERROR(SEARCH("Light",AD61)))</formula>
    </cfRule>
    <cfRule type="containsText" dxfId="396" priority="154" operator="containsText" text="Dark">
      <formula>NOT(ISERROR(SEARCH("Dark",AD61)))</formula>
    </cfRule>
    <cfRule type="containsText" dxfId="395" priority="155" operator="containsText" text="Fire">
      <formula>NOT(ISERROR(SEARCH("Fire",AD61)))</formula>
    </cfRule>
    <cfRule type="containsText" dxfId="394" priority="156" operator="containsText" text="Water">
      <formula>NOT(ISERROR(SEARCH("Water",AD61)))</formula>
    </cfRule>
    <cfRule type="containsText" dxfId="393" priority="157" operator="containsText" text="Earth">
      <formula>NOT(ISERROR(SEARCH("Earth",AD61)))</formula>
    </cfRule>
  </conditionalFormatting>
  <conditionalFormatting sqref="AD109">
    <cfRule type="containsText" dxfId="392" priority="23" operator="containsText" text="Light">
      <formula>NOT(ISERROR(SEARCH("Light",AD109)))</formula>
    </cfRule>
    <cfRule type="containsText" dxfId="391" priority="24" operator="containsText" text="Dark">
      <formula>NOT(ISERROR(SEARCH("Dark",AD109)))</formula>
    </cfRule>
    <cfRule type="containsText" dxfId="390" priority="25" operator="containsText" text="Fire">
      <formula>NOT(ISERROR(SEARCH("Fire",AD109)))</formula>
    </cfRule>
    <cfRule type="containsText" dxfId="389" priority="26" operator="containsText" text="Water">
      <formula>NOT(ISERROR(SEARCH("Water",AD109)))</formula>
    </cfRule>
    <cfRule type="containsText" dxfId="388" priority="27" operator="containsText" text="Earth">
      <formula>NOT(ISERROR(SEARCH("Earth",AD109)))</formula>
    </cfRule>
  </conditionalFormatting>
  <conditionalFormatting sqref="AD110">
    <cfRule type="containsText" dxfId="387" priority="18" operator="containsText" text="Light">
      <formula>NOT(ISERROR(SEARCH("Light",AD110)))</formula>
    </cfRule>
    <cfRule type="containsText" dxfId="386" priority="19" operator="containsText" text="Dark">
      <formula>NOT(ISERROR(SEARCH("Dark",AD110)))</formula>
    </cfRule>
    <cfRule type="containsText" dxfId="385" priority="20" operator="containsText" text="Fire">
      <formula>NOT(ISERROR(SEARCH("Fire",AD110)))</formula>
    </cfRule>
    <cfRule type="containsText" dxfId="384" priority="21" operator="containsText" text="Water">
      <formula>NOT(ISERROR(SEARCH("Water",AD110)))</formula>
    </cfRule>
    <cfRule type="containsText" dxfId="383" priority="22" operator="containsText" text="Earth">
      <formula>NOT(ISERROR(SEARCH("Earth",AD110)))</formula>
    </cfRule>
  </conditionalFormatting>
  <conditionalFormatting sqref="AD111">
    <cfRule type="containsText" dxfId="382" priority="13" operator="containsText" text="Light">
      <formula>NOT(ISERROR(SEARCH("Light",AD111)))</formula>
    </cfRule>
    <cfRule type="containsText" dxfId="381" priority="14" operator="containsText" text="Dark">
      <formula>NOT(ISERROR(SEARCH("Dark",AD111)))</formula>
    </cfRule>
    <cfRule type="containsText" dxfId="380" priority="15" operator="containsText" text="Fire">
      <formula>NOT(ISERROR(SEARCH("Fire",AD111)))</formula>
    </cfRule>
    <cfRule type="containsText" dxfId="379" priority="16" operator="containsText" text="Water">
      <formula>NOT(ISERROR(SEARCH("Water",AD111)))</formula>
    </cfRule>
    <cfRule type="containsText" dxfId="378" priority="17" operator="containsText" text="Earth">
      <formula>NOT(ISERROR(SEARCH("Earth",AD111)))</formula>
    </cfRule>
  </conditionalFormatting>
  <conditionalFormatting sqref="AD112">
    <cfRule type="containsText" dxfId="377" priority="8" operator="containsText" text="Light">
      <formula>NOT(ISERROR(SEARCH("Light",AD112)))</formula>
    </cfRule>
    <cfRule type="containsText" dxfId="376" priority="9" operator="containsText" text="Dark">
      <formula>NOT(ISERROR(SEARCH("Dark",AD112)))</formula>
    </cfRule>
    <cfRule type="containsText" dxfId="375" priority="10" operator="containsText" text="Fire">
      <formula>NOT(ISERROR(SEARCH("Fire",AD112)))</formula>
    </cfRule>
    <cfRule type="containsText" dxfId="374" priority="11" operator="containsText" text="Water">
      <formula>NOT(ISERROR(SEARCH("Water",AD112)))</formula>
    </cfRule>
    <cfRule type="containsText" dxfId="373" priority="12" operator="containsText" text="Earth">
      <formula>NOT(ISERROR(SEARCH("Earth",AD112)))</formula>
    </cfRule>
  </conditionalFormatting>
  <conditionalFormatting sqref="AD90">
    <cfRule type="containsText" dxfId="372" priority="73" operator="containsText" text="Light">
      <formula>NOT(ISERROR(SEARCH("Light",AD90)))</formula>
    </cfRule>
    <cfRule type="containsText" dxfId="371" priority="74" operator="containsText" text="Dark">
      <formula>NOT(ISERROR(SEARCH("Dark",AD90)))</formula>
    </cfRule>
    <cfRule type="containsText" dxfId="370" priority="75" operator="containsText" text="Fire">
      <formula>NOT(ISERROR(SEARCH("Fire",AD90)))</formula>
    </cfRule>
    <cfRule type="containsText" dxfId="369" priority="76" operator="containsText" text="Water">
      <formula>NOT(ISERROR(SEARCH("Water",AD90)))</formula>
    </cfRule>
    <cfRule type="containsText" dxfId="368" priority="77" operator="containsText" text="Earth">
      <formula>NOT(ISERROR(SEARCH("Earth",AD90)))</formula>
    </cfRule>
  </conditionalFormatting>
  <conditionalFormatting sqref="AD91">
    <cfRule type="containsText" dxfId="367" priority="68" operator="containsText" text="Light">
      <formula>NOT(ISERROR(SEARCH("Light",AD91)))</formula>
    </cfRule>
    <cfRule type="containsText" dxfId="366" priority="69" operator="containsText" text="Dark">
      <formula>NOT(ISERROR(SEARCH("Dark",AD91)))</formula>
    </cfRule>
    <cfRule type="containsText" dxfId="365" priority="70" operator="containsText" text="Fire">
      <formula>NOT(ISERROR(SEARCH("Fire",AD91)))</formula>
    </cfRule>
    <cfRule type="containsText" dxfId="364" priority="71" operator="containsText" text="Water">
      <formula>NOT(ISERROR(SEARCH("Water",AD91)))</formula>
    </cfRule>
    <cfRule type="containsText" dxfId="363" priority="72" operator="containsText" text="Earth">
      <formula>NOT(ISERROR(SEARCH("Earth",AD91)))</formula>
    </cfRule>
  </conditionalFormatting>
  <conditionalFormatting sqref="AD92">
    <cfRule type="containsText" dxfId="362" priority="63" operator="containsText" text="Light">
      <formula>NOT(ISERROR(SEARCH("Light",AD92)))</formula>
    </cfRule>
    <cfRule type="containsText" dxfId="361" priority="64" operator="containsText" text="Dark">
      <formula>NOT(ISERROR(SEARCH("Dark",AD92)))</formula>
    </cfRule>
    <cfRule type="containsText" dxfId="360" priority="65" operator="containsText" text="Fire">
      <formula>NOT(ISERROR(SEARCH("Fire",AD92)))</formula>
    </cfRule>
    <cfRule type="containsText" dxfId="359" priority="66" operator="containsText" text="Water">
      <formula>NOT(ISERROR(SEARCH("Water",AD92)))</formula>
    </cfRule>
    <cfRule type="containsText" dxfId="358" priority="67" operator="containsText" text="Earth">
      <formula>NOT(ISERROR(SEARCH("Earth",AD92)))</formula>
    </cfRule>
  </conditionalFormatting>
  <conditionalFormatting sqref="AD93:AD96">
    <cfRule type="containsText" dxfId="357" priority="58" operator="containsText" text="Light">
      <formula>NOT(ISERROR(SEARCH("Light",AD93)))</formula>
    </cfRule>
    <cfRule type="containsText" dxfId="356" priority="59" operator="containsText" text="Dark">
      <formula>NOT(ISERROR(SEARCH("Dark",AD93)))</formula>
    </cfRule>
    <cfRule type="containsText" dxfId="355" priority="60" operator="containsText" text="Fire">
      <formula>NOT(ISERROR(SEARCH("Fire",AD93)))</formula>
    </cfRule>
    <cfRule type="containsText" dxfId="354" priority="61" operator="containsText" text="Water">
      <formula>NOT(ISERROR(SEARCH("Water",AD93)))</formula>
    </cfRule>
    <cfRule type="containsText" dxfId="353" priority="62" operator="containsText" text="Earth">
      <formula>NOT(ISERROR(SEARCH("Earth",AD93)))</formula>
    </cfRule>
  </conditionalFormatting>
  <conditionalFormatting sqref="AD97:AD100">
    <cfRule type="containsText" dxfId="352" priority="53" operator="containsText" text="Light">
      <formula>NOT(ISERROR(SEARCH("Light",AD97)))</formula>
    </cfRule>
    <cfRule type="containsText" dxfId="351" priority="54" operator="containsText" text="Dark">
      <formula>NOT(ISERROR(SEARCH("Dark",AD97)))</formula>
    </cfRule>
    <cfRule type="containsText" dxfId="350" priority="55" operator="containsText" text="Fire">
      <formula>NOT(ISERROR(SEARCH("Fire",AD97)))</formula>
    </cfRule>
    <cfRule type="containsText" dxfId="349" priority="56" operator="containsText" text="Water">
      <formula>NOT(ISERROR(SEARCH("Water",AD97)))</formula>
    </cfRule>
    <cfRule type="containsText" dxfId="348" priority="57" operator="containsText" text="Earth">
      <formula>NOT(ISERROR(SEARCH("Earth",AD97)))</formula>
    </cfRule>
  </conditionalFormatting>
  <conditionalFormatting sqref="AD101:AD104">
    <cfRule type="containsText" dxfId="347" priority="48" operator="containsText" text="Light">
      <formula>NOT(ISERROR(SEARCH("Light",AD101)))</formula>
    </cfRule>
    <cfRule type="containsText" dxfId="346" priority="49" operator="containsText" text="Dark">
      <formula>NOT(ISERROR(SEARCH("Dark",AD101)))</formula>
    </cfRule>
    <cfRule type="containsText" dxfId="345" priority="50" operator="containsText" text="Fire">
      <formula>NOT(ISERROR(SEARCH("Fire",AD101)))</formula>
    </cfRule>
    <cfRule type="containsText" dxfId="344" priority="51" operator="containsText" text="Water">
      <formula>NOT(ISERROR(SEARCH("Water",AD101)))</formula>
    </cfRule>
    <cfRule type="containsText" dxfId="343" priority="52" operator="containsText" text="Earth">
      <formula>NOT(ISERROR(SEARCH("Earth",AD101)))</formula>
    </cfRule>
  </conditionalFormatting>
  <conditionalFormatting sqref="AD105">
    <cfRule type="containsText" dxfId="342" priority="43" operator="containsText" text="Light">
      <formula>NOT(ISERROR(SEARCH("Light",AD105)))</formula>
    </cfRule>
    <cfRule type="containsText" dxfId="341" priority="44" operator="containsText" text="Dark">
      <formula>NOT(ISERROR(SEARCH("Dark",AD105)))</formula>
    </cfRule>
    <cfRule type="containsText" dxfId="340" priority="45" operator="containsText" text="Fire">
      <formula>NOT(ISERROR(SEARCH("Fire",AD105)))</formula>
    </cfRule>
    <cfRule type="containsText" dxfId="339" priority="46" operator="containsText" text="Water">
      <formula>NOT(ISERROR(SEARCH("Water",AD105)))</formula>
    </cfRule>
    <cfRule type="containsText" dxfId="338" priority="47" operator="containsText" text="Earth">
      <formula>NOT(ISERROR(SEARCH("Earth",AD105)))</formula>
    </cfRule>
  </conditionalFormatting>
  <conditionalFormatting sqref="AD106">
    <cfRule type="containsText" dxfId="337" priority="38" operator="containsText" text="Light">
      <formula>NOT(ISERROR(SEARCH("Light",AD106)))</formula>
    </cfRule>
    <cfRule type="containsText" dxfId="336" priority="39" operator="containsText" text="Dark">
      <formula>NOT(ISERROR(SEARCH("Dark",AD106)))</formula>
    </cfRule>
    <cfRule type="containsText" dxfId="335" priority="40" operator="containsText" text="Fire">
      <formula>NOT(ISERROR(SEARCH("Fire",AD106)))</formula>
    </cfRule>
    <cfRule type="containsText" dxfId="334" priority="41" operator="containsText" text="Water">
      <formula>NOT(ISERROR(SEARCH("Water",AD106)))</formula>
    </cfRule>
    <cfRule type="containsText" dxfId="333" priority="42" operator="containsText" text="Earth">
      <formula>NOT(ISERROR(SEARCH("Earth",AD106)))</formula>
    </cfRule>
  </conditionalFormatting>
  <conditionalFormatting sqref="AD107">
    <cfRule type="containsText" dxfId="332" priority="33" operator="containsText" text="Light">
      <formula>NOT(ISERROR(SEARCH("Light",AD107)))</formula>
    </cfRule>
    <cfRule type="containsText" dxfId="331" priority="34" operator="containsText" text="Dark">
      <formula>NOT(ISERROR(SEARCH("Dark",AD107)))</formula>
    </cfRule>
    <cfRule type="containsText" dxfId="330" priority="35" operator="containsText" text="Fire">
      <formula>NOT(ISERROR(SEARCH("Fire",AD107)))</formula>
    </cfRule>
    <cfRule type="containsText" dxfId="329" priority="36" operator="containsText" text="Water">
      <formula>NOT(ISERROR(SEARCH("Water",AD107)))</formula>
    </cfRule>
    <cfRule type="containsText" dxfId="328" priority="37" operator="containsText" text="Earth">
      <formula>NOT(ISERROR(SEARCH("Earth",AD107)))</formula>
    </cfRule>
  </conditionalFormatting>
  <conditionalFormatting sqref="AD108">
    <cfRule type="containsText" dxfId="327" priority="28" operator="containsText" text="Light">
      <formula>NOT(ISERROR(SEARCH("Light",AD108)))</formula>
    </cfRule>
    <cfRule type="containsText" dxfId="326" priority="29" operator="containsText" text="Dark">
      <formula>NOT(ISERROR(SEARCH("Dark",AD108)))</formula>
    </cfRule>
    <cfRule type="containsText" dxfId="325" priority="30" operator="containsText" text="Fire">
      <formula>NOT(ISERROR(SEARCH("Fire",AD108)))</formula>
    </cfRule>
    <cfRule type="containsText" dxfId="324" priority="31" operator="containsText" text="Water">
      <formula>NOT(ISERROR(SEARCH("Water",AD108)))</formula>
    </cfRule>
    <cfRule type="containsText" dxfId="323" priority="32" operator="containsText" text="Earth">
      <formula>NOT(ISERROR(SEARCH("Earth",AD108)))</formula>
    </cfRule>
  </conditionalFormatting>
  <conditionalFormatting sqref="A1:E1048576">
    <cfRule type="expression" dxfId="322" priority="2">
      <formula>$B1&gt;INDIRECT(ADDRESS(ROW()-1, 2))</formula>
    </cfRule>
  </conditionalFormatting>
  <pageMargins left="0.78749999999999998" right="0.78749999999999998" top="1.05277777777778" bottom="1.05277777777778" header="0.78749999999999998" footer="0.78749999999999998"/>
  <pageSetup firstPageNumber="0" orientation="portrait" horizontalDpi="4294967292" verticalDpi="4294967292"/>
  <headerFooter>
    <oddHeader>&amp;C&amp;"Times New Roman,Regular"&amp;12&amp;A</oddHeader>
    <oddFooter>&amp;C&amp;"Times New Roman,Regular"&amp;12Page &amp;P</oddFooter>
  </headerFooter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AM445"/>
  <sheetViews>
    <sheetView topLeftCell="A78" zoomScale="150" zoomScaleNormal="150" zoomScalePageLayoutView="150" workbookViewId="0">
      <selection activeCell="A5" sqref="A5"/>
    </sheetView>
  </sheetViews>
  <sheetFormatPr baseColWidth="10" defaultColWidth="8.7109375" defaultRowHeight="15" x14ac:dyDescent="0"/>
  <cols>
    <col min="1" max="1" width="9.5703125" bestFit="1" customWidth="1"/>
    <col min="2" max="2" width="7.5703125" bestFit="1" customWidth="1"/>
    <col min="3" max="3" width="9.85546875" bestFit="1" customWidth="1"/>
    <col min="4" max="4" width="11.42578125" style="41" bestFit="1" customWidth="1"/>
    <col min="5" max="5" width="11.85546875" customWidth="1"/>
    <col min="6" max="6" width="12.5703125" bestFit="1" customWidth="1"/>
    <col min="7" max="7" width="11.28515625" bestFit="1" customWidth="1"/>
    <col min="8" max="8" width="16.140625" customWidth="1"/>
    <col min="9" max="9" width="13.28515625" bestFit="1" customWidth="1"/>
    <col min="10" max="10" width="3.140625" style="32" customWidth="1"/>
    <col min="11" max="11" width="7.85546875" style="21" bestFit="1" customWidth="1"/>
    <col min="12" max="12" width="7.85546875" style="21" customWidth="1"/>
    <col min="13" max="13" width="7" style="21" customWidth="1"/>
    <col min="14" max="14" width="8.85546875" style="7" bestFit="1" customWidth="1"/>
    <col min="15" max="15" width="13.28515625" bestFit="1" customWidth="1"/>
    <col min="16" max="16" width="10.42578125" style="21" bestFit="1" customWidth="1"/>
    <col min="20" max="20" width="10.140625" bestFit="1" customWidth="1"/>
    <col min="21" max="21" width="10.85546875" bestFit="1" customWidth="1"/>
    <col min="23" max="23" width="10.42578125" bestFit="1" customWidth="1"/>
    <col min="33" max="33" width="18.28515625" customWidth="1"/>
    <col min="34" max="34" width="14.85546875" customWidth="1"/>
    <col min="35" max="37" width="2" customWidth="1"/>
    <col min="38" max="38" width="6.28515625" customWidth="1"/>
    <col min="39" max="39" width="9.85546875" bestFit="1" customWidth="1"/>
  </cols>
  <sheetData>
    <row r="1" spans="1:39" ht="30">
      <c r="A1" s="190" t="s">
        <v>5</v>
      </c>
      <c r="B1" s="190" t="s">
        <v>11</v>
      </c>
      <c r="C1" s="190" t="s">
        <v>12</v>
      </c>
      <c r="D1" s="191" t="s">
        <v>1256</v>
      </c>
      <c r="E1" s="190" t="s">
        <v>1257</v>
      </c>
      <c r="F1" s="220" t="s">
        <v>1251</v>
      </c>
      <c r="G1" s="220" t="s">
        <v>1255</v>
      </c>
      <c r="H1" s="220" t="s">
        <v>1254</v>
      </c>
      <c r="I1" s="220" t="s">
        <v>1253</v>
      </c>
      <c r="J1" s="32">
        <v>1</v>
      </c>
      <c r="K1" s="202" t="s">
        <v>463</v>
      </c>
      <c r="L1" s="191" t="s">
        <v>464</v>
      </c>
      <c r="M1" s="27" t="s">
        <v>456</v>
      </c>
      <c r="N1" s="27" t="s">
        <v>461</v>
      </c>
      <c r="O1" s="178" t="s">
        <v>1146</v>
      </c>
      <c r="P1" s="191" t="s">
        <v>457</v>
      </c>
      <c r="Q1" s="13" t="s">
        <v>324</v>
      </c>
      <c r="T1" s="178" t="s">
        <v>1033</v>
      </c>
      <c r="U1" t="s">
        <v>1147</v>
      </c>
      <c r="V1" s="13" t="s">
        <v>259</v>
      </c>
      <c r="W1" s="13" t="s">
        <v>260</v>
      </c>
      <c r="X1" s="13" t="s">
        <v>257</v>
      </c>
      <c r="Z1" s="13" t="s">
        <v>1148</v>
      </c>
      <c r="AA1" s="13" t="s">
        <v>1149</v>
      </c>
      <c r="AB1" s="13" t="s">
        <v>1150</v>
      </c>
      <c r="AC1" s="13" t="s">
        <v>1151</v>
      </c>
    </row>
    <row r="2" spans="1:39">
      <c r="A2" s="42" t="s">
        <v>310</v>
      </c>
      <c r="B2" s="18">
        <v>1</v>
      </c>
      <c r="C2" s="18" t="s">
        <v>14</v>
      </c>
      <c r="D2" s="192" t="s">
        <v>314</v>
      </c>
      <c r="E2" s="18">
        <v>100</v>
      </c>
      <c r="F2" s="18"/>
      <c r="G2" s="18"/>
      <c r="H2" s="18"/>
      <c r="I2" s="18"/>
      <c r="K2" s="21">
        <f>INDEX(Missions!K:K,MATCH('OLD Mission Enemy Waves'!A2,Missions!A:A,0))</f>
        <v>4</v>
      </c>
      <c r="L2" s="21">
        <f>INDEX(AffinityRel[AffinityWeak],MATCH(K2,AffinityRel[Affinity],0))</f>
        <v>5</v>
      </c>
      <c r="M2" s="21">
        <v>1</v>
      </c>
      <c r="P2" s="21">
        <f t="shared" ref="P2:P65" si="0">COUNTIF(A:A,A2)</f>
        <v>3</v>
      </c>
      <c r="Q2" s="13"/>
      <c r="T2" t="str">
        <f>IF(C2="Boss","--",INDEX('Enemy Waves'!AB:AB,IFERROR(MATCH('OLD Mission Enemy Waves'!D:D,'Enemy Waves'!A:A,0),1)))</f>
        <v>tutorial1</v>
      </c>
    </row>
    <row r="3" spans="1:39">
      <c r="A3" s="42" t="s">
        <v>310</v>
      </c>
      <c r="B3" s="18">
        <v>2</v>
      </c>
      <c r="C3" s="18" t="s">
        <v>14</v>
      </c>
      <c r="D3" s="192" t="s">
        <v>315</v>
      </c>
      <c r="E3" s="18">
        <v>100</v>
      </c>
      <c r="F3" s="18"/>
      <c r="G3" s="18"/>
      <c r="H3" s="18"/>
      <c r="I3" s="18"/>
      <c r="K3" s="21">
        <f>INDEX(Missions!K:K,MATCH('OLD Mission Enemy Waves'!A3,Missions!A:A,0))</f>
        <v>4</v>
      </c>
      <c r="L3" s="21">
        <f>INDEX(AffinityRel[AffinityWeak],MATCH(K3,AffinityRel[Affinity],0))</f>
        <v>5</v>
      </c>
      <c r="M3" s="21">
        <v>1</v>
      </c>
      <c r="P3" s="21">
        <f t="shared" si="0"/>
        <v>3</v>
      </c>
      <c r="Q3" s="13"/>
      <c r="T3" t="str">
        <f>IF(C3="Boss","--",INDEX('Enemy Waves'!AB:AB,IFERROR(MATCH('OLD Mission Enemy Waves'!D:D,'Enemy Waves'!A:A,0),1)))</f>
        <v>tutorial1</v>
      </c>
    </row>
    <row r="4" spans="1:39">
      <c r="A4" s="42" t="s">
        <v>310</v>
      </c>
      <c r="B4" s="18">
        <v>3</v>
      </c>
      <c r="C4" s="18" t="s">
        <v>13</v>
      </c>
      <c r="D4" s="192" t="s">
        <v>316</v>
      </c>
      <c r="E4" s="18">
        <v>100</v>
      </c>
      <c r="F4" s="18"/>
      <c r="G4" s="18"/>
      <c r="H4" s="18"/>
      <c r="I4" s="18"/>
      <c r="K4" s="21">
        <f>INDEX(Missions!K:K,MATCH('OLD Mission Enemy Waves'!A4,Missions!A:A,0))</f>
        <v>4</v>
      </c>
      <c r="L4" s="21">
        <f>INDEX(AffinityRel[AffinityWeak],MATCH(K4,AffinityRel[Affinity],0))</f>
        <v>5</v>
      </c>
      <c r="M4" s="21">
        <v>1</v>
      </c>
      <c r="P4" s="21">
        <f t="shared" si="0"/>
        <v>3</v>
      </c>
      <c r="Q4" s="13"/>
      <c r="T4" t="str">
        <f>IF(C4="Boss","--",INDEX('Enemy Waves'!AB:AB,IFERROR(MATCH('OLD Mission Enemy Waves'!D:D,'Enemy Waves'!A:A,0),1)))</f>
        <v>--</v>
      </c>
    </row>
    <row r="5" spans="1:39">
      <c r="A5">
        <v>1</v>
      </c>
      <c r="B5">
        <v>1</v>
      </c>
      <c r="C5" t="s">
        <v>14</v>
      </c>
      <c r="D5" s="79">
        <f t="shared" ref="D5:D68" si="1">IF(C5="Boss","b"&amp;1000+A5,K5*1000000+L5*100000+M5*10000+A5*10+B5)</f>
        <v>2310011</v>
      </c>
      <c r="E5">
        <v>100</v>
      </c>
      <c r="F5" t="s">
        <v>409</v>
      </c>
      <c r="G5">
        <f>IF(F5="","",100)</f>
        <v>100</v>
      </c>
      <c r="H5" s="21">
        <v>1</v>
      </c>
      <c r="I5" s="21" t="s">
        <v>1247</v>
      </c>
      <c r="K5" s="21">
        <f>INDEX(Missions!K:K,MATCH('OLD Mission Enemy Waves'!A5,Missions!A:A,0))</f>
        <v>2</v>
      </c>
      <c r="L5" s="21">
        <f>INDEX(AffinityRel[AffinityWeak],MATCH(K5,AffinityRel[Affinity],0))</f>
        <v>3</v>
      </c>
      <c r="M5" s="21">
        <v>1</v>
      </c>
      <c r="N5" s="7">
        <v>2200</v>
      </c>
      <c r="O5">
        <f t="shared" ref="O5:O68" si="2">SUMIF(A:A,A5,U:U)</f>
        <v>5</v>
      </c>
      <c r="P5" s="21">
        <f t="shared" si="0"/>
        <v>3</v>
      </c>
      <c r="Q5" s="21"/>
      <c r="R5" s="21"/>
      <c r="S5" s="21"/>
      <c r="T5" t="str">
        <f>IF(C5="Boss","--",INDEX('Enemy Waves'!AB:AB,IFERROR(MATCH('OLD Mission Enemy Waves'!D:D,'Enemy Waves'!A:A,0),1)))</f>
        <v>1</v>
      </c>
      <c r="U5">
        <f>IF(C5="Standard",SUM(V5:X5),0)</f>
        <v>2</v>
      </c>
      <c r="V5">
        <f t="shared" ref="V5:V36" si="3">IF($C5="Standard",INT(LEFT(RIGHT($N5,3),1)),0)</f>
        <v>2</v>
      </c>
      <c r="W5">
        <f t="shared" ref="W5:W36" si="4">IF($C5="Standard",INT(LEFT(RIGHT($N5,2),1)),0)</f>
        <v>0</v>
      </c>
      <c r="X5">
        <f t="shared" ref="X5:X36" si="5">IF($C5="Standard",INT(LEFT(RIGHT($N5,1),1)),0)</f>
        <v>0</v>
      </c>
    </row>
    <row r="6" spans="1:39">
      <c r="A6">
        <v>1</v>
      </c>
      <c r="B6">
        <v>2</v>
      </c>
      <c r="C6" t="s">
        <v>14</v>
      </c>
      <c r="D6" s="79">
        <f t="shared" si="1"/>
        <v>2310012</v>
      </c>
      <c r="E6">
        <v>100</v>
      </c>
      <c r="F6" t="s">
        <v>410</v>
      </c>
      <c r="G6">
        <f t="shared" ref="G6:G69" si="6">IF(F6="","",100)</f>
        <v>100</v>
      </c>
      <c r="H6" s="21">
        <v>1</v>
      </c>
      <c r="I6" s="21" t="s">
        <v>1247</v>
      </c>
      <c r="K6" s="21">
        <f>INDEX(Missions!K:K,MATCH('OLD Mission Enemy Waves'!A6,Missions!A:A,0))</f>
        <v>2</v>
      </c>
      <c r="L6" s="21">
        <f>INDEX(AffinityRel[AffinityWeak],MATCH(K6,AffinityRel[Affinity],0))</f>
        <v>3</v>
      </c>
      <c r="M6" s="21">
        <v>1</v>
      </c>
      <c r="N6" s="7">
        <v>3300</v>
      </c>
      <c r="O6">
        <f t="shared" si="2"/>
        <v>5</v>
      </c>
      <c r="P6" s="21">
        <f t="shared" si="0"/>
        <v>3</v>
      </c>
      <c r="Q6" s="21"/>
      <c r="R6" s="21"/>
      <c r="S6" s="21"/>
      <c r="T6" t="str">
        <f>IF(C6="Boss","--",INDEX('Enemy Waves'!AB:AB,IFERROR(MATCH('OLD Mission Enemy Waves'!D:D,'Enemy Waves'!A:A,0),1)))</f>
        <v>1</v>
      </c>
      <c r="U6">
        <f t="shared" ref="U6:U69" si="7">IF(C6="Standard",SUM(V6:X6),0)</f>
        <v>3</v>
      </c>
      <c r="V6">
        <f t="shared" si="3"/>
        <v>3</v>
      </c>
      <c r="W6">
        <f t="shared" si="4"/>
        <v>0</v>
      </c>
      <c r="X6">
        <f t="shared" si="5"/>
        <v>0</v>
      </c>
      <c r="AI6" s="11"/>
      <c r="AJ6" s="11"/>
      <c r="AK6" s="11"/>
      <c r="AL6" s="11"/>
      <c r="AM6" s="11"/>
    </row>
    <row r="7" spans="1:39">
      <c r="A7">
        <v>1</v>
      </c>
      <c r="B7">
        <v>3</v>
      </c>
      <c r="C7" t="s">
        <v>13</v>
      </c>
      <c r="D7" s="79" t="str">
        <f t="shared" si="1"/>
        <v>b1001</v>
      </c>
      <c r="E7">
        <v>100</v>
      </c>
      <c r="F7" t="s">
        <v>242</v>
      </c>
      <c r="G7" t="str">
        <f t="shared" si="6"/>
        <v/>
      </c>
      <c r="H7" s="21">
        <v>1</v>
      </c>
      <c r="I7" s="21" t="s">
        <v>1247</v>
      </c>
      <c r="K7" s="21">
        <f>INDEX(Missions!K:K,MATCH('OLD Mission Enemy Waves'!A7,Missions!A:A,0))</f>
        <v>2</v>
      </c>
      <c r="L7" s="21">
        <f>INDEX(AffinityRel[AffinityWeak],MATCH(K7,AffinityRel[Affinity],0))</f>
        <v>3</v>
      </c>
      <c r="M7" s="21">
        <v>1</v>
      </c>
      <c r="O7">
        <f t="shared" si="2"/>
        <v>5</v>
      </c>
      <c r="P7" s="21">
        <f t="shared" si="0"/>
        <v>3</v>
      </c>
      <c r="Q7" s="21"/>
      <c r="R7" s="21"/>
      <c r="S7" s="21"/>
      <c r="T7" t="str">
        <f>IF(C7="Boss","--",INDEX('Enemy Waves'!AB:AB,IFERROR(MATCH('OLD Mission Enemy Waves'!D:D,'Enemy Waves'!A:A,0),1)))</f>
        <v>--</v>
      </c>
      <c r="U7">
        <f t="shared" si="7"/>
        <v>0</v>
      </c>
      <c r="V7">
        <f t="shared" si="3"/>
        <v>0</v>
      </c>
      <c r="W7">
        <f t="shared" si="4"/>
        <v>0</v>
      </c>
      <c r="X7">
        <f t="shared" si="5"/>
        <v>0</v>
      </c>
      <c r="AI7" s="11"/>
      <c r="AJ7" s="11"/>
      <c r="AK7" s="11"/>
      <c r="AL7" s="11"/>
      <c r="AM7" s="11"/>
    </row>
    <row r="8" spans="1:39">
      <c r="A8">
        <v>2</v>
      </c>
      <c r="B8">
        <v>1</v>
      </c>
      <c r="C8" t="s">
        <v>14</v>
      </c>
      <c r="D8" s="79">
        <f t="shared" si="1"/>
        <v>2310021</v>
      </c>
      <c r="E8">
        <v>100</v>
      </c>
      <c r="F8" t="s">
        <v>410</v>
      </c>
      <c r="G8">
        <f t="shared" si="6"/>
        <v>100</v>
      </c>
      <c r="H8" s="21">
        <v>1</v>
      </c>
      <c r="I8" s="21" t="s">
        <v>1247</v>
      </c>
      <c r="K8" s="21">
        <v>2</v>
      </c>
      <c r="L8" s="21">
        <f>INDEX(AffinityRel[AffinityWeak],MATCH(K8,AffinityRel[Affinity],0))</f>
        <v>3</v>
      </c>
      <c r="M8" s="21">
        <v>1</v>
      </c>
      <c r="N8" s="7">
        <v>3012</v>
      </c>
      <c r="O8">
        <f t="shared" si="2"/>
        <v>7</v>
      </c>
      <c r="P8" s="21">
        <f t="shared" si="0"/>
        <v>3</v>
      </c>
      <c r="Q8" s="21"/>
      <c r="R8" s="21"/>
      <c r="S8" s="21"/>
      <c r="T8" t="str">
        <f>IF(C8="Boss","--",INDEX('Enemy Waves'!AB:AB,IFERROR(MATCH('OLD Mission Enemy Waves'!D:D,'Enemy Waves'!A:A,0),1)))</f>
        <v>2</v>
      </c>
      <c r="U8">
        <f t="shared" si="7"/>
        <v>3</v>
      </c>
      <c r="V8">
        <f t="shared" si="3"/>
        <v>0</v>
      </c>
      <c r="W8">
        <f t="shared" si="4"/>
        <v>1</v>
      </c>
      <c r="X8">
        <f t="shared" si="5"/>
        <v>2</v>
      </c>
      <c r="AI8" s="11"/>
      <c r="AJ8" s="11"/>
      <c r="AK8" s="11"/>
      <c r="AL8" s="11"/>
      <c r="AM8" s="11"/>
    </row>
    <row r="9" spans="1:39">
      <c r="A9">
        <v>2</v>
      </c>
      <c r="B9">
        <v>2</v>
      </c>
      <c r="C9" t="s">
        <v>14</v>
      </c>
      <c r="D9" s="79">
        <f t="shared" si="1"/>
        <v>2310022</v>
      </c>
      <c r="E9">
        <v>100</v>
      </c>
      <c r="F9" t="s">
        <v>411</v>
      </c>
      <c r="G9">
        <f t="shared" si="6"/>
        <v>100</v>
      </c>
      <c r="H9" s="21">
        <v>1</v>
      </c>
      <c r="I9" s="21" t="s">
        <v>1247</v>
      </c>
      <c r="K9" s="21">
        <v>2</v>
      </c>
      <c r="L9" s="21">
        <f>INDEX(AffinityRel[AffinityWeak],MATCH(K9,AffinityRel[Affinity],0))</f>
        <v>3</v>
      </c>
      <c r="M9" s="21">
        <v>1</v>
      </c>
      <c r="N9" s="7">
        <v>4400</v>
      </c>
      <c r="O9">
        <f t="shared" si="2"/>
        <v>7</v>
      </c>
      <c r="P9" s="21">
        <f t="shared" si="0"/>
        <v>3</v>
      </c>
      <c r="Q9" s="21"/>
      <c r="R9" s="21"/>
      <c r="S9" s="21"/>
      <c r="T9" t="str">
        <f>IF(C9="Boss","--",INDEX('Enemy Waves'!AB:AB,IFERROR(MATCH('OLD Mission Enemy Waves'!D:D,'Enemy Waves'!A:A,0),1)))</f>
        <v>2</v>
      </c>
      <c r="U9">
        <f t="shared" si="7"/>
        <v>4</v>
      </c>
      <c r="V9">
        <f t="shared" si="3"/>
        <v>4</v>
      </c>
      <c r="W9">
        <f t="shared" si="4"/>
        <v>0</v>
      </c>
      <c r="X9">
        <f t="shared" si="5"/>
        <v>0</v>
      </c>
      <c r="AI9" s="11"/>
      <c r="AJ9" s="11"/>
      <c r="AK9" s="11"/>
      <c r="AL9" s="11"/>
      <c r="AM9" s="11"/>
    </row>
    <row r="10" spans="1:39">
      <c r="A10">
        <v>2</v>
      </c>
      <c r="B10">
        <v>3</v>
      </c>
      <c r="C10" t="s">
        <v>13</v>
      </c>
      <c r="D10" s="79" t="str">
        <f t="shared" si="1"/>
        <v>b1002</v>
      </c>
      <c r="E10">
        <v>100</v>
      </c>
      <c r="F10" t="s">
        <v>242</v>
      </c>
      <c r="G10" t="str">
        <f t="shared" si="6"/>
        <v/>
      </c>
      <c r="H10" s="21">
        <v>1</v>
      </c>
      <c r="I10" s="21" t="s">
        <v>1247</v>
      </c>
      <c r="K10" s="21">
        <v>2</v>
      </c>
      <c r="L10" s="21">
        <f>INDEX(AffinityRel[AffinityWeak],MATCH(K10,AffinityRel[Affinity],0))</f>
        <v>3</v>
      </c>
      <c r="M10" s="21">
        <v>1</v>
      </c>
      <c r="O10">
        <f t="shared" si="2"/>
        <v>7</v>
      </c>
      <c r="P10" s="21">
        <f t="shared" si="0"/>
        <v>3</v>
      </c>
      <c r="Q10" s="21"/>
      <c r="R10" s="21"/>
      <c r="S10" s="21"/>
      <c r="T10" t="str">
        <f>IF(C10="Boss","--",INDEX('Enemy Waves'!AB:AB,IFERROR(MATCH('OLD Mission Enemy Waves'!D:D,'Enemy Waves'!A:A,0),1)))</f>
        <v>--</v>
      </c>
      <c r="U10">
        <f t="shared" si="7"/>
        <v>0</v>
      </c>
      <c r="V10">
        <f t="shared" si="3"/>
        <v>0</v>
      </c>
      <c r="W10">
        <f t="shared" si="4"/>
        <v>0</v>
      </c>
      <c r="X10">
        <f t="shared" si="5"/>
        <v>0</v>
      </c>
      <c r="AI10" s="11"/>
      <c r="AJ10" s="11"/>
      <c r="AK10" s="11"/>
      <c r="AL10" s="11"/>
      <c r="AM10" s="11"/>
    </row>
    <row r="11" spans="1:39">
      <c r="A11">
        <v>3</v>
      </c>
      <c r="B11">
        <v>1</v>
      </c>
      <c r="C11" t="s">
        <v>14</v>
      </c>
      <c r="D11" s="79">
        <f t="shared" si="1"/>
        <v>2310031</v>
      </c>
      <c r="E11">
        <v>100</v>
      </c>
      <c r="F11" t="s">
        <v>409</v>
      </c>
      <c r="G11">
        <f t="shared" si="6"/>
        <v>100</v>
      </c>
      <c r="H11" s="21">
        <v>1</v>
      </c>
      <c r="I11" s="21" t="s">
        <v>1247</v>
      </c>
      <c r="K11" s="21">
        <f>INDEX(Missions!K:K,MATCH('OLD Mission Enemy Waves'!A11,Missions!A:A,0))</f>
        <v>2</v>
      </c>
      <c r="L11" s="21">
        <f>INDEX(AffinityRel[AffinityWeak],MATCH(K11,AffinityRel[Affinity],0))</f>
        <v>3</v>
      </c>
      <c r="M11" s="21">
        <v>1</v>
      </c>
      <c r="N11" s="7">
        <v>2200</v>
      </c>
      <c r="O11">
        <f t="shared" si="2"/>
        <v>9</v>
      </c>
      <c r="P11" s="21">
        <f t="shared" si="0"/>
        <v>4</v>
      </c>
      <c r="Q11" s="21"/>
      <c r="R11" s="21"/>
      <c r="S11" s="21"/>
      <c r="T11" t="str">
        <f>IF(C11="Boss","--",INDEX('Enemy Waves'!AB:AB,IFERROR(MATCH('OLD Mission Enemy Waves'!D:D,'Enemy Waves'!A:A,0),1)))</f>
        <v>3</v>
      </c>
      <c r="U11">
        <f t="shared" si="7"/>
        <v>2</v>
      </c>
      <c r="V11">
        <f t="shared" si="3"/>
        <v>2</v>
      </c>
      <c r="W11">
        <f t="shared" si="4"/>
        <v>0</v>
      </c>
      <c r="X11">
        <f t="shared" si="5"/>
        <v>0</v>
      </c>
      <c r="AI11" s="11"/>
      <c r="AJ11" s="11"/>
      <c r="AK11" s="11"/>
      <c r="AL11" s="11"/>
      <c r="AM11" s="11"/>
    </row>
    <row r="12" spans="1:39">
      <c r="A12">
        <v>3</v>
      </c>
      <c r="B12">
        <v>2</v>
      </c>
      <c r="C12" t="s">
        <v>14</v>
      </c>
      <c r="D12" s="79">
        <f t="shared" si="1"/>
        <v>2310032</v>
      </c>
      <c r="E12">
        <v>100</v>
      </c>
      <c r="F12" t="s">
        <v>410</v>
      </c>
      <c r="G12">
        <f t="shared" si="6"/>
        <v>100</v>
      </c>
      <c r="H12" s="21">
        <v>1</v>
      </c>
      <c r="I12" s="21" t="s">
        <v>1247</v>
      </c>
      <c r="K12" s="21">
        <f>INDEX(Missions!K:K,MATCH('OLD Mission Enemy Waves'!A12,Missions!A:A,0))</f>
        <v>2</v>
      </c>
      <c r="L12" s="21">
        <f>INDEX(AffinityRel[AffinityWeak],MATCH(K12,AffinityRel[Affinity],0))</f>
        <v>3</v>
      </c>
      <c r="M12" s="21">
        <v>1</v>
      </c>
      <c r="N12" s="7">
        <v>3300</v>
      </c>
      <c r="O12">
        <f t="shared" si="2"/>
        <v>9</v>
      </c>
      <c r="P12" s="21">
        <f t="shared" si="0"/>
        <v>4</v>
      </c>
      <c r="Q12" s="21"/>
      <c r="R12" s="21"/>
      <c r="S12" s="21"/>
      <c r="T12" t="str">
        <f>IF(C12="Boss","--",INDEX('Enemy Waves'!AB:AB,IFERROR(MATCH('OLD Mission Enemy Waves'!D:D,'Enemy Waves'!A:A,0),1)))</f>
        <v>3</v>
      </c>
      <c r="U12">
        <f t="shared" si="7"/>
        <v>3</v>
      </c>
      <c r="V12">
        <f t="shared" si="3"/>
        <v>3</v>
      </c>
      <c r="W12">
        <f t="shared" si="4"/>
        <v>0</v>
      </c>
      <c r="X12">
        <f t="shared" si="5"/>
        <v>0</v>
      </c>
      <c r="AI12" s="11"/>
      <c r="AJ12" s="11"/>
      <c r="AK12" s="11"/>
      <c r="AL12" s="11"/>
      <c r="AM12" s="11"/>
    </row>
    <row r="13" spans="1:39">
      <c r="A13">
        <v>3</v>
      </c>
      <c r="B13">
        <v>3</v>
      </c>
      <c r="C13" t="s">
        <v>14</v>
      </c>
      <c r="D13" s="79">
        <f t="shared" si="1"/>
        <v>2310033</v>
      </c>
      <c r="E13">
        <v>100</v>
      </c>
      <c r="F13" t="s">
        <v>411</v>
      </c>
      <c r="G13">
        <f t="shared" si="6"/>
        <v>100</v>
      </c>
      <c r="H13" s="21">
        <v>1</v>
      </c>
      <c r="I13" s="21" t="s">
        <v>1247</v>
      </c>
      <c r="K13" s="21">
        <f>INDEX(Missions!K:K,MATCH('OLD Mission Enemy Waves'!A13,Missions!A:A,0))</f>
        <v>2</v>
      </c>
      <c r="L13" s="21">
        <f>INDEX(AffinityRel[AffinityWeak],MATCH(K13,AffinityRel[Affinity],0))</f>
        <v>3</v>
      </c>
      <c r="M13" s="21">
        <v>1</v>
      </c>
      <c r="N13" s="7">
        <v>4400</v>
      </c>
      <c r="O13">
        <f t="shared" si="2"/>
        <v>9</v>
      </c>
      <c r="P13" s="21">
        <f t="shared" si="0"/>
        <v>4</v>
      </c>
      <c r="Q13" s="21"/>
      <c r="R13" s="21"/>
      <c r="S13" s="21"/>
      <c r="T13" t="str">
        <f>IF(C13="Boss","--",INDEX('Enemy Waves'!AB:AB,IFERROR(MATCH('OLD Mission Enemy Waves'!D:D,'Enemy Waves'!A:A,0),1)))</f>
        <v>3</v>
      </c>
      <c r="U13">
        <f t="shared" si="7"/>
        <v>4</v>
      </c>
      <c r="V13">
        <f t="shared" si="3"/>
        <v>4</v>
      </c>
      <c r="W13">
        <f t="shared" si="4"/>
        <v>0</v>
      </c>
      <c r="X13">
        <f t="shared" si="5"/>
        <v>0</v>
      </c>
      <c r="AI13" s="11"/>
      <c r="AJ13" s="11"/>
      <c r="AK13" s="11"/>
      <c r="AL13" s="11"/>
      <c r="AM13" s="11"/>
    </row>
    <row r="14" spans="1:39">
      <c r="A14">
        <v>3</v>
      </c>
      <c r="B14">
        <v>4</v>
      </c>
      <c r="C14" t="s">
        <v>13</v>
      </c>
      <c r="D14" s="79" t="str">
        <f t="shared" si="1"/>
        <v>b1003</v>
      </c>
      <c r="E14">
        <v>100</v>
      </c>
      <c r="F14" t="s">
        <v>242</v>
      </c>
      <c r="G14" t="str">
        <f t="shared" si="6"/>
        <v/>
      </c>
      <c r="H14" s="21">
        <v>1</v>
      </c>
      <c r="I14" s="21" t="s">
        <v>1247</v>
      </c>
      <c r="K14" s="21">
        <f>INDEX(Missions!K:K,MATCH('OLD Mission Enemy Waves'!A14,Missions!A:A,0))</f>
        <v>2</v>
      </c>
      <c r="L14" s="21">
        <f>INDEX(AffinityRel[AffinityWeak],MATCH(K14,AffinityRel[Affinity],0))</f>
        <v>3</v>
      </c>
      <c r="M14" s="21">
        <v>1</v>
      </c>
      <c r="O14">
        <f t="shared" si="2"/>
        <v>9</v>
      </c>
      <c r="P14" s="21">
        <f t="shared" si="0"/>
        <v>4</v>
      </c>
      <c r="Q14" s="21"/>
      <c r="R14" s="21"/>
      <c r="S14" s="21"/>
      <c r="T14" t="str">
        <f>IF(C14="Boss","--",INDEX('Enemy Waves'!AB:AB,IFERROR(MATCH('OLD Mission Enemy Waves'!D:D,'Enemy Waves'!A:A,0),1)))</f>
        <v>--</v>
      </c>
      <c r="U14">
        <f t="shared" si="7"/>
        <v>0</v>
      </c>
      <c r="V14">
        <f t="shared" si="3"/>
        <v>0</v>
      </c>
      <c r="W14">
        <f t="shared" si="4"/>
        <v>0</v>
      </c>
      <c r="X14">
        <f t="shared" si="5"/>
        <v>0</v>
      </c>
      <c r="AI14" s="11"/>
      <c r="AJ14" s="11"/>
      <c r="AK14" s="11"/>
      <c r="AL14" s="11"/>
      <c r="AM14" s="11"/>
    </row>
    <row r="15" spans="1:39">
      <c r="A15">
        <v>4</v>
      </c>
      <c r="B15">
        <v>1</v>
      </c>
      <c r="C15" t="s">
        <v>14</v>
      </c>
      <c r="D15" s="79">
        <f t="shared" si="1"/>
        <v>3110041</v>
      </c>
      <c r="E15">
        <v>100</v>
      </c>
      <c r="F15" t="s">
        <v>1013</v>
      </c>
      <c r="G15">
        <f t="shared" si="6"/>
        <v>100</v>
      </c>
      <c r="H15" s="21">
        <v>1</v>
      </c>
      <c r="I15" s="21" t="s">
        <v>1245</v>
      </c>
      <c r="K15" s="21">
        <f>INDEX(Missions!K:K,MATCH('OLD Mission Enemy Waves'!A15,Missions!A:A,0))</f>
        <v>3</v>
      </c>
      <c r="L15" s="21">
        <f>INDEX(AffinityRel[AffinityWeak],MATCH(K15,AffinityRel[Affinity],0))</f>
        <v>1</v>
      </c>
      <c r="M15" s="21">
        <v>1</v>
      </c>
      <c r="N15" s="7">
        <v>4220</v>
      </c>
      <c r="O15">
        <f t="shared" si="2"/>
        <v>7</v>
      </c>
      <c r="P15" s="21">
        <f t="shared" si="0"/>
        <v>3</v>
      </c>
      <c r="Q15" s="21"/>
      <c r="R15" s="21"/>
      <c r="S15" s="21"/>
      <c r="T15" t="str">
        <f>IF(C15="Boss","--",INDEX('Enemy Waves'!AB:AB,IFERROR(MATCH('OLD Mission Enemy Waves'!D:D,'Enemy Waves'!A:A,0),1)))</f>
        <v>4</v>
      </c>
      <c r="U15">
        <f t="shared" si="7"/>
        <v>4</v>
      </c>
      <c r="V15">
        <f t="shared" si="3"/>
        <v>2</v>
      </c>
      <c r="W15">
        <f t="shared" si="4"/>
        <v>2</v>
      </c>
      <c r="X15">
        <f t="shared" si="5"/>
        <v>0</v>
      </c>
      <c r="AI15" s="11"/>
      <c r="AJ15" s="11"/>
      <c r="AK15" s="11"/>
      <c r="AL15" s="11"/>
      <c r="AM15" s="11"/>
    </row>
    <row r="16" spans="1:39">
      <c r="A16">
        <v>4</v>
      </c>
      <c r="B16">
        <v>2</v>
      </c>
      <c r="C16" t="s">
        <v>14</v>
      </c>
      <c r="D16" s="79">
        <f t="shared" si="1"/>
        <v>3110042</v>
      </c>
      <c r="E16">
        <v>100</v>
      </c>
      <c r="F16" t="s">
        <v>417</v>
      </c>
      <c r="G16">
        <f t="shared" si="6"/>
        <v>100</v>
      </c>
      <c r="H16" s="21">
        <v>1</v>
      </c>
      <c r="I16" s="21" t="s">
        <v>1245</v>
      </c>
      <c r="K16" s="21">
        <f>INDEX(Missions!K:K,MATCH('OLD Mission Enemy Waves'!A16,Missions!A:A,0))</f>
        <v>3</v>
      </c>
      <c r="L16" s="21">
        <f>INDEX(AffinityRel[AffinityWeak],MATCH(K16,AffinityRel[Affinity],0))</f>
        <v>1</v>
      </c>
      <c r="M16" s="21">
        <v>1</v>
      </c>
      <c r="N16" s="7">
        <v>3210</v>
      </c>
      <c r="O16">
        <f t="shared" si="2"/>
        <v>7</v>
      </c>
      <c r="P16" s="21">
        <f t="shared" si="0"/>
        <v>3</v>
      </c>
      <c r="Q16" s="21"/>
      <c r="R16" s="21"/>
      <c r="S16" s="21"/>
      <c r="T16" t="str">
        <f>IF(C16="Boss","--",INDEX('Enemy Waves'!AB:AB,IFERROR(MATCH('OLD Mission Enemy Waves'!D:D,'Enemy Waves'!A:A,0),1)))</f>
        <v>4</v>
      </c>
      <c r="U16">
        <f t="shared" si="7"/>
        <v>3</v>
      </c>
      <c r="V16">
        <f t="shared" si="3"/>
        <v>2</v>
      </c>
      <c r="W16">
        <f t="shared" si="4"/>
        <v>1</v>
      </c>
      <c r="X16">
        <f t="shared" si="5"/>
        <v>0</v>
      </c>
      <c r="AI16" s="11"/>
      <c r="AJ16" s="11"/>
      <c r="AK16" s="11"/>
      <c r="AL16" s="11"/>
      <c r="AM16" s="11"/>
    </row>
    <row r="17" spans="1:39">
      <c r="A17">
        <v>4</v>
      </c>
      <c r="B17">
        <v>3</v>
      </c>
      <c r="C17" t="s">
        <v>13</v>
      </c>
      <c r="D17" s="79" t="str">
        <f t="shared" si="1"/>
        <v>b1004</v>
      </c>
      <c r="E17">
        <v>100</v>
      </c>
      <c r="F17" t="s">
        <v>242</v>
      </c>
      <c r="G17" t="str">
        <f t="shared" si="6"/>
        <v/>
      </c>
      <c r="H17" s="21">
        <v>1</v>
      </c>
      <c r="I17" s="21" t="s">
        <v>1245</v>
      </c>
      <c r="K17" s="21">
        <f>INDEX(Missions!K:K,MATCH('OLD Mission Enemy Waves'!A17,Missions!A:A,0))</f>
        <v>3</v>
      </c>
      <c r="L17" s="21">
        <f>INDEX(AffinityRel[AffinityWeak],MATCH(K17,AffinityRel[Affinity],0))</f>
        <v>1</v>
      </c>
      <c r="M17" s="21">
        <v>1</v>
      </c>
      <c r="O17">
        <f t="shared" si="2"/>
        <v>7</v>
      </c>
      <c r="P17" s="21">
        <f t="shared" si="0"/>
        <v>3</v>
      </c>
      <c r="Q17" s="21"/>
      <c r="R17" s="21"/>
      <c r="S17" s="21"/>
      <c r="T17" t="str">
        <f>IF(C17="Boss","--",INDEX('Enemy Waves'!AB:AB,IFERROR(MATCH('OLD Mission Enemy Waves'!D:D,'Enemy Waves'!A:A,0),1)))</f>
        <v>--</v>
      </c>
      <c r="U17">
        <f t="shared" si="7"/>
        <v>0</v>
      </c>
      <c r="V17">
        <f t="shared" si="3"/>
        <v>0</v>
      </c>
      <c r="W17">
        <f t="shared" si="4"/>
        <v>0</v>
      </c>
      <c r="X17">
        <f t="shared" si="5"/>
        <v>0</v>
      </c>
      <c r="AI17" s="11"/>
      <c r="AJ17" s="11"/>
      <c r="AK17" s="11"/>
      <c r="AL17" s="11"/>
      <c r="AM17" s="11"/>
    </row>
    <row r="18" spans="1:39">
      <c r="A18">
        <v>5</v>
      </c>
      <c r="B18">
        <v>1</v>
      </c>
      <c r="C18" t="s">
        <v>14</v>
      </c>
      <c r="D18" s="79">
        <f t="shared" si="1"/>
        <v>3110051</v>
      </c>
      <c r="E18">
        <v>100</v>
      </c>
      <c r="F18" t="s">
        <v>1013</v>
      </c>
      <c r="G18">
        <f t="shared" si="6"/>
        <v>100</v>
      </c>
      <c r="H18" s="21">
        <v>1</v>
      </c>
      <c r="I18" s="21" t="s">
        <v>1245</v>
      </c>
      <c r="K18" s="21">
        <f>INDEX(Missions!K:K,MATCH('OLD Mission Enemy Waves'!A18,Missions!A:A,0))</f>
        <v>3</v>
      </c>
      <c r="L18" s="21">
        <f>INDEX(AffinityRel[AffinityWeak],MATCH(K18,AffinityRel[Affinity],0))</f>
        <v>1</v>
      </c>
      <c r="M18" s="21">
        <v>1</v>
      </c>
      <c r="N18" s="7">
        <v>4211</v>
      </c>
      <c r="O18">
        <f t="shared" si="2"/>
        <v>9</v>
      </c>
      <c r="P18" s="21">
        <f t="shared" si="0"/>
        <v>3</v>
      </c>
      <c r="Q18" s="21"/>
      <c r="R18" s="21"/>
      <c r="S18" s="21"/>
      <c r="T18" t="str">
        <f>IF(C18="Boss","--",INDEX('Enemy Waves'!AB:AB,IFERROR(MATCH('OLD Mission Enemy Waves'!D:D,'Enemy Waves'!A:A,0),1)))</f>
        <v>5</v>
      </c>
      <c r="U18">
        <f t="shared" si="7"/>
        <v>4</v>
      </c>
      <c r="V18">
        <f t="shared" si="3"/>
        <v>2</v>
      </c>
      <c r="W18">
        <f t="shared" si="4"/>
        <v>1</v>
      </c>
      <c r="X18">
        <f t="shared" si="5"/>
        <v>1</v>
      </c>
      <c r="AI18" s="11"/>
      <c r="AJ18" s="11"/>
      <c r="AK18" s="11"/>
      <c r="AL18" s="11"/>
      <c r="AM18" s="11"/>
    </row>
    <row r="19" spans="1:39">
      <c r="A19">
        <v>5</v>
      </c>
      <c r="B19">
        <v>2</v>
      </c>
      <c r="C19" t="s">
        <v>14</v>
      </c>
      <c r="D19" s="79">
        <f t="shared" si="1"/>
        <v>3110052</v>
      </c>
      <c r="E19">
        <v>100</v>
      </c>
      <c r="F19" t="s">
        <v>420</v>
      </c>
      <c r="G19">
        <f t="shared" si="6"/>
        <v>100</v>
      </c>
      <c r="H19" s="21">
        <v>1</v>
      </c>
      <c r="I19" s="21" t="s">
        <v>1245</v>
      </c>
      <c r="K19" s="21">
        <f>INDEX(Missions!K:K,MATCH('OLD Mission Enemy Waves'!A19,Missions!A:A,0))</f>
        <v>3</v>
      </c>
      <c r="L19" s="21">
        <f>INDEX(AffinityRel[AffinityWeak],MATCH(K19,AffinityRel[Affinity],0))</f>
        <v>1</v>
      </c>
      <c r="M19" s="21">
        <v>1</v>
      </c>
      <c r="N19" s="7">
        <v>5500</v>
      </c>
      <c r="O19">
        <f t="shared" si="2"/>
        <v>9</v>
      </c>
      <c r="P19" s="21">
        <f t="shared" si="0"/>
        <v>3</v>
      </c>
      <c r="Q19" s="21"/>
      <c r="R19" s="21"/>
      <c r="S19" s="21"/>
      <c r="T19" t="str">
        <f>IF(C19="Boss","--",INDEX('Enemy Waves'!AB:AB,IFERROR(MATCH('OLD Mission Enemy Waves'!D:D,'Enemy Waves'!A:A,0),1)))</f>
        <v>5</v>
      </c>
      <c r="U19">
        <f t="shared" si="7"/>
        <v>5</v>
      </c>
      <c r="V19">
        <f t="shared" si="3"/>
        <v>5</v>
      </c>
      <c r="W19">
        <f t="shared" si="4"/>
        <v>0</v>
      </c>
      <c r="X19">
        <f t="shared" si="5"/>
        <v>0</v>
      </c>
      <c r="AI19" s="11"/>
      <c r="AJ19" s="11"/>
      <c r="AK19" s="11"/>
      <c r="AL19" s="11"/>
      <c r="AM19" s="11"/>
    </row>
    <row r="20" spans="1:39">
      <c r="A20">
        <v>5</v>
      </c>
      <c r="B20">
        <v>3</v>
      </c>
      <c r="C20" t="s">
        <v>13</v>
      </c>
      <c r="D20" s="79" t="str">
        <f t="shared" si="1"/>
        <v>b1005</v>
      </c>
      <c r="E20">
        <v>100</v>
      </c>
      <c r="F20" t="s">
        <v>242</v>
      </c>
      <c r="G20" t="str">
        <f t="shared" si="6"/>
        <v/>
      </c>
      <c r="H20" s="21">
        <v>1</v>
      </c>
      <c r="I20" s="21" t="s">
        <v>1245</v>
      </c>
      <c r="K20" s="21">
        <f>INDEX(Missions!K:K,MATCH('OLD Mission Enemy Waves'!A20,Missions!A:A,0))</f>
        <v>3</v>
      </c>
      <c r="L20" s="21">
        <f>INDEX(AffinityRel[AffinityWeak],MATCH(K20,AffinityRel[Affinity],0))</f>
        <v>1</v>
      </c>
      <c r="M20" s="21">
        <v>1</v>
      </c>
      <c r="O20">
        <f t="shared" si="2"/>
        <v>9</v>
      </c>
      <c r="P20" s="21">
        <f t="shared" si="0"/>
        <v>3</v>
      </c>
      <c r="Q20" s="21"/>
      <c r="R20" s="21"/>
      <c r="S20" s="21"/>
      <c r="T20" t="str">
        <f>IF(C20="Boss","--",INDEX('Enemy Waves'!AB:AB,IFERROR(MATCH('OLD Mission Enemy Waves'!D:D,'Enemy Waves'!A:A,0),1)))</f>
        <v>--</v>
      </c>
      <c r="U20">
        <f t="shared" si="7"/>
        <v>0</v>
      </c>
      <c r="V20">
        <f t="shared" si="3"/>
        <v>0</v>
      </c>
      <c r="W20">
        <f t="shared" si="4"/>
        <v>0</v>
      </c>
      <c r="X20">
        <f t="shared" si="5"/>
        <v>0</v>
      </c>
      <c r="AI20" s="11"/>
      <c r="AJ20" s="11"/>
      <c r="AK20" s="11"/>
      <c r="AL20" s="11"/>
      <c r="AM20" s="11"/>
    </row>
    <row r="21" spans="1:39">
      <c r="A21">
        <v>6</v>
      </c>
      <c r="B21">
        <v>1</v>
      </c>
      <c r="C21" t="s">
        <v>14</v>
      </c>
      <c r="D21" s="79">
        <f t="shared" si="1"/>
        <v>3110061</v>
      </c>
      <c r="E21">
        <v>100</v>
      </c>
      <c r="F21" t="s">
        <v>417</v>
      </c>
      <c r="G21">
        <f t="shared" si="6"/>
        <v>100</v>
      </c>
      <c r="H21" s="21">
        <v>1</v>
      </c>
      <c r="I21" s="21" t="s">
        <v>1245</v>
      </c>
      <c r="K21" s="21">
        <f>INDEX(Missions!K:K,MATCH('OLD Mission Enemy Waves'!A21,Missions!A:A,0))</f>
        <v>3</v>
      </c>
      <c r="L21" s="21">
        <f>INDEX(AffinityRel[AffinityWeak],MATCH(K21,AffinityRel[Affinity],0))</f>
        <v>1</v>
      </c>
      <c r="M21" s="21">
        <v>1</v>
      </c>
      <c r="N21" s="7">
        <v>3201</v>
      </c>
      <c r="O21">
        <f t="shared" si="2"/>
        <v>9</v>
      </c>
      <c r="P21" s="21">
        <f t="shared" si="0"/>
        <v>4</v>
      </c>
      <c r="Q21" s="21"/>
      <c r="R21" s="21"/>
      <c r="S21" s="21"/>
      <c r="T21" t="str">
        <f>IF(C21="Boss","--",INDEX('Enemy Waves'!AB:AB,IFERROR(MATCH('OLD Mission Enemy Waves'!D:D,'Enemy Waves'!A:A,0),1)))</f>
        <v>6</v>
      </c>
      <c r="U21">
        <f t="shared" si="7"/>
        <v>3</v>
      </c>
      <c r="V21">
        <f t="shared" si="3"/>
        <v>2</v>
      </c>
      <c r="W21">
        <f t="shared" si="4"/>
        <v>0</v>
      </c>
      <c r="X21">
        <f t="shared" si="5"/>
        <v>1</v>
      </c>
      <c r="AI21" s="11"/>
      <c r="AJ21" s="11"/>
      <c r="AK21" s="11"/>
      <c r="AL21" s="11"/>
      <c r="AM21" s="11"/>
    </row>
    <row r="22" spans="1:39">
      <c r="A22">
        <v>6</v>
      </c>
      <c r="B22">
        <v>2</v>
      </c>
      <c r="C22" t="s">
        <v>14</v>
      </c>
      <c r="D22" s="79">
        <f t="shared" si="1"/>
        <v>3110062</v>
      </c>
      <c r="E22">
        <v>100</v>
      </c>
      <c r="F22" t="s">
        <v>1013</v>
      </c>
      <c r="G22">
        <f t="shared" si="6"/>
        <v>100</v>
      </c>
      <c r="H22" s="21">
        <v>1</v>
      </c>
      <c r="I22" s="21" t="s">
        <v>1245</v>
      </c>
      <c r="K22" s="21">
        <f>INDEX(Missions!K:K,MATCH('OLD Mission Enemy Waves'!A22,Missions!A:A,0))</f>
        <v>3</v>
      </c>
      <c r="L22" s="21">
        <f>INDEX(AffinityRel[AffinityWeak],MATCH(K22,AffinityRel[Affinity],0))</f>
        <v>1</v>
      </c>
      <c r="M22" s="21">
        <v>1</v>
      </c>
      <c r="N22" s="7">
        <v>4202</v>
      </c>
      <c r="O22">
        <f t="shared" si="2"/>
        <v>9</v>
      </c>
      <c r="P22" s="21">
        <f t="shared" si="0"/>
        <v>4</v>
      </c>
      <c r="Q22" s="21"/>
      <c r="R22" s="21"/>
      <c r="S22" s="21"/>
      <c r="T22" t="str">
        <f>IF(C22="Boss","--",INDEX('Enemy Waves'!AB:AB,IFERROR(MATCH('OLD Mission Enemy Waves'!D:D,'Enemy Waves'!A:A,0),1)))</f>
        <v>6</v>
      </c>
      <c r="U22">
        <f t="shared" si="7"/>
        <v>4</v>
      </c>
      <c r="V22">
        <f t="shared" si="3"/>
        <v>2</v>
      </c>
      <c r="W22">
        <f t="shared" si="4"/>
        <v>0</v>
      </c>
      <c r="X22">
        <f t="shared" si="5"/>
        <v>2</v>
      </c>
      <c r="AI22" s="11"/>
      <c r="AJ22" s="11"/>
      <c r="AK22" s="11"/>
      <c r="AL22" s="11"/>
      <c r="AM22" s="11"/>
    </row>
    <row r="23" spans="1:39">
      <c r="A23">
        <v>6</v>
      </c>
      <c r="B23">
        <v>3</v>
      </c>
      <c r="C23" t="s">
        <v>14</v>
      </c>
      <c r="D23" s="79">
        <f t="shared" si="1"/>
        <v>3110063</v>
      </c>
      <c r="E23">
        <v>100</v>
      </c>
      <c r="F23" t="s">
        <v>409</v>
      </c>
      <c r="G23">
        <f t="shared" si="6"/>
        <v>100</v>
      </c>
      <c r="H23" s="21">
        <v>1</v>
      </c>
      <c r="I23" s="21" t="s">
        <v>1245</v>
      </c>
      <c r="K23" s="21">
        <f>INDEX(Missions!K:K,MATCH('OLD Mission Enemy Waves'!A23,Missions!A:A,0))</f>
        <v>3</v>
      </c>
      <c r="L23" s="21">
        <f>INDEX(AffinityRel[AffinityWeak],MATCH(K23,AffinityRel[Affinity],0))</f>
        <v>1</v>
      </c>
      <c r="M23" s="21">
        <v>1</v>
      </c>
      <c r="N23" s="7">
        <v>2110</v>
      </c>
      <c r="O23">
        <f t="shared" si="2"/>
        <v>9</v>
      </c>
      <c r="P23" s="21">
        <f t="shared" si="0"/>
        <v>4</v>
      </c>
      <c r="Q23" s="21"/>
      <c r="R23" s="21"/>
      <c r="S23" s="21"/>
      <c r="T23" t="str">
        <f>IF(C23="Boss","--",INDEX('Enemy Waves'!AB:AB,IFERROR(MATCH('OLD Mission Enemy Waves'!D:D,'Enemy Waves'!A:A,0),1)))</f>
        <v>6</v>
      </c>
      <c r="U23">
        <f t="shared" si="7"/>
        <v>2</v>
      </c>
      <c r="V23">
        <f t="shared" si="3"/>
        <v>1</v>
      </c>
      <c r="W23">
        <f t="shared" si="4"/>
        <v>1</v>
      </c>
      <c r="X23">
        <f t="shared" si="5"/>
        <v>0</v>
      </c>
      <c r="AI23" s="11"/>
      <c r="AJ23" s="11"/>
      <c r="AK23" s="11"/>
      <c r="AL23" s="11"/>
      <c r="AM23" s="11"/>
    </row>
    <row r="24" spans="1:39">
      <c r="A24">
        <v>6</v>
      </c>
      <c r="B24">
        <v>4</v>
      </c>
      <c r="C24" t="s">
        <v>13</v>
      </c>
      <c r="D24" s="79" t="str">
        <f t="shared" si="1"/>
        <v>b1006</v>
      </c>
      <c r="E24">
        <v>100</v>
      </c>
      <c r="F24" t="s">
        <v>242</v>
      </c>
      <c r="G24" t="str">
        <f t="shared" si="6"/>
        <v/>
      </c>
      <c r="H24" s="21">
        <v>1</v>
      </c>
      <c r="I24" s="21" t="s">
        <v>1245</v>
      </c>
      <c r="K24" s="21">
        <f>INDEX(Missions!K:K,MATCH('OLD Mission Enemy Waves'!A24,Missions!A:A,0))</f>
        <v>3</v>
      </c>
      <c r="L24" s="21">
        <f>INDEX(AffinityRel[AffinityWeak],MATCH(K24,AffinityRel[Affinity],0))</f>
        <v>1</v>
      </c>
      <c r="M24" s="21">
        <v>1</v>
      </c>
      <c r="O24">
        <f t="shared" si="2"/>
        <v>9</v>
      </c>
      <c r="P24" s="21">
        <f t="shared" si="0"/>
        <v>4</v>
      </c>
      <c r="Q24" s="21"/>
      <c r="R24" s="21"/>
      <c r="S24" s="21"/>
      <c r="T24" t="str">
        <f>IF(C24="Boss","--",INDEX('Enemy Waves'!AB:AB,IFERROR(MATCH('OLD Mission Enemy Waves'!D:D,'Enemy Waves'!A:A,0),1)))</f>
        <v>--</v>
      </c>
      <c r="U24">
        <f t="shared" si="7"/>
        <v>0</v>
      </c>
      <c r="V24">
        <f t="shared" si="3"/>
        <v>0</v>
      </c>
      <c r="W24">
        <f t="shared" si="4"/>
        <v>0</v>
      </c>
      <c r="X24">
        <f t="shared" si="5"/>
        <v>0</v>
      </c>
      <c r="AI24" s="11"/>
      <c r="AJ24" s="11"/>
      <c r="AK24" s="11"/>
      <c r="AL24" s="11"/>
      <c r="AM24" s="11"/>
    </row>
    <row r="25" spans="1:39">
      <c r="A25">
        <v>7</v>
      </c>
      <c r="B25">
        <v>1</v>
      </c>
      <c r="C25" t="s">
        <v>14</v>
      </c>
      <c r="D25" s="79">
        <f t="shared" si="1"/>
        <v>1210071</v>
      </c>
      <c r="E25">
        <v>100</v>
      </c>
      <c r="F25" t="s">
        <v>415</v>
      </c>
      <c r="G25">
        <f t="shared" si="6"/>
        <v>100</v>
      </c>
      <c r="H25" s="21">
        <v>1</v>
      </c>
      <c r="I25" s="21" t="s">
        <v>1246</v>
      </c>
      <c r="K25" s="21">
        <f>INDEX(Missions!K:K,MATCH('OLD Mission Enemy Waves'!A25,Missions!A:A,0))</f>
        <v>1</v>
      </c>
      <c r="L25" s="21">
        <f>INDEX(AffinityRel[AffinityWeak],MATCH(K25,AffinityRel[Affinity],0))</f>
        <v>2</v>
      </c>
      <c r="M25" s="21">
        <v>1</v>
      </c>
      <c r="N25" s="7">
        <v>2101</v>
      </c>
      <c r="O25">
        <f t="shared" si="2"/>
        <v>10</v>
      </c>
      <c r="P25" s="21">
        <f t="shared" si="0"/>
        <v>4</v>
      </c>
      <c r="Q25" s="21"/>
      <c r="R25" s="21"/>
      <c r="S25" s="21"/>
      <c r="T25" t="str">
        <f>IF(C25="Boss","--",INDEX('Enemy Waves'!AB:AB,IFERROR(MATCH('OLD Mission Enemy Waves'!D:D,'Enemy Waves'!A:A,0),1)))</f>
        <v>7</v>
      </c>
      <c r="U25">
        <f t="shared" si="7"/>
        <v>2</v>
      </c>
      <c r="V25">
        <f t="shared" si="3"/>
        <v>1</v>
      </c>
      <c r="W25">
        <f t="shared" si="4"/>
        <v>0</v>
      </c>
      <c r="X25">
        <f t="shared" si="5"/>
        <v>1</v>
      </c>
      <c r="AI25" s="11"/>
      <c r="AJ25" s="11"/>
      <c r="AK25" s="11"/>
      <c r="AL25" s="11"/>
      <c r="AM25" s="11"/>
    </row>
    <row r="26" spans="1:39">
      <c r="A26">
        <v>7</v>
      </c>
      <c r="B26">
        <v>2</v>
      </c>
      <c r="C26" t="s">
        <v>14</v>
      </c>
      <c r="D26" s="79">
        <f t="shared" si="1"/>
        <v>1210072</v>
      </c>
      <c r="E26">
        <v>100</v>
      </c>
      <c r="F26" t="s">
        <v>416</v>
      </c>
      <c r="G26">
        <f t="shared" si="6"/>
        <v>100</v>
      </c>
      <c r="H26" s="21">
        <v>1</v>
      </c>
      <c r="I26" s="21" t="s">
        <v>1246</v>
      </c>
      <c r="K26" s="21">
        <f>INDEX(Missions!K:K,MATCH('OLD Mission Enemy Waves'!A26,Missions!A:A,0))</f>
        <v>1</v>
      </c>
      <c r="L26" s="21">
        <f>INDEX(AffinityRel[AffinityWeak],MATCH(K26,AffinityRel[Affinity],0))</f>
        <v>2</v>
      </c>
      <c r="M26" s="21">
        <v>1</v>
      </c>
      <c r="N26" s="7">
        <v>3120</v>
      </c>
      <c r="O26">
        <f t="shared" si="2"/>
        <v>10</v>
      </c>
      <c r="P26" s="21">
        <f t="shared" si="0"/>
        <v>4</v>
      </c>
      <c r="Q26" s="21"/>
      <c r="R26" s="21"/>
      <c r="S26" s="21"/>
      <c r="T26" t="str">
        <f>IF(C26="Boss","--",INDEX('Enemy Waves'!AB:AB,IFERROR(MATCH('OLD Mission Enemy Waves'!D:D,'Enemy Waves'!A:A,0),1)))</f>
        <v>7</v>
      </c>
      <c r="U26">
        <f t="shared" si="7"/>
        <v>3</v>
      </c>
      <c r="V26">
        <f t="shared" si="3"/>
        <v>1</v>
      </c>
      <c r="W26">
        <f t="shared" si="4"/>
        <v>2</v>
      </c>
      <c r="X26">
        <f t="shared" si="5"/>
        <v>0</v>
      </c>
      <c r="AI26" s="11"/>
      <c r="AJ26" s="11"/>
      <c r="AK26" s="11"/>
      <c r="AL26" s="11"/>
      <c r="AM26" s="11"/>
    </row>
    <row r="27" spans="1:39">
      <c r="A27">
        <v>7</v>
      </c>
      <c r="B27">
        <v>3</v>
      </c>
      <c r="C27" t="s">
        <v>14</v>
      </c>
      <c r="D27" s="79">
        <f t="shared" si="1"/>
        <v>1210073</v>
      </c>
      <c r="E27">
        <v>100</v>
      </c>
      <c r="F27" t="s">
        <v>999</v>
      </c>
      <c r="G27">
        <f t="shared" si="6"/>
        <v>100</v>
      </c>
      <c r="H27" s="21">
        <v>1</v>
      </c>
      <c r="I27" s="21" t="s">
        <v>1246</v>
      </c>
      <c r="K27" s="21">
        <f>INDEX(Missions!K:K,MATCH('OLD Mission Enemy Waves'!A27,Missions!A:A,0))</f>
        <v>1</v>
      </c>
      <c r="L27" s="21">
        <f>INDEX(AffinityRel[AffinityWeak],MATCH(K27,AffinityRel[Affinity],0))</f>
        <v>2</v>
      </c>
      <c r="M27" s="21">
        <v>1</v>
      </c>
      <c r="N27" s="7">
        <v>5212</v>
      </c>
      <c r="O27">
        <f t="shared" si="2"/>
        <v>10</v>
      </c>
      <c r="P27" s="21">
        <f t="shared" si="0"/>
        <v>4</v>
      </c>
      <c r="Q27" s="21"/>
      <c r="R27" s="21"/>
      <c r="S27" s="21"/>
      <c r="T27" t="str">
        <f>IF(C27="Boss","--",INDEX('Enemy Waves'!AB:AB,IFERROR(MATCH('OLD Mission Enemy Waves'!D:D,'Enemy Waves'!A:A,0),1)))</f>
        <v>7</v>
      </c>
      <c r="U27">
        <f t="shared" si="7"/>
        <v>5</v>
      </c>
      <c r="V27">
        <f t="shared" si="3"/>
        <v>2</v>
      </c>
      <c r="W27">
        <f t="shared" si="4"/>
        <v>1</v>
      </c>
      <c r="X27">
        <f t="shared" si="5"/>
        <v>2</v>
      </c>
      <c r="AI27" s="11"/>
      <c r="AJ27" s="11"/>
      <c r="AK27" s="11"/>
      <c r="AL27" s="11"/>
      <c r="AM27" s="11"/>
    </row>
    <row r="28" spans="1:39">
      <c r="A28">
        <v>7</v>
      </c>
      <c r="B28">
        <v>4</v>
      </c>
      <c r="C28" t="s">
        <v>13</v>
      </c>
      <c r="D28" s="79" t="str">
        <f t="shared" si="1"/>
        <v>b1007</v>
      </c>
      <c r="E28">
        <v>100</v>
      </c>
      <c r="F28" t="s">
        <v>242</v>
      </c>
      <c r="G28" t="str">
        <f t="shared" si="6"/>
        <v/>
      </c>
      <c r="H28" s="21">
        <v>1</v>
      </c>
      <c r="I28" s="21" t="s">
        <v>1246</v>
      </c>
      <c r="K28" s="21">
        <f>INDEX(Missions!K:K,MATCH('OLD Mission Enemy Waves'!A28,Missions!A:A,0))</f>
        <v>1</v>
      </c>
      <c r="L28" s="21">
        <f>INDEX(AffinityRel[AffinityWeak],MATCH(K28,AffinityRel[Affinity],0))</f>
        <v>2</v>
      </c>
      <c r="M28" s="21">
        <v>1</v>
      </c>
      <c r="O28">
        <f t="shared" si="2"/>
        <v>10</v>
      </c>
      <c r="P28" s="21">
        <f t="shared" si="0"/>
        <v>4</v>
      </c>
      <c r="Q28" s="21"/>
      <c r="R28" s="21"/>
      <c r="S28" s="21"/>
      <c r="T28" t="str">
        <f>IF(C28="Boss","--",INDEX('Enemy Waves'!AB:AB,IFERROR(MATCH('OLD Mission Enemy Waves'!D:D,'Enemy Waves'!A:A,0),1)))</f>
        <v>--</v>
      </c>
      <c r="U28">
        <f t="shared" si="7"/>
        <v>0</v>
      </c>
      <c r="V28">
        <f t="shared" si="3"/>
        <v>0</v>
      </c>
      <c r="W28">
        <f t="shared" si="4"/>
        <v>0</v>
      </c>
      <c r="X28">
        <f t="shared" si="5"/>
        <v>0</v>
      </c>
      <c r="AI28" s="11"/>
      <c r="AJ28" s="11"/>
      <c r="AK28" s="11"/>
      <c r="AL28" s="11"/>
      <c r="AM28" s="11"/>
    </row>
    <row r="29" spans="1:39">
      <c r="A29">
        <v>8</v>
      </c>
      <c r="B29">
        <v>1</v>
      </c>
      <c r="C29" t="s">
        <v>14</v>
      </c>
      <c r="D29" s="79">
        <f t="shared" si="1"/>
        <v>1210081</v>
      </c>
      <c r="E29">
        <v>100</v>
      </c>
      <c r="F29" t="s">
        <v>411</v>
      </c>
      <c r="G29">
        <f t="shared" si="6"/>
        <v>100</v>
      </c>
      <c r="H29" s="21">
        <v>1</v>
      </c>
      <c r="I29" s="21" t="s">
        <v>1246</v>
      </c>
      <c r="K29" s="21">
        <f>INDEX(Missions!K:K,MATCH('OLD Mission Enemy Waves'!A29,Missions!A:A,0))</f>
        <v>1</v>
      </c>
      <c r="L29" s="21">
        <f>INDEX(AffinityRel[AffinityWeak],MATCH(K29,AffinityRel[Affinity],0))</f>
        <v>2</v>
      </c>
      <c r="M29" s="21">
        <v>1</v>
      </c>
      <c r="N29" s="7">
        <v>4040</v>
      </c>
      <c r="O29">
        <f t="shared" si="2"/>
        <v>8</v>
      </c>
      <c r="P29" s="21">
        <f t="shared" si="0"/>
        <v>3</v>
      </c>
      <c r="Q29" s="81"/>
      <c r="R29" s="21"/>
      <c r="S29" s="21"/>
      <c r="T29" t="str">
        <f>IF(C29="Boss","--",INDEX('Enemy Waves'!AB:AB,IFERROR(MATCH('OLD Mission Enemy Waves'!D:D,'Enemy Waves'!A:A,0),1)))</f>
        <v>8</v>
      </c>
      <c r="U29">
        <f t="shared" si="7"/>
        <v>4</v>
      </c>
      <c r="V29">
        <f t="shared" si="3"/>
        <v>0</v>
      </c>
      <c r="W29">
        <f t="shared" si="4"/>
        <v>4</v>
      </c>
      <c r="X29">
        <f t="shared" si="5"/>
        <v>0</v>
      </c>
      <c r="AI29" s="11"/>
      <c r="AJ29" s="11"/>
      <c r="AK29" s="11"/>
      <c r="AL29" s="11"/>
      <c r="AM29" s="11"/>
    </row>
    <row r="30" spans="1:39">
      <c r="A30">
        <v>8</v>
      </c>
      <c r="B30">
        <v>2</v>
      </c>
      <c r="C30" t="s">
        <v>14</v>
      </c>
      <c r="D30" s="79">
        <f t="shared" si="1"/>
        <v>1210082</v>
      </c>
      <c r="E30">
        <v>100</v>
      </c>
      <c r="F30" t="s">
        <v>411</v>
      </c>
      <c r="G30">
        <f t="shared" si="6"/>
        <v>100</v>
      </c>
      <c r="H30" s="21">
        <v>1</v>
      </c>
      <c r="I30" s="21" t="s">
        <v>1246</v>
      </c>
      <c r="K30" s="21">
        <f>INDEX(Missions!K:K,MATCH('OLD Mission Enemy Waves'!A30,Missions!A:A,0))</f>
        <v>1</v>
      </c>
      <c r="L30" s="21">
        <f>INDEX(AffinityRel[AffinityWeak],MATCH(K30,AffinityRel[Affinity],0))</f>
        <v>2</v>
      </c>
      <c r="M30" s="21">
        <v>1</v>
      </c>
      <c r="N30" s="7">
        <v>4211</v>
      </c>
      <c r="O30">
        <f t="shared" si="2"/>
        <v>8</v>
      </c>
      <c r="P30" s="21">
        <f t="shared" si="0"/>
        <v>3</v>
      </c>
      <c r="Q30" s="37"/>
      <c r="R30" s="37"/>
      <c r="S30" s="37"/>
      <c r="T30" t="str">
        <f>IF(C30="Boss","--",INDEX('Enemy Waves'!AB:AB,IFERROR(MATCH('OLD Mission Enemy Waves'!D:D,'Enemy Waves'!A:A,0),1)))</f>
        <v>8</v>
      </c>
      <c r="U30">
        <f t="shared" si="7"/>
        <v>4</v>
      </c>
      <c r="V30">
        <f t="shared" si="3"/>
        <v>2</v>
      </c>
      <c r="W30">
        <f t="shared" si="4"/>
        <v>1</v>
      </c>
      <c r="X30">
        <f t="shared" si="5"/>
        <v>1</v>
      </c>
      <c r="AI30" s="11"/>
      <c r="AJ30" s="11"/>
      <c r="AK30" s="11"/>
      <c r="AL30" s="11"/>
      <c r="AM30" s="11"/>
    </row>
    <row r="31" spans="1:39">
      <c r="A31">
        <v>8</v>
      </c>
      <c r="B31">
        <v>3</v>
      </c>
      <c r="C31" t="s">
        <v>13</v>
      </c>
      <c r="D31" s="79" t="str">
        <f t="shared" si="1"/>
        <v>b1008</v>
      </c>
      <c r="E31">
        <v>100</v>
      </c>
      <c r="F31" t="s">
        <v>242</v>
      </c>
      <c r="G31" t="str">
        <f t="shared" si="6"/>
        <v/>
      </c>
      <c r="H31" s="21">
        <v>1</v>
      </c>
      <c r="I31" s="21" t="s">
        <v>1246</v>
      </c>
      <c r="K31" s="21">
        <f>INDEX(Missions!K:K,MATCH('OLD Mission Enemy Waves'!A31,Missions!A:A,0))</f>
        <v>1</v>
      </c>
      <c r="L31" s="21">
        <f>INDEX(AffinityRel[AffinityWeak],MATCH(K31,AffinityRel[Affinity],0))</f>
        <v>2</v>
      </c>
      <c r="M31" s="21">
        <v>1</v>
      </c>
      <c r="O31">
        <f t="shared" si="2"/>
        <v>8</v>
      </c>
      <c r="P31" s="21">
        <f t="shared" si="0"/>
        <v>3</v>
      </c>
      <c r="Q31" s="37"/>
      <c r="R31" s="37"/>
      <c r="S31" s="37"/>
      <c r="T31" t="str">
        <f>IF(C31="Boss","--",INDEX('Enemy Waves'!AB:AB,IFERROR(MATCH('OLD Mission Enemy Waves'!D:D,'Enemy Waves'!A:A,0),1)))</f>
        <v>--</v>
      </c>
      <c r="U31">
        <f t="shared" si="7"/>
        <v>0</v>
      </c>
      <c r="V31">
        <f t="shared" si="3"/>
        <v>0</v>
      </c>
      <c r="W31">
        <f t="shared" si="4"/>
        <v>0</v>
      </c>
      <c r="X31">
        <f t="shared" si="5"/>
        <v>0</v>
      </c>
      <c r="AI31" s="11"/>
      <c r="AJ31" s="11"/>
      <c r="AK31" s="11"/>
      <c r="AL31" s="11"/>
      <c r="AM31" s="11"/>
    </row>
    <row r="32" spans="1:39">
      <c r="A32">
        <v>9</v>
      </c>
      <c r="B32">
        <v>1</v>
      </c>
      <c r="C32" t="s">
        <v>14</v>
      </c>
      <c r="D32" s="79">
        <f t="shared" si="1"/>
        <v>1210091</v>
      </c>
      <c r="E32">
        <v>100</v>
      </c>
      <c r="F32" t="s">
        <v>410</v>
      </c>
      <c r="G32">
        <f t="shared" si="6"/>
        <v>100</v>
      </c>
      <c r="H32" s="21">
        <v>1</v>
      </c>
      <c r="I32" s="21" t="s">
        <v>1246</v>
      </c>
      <c r="K32" s="21">
        <f>INDEX(Missions!K:K,MATCH('OLD Mission Enemy Waves'!A32,Missions!A:A,0))</f>
        <v>1</v>
      </c>
      <c r="L32" s="21">
        <f>INDEX(AffinityRel[AffinityWeak],MATCH(K32,AffinityRel[Affinity],0))</f>
        <v>2</v>
      </c>
      <c r="M32" s="21">
        <v>1</v>
      </c>
      <c r="N32" s="7">
        <v>3111</v>
      </c>
      <c r="O32">
        <f t="shared" si="2"/>
        <v>10</v>
      </c>
      <c r="P32" s="21">
        <f t="shared" si="0"/>
        <v>5</v>
      </c>
      <c r="Q32" s="37"/>
      <c r="R32" s="37"/>
      <c r="S32" s="37"/>
      <c r="T32" t="str">
        <f>IF(C32="Boss","--",INDEX('Enemy Waves'!AB:AB,IFERROR(MATCH('OLD Mission Enemy Waves'!D:D,'Enemy Waves'!A:A,0),1)))</f>
        <v>9</v>
      </c>
      <c r="U32">
        <f t="shared" si="7"/>
        <v>3</v>
      </c>
      <c r="V32">
        <f t="shared" si="3"/>
        <v>1</v>
      </c>
      <c r="W32">
        <f t="shared" si="4"/>
        <v>1</v>
      </c>
      <c r="X32">
        <f t="shared" si="5"/>
        <v>1</v>
      </c>
      <c r="AI32" s="11"/>
      <c r="AJ32" s="11"/>
      <c r="AK32" s="11"/>
      <c r="AL32" s="11"/>
      <c r="AM32" s="11"/>
    </row>
    <row r="33" spans="1:39">
      <c r="A33">
        <v>9</v>
      </c>
      <c r="B33">
        <v>2</v>
      </c>
      <c r="C33" t="s">
        <v>14</v>
      </c>
      <c r="D33" s="79">
        <f t="shared" si="1"/>
        <v>1210092</v>
      </c>
      <c r="E33">
        <v>100</v>
      </c>
      <c r="F33" t="s">
        <v>409</v>
      </c>
      <c r="G33">
        <f t="shared" si="6"/>
        <v>100</v>
      </c>
      <c r="H33" s="21">
        <v>1</v>
      </c>
      <c r="I33" s="21" t="s">
        <v>1246</v>
      </c>
      <c r="K33" s="21">
        <f>INDEX(Missions!K:K,MATCH('OLD Mission Enemy Waves'!A33,Missions!A:A,0))</f>
        <v>1</v>
      </c>
      <c r="L33" s="21">
        <f>INDEX(AffinityRel[AffinityWeak],MATCH(K33,AffinityRel[Affinity],0))</f>
        <v>2</v>
      </c>
      <c r="M33" s="21">
        <v>1</v>
      </c>
      <c r="N33" s="7">
        <v>2020</v>
      </c>
      <c r="O33">
        <f t="shared" si="2"/>
        <v>10</v>
      </c>
      <c r="P33" s="21">
        <f t="shared" si="0"/>
        <v>5</v>
      </c>
      <c r="Q33" s="37"/>
      <c r="R33" s="37"/>
      <c r="S33" s="37"/>
      <c r="T33" t="str">
        <f>IF(C33="Boss","--",INDEX('Enemy Waves'!AB:AB,IFERROR(MATCH('OLD Mission Enemy Waves'!D:D,'Enemy Waves'!A:A,0),1)))</f>
        <v>9</v>
      </c>
      <c r="U33">
        <f t="shared" si="7"/>
        <v>2</v>
      </c>
      <c r="V33">
        <f t="shared" si="3"/>
        <v>0</v>
      </c>
      <c r="W33">
        <f t="shared" si="4"/>
        <v>2</v>
      </c>
      <c r="X33">
        <f t="shared" si="5"/>
        <v>0</v>
      </c>
      <c r="AI33" s="11"/>
      <c r="AJ33" s="11"/>
      <c r="AK33" s="11"/>
      <c r="AL33" s="11"/>
      <c r="AM33" s="11"/>
    </row>
    <row r="34" spans="1:39">
      <c r="A34">
        <v>9</v>
      </c>
      <c r="B34">
        <v>3</v>
      </c>
      <c r="C34" t="s">
        <v>14</v>
      </c>
      <c r="D34" s="79">
        <f t="shared" si="1"/>
        <v>1210093</v>
      </c>
      <c r="E34">
        <v>100</v>
      </c>
      <c r="F34" t="s">
        <v>416</v>
      </c>
      <c r="G34">
        <f t="shared" si="6"/>
        <v>100</v>
      </c>
      <c r="H34" s="21">
        <v>1</v>
      </c>
      <c r="I34" s="21" t="s">
        <v>1246</v>
      </c>
      <c r="K34" s="21">
        <f>INDEX(Missions!K:K,MATCH('OLD Mission Enemy Waves'!A34,Missions!A:A,0))</f>
        <v>1</v>
      </c>
      <c r="L34" s="21">
        <f>INDEX(AffinityRel[AffinityWeak],MATCH(K34,AffinityRel[Affinity],0))</f>
        <v>2</v>
      </c>
      <c r="M34" s="21">
        <v>1</v>
      </c>
      <c r="N34" s="7">
        <v>3102</v>
      </c>
      <c r="O34">
        <f t="shared" si="2"/>
        <v>10</v>
      </c>
      <c r="P34" s="21">
        <f t="shared" si="0"/>
        <v>5</v>
      </c>
      <c r="Q34" s="37"/>
      <c r="R34" s="37"/>
      <c r="S34" s="37"/>
      <c r="T34" t="str">
        <f>IF(C34="Boss","--",INDEX('Enemy Waves'!AB:AB,IFERROR(MATCH('OLD Mission Enemy Waves'!D:D,'Enemy Waves'!A:A,0),1)))</f>
        <v>9</v>
      </c>
      <c r="U34">
        <f t="shared" si="7"/>
        <v>3</v>
      </c>
      <c r="V34">
        <f t="shared" si="3"/>
        <v>1</v>
      </c>
      <c r="W34">
        <f t="shared" si="4"/>
        <v>0</v>
      </c>
      <c r="X34">
        <f t="shared" si="5"/>
        <v>2</v>
      </c>
      <c r="AI34" s="11"/>
      <c r="AJ34" s="11"/>
      <c r="AK34" s="11"/>
      <c r="AL34" s="11"/>
      <c r="AM34" s="11"/>
    </row>
    <row r="35" spans="1:39">
      <c r="A35">
        <v>9</v>
      </c>
      <c r="B35">
        <v>4</v>
      </c>
      <c r="C35" t="s">
        <v>14</v>
      </c>
      <c r="D35" s="79">
        <f t="shared" si="1"/>
        <v>1210094</v>
      </c>
      <c r="E35">
        <v>100</v>
      </c>
      <c r="F35" t="s">
        <v>409</v>
      </c>
      <c r="G35">
        <f t="shared" si="6"/>
        <v>100</v>
      </c>
      <c r="H35" s="21">
        <v>1</v>
      </c>
      <c r="I35" s="21" t="s">
        <v>1246</v>
      </c>
      <c r="K35" s="21">
        <f>INDEX(Missions!K:K,MATCH('OLD Mission Enemy Waves'!A35,Missions!A:A,0))</f>
        <v>1</v>
      </c>
      <c r="L35" s="21">
        <f>INDEX(AffinityRel[AffinityWeak],MATCH(K35,AffinityRel[Affinity],0))</f>
        <v>2</v>
      </c>
      <c r="M35" s="21">
        <v>1</v>
      </c>
      <c r="N35" s="7">
        <v>2011</v>
      </c>
      <c r="O35">
        <f t="shared" si="2"/>
        <v>10</v>
      </c>
      <c r="P35" s="21">
        <f t="shared" si="0"/>
        <v>5</v>
      </c>
      <c r="Q35" s="37"/>
      <c r="R35" s="37"/>
      <c r="S35" s="37"/>
      <c r="T35" t="str">
        <f>IF(C35="Boss","--",INDEX('Enemy Waves'!AB:AB,IFERROR(MATCH('OLD Mission Enemy Waves'!D:D,'Enemy Waves'!A:A,0),1)))</f>
        <v>9</v>
      </c>
      <c r="U35">
        <f t="shared" si="7"/>
        <v>2</v>
      </c>
      <c r="V35">
        <f t="shared" si="3"/>
        <v>0</v>
      </c>
      <c r="W35">
        <f t="shared" si="4"/>
        <v>1</v>
      </c>
      <c r="X35">
        <f t="shared" si="5"/>
        <v>1</v>
      </c>
      <c r="AI35" s="11"/>
      <c r="AJ35" s="11"/>
      <c r="AK35" s="11"/>
      <c r="AL35" s="11"/>
      <c r="AM35" s="11"/>
    </row>
    <row r="36" spans="1:39">
      <c r="A36">
        <v>9</v>
      </c>
      <c r="B36">
        <v>5</v>
      </c>
      <c r="C36" t="s">
        <v>13</v>
      </c>
      <c r="D36" s="79" t="str">
        <f t="shared" si="1"/>
        <v>b1009</v>
      </c>
      <c r="E36">
        <v>100</v>
      </c>
      <c r="F36" t="s">
        <v>242</v>
      </c>
      <c r="G36" t="str">
        <f t="shared" si="6"/>
        <v/>
      </c>
      <c r="H36" s="21">
        <v>1</v>
      </c>
      <c r="I36" s="21" t="s">
        <v>1246</v>
      </c>
      <c r="K36" s="21">
        <f>INDEX(Missions!K:K,MATCH('OLD Mission Enemy Waves'!A36,Missions!A:A,0))</f>
        <v>1</v>
      </c>
      <c r="L36" s="21">
        <f>INDEX(AffinityRel[AffinityWeak],MATCH(K36,AffinityRel[Affinity],0))</f>
        <v>2</v>
      </c>
      <c r="M36" s="21">
        <v>1</v>
      </c>
      <c r="O36">
        <f t="shared" si="2"/>
        <v>10</v>
      </c>
      <c r="P36" s="21">
        <f t="shared" si="0"/>
        <v>5</v>
      </c>
      <c r="Q36" s="37"/>
      <c r="R36" s="37"/>
      <c r="S36" s="37"/>
      <c r="T36" t="str">
        <f>IF(C36="Boss","--",INDEX('Enemy Waves'!AB:AB,IFERROR(MATCH('OLD Mission Enemy Waves'!D:D,'Enemy Waves'!A:A,0),1)))</f>
        <v>--</v>
      </c>
      <c r="U36">
        <f t="shared" si="7"/>
        <v>0</v>
      </c>
      <c r="V36">
        <f t="shared" si="3"/>
        <v>0</v>
      </c>
      <c r="W36">
        <f t="shared" si="4"/>
        <v>0</v>
      </c>
      <c r="X36">
        <f t="shared" si="5"/>
        <v>0</v>
      </c>
      <c r="AI36" s="11"/>
      <c r="AJ36" s="11"/>
      <c r="AK36" s="11"/>
      <c r="AL36" s="11"/>
      <c r="AM36" s="11"/>
    </row>
    <row r="37" spans="1:39">
      <c r="A37">
        <v>10</v>
      </c>
      <c r="B37">
        <v>1</v>
      </c>
      <c r="C37" t="s">
        <v>14</v>
      </c>
      <c r="D37" s="79">
        <f t="shared" si="1"/>
        <v>5410101</v>
      </c>
      <c r="E37">
        <v>100</v>
      </c>
      <c r="F37" t="s">
        <v>412</v>
      </c>
      <c r="G37">
        <f t="shared" si="6"/>
        <v>100</v>
      </c>
      <c r="H37" s="21">
        <v>1</v>
      </c>
      <c r="I37" s="21" t="s">
        <v>1248</v>
      </c>
      <c r="K37" s="21">
        <f>INDEX(Missions!K:K,MATCH('OLD Mission Enemy Waves'!A37,Missions!A:A,0))</f>
        <v>5</v>
      </c>
      <c r="L37" s="21">
        <f>INDEX(AffinityRel[AffinityWeak],MATCH(K37,AffinityRel[Affinity],0))</f>
        <v>4</v>
      </c>
      <c r="M37" s="21">
        <v>1</v>
      </c>
      <c r="N37" s="7">
        <v>5302</v>
      </c>
      <c r="O37">
        <f t="shared" si="2"/>
        <v>9</v>
      </c>
      <c r="P37" s="21">
        <f t="shared" si="0"/>
        <v>3</v>
      </c>
      <c r="Q37" s="37"/>
      <c r="R37" s="37"/>
      <c r="S37" s="37"/>
      <c r="T37" t="str">
        <f>IF(C37="Boss","--",INDEX('Enemy Waves'!AB:AB,IFERROR(MATCH('OLD Mission Enemy Waves'!D:D,'Enemy Waves'!A:A,0),1)))</f>
        <v>10</v>
      </c>
      <c r="U37">
        <f t="shared" si="7"/>
        <v>5</v>
      </c>
      <c r="V37">
        <f t="shared" ref="V37:V68" si="8">IF($C37="Standard",INT(LEFT(RIGHT($N37,3),1)),0)</f>
        <v>3</v>
      </c>
      <c r="W37">
        <f t="shared" ref="W37:W68" si="9">IF($C37="Standard",INT(LEFT(RIGHT($N37,2),1)),0)</f>
        <v>0</v>
      </c>
      <c r="X37">
        <f t="shared" ref="X37:X68" si="10">IF($C37="Standard",INT(LEFT(RIGHT($N37,1),1)),0)</f>
        <v>2</v>
      </c>
      <c r="AI37" s="11"/>
      <c r="AJ37" s="11"/>
      <c r="AK37" s="11"/>
      <c r="AL37" s="11"/>
      <c r="AM37" s="11"/>
    </row>
    <row r="38" spans="1:39">
      <c r="A38">
        <v>10</v>
      </c>
      <c r="B38">
        <v>2</v>
      </c>
      <c r="C38" t="s">
        <v>14</v>
      </c>
      <c r="D38" s="79">
        <f t="shared" si="1"/>
        <v>5410102</v>
      </c>
      <c r="E38">
        <v>100</v>
      </c>
      <c r="F38" t="s">
        <v>411</v>
      </c>
      <c r="G38">
        <f t="shared" si="6"/>
        <v>100</v>
      </c>
      <c r="H38" s="21">
        <v>1</v>
      </c>
      <c r="I38" s="21" t="s">
        <v>1248</v>
      </c>
      <c r="K38" s="21">
        <f>INDEX(Missions!K:K,MATCH('OLD Mission Enemy Waves'!A38,Missions!A:A,0))</f>
        <v>5</v>
      </c>
      <c r="L38" s="21">
        <f>INDEX(AffinityRel[AffinityWeak],MATCH(K38,AffinityRel[Affinity],0))</f>
        <v>4</v>
      </c>
      <c r="M38" s="21">
        <v>1</v>
      </c>
      <c r="N38" s="7">
        <v>4400</v>
      </c>
      <c r="O38">
        <f t="shared" si="2"/>
        <v>9</v>
      </c>
      <c r="P38" s="21">
        <f t="shared" si="0"/>
        <v>3</v>
      </c>
      <c r="Q38" s="37"/>
      <c r="R38" s="37"/>
      <c r="S38" s="37"/>
      <c r="T38" t="str">
        <f>IF(C38="Boss","--",INDEX('Enemy Waves'!AB:AB,IFERROR(MATCH('OLD Mission Enemy Waves'!D:D,'Enemy Waves'!A:A,0),1)))</f>
        <v>10</v>
      </c>
      <c r="U38">
        <f t="shared" si="7"/>
        <v>4</v>
      </c>
      <c r="V38">
        <f t="shared" si="8"/>
        <v>4</v>
      </c>
      <c r="W38">
        <f t="shared" si="9"/>
        <v>0</v>
      </c>
      <c r="X38">
        <f t="shared" si="10"/>
        <v>0</v>
      </c>
      <c r="AI38" s="11"/>
      <c r="AJ38" s="11"/>
      <c r="AK38" s="11"/>
      <c r="AL38" s="11"/>
      <c r="AM38" s="11"/>
    </row>
    <row r="39" spans="1:39">
      <c r="A39">
        <v>10</v>
      </c>
      <c r="B39">
        <v>3</v>
      </c>
      <c r="C39" t="s">
        <v>13</v>
      </c>
      <c r="D39" s="79" t="str">
        <f t="shared" si="1"/>
        <v>b1010</v>
      </c>
      <c r="E39">
        <v>100</v>
      </c>
      <c r="F39" t="s">
        <v>242</v>
      </c>
      <c r="G39" t="str">
        <f t="shared" si="6"/>
        <v/>
      </c>
      <c r="H39" s="21">
        <v>1</v>
      </c>
      <c r="I39" s="21" t="s">
        <v>1248</v>
      </c>
      <c r="K39" s="21">
        <f>INDEX(Missions!K:K,MATCH('OLD Mission Enemy Waves'!A39,Missions!A:A,0))</f>
        <v>5</v>
      </c>
      <c r="L39" s="21">
        <f>INDEX(AffinityRel[AffinityWeak],MATCH(K39,AffinityRel[Affinity],0))</f>
        <v>4</v>
      </c>
      <c r="M39" s="21">
        <v>1</v>
      </c>
      <c r="O39">
        <f t="shared" si="2"/>
        <v>9</v>
      </c>
      <c r="P39" s="21">
        <f t="shared" si="0"/>
        <v>3</v>
      </c>
      <c r="Q39" s="37"/>
      <c r="R39" s="37"/>
      <c r="S39" s="37"/>
      <c r="T39" t="str">
        <f>IF(C39="Boss","--",INDEX('Enemy Waves'!AB:AB,IFERROR(MATCH('OLD Mission Enemy Waves'!D:D,'Enemy Waves'!A:A,0),1)))</f>
        <v>--</v>
      </c>
      <c r="U39">
        <f t="shared" si="7"/>
        <v>0</v>
      </c>
      <c r="V39">
        <f t="shared" si="8"/>
        <v>0</v>
      </c>
      <c r="W39">
        <f t="shared" si="9"/>
        <v>0</v>
      </c>
      <c r="X39">
        <f t="shared" si="10"/>
        <v>0</v>
      </c>
      <c r="AI39" s="11"/>
      <c r="AJ39" s="11"/>
      <c r="AK39" s="11"/>
      <c r="AL39" s="11"/>
      <c r="AM39" s="11"/>
    </row>
    <row r="40" spans="1:39">
      <c r="A40">
        <v>11</v>
      </c>
      <c r="B40">
        <v>1</v>
      </c>
      <c r="C40" t="s">
        <v>14</v>
      </c>
      <c r="D40" s="79">
        <f t="shared" si="1"/>
        <v>5410111</v>
      </c>
      <c r="E40">
        <v>100</v>
      </c>
      <c r="F40" t="s">
        <v>999</v>
      </c>
      <c r="G40">
        <f t="shared" si="6"/>
        <v>100</v>
      </c>
      <c r="H40" s="21">
        <v>1</v>
      </c>
      <c r="I40" s="21" t="s">
        <v>1248</v>
      </c>
      <c r="K40" s="21">
        <f>INDEX(Missions!K:K,MATCH('OLD Mission Enemy Waves'!A40,Missions!A:A,0))</f>
        <v>5</v>
      </c>
      <c r="L40" s="21">
        <f>INDEX(AffinityRel[AffinityWeak],MATCH(K40,AffinityRel[Affinity],0))</f>
        <v>4</v>
      </c>
      <c r="M40" s="21">
        <v>1</v>
      </c>
      <c r="N40" s="7">
        <v>5122</v>
      </c>
      <c r="O40">
        <f t="shared" si="2"/>
        <v>5</v>
      </c>
      <c r="P40" s="21">
        <f t="shared" si="0"/>
        <v>2</v>
      </c>
      <c r="Q40" s="37"/>
      <c r="R40" s="37"/>
      <c r="S40" s="37"/>
      <c r="T40" t="str">
        <f>IF(C40="Boss","--",INDEX('Enemy Waves'!AB:AB,IFERROR(MATCH('OLD Mission Enemy Waves'!D:D,'Enemy Waves'!A:A,0),1)))</f>
        <v>11</v>
      </c>
      <c r="U40">
        <f t="shared" si="7"/>
        <v>5</v>
      </c>
      <c r="V40">
        <f t="shared" si="8"/>
        <v>1</v>
      </c>
      <c r="W40">
        <f t="shared" si="9"/>
        <v>2</v>
      </c>
      <c r="X40">
        <f t="shared" si="10"/>
        <v>2</v>
      </c>
      <c r="AI40" s="11"/>
      <c r="AJ40" s="11"/>
      <c r="AK40" s="11"/>
      <c r="AL40" s="11"/>
      <c r="AM40" s="11"/>
    </row>
    <row r="41" spans="1:39">
      <c r="A41">
        <v>11</v>
      </c>
      <c r="B41">
        <v>2</v>
      </c>
      <c r="C41" t="s">
        <v>13</v>
      </c>
      <c r="D41" s="79" t="str">
        <f t="shared" si="1"/>
        <v>b1011</v>
      </c>
      <c r="E41">
        <v>100</v>
      </c>
      <c r="F41" t="s">
        <v>242</v>
      </c>
      <c r="G41" t="str">
        <f t="shared" si="6"/>
        <v/>
      </c>
      <c r="H41" s="21">
        <v>1</v>
      </c>
      <c r="I41" s="21" t="s">
        <v>1248</v>
      </c>
      <c r="K41" s="21">
        <f>INDEX(Missions!K:K,MATCH('OLD Mission Enemy Waves'!A41,Missions!A:A,0))</f>
        <v>5</v>
      </c>
      <c r="L41" s="21">
        <f>INDEX(AffinityRel[AffinityWeak],MATCH(K41,AffinityRel[Affinity],0))</f>
        <v>4</v>
      </c>
      <c r="M41" s="21">
        <v>1</v>
      </c>
      <c r="O41">
        <f t="shared" si="2"/>
        <v>5</v>
      </c>
      <c r="P41" s="21">
        <f t="shared" si="0"/>
        <v>2</v>
      </c>
      <c r="Q41" s="37"/>
      <c r="R41" s="37"/>
      <c r="S41" s="37"/>
      <c r="T41" t="str">
        <f>IF(C41="Boss","--",INDEX('Enemy Waves'!AB:AB,IFERROR(MATCH('OLD Mission Enemy Waves'!D:D,'Enemy Waves'!A:A,0),1)))</f>
        <v>--</v>
      </c>
      <c r="U41">
        <f t="shared" si="7"/>
        <v>0</v>
      </c>
      <c r="V41">
        <f t="shared" si="8"/>
        <v>0</v>
      </c>
      <c r="W41">
        <f t="shared" si="9"/>
        <v>0</v>
      </c>
      <c r="X41">
        <f t="shared" si="10"/>
        <v>0</v>
      </c>
      <c r="AI41" s="11"/>
      <c r="AJ41" s="11"/>
      <c r="AK41" s="11"/>
      <c r="AL41" s="11"/>
      <c r="AM41" s="11"/>
    </row>
    <row r="42" spans="1:39">
      <c r="A42">
        <v>12</v>
      </c>
      <c r="B42">
        <v>1</v>
      </c>
      <c r="C42" t="s">
        <v>14</v>
      </c>
      <c r="D42" s="79">
        <f t="shared" si="1"/>
        <v>5410121</v>
      </c>
      <c r="E42">
        <v>100</v>
      </c>
      <c r="F42" t="s">
        <v>413</v>
      </c>
      <c r="G42">
        <f t="shared" si="6"/>
        <v>100</v>
      </c>
      <c r="H42" s="21">
        <v>1</v>
      </c>
      <c r="I42" s="21" t="s">
        <v>1248</v>
      </c>
      <c r="K42" s="21">
        <f>INDEX(Missions!K:K,MATCH('OLD Mission Enemy Waves'!A42,Missions!A:A,0))</f>
        <v>5</v>
      </c>
      <c r="L42" s="21">
        <f>INDEX(AffinityRel[AffinityWeak],MATCH(K42,AffinityRel[Affinity],0))</f>
        <v>4</v>
      </c>
      <c r="M42" s="21">
        <v>1</v>
      </c>
      <c r="N42" s="7">
        <v>2002</v>
      </c>
      <c r="O42">
        <f t="shared" si="2"/>
        <v>10</v>
      </c>
      <c r="P42" s="21">
        <f t="shared" si="0"/>
        <v>5</v>
      </c>
      <c r="Q42" s="37"/>
      <c r="R42" s="37"/>
      <c r="S42" s="37"/>
      <c r="T42" t="str">
        <f>IF(C42="Boss","--",INDEX('Enemy Waves'!AB:AB,IFERROR(MATCH('OLD Mission Enemy Waves'!D:D,'Enemy Waves'!A:A,0),1)))</f>
        <v>12</v>
      </c>
      <c r="U42">
        <f t="shared" si="7"/>
        <v>2</v>
      </c>
      <c r="V42">
        <f t="shared" si="8"/>
        <v>0</v>
      </c>
      <c r="W42">
        <f t="shared" si="9"/>
        <v>0</v>
      </c>
      <c r="X42">
        <f t="shared" si="10"/>
        <v>2</v>
      </c>
      <c r="AI42" s="11"/>
      <c r="AJ42" s="11"/>
      <c r="AK42" s="11"/>
      <c r="AL42" s="11"/>
      <c r="AM42" s="11"/>
    </row>
    <row r="43" spans="1:39">
      <c r="A43">
        <v>12</v>
      </c>
      <c r="B43">
        <v>2</v>
      </c>
      <c r="C43" t="s">
        <v>14</v>
      </c>
      <c r="D43" s="79">
        <f t="shared" si="1"/>
        <v>5410122</v>
      </c>
      <c r="E43">
        <v>100</v>
      </c>
      <c r="F43" t="s">
        <v>410</v>
      </c>
      <c r="G43">
        <f t="shared" si="6"/>
        <v>100</v>
      </c>
      <c r="H43" s="21">
        <v>1</v>
      </c>
      <c r="I43" s="21" t="s">
        <v>1248</v>
      </c>
      <c r="K43" s="21">
        <f>INDEX(Missions!K:K,MATCH('OLD Mission Enemy Waves'!A43,Missions!A:A,0))</f>
        <v>5</v>
      </c>
      <c r="L43" s="21">
        <f>INDEX(AffinityRel[AffinityWeak],MATCH(K43,AffinityRel[Affinity],0))</f>
        <v>4</v>
      </c>
      <c r="M43" s="21">
        <v>1</v>
      </c>
      <c r="N43" s="7">
        <v>3030</v>
      </c>
      <c r="O43">
        <f t="shared" si="2"/>
        <v>10</v>
      </c>
      <c r="P43" s="21">
        <f t="shared" si="0"/>
        <v>5</v>
      </c>
      <c r="Q43" s="37"/>
      <c r="R43" s="37"/>
      <c r="S43" s="37"/>
      <c r="T43" t="str">
        <f>IF(C43="Boss","--",INDEX('Enemy Waves'!AB:AB,IFERROR(MATCH('OLD Mission Enemy Waves'!D:D,'Enemy Waves'!A:A,0),1)))</f>
        <v>12</v>
      </c>
      <c r="U43">
        <f t="shared" si="7"/>
        <v>3</v>
      </c>
      <c r="V43">
        <f t="shared" si="8"/>
        <v>0</v>
      </c>
      <c r="W43">
        <f t="shared" si="9"/>
        <v>3</v>
      </c>
      <c r="X43">
        <f t="shared" si="10"/>
        <v>0</v>
      </c>
      <c r="AI43" s="11"/>
      <c r="AJ43" s="11"/>
      <c r="AK43" s="11"/>
      <c r="AL43" s="11"/>
      <c r="AM43" s="11"/>
    </row>
    <row r="44" spans="1:39">
      <c r="A44">
        <v>12</v>
      </c>
      <c r="B44">
        <v>3</v>
      </c>
      <c r="C44" t="s">
        <v>14</v>
      </c>
      <c r="D44" s="79">
        <f t="shared" si="1"/>
        <v>5410123</v>
      </c>
      <c r="E44">
        <v>100</v>
      </c>
      <c r="F44" t="s">
        <v>409</v>
      </c>
      <c r="G44">
        <f t="shared" si="6"/>
        <v>100</v>
      </c>
      <c r="H44" s="21">
        <v>1</v>
      </c>
      <c r="I44" s="21" t="s">
        <v>1248</v>
      </c>
      <c r="K44" s="21">
        <f>INDEX(Missions!K:K,MATCH('OLD Mission Enemy Waves'!A44,Missions!A:A,0))</f>
        <v>5</v>
      </c>
      <c r="L44" s="21">
        <f>INDEX(AffinityRel[AffinityWeak],MATCH(K44,AffinityRel[Affinity],0))</f>
        <v>4</v>
      </c>
      <c r="M44" s="21">
        <v>1</v>
      </c>
      <c r="N44" s="7">
        <v>2200</v>
      </c>
      <c r="O44">
        <f t="shared" si="2"/>
        <v>10</v>
      </c>
      <c r="P44" s="21">
        <f t="shared" si="0"/>
        <v>5</v>
      </c>
      <c r="Q44" s="37"/>
      <c r="R44" s="37"/>
      <c r="S44" s="37"/>
      <c r="T44" t="str">
        <f>IF(C44="Boss","--",INDEX('Enemy Waves'!AB:AB,IFERROR(MATCH('OLD Mission Enemy Waves'!D:D,'Enemy Waves'!A:A,0),1)))</f>
        <v>12</v>
      </c>
      <c r="U44">
        <f t="shared" si="7"/>
        <v>2</v>
      </c>
      <c r="V44">
        <f t="shared" si="8"/>
        <v>2</v>
      </c>
      <c r="W44">
        <f t="shared" si="9"/>
        <v>0</v>
      </c>
      <c r="X44">
        <f t="shared" si="10"/>
        <v>0</v>
      </c>
      <c r="AI44" s="11"/>
      <c r="AJ44" s="11"/>
      <c r="AK44" s="11"/>
      <c r="AL44" s="11"/>
      <c r="AM44" s="11"/>
    </row>
    <row r="45" spans="1:39">
      <c r="A45">
        <v>12</v>
      </c>
      <c r="B45">
        <v>4</v>
      </c>
      <c r="C45" t="s">
        <v>14</v>
      </c>
      <c r="D45" s="79">
        <f t="shared" si="1"/>
        <v>5410124</v>
      </c>
      <c r="E45">
        <v>100</v>
      </c>
      <c r="F45" t="s">
        <v>416</v>
      </c>
      <c r="G45">
        <f t="shared" si="6"/>
        <v>100</v>
      </c>
      <c r="H45" s="21">
        <v>1</v>
      </c>
      <c r="I45" s="21" t="s">
        <v>1248</v>
      </c>
      <c r="K45" s="21">
        <f>INDEX(Missions!K:K,MATCH('OLD Mission Enemy Waves'!A45,Missions!A:A,0))</f>
        <v>5</v>
      </c>
      <c r="L45" s="21">
        <f>INDEX(AffinityRel[AffinityWeak],MATCH(K45,AffinityRel[Affinity],0))</f>
        <v>4</v>
      </c>
      <c r="M45" s="21">
        <v>1</v>
      </c>
      <c r="N45" s="7">
        <v>3021</v>
      </c>
      <c r="O45">
        <f t="shared" si="2"/>
        <v>10</v>
      </c>
      <c r="P45" s="21">
        <f t="shared" si="0"/>
        <v>5</v>
      </c>
      <c r="Q45" s="37"/>
      <c r="R45" s="37"/>
      <c r="S45" s="37"/>
      <c r="T45" t="str">
        <f>IF(C45="Boss","--",INDEX('Enemy Waves'!AB:AB,IFERROR(MATCH('OLD Mission Enemy Waves'!D:D,'Enemy Waves'!A:A,0),1)))</f>
        <v>12</v>
      </c>
      <c r="U45">
        <f t="shared" si="7"/>
        <v>3</v>
      </c>
      <c r="V45">
        <f t="shared" si="8"/>
        <v>0</v>
      </c>
      <c r="W45">
        <f t="shared" si="9"/>
        <v>2</v>
      </c>
      <c r="X45">
        <f t="shared" si="10"/>
        <v>1</v>
      </c>
      <c r="AI45" s="11"/>
      <c r="AJ45" s="11"/>
      <c r="AK45" s="11"/>
      <c r="AL45" s="11"/>
      <c r="AM45" s="11"/>
    </row>
    <row r="46" spans="1:39">
      <c r="A46">
        <v>12</v>
      </c>
      <c r="B46">
        <v>5</v>
      </c>
      <c r="C46" t="s">
        <v>13</v>
      </c>
      <c r="D46" s="79" t="str">
        <f t="shared" si="1"/>
        <v>b1012</v>
      </c>
      <c r="E46">
        <v>100</v>
      </c>
      <c r="F46" t="s">
        <v>242</v>
      </c>
      <c r="G46" t="str">
        <f t="shared" si="6"/>
        <v/>
      </c>
      <c r="H46" s="21">
        <v>1</v>
      </c>
      <c r="I46" s="21" t="s">
        <v>1248</v>
      </c>
      <c r="K46" s="21">
        <f>INDEX(Missions!K:K,MATCH('OLD Mission Enemy Waves'!A46,Missions!A:A,0))</f>
        <v>5</v>
      </c>
      <c r="L46" s="21">
        <f>INDEX(AffinityRel[AffinityWeak],MATCH(K46,AffinityRel[Affinity],0))</f>
        <v>4</v>
      </c>
      <c r="M46" s="21">
        <v>1</v>
      </c>
      <c r="O46">
        <f t="shared" si="2"/>
        <v>10</v>
      </c>
      <c r="P46" s="21">
        <f t="shared" si="0"/>
        <v>5</v>
      </c>
      <c r="Q46" s="37"/>
      <c r="R46" s="37"/>
      <c r="S46" s="37"/>
      <c r="T46" t="str">
        <f>IF(C46="Boss","--",INDEX('Enemy Waves'!AB:AB,IFERROR(MATCH('OLD Mission Enemy Waves'!D:D,'Enemy Waves'!A:A,0),1)))</f>
        <v>--</v>
      </c>
      <c r="U46">
        <f t="shared" si="7"/>
        <v>0</v>
      </c>
      <c r="V46">
        <f t="shared" si="8"/>
        <v>0</v>
      </c>
      <c r="W46">
        <f t="shared" si="9"/>
        <v>0</v>
      </c>
      <c r="X46">
        <f t="shared" si="10"/>
        <v>0</v>
      </c>
      <c r="AI46" s="11"/>
      <c r="AJ46" s="11"/>
      <c r="AK46" s="11"/>
      <c r="AL46" s="11"/>
      <c r="AM46" s="11"/>
    </row>
    <row r="47" spans="1:39">
      <c r="A47">
        <v>13</v>
      </c>
      <c r="B47">
        <v>1</v>
      </c>
      <c r="C47" t="s">
        <v>14</v>
      </c>
      <c r="D47" s="79">
        <f t="shared" si="1"/>
        <v>4510131</v>
      </c>
      <c r="E47">
        <v>100</v>
      </c>
      <c r="F47" t="s">
        <v>417</v>
      </c>
      <c r="G47">
        <f t="shared" si="6"/>
        <v>100</v>
      </c>
      <c r="H47" s="21">
        <v>1</v>
      </c>
      <c r="I47" s="21" t="s">
        <v>1249</v>
      </c>
      <c r="K47" s="21">
        <f>INDEX(Missions!K:K,MATCH('OLD Mission Enemy Waves'!A47,Missions!A:A,0))</f>
        <v>4</v>
      </c>
      <c r="L47" s="21">
        <f>INDEX(AffinityRel[AffinityWeak],MATCH(K47,AffinityRel[Affinity],0))</f>
        <v>5</v>
      </c>
      <c r="M47" s="21">
        <v>1</v>
      </c>
      <c r="N47" s="7">
        <v>3012</v>
      </c>
      <c r="O47">
        <f t="shared" si="2"/>
        <v>9</v>
      </c>
      <c r="P47" s="21">
        <f t="shared" si="0"/>
        <v>4</v>
      </c>
      <c r="Q47" s="37"/>
      <c r="R47" s="37"/>
      <c r="S47" s="37"/>
      <c r="T47" t="str">
        <f>IF(C47="Boss","--",INDEX('Enemy Waves'!AB:AB,IFERROR(MATCH('OLD Mission Enemy Waves'!D:D,'Enemy Waves'!A:A,0),1)))</f>
        <v>13</v>
      </c>
      <c r="U47">
        <f t="shared" si="7"/>
        <v>3</v>
      </c>
      <c r="V47">
        <f t="shared" si="8"/>
        <v>0</v>
      </c>
      <c r="W47">
        <f t="shared" si="9"/>
        <v>1</v>
      </c>
      <c r="X47">
        <f t="shared" si="10"/>
        <v>2</v>
      </c>
      <c r="AI47" s="11"/>
      <c r="AJ47" s="11"/>
      <c r="AK47" s="11"/>
      <c r="AL47" s="11"/>
      <c r="AM47" s="11"/>
    </row>
    <row r="48" spans="1:39">
      <c r="A48">
        <v>13</v>
      </c>
      <c r="B48">
        <v>2</v>
      </c>
      <c r="C48" t="s">
        <v>14</v>
      </c>
      <c r="D48" s="79">
        <f t="shared" si="1"/>
        <v>4510132</v>
      </c>
      <c r="E48">
        <v>100</v>
      </c>
      <c r="F48" t="s">
        <v>409</v>
      </c>
      <c r="G48">
        <f t="shared" si="6"/>
        <v>100</v>
      </c>
      <c r="H48" s="21">
        <v>1</v>
      </c>
      <c r="I48" s="21" t="s">
        <v>1249</v>
      </c>
      <c r="K48" s="21">
        <f>INDEX(Missions!K:K,MATCH('OLD Mission Enemy Waves'!A48,Missions!A:A,0))</f>
        <v>4</v>
      </c>
      <c r="L48" s="21">
        <f>INDEX(AffinityRel[AffinityWeak],MATCH(K48,AffinityRel[Affinity],0))</f>
        <v>5</v>
      </c>
      <c r="M48" s="21">
        <v>1</v>
      </c>
      <c r="N48" s="7">
        <v>2110</v>
      </c>
      <c r="O48">
        <f t="shared" si="2"/>
        <v>9</v>
      </c>
      <c r="P48" s="21">
        <f t="shared" si="0"/>
        <v>4</v>
      </c>
      <c r="Q48" s="37"/>
      <c r="R48" s="37"/>
      <c r="S48" s="37"/>
      <c r="T48" t="str">
        <f>IF(C48="Boss","--",INDEX('Enemy Waves'!AB:AB,IFERROR(MATCH('OLD Mission Enemy Waves'!D:D,'Enemy Waves'!A:A,0),1)))</f>
        <v>13</v>
      </c>
      <c r="U48">
        <f t="shared" si="7"/>
        <v>2</v>
      </c>
      <c r="V48">
        <f t="shared" si="8"/>
        <v>1</v>
      </c>
      <c r="W48">
        <f t="shared" si="9"/>
        <v>1</v>
      </c>
      <c r="X48">
        <f t="shared" si="10"/>
        <v>0</v>
      </c>
      <c r="AI48" s="11"/>
      <c r="AJ48" s="11"/>
      <c r="AK48" s="11"/>
      <c r="AL48" s="11"/>
      <c r="AM48" s="11"/>
    </row>
    <row r="49" spans="1:39">
      <c r="A49">
        <v>13</v>
      </c>
      <c r="B49">
        <v>3</v>
      </c>
      <c r="C49" t="s">
        <v>14</v>
      </c>
      <c r="D49" s="79">
        <f t="shared" si="1"/>
        <v>4510133</v>
      </c>
      <c r="E49">
        <v>100</v>
      </c>
      <c r="F49" t="s">
        <v>411</v>
      </c>
      <c r="G49">
        <f t="shared" si="6"/>
        <v>100</v>
      </c>
      <c r="H49" s="21">
        <v>1</v>
      </c>
      <c r="I49" s="21" t="s">
        <v>1249</v>
      </c>
      <c r="K49" s="21">
        <f>INDEX(Missions!K:K,MATCH('OLD Mission Enemy Waves'!A49,Missions!A:A,0))</f>
        <v>4</v>
      </c>
      <c r="L49" s="21">
        <f>INDEX(AffinityRel[AffinityWeak],MATCH(K49,AffinityRel[Affinity],0))</f>
        <v>5</v>
      </c>
      <c r="M49" s="21">
        <v>1</v>
      </c>
      <c r="N49" s="7">
        <v>4220</v>
      </c>
      <c r="O49">
        <f t="shared" si="2"/>
        <v>9</v>
      </c>
      <c r="P49" s="21">
        <f t="shared" si="0"/>
        <v>4</v>
      </c>
      <c r="Q49" s="37"/>
      <c r="R49" s="37"/>
      <c r="S49" s="37"/>
      <c r="T49" t="str">
        <f>IF(C49="Boss","--",INDEX('Enemy Waves'!AB:AB,IFERROR(MATCH('OLD Mission Enemy Waves'!D:D,'Enemy Waves'!A:A,0),1)))</f>
        <v>13</v>
      </c>
      <c r="U49">
        <f t="shared" si="7"/>
        <v>4</v>
      </c>
      <c r="V49">
        <f t="shared" si="8"/>
        <v>2</v>
      </c>
      <c r="W49">
        <f t="shared" si="9"/>
        <v>2</v>
      </c>
      <c r="X49">
        <f t="shared" si="10"/>
        <v>0</v>
      </c>
      <c r="AI49" s="11"/>
      <c r="AJ49" s="11"/>
      <c r="AK49" s="11"/>
      <c r="AL49" s="11"/>
      <c r="AM49" s="11"/>
    </row>
    <row r="50" spans="1:39">
      <c r="A50">
        <v>13</v>
      </c>
      <c r="B50">
        <v>4</v>
      </c>
      <c r="C50" t="s">
        <v>13</v>
      </c>
      <c r="D50" s="79" t="str">
        <f t="shared" si="1"/>
        <v>b1013</v>
      </c>
      <c r="E50">
        <v>100</v>
      </c>
      <c r="F50" t="s">
        <v>242</v>
      </c>
      <c r="G50" t="str">
        <f t="shared" si="6"/>
        <v/>
      </c>
      <c r="H50" s="21">
        <v>1</v>
      </c>
      <c r="I50" s="21" t="s">
        <v>1249</v>
      </c>
      <c r="K50" s="21">
        <f>INDEX(Missions!K:K,MATCH('OLD Mission Enemy Waves'!A50,Missions!A:A,0))</f>
        <v>4</v>
      </c>
      <c r="L50" s="21">
        <f>INDEX(AffinityRel[AffinityWeak],MATCH(K50,AffinityRel[Affinity],0))</f>
        <v>5</v>
      </c>
      <c r="M50" s="21">
        <v>1</v>
      </c>
      <c r="O50">
        <f t="shared" si="2"/>
        <v>9</v>
      </c>
      <c r="P50" s="21">
        <f t="shared" si="0"/>
        <v>4</v>
      </c>
      <c r="Q50" s="21"/>
      <c r="R50" s="21"/>
      <c r="S50" s="21"/>
      <c r="T50" t="str">
        <f>IF(C50="Boss","--",INDEX('Enemy Waves'!AB:AB,IFERROR(MATCH('OLD Mission Enemy Waves'!D:D,'Enemy Waves'!A:A,0),1)))</f>
        <v>--</v>
      </c>
      <c r="U50">
        <f t="shared" si="7"/>
        <v>0</v>
      </c>
      <c r="V50">
        <f t="shared" si="8"/>
        <v>0</v>
      </c>
      <c r="W50">
        <f t="shared" si="9"/>
        <v>0</v>
      </c>
      <c r="X50">
        <f t="shared" si="10"/>
        <v>0</v>
      </c>
      <c r="AI50" s="11"/>
      <c r="AJ50" s="11"/>
      <c r="AK50" s="11"/>
      <c r="AL50" s="11"/>
      <c r="AM50" s="11"/>
    </row>
    <row r="51" spans="1:39">
      <c r="A51">
        <v>14</v>
      </c>
      <c r="B51">
        <v>1</v>
      </c>
      <c r="C51" t="s">
        <v>14</v>
      </c>
      <c r="D51" s="79">
        <f t="shared" si="1"/>
        <v>4510141</v>
      </c>
      <c r="E51">
        <v>100</v>
      </c>
      <c r="F51" t="s">
        <v>412</v>
      </c>
      <c r="G51">
        <f t="shared" si="6"/>
        <v>100</v>
      </c>
      <c r="H51" s="21">
        <v>1</v>
      </c>
      <c r="I51" s="21" t="s">
        <v>1249</v>
      </c>
      <c r="K51" s="21">
        <f>INDEX(Missions!K:K,MATCH('OLD Mission Enemy Waves'!A51,Missions!A:A,0))</f>
        <v>4</v>
      </c>
      <c r="L51" s="21">
        <f>INDEX(AffinityRel[AffinityWeak],MATCH(K51,AffinityRel[Affinity],0))</f>
        <v>5</v>
      </c>
      <c r="M51" s="21">
        <v>1</v>
      </c>
      <c r="N51" s="7">
        <v>5203</v>
      </c>
      <c r="O51">
        <f t="shared" si="2"/>
        <v>10</v>
      </c>
      <c r="P51" s="21">
        <f t="shared" si="0"/>
        <v>3</v>
      </c>
      <c r="T51" t="str">
        <f>IF(C51="Boss","--",INDEX('Enemy Waves'!AB:AB,IFERROR(MATCH('OLD Mission Enemy Waves'!D:D,'Enemy Waves'!A:A,0),1)))</f>
        <v>14</v>
      </c>
      <c r="U51">
        <f t="shared" si="7"/>
        <v>5</v>
      </c>
      <c r="V51">
        <f t="shared" si="8"/>
        <v>2</v>
      </c>
      <c r="W51">
        <f t="shared" si="9"/>
        <v>0</v>
      </c>
      <c r="X51">
        <f t="shared" si="10"/>
        <v>3</v>
      </c>
      <c r="AI51" s="11"/>
      <c r="AJ51" s="11"/>
      <c r="AK51" s="11"/>
      <c r="AL51" s="11"/>
      <c r="AM51" s="11"/>
    </row>
    <row r="52" spans="1:39">
      <c r="A52">
        <v>14</v>
      </c>
      <c r="B52">
        <v>2</v>
      </c>
      <c r="C52" t="s">
        <v>14</v>
      </c>
      <c r="D52" s="79">
        <f t="shared" si="1"/>
        <v>4510142</v>
      </c>
      <c r="E52">
        <v>100</v>
      </c>
      <c r="F52" t="s">
        <v>412</v>
      </c>
      <c r="G52">
        <f t="shared" si="6"/>
        <v>100</v>
      </c>
      <c r="H52" s="21">
        <v>1</v>
      </c>
      <c r="I52" s="21" t="s">
        <v>1249</v>
      </c>
      <c r="K52" s="21">
        <f>INDEX(Missions!K:K,MATCH('OLD Mission Enemy Waves'!A52,Missions!A:A,0))</f>
        <v>4</v>
      </c>
      <c r="L52" s="21">
        <f>INDEX(AffinityRel[AffinityWeak],MATCH(K52,AffinityRel[Affinity],0))</f>
        <v>5</v>
      </c>
      <c r="M52" s="21">
        <v>1</v>
      </c>
      <c r="N52" s="7">
        <v>5050</v>
      </c>
      <c r="O52">
        <f t="shared" si="2"/>
        <v>10</v>
      </c>
      <c r="P52" s="21">
        <f t="shared" si="0"/>
        <v>3</v>
      </c>
      <c r="T52" t="str">
        <f>IF(C52="Boss","--",INDEX('Enemy Waves'!AB:AB,IFERROR(MATCH('OLD Mission Enemy Waves'!D:D,'Enemy Waves'!A:A,0),1)))</f>
        <v>14</v>
      </c>
      <c r="U52">
        <f t="shared" si="7"/>
        <v>5</v>
      </c>
      <c r="V52">
        <f t="shared" si="8"/>
        <v>0</v>
      </c>
      <c r="W52">
        <f t="shared" si="9"/>
        <v>5</v>
      </c>
      <c r="X52">
        <f t="shared" si="10"/>
        <v>0</v>
      </c>
      <c r="AI52" s="11"/>
      <c r="AJ52" s="11"/>
      <c r="AK52" s="11"/>
      <c r="AL52" s="11"/>
      <c r="AM52" s="11"/>
    </row>
    <row r="53" spans="1:39">
      <c r="A53">
        <v>14</v>
      </c>
      <c r="B53">
        <v>3</v>
      </c>
      <c r="C53" t="s">
        <v>13</v>
      </c>
      <c r="D53" s="79" t="str">
        <f t="shared" si="1"/>
        <v>b1014</v>
      </c>
      <c r="E53">
        <v>100</v>
      </c>
      <c r="F53" t="s">
        <v>242</v>
      </c>
      <c r="G53" t="str">
        <f t="shared" si="6"/>
        <v/>
      </c>
      <c r="H53" s="21">
        <v>1</v>
      </c>
      <c r="I53" s="21" t="s">
        <v>1249</v>
      </c>
      <c r="K53" s="21">
        <f>INDEX(Missions!K:K,MATCH('OLD Mission Enemy Waves'!A53,Missions!A:A,0))</f>
        <v>4</v>
      </c>
      <c r="L53" s="21">
        <f>INDEX(AffinityRel[AffinityWeak],MATCH(K53,AffinityRel[Affinity],0))</f>
        <v>5</v>
      </c>
      <c r="M53" s="21">
        <v>1</v>
      </c>
      <c r="O53">
        <f t="shared" si="2"/>
        <v>10</v>
      </c>
      <c r="P53" s="21">
        <f t="shared" si="0"/>
        <v>3</v>
      </c>
      <c r="T53" t="str">
        <f>IF(C53="Boss","--",INDEX('Enemy Waves'!AB:AB,IFERROR(MATCH('OLD Mission Enemy Waves'!D:D,'Enemy Waves'!A:A,0),1)))</f>
        <v>--</v>
      </c>
      <c r="U53">
        <f t="shared" si="7"/>
        <v>0</v>
      </c>
      <c r="V53">
        <f t="shared" si="8"/>
        <v>0</v>
      </c>
      <c r="W53">
        <f t="shared" si="9"/>
        <v>0</v>
      </c>
      <c r="X53">
        <f t="shared" si="10"/>
        <v>0</v>
      </c>
      <c r="AI53" s="11"/>
      <c r="AJ53" s="11"/>
      <c r="AK53" s="11"/>
      <c r="AL53" s="11"/>
      <c r="AM53" s="11"/>
    </row>
    <row r="54" spans="1:39">
      <c r="A54">
        <v>15</v>
      </c>
      <c r="B54">
        <v>1</v>
      </c>
      <c r="C54" t="s">
        <v>14</v>
      </c>
      <c r="D54" s="79">
        <f t="shared" si="1"/>
        <v>4510151</v>
      </c>
      <c r="E54">
        <v>100</v>
      </c>
      <c r="F54" t="s">
        <v>409</v>
      </c>
      <c r="G54">
        <f t="shared" si="6"/>
        <v>100</v>
      </c>
      <c r="H54" s="21">
        <v>1</v>
      </c>
      <c r="I54" s="21" t="s">
        <v>1249</v>
      </c>
      <c r="K54" s="21">
        <f>INDEX(Missions!K:K,MATCH('OLD Mission Enemy Waves'!A54,Missions!A:A,0))</f>
        <v>4</v>
      </c>
      <c r="L54" s="21">
        <f>INDEX(AffinityRel[AffinityWeak],MATCH(K54,AffinityRel[Affinity],0))</f>
        <v>5</v>
      </c>
      <c r="M54" s="21">
        <v>1</v>
      </c>
      <c r="N54" s="7">
        <v>2101</v>
      </c>
      <c r="O54">
        <f t="shared" si="2"/>
        <v>10</v>
      </c>
      <c r="P54" s="21">
        <f t="shared" si="0"/>
        <v>5</v>
      </c>
      <c r="T54" t="str">
        <f>IF(C54="Boss","--",INDEX('Enemy Waves'!AB:AB,IFERROR(MATCH('OLD Mission Enemy Waves'!D:D,'Enemy Waves'!A:A,0),1)))</f>
        <v>15</v>
      </c>
      <c r="U54">
        <f t="shared" si="7"/>
        <v>2</v>
      </c>
      <c r="V54">
        <f t="shared" si="8"/>
        <v>1</v>
      </c>
      <c r="W54">
        <f t="shared" si="9"/>
        <v>0</v>
      </c>
      <c r="X54">
        <f t="shared" si="10"/>
        <v>1</v>
      </c>
      <c r="AI54" s="11"/>
      <c r="AJ54" s="11"/>
      <c r="AK54" s="11"/>
      <c r="AL54" s="11"/>
      <c r="AM54" s="11"/>
    </row>
    <row r="55" spans="1:39">
      <c r="A55">
        <v>15</v>
      </c>
      <c r="B55">
        <v>2</v>
      </c>
      <c r="C55" t="s">
        <v>14</v>
      </c>
      <c r="D55" s="79">
        <f t="shared" si="1"/>
        <v>4510152</v>
      </c>
      <c r="E55">
        <v>100</v>
      </c>
      <c r="F55" t="s">
        <v>410</v>
      </c>
      <c r="G55">
        <f t="shared" si="6"/>
        <v>100</v>
      </c>
      <c r="H55" s="21">
        <v>1</v>
      </c>
      <c r="I55" s="21" t="s">
        <v>1249</v>
      </c>
      <c r="K55" s="21">
        <f>INDEX(Missions!K:K,MATCH('OLD Mission Enemy Waves'!A55,Missions!A:A,0))</f>
        <v>4</v>
      </c>
      <c r="L55" s="21">
        <f>INDEX(AffinityRel[AffinityWeak],MATCH(K55,AffinityRel[Affinity],0))</f>
        <v>5</v>
      </c>
      <c r="M55" s="21">
        <v>1</v>
      </c>
      <c r="N55" s="7">
        <v>3300</v>
      </c>
      <c r="O55">
        <f t="shared" si="2"/>
        <v>10</v>
      </c>
      <c r="P55" s="21">
        <f t="shared" si="0"/>
        <v>5</v>
      </c>
      <c r="T55" t="str">
        <f>IF(C55="Boss","--",INDEX('Enemy Waves'!AB:AB,IFERROR(MATCH('OLD Mission Enemy Waves'!D:D,'Enemy Waves'!A:A,0),1)))</f>
        <v>15</v>
      </c>
      <c r="U55">
        <f t="shared" si="7"/>
        <v>3</v>
      </c>
      <c r="V55">
        <f t="shared" si="8"/>
        <v>3</v>
      </c>
      <c r="W55">
        <f t="shared" si="9"/>
        <v>0</v>
      </c>
      <c r="X55">
        <f t="shared" si="10"/>
        <v>0</v>
      </c>
      <c r="AI55" s="11"/>
      <c r="AJ55" s="11"/>
      <c r="AK55" s="11"/>
      <c r="AL55" s="11"/>
      <c r="AM55" s="11"/>
    </row>
    <row r="56" spans="1:39">
      <c r="A56">
        <v>15</v>
      </c>
      <c r="B56">
        <v>3</v>
      </c>
      <c r="C56" t="s">
        <v>14</v>
      </c>
      <c r="D56" s="79">
        <f t="shared" si="1"/>
        <v>4510153</v>
      </c>
      <c r="E56">
        <v>100</v>
      </c>
      <c r="F56" t="s">
        <v>409</v>
      </c>
      <c r="G56">
        <f t="shared" si="6"/>
        <v>100</v>
      </c>
      <c r="H56" s="21">
        <v>1</v>
      </c>
      <c r="I56" s="21" t="s">
        <v>1249</v>
      </c>
      <c r="K56" s="21">
        <f>INDEX(Missions!K:K,MATCH('OLD Mission Enemy Waves'!A56,Missions!A:A,0))</f>
        <v>4</v>
      </c>
      <c r="L56" s="21">
        <f>INDEX(AffinityRel[AffinityWeak],MATCH(K56,AffinityRel[Affinity],0))</f>
        <v>5</v>
      </c>
      <c r="M56" s="21">
        <v>1</v>
      </c>
      <c r="N56" s="7">
        <v>2020</v>
      </c>
      <c r="O56">
        <f t="shared" si="2"/>
        <v>10</v>
      </c>
      <c r="P56" s="21">
        <f t="shared" si="0"/>
        <v>5</v>
      </c>
      <c r="T56" t="str">
        <f>IF(C56="Boss","--",INDEX('Enemy Waves'!AB:AB,IFERROR(MATCH('OLD Mission Enemy Waves'!D:D,'Enemy Waves'!A:A,0),1)))</f>
        <v>15</v>
      </c>
      <c r="U56">
        <f t="shared" si="7"/>
        <v>2</v>
      </c>
      <c r="V56">
        <f t="shared" si="8"/>
        <v>0</v>
      </c>
      <c r="W56">
        <f t="shared" si="9"/>
        <v>2</v>
      </c>
      <c r="X56">
        <f t="shared" si="10"/>
        <v>0</v>
      </c>
      <c r="AI56" s="11"/>
      <c r="AJ56" s="11"/>
      <c r="AK56" s="11"/>
      <c r="AL56" s="11"/>
      <c r="AM56" s="11"/>
    </row>
    <row r="57" spans="1:39">
      <c r="A57">
        <v>15</v>
      </c>
      <c r="B57">
        <v>4</v>
      </c>
      <c r="C57" t="s">
        <v>14</v>
      </c>
      <c r="D57" s="79">
        <f t="shared" si="1"/>
        <v>4510154</v>
      </c>
      <c r="E57">
        <v>100</v>
      </c>
      <c r="F57" t="s">
        <v>410</v>
      </c>
      <c r="G57">
        <f t="shared" si="6"/>
        <v>100</v>
      </c>
      <c r="H57" s="21">
        <v>1</v>
      </c>
      <c r="I57" s="21" t="s">
        <v>1249</v>
      </c>
      <c r="K57" s="21">
        <f>INDEX(Missions!K:K,MATCH('OLD Mission Enemy Waves'!A57,Missions!A:A,0))</f>
        <v>4</v>
      </c>
      <c r="L57" s="21">
        <f>INDEX(AffinityRel[AffinityWeak],MATCH(K57,AffinityRel[Affinity],0))</f>
        <v>5</v>
      </c>
      <c r="M57" s="21">
        <v>1</v>
      </c>
      <c r="N57" s="7">
        <v>3210</v>
      </c>
      <c r="O57">
        <f t="shared" si="2"/>
        <v>10</v>
      </c>
      <c r="P57" s="21">
        <f t="shared" si="0"/>
        <v>5</v>
      </c>
      <c r="T57" t="str">
        <f>IF(C57="Boss","--",INDEX('Enemy Waves'!AB:AB,IFERROR(MATCH('OLD Mission Enemy Waves'!D:D,'Enemy Waves'!A:A,0),1)))</f>
        <v>15</v>
      </c>
      <c r="U57">
        <f t="shared" si="7"/>
        <v>3</v>
      </c>
      <c r="V57">
        <f t="shared" si="8"/>
        <v>2</v>
      </c>
      <c r="W57">
        <f t="shared" si="9"/>
        <v>1</v>
      </c>
      <c r="X57">
        <f t="shared" si="10"/>
        <v>0</v>
      </c>
      <c r="AI57" s="11"/>
      <c r="AJ57" s="11"/>
      <c r="AK57" s="11"/>
      <c r="AL57" s="11"/>
      <c r="AM57" s="11"/>
    </row>
    <row r="58" spans="1:39">
      <c r="A58">
        <v>15</v>
      </c>
      <c r="B58">
        <v>5</v>
      </c>
      <c r="C58" t="s">
        <v>13</v>
      </c>
      <c r="D58" s="79" t="str">
        <f t="shared" si="1"/>
        <v>b1015</v>
      </c>
      <c r="E58">
        <v>100</v>
      </c>
      <c r="F58" t="s">
        <v>242</v>
      </c>
      <c r="G58" t="str">
        <f t="shared" si="6"/>
        <v/>
      </c>
      <c r="H58" s="21">
        <v>1</v>
      </c>
      <c r="I58" s="21" t="s">
        <v>1249</v>
      </c>
      <c r="K58" s="21">
        <f>INDEX(Missions!K:K,MATCH('OLD Mission Enemy Waves'!A58,Missions!A:A,0))</f>
        <v>4</v>
      </c>
      <c r="L58" s="21">
        <f>INDEX(AffinityRel[AffinityWeak],MATCH(K58,AffinityRel[Affinity],0))</f>
        <v>5</v>
      </c>
      <c r="M58" s="21">
        <v>1</v>
      </c>
      <c r="O58">
        <f t="shared" si="2"/>
        <v>10</v>
      </c>
      <c r="P58" s="21">
        <f t="shared" si="0"/>
        <v>5</v>
      </c>
      <c r="T58" t="str">
        <f>IF(C58="Boss","--",INDEX('Enemy Waves'!AB:AB,IFERROR(MATCH('OLD Mission Enemy Waves'!D:D,'Enemy Waves'!A:A,0),1)))</f>
        <v>--</v>
      </c>
      <c r="U58">
        <f t="shared" si="7"/>
        <v>0</v>
      </c>
      <c r="V58">
        <f t="shared" si="8"/>
        <v>0</v>
      </c>
      <c r="W58">
        <f t="shared" si="9"/>
        <v>0</v>
      </c>
      <c r="X58">
        <f t="shared" si="10"/>
        <v>0</v>
      </c>
      <c r="AI58" s="11"/>
      <c r="AJ58" s="11"/>
      <c r="AK58" s="11"/>
      <c r="AL58" s="11"/>
      <c r="AM58" s="11"/>
    </row>
    <row r="59" spans="1:39">
      <c r="A59">
        <v>16</v>
      </c>
      <c r="B59">
        <v>1</v>
      </c>
      <c r="C59" t="s">
        <v>14</v>
      </c>
      <c r="D59" s="79">
        <f t="shared" si="1"/>
        <v>3120161</v>
      </c>
      <c r="E59">
        <v>100</v>
      </c>
      <c r="F59" t="s">
        <v>418</v>
      </c>
      <c r="G59">
        <f t="shared" si="6"/>
        <v>100</v>
      </c>
      <c r="H59" s="21">
        <v>2</v>
      </c>
      <c r="I59" s="21" t="s">
        <v>1245</v>
      </c>
      <c r="K59" s="21">
        <f>INDEX(Missions!K:K,MATCH('OLD Mission Enemy Waves'!A59,Missions!A:A,0))</f>
        <v>3</v>
      </c>
      <c r="L59" s="21">
        <f>INDEX(AffinityRel[AffinityWeak],MATCH(K59,AffinityRel[Affinity],0))</f>
        <v>1</v>
      </c>
      <c r="M59" s="21">
        <v>2</v>
      </c>
      <c r="N59" s="7">
        <v>4040</v>
      </c>
      <c r="O59">
        <f t="shared" si="2"/>
        <v>9</v>
      </c>
      <c r="P59" s="21">
        <f t="shared" si="0"/>
        <v>3</v>
      </c>
      <c r="R59">
        <v>1</v>
      </c>
      <c r="S59">
        <v>4</v>
      </c>
      <c r="T59" t="str">
        <f>IF(C59="Boss","--",INDEX('Enemy Waves'!AB:AB,IFERROR(MATCH('OLD Mission Enemy Waves'!D:D,'Enemy Waves'!A:A,0),1)))</f>
        <v>16</v>
      </c>
      <c r="U59">
        <f t="shared" si="7"/>
        <v>4</v>
      </c>
      <c r="V59">
        <f t="shared" si="8"/>
        <v>0</v>
      </c>
      <c r="W59">
        <f t="shared" si="9"/>
        <v>4</v>
      </c>
      <c r="X59">
        <f t="shared" si="10"/>
        <v>0</v>
      </c>
    </row>
    <row r="60" spans="1:39">
      <c r="A60">
        <v>16</v>
      </c>
      <c r="B60">
        <v>2</v>
      </c>
      <c r="C60" t="s">
        <v>14</v>
      </c>
      <c r="D60" s="79">
        <f t="shared" si="1"/>
        <v>3120162</v>
      </c>
      <c r="E60">
        <v>100</v>
      </c>
      <c r="F60" t="s">
        <v>412</v>
      </c>
      <c r="G60">
        <f t="shared" si="6"/>
        <v>100</v>
      </c>
      <c r="H60" s="21">
        <v>2</v>
      </c>
      <c r="I60" s="21" t="s">
        <v>1245</v>
      </c>
      <c r="K60" s="21">
        <f>INDEX(Missions!K:K,MATCH('OLD Mission Enemy Waves'!A60,Missions!A:A,0))</f>
        <v>3</v>
      </c>
      <c r="L60" s="21">
        <f>INDEX(AffinityRel[AffinityWeak],MATCH(K60,AffinityRel[Affinity],0))</f>
        <v>1</v>
      </c>
      <c r="M60" s="21">
        <v>2</v>
      </c>
      <c r="N60" s="7">
        <v>5023</v>
      </c>
      <c r="O60">
        <f t="shared" si="2"/>
        <v>9</v>
      </c>
      <c r="P60" s="21">
        <f t="shared" si="0"/>
        <v>3</v>
      </c>
      <c r="R60">
        <v>2</v>
      </c>
      <c r="S60">
        <v>5</v>
      </c>
      <c r="T60" t="str">
        <f>IF(C60="Boss","--",INDEX('Enemy Waves'!AB:AB,IFERROR(MATCH('OLD Mission Enemy Waves'!D:D,'Enemy Waves'!A:A,0),1)))</f>
        <v>16</v>
      </c>
      <c r="U60">
        <f t="shared" si="7"/>
        <v>5</v>
      </c>
      <c r="V60">
        <f t="shared" si="8"/>
        <v>0</v>
      </c>
      <c r="W60">
        <f t="shared" si="9"/>
        <v>2</v>
      </c>
      <c r="X60">
        <f t="shared" si="10"/>
        <v>3</v>
      </c>
    </row>
    <row r="61" spans="1:39">
      <c r="A61">
        <v>16</v>
      </c>
      <c r="B61">
        <v>3</v>
      </c>
      <c r="C61" t="s">
        <v>13</v>
      </c>
      <c r="D61" s="79" t="str">
        <f t="shared" si="1"/>
        <v>b1016</v>
      </c>
      <c r="E61">
        <v>100</v>
      </c>
      <c r="F61" t="s">
        <v>242</v>
      </c>
      <c r="G61" t="str">
        <f t="shared" si="6"/>
        <v/>
      </c>
      <c r="H61" s="21">
        <v>2</v>
      </c>
      <c r="I61" s="21" t="s">
        <v>1245</v>
      </c>
      <c r="K61" s="21">
        <f>INDEX(Missions!K:K,MATCH('OLD Mission Enemy Waves'!A61,Missions!A:A,0))</f>
        <v>3</v>
      </c>
      <c r="L61" s="21">
        <f>INDEX(AffinityRel[AffinityWeak],MATCH(K61,AffinityRel[Affinity],0))</f>
        <v>1</v>
      </c>
      <c r="M61" s="21">
        <v>2</v>
      </c>
      <c r="N61" s="7" t="s">
        <v>242</v>
      </c>
      <c r="O61">
        <f t="shared" si="2"/>
        <v>9</v>
      </c>
      <c r="P61" s="21">
        <f t="shared" si="0"/>
        <v>3</v>
      </c>
      <c r="R61">
        <v>3</v>
      </c>
      <c r="S61">
        <v>0</v>
      </c>
      <c r="T61" t="str">
        <f>IF(C61="Boss","--",INDEX('Enemy Waves'!AB:AB,IFERROR(MATCH('OLD Mission Enemy Waves'!D:D,'Enemy Waves'!A:A,0),1)))</f>
        <v>--</v>
      </c>
      <c r="U61">
        <f t="shared" si="7"/>
        <v>0</v>
      </c>
      <c r="V61">
        <f t="shared" si="8"/>
        <v>0</v>
      </c>
      <c r="W61">
        <f t="shared" si="9"/>
        <v>0</v>
      </c>
      <c r="X61">
        <f t="shared" si="10"/>
        <v>0</v>
      </c>
    </row>
    <row r="62" spans="1:39">
      <c r="A62">
        <v>17</v>
      </c>
      <c r="B62">
        <v>1</v>
      </c>
      <c r="C62" t="s">
        <v>14</v>
      </c>
      <c r="D62" s="79">
        <f t="shared" si="1"/>
        <v>3120171</v>
      </c>
      <c r="E62">
        <v>100</v>
      </c>
      <c r="F62" t="s">
        <v>409</v>
      </c>
      <c r="G62">
        <f t="shared" si="6"/>
        <v>100</v>
      </c>
      <c r="H62" s="21">
        <v>2</v>
      </c>
      <c r="I62" s="21" t="s">
        <v>1245</v>
      </c>
      <c r="K62" s="21">
        <f>INDEX(Missions!K:K,MATCH('OLD Mission Enemy Waves'!A62,Missions!A:A,0))</f>
        <v>3</v>
      </c>
      <c r="L62" s="21">
        <f>INDEX(AffinityRel[AffinityWeak],MATCH(K62,AffinityRel[Affinity],0))</f>
        <v>1</v>
      </c>
      <c r="M62" s="21">
        <v>2</v>
      </c>
      <c r="N62" s="7">
        <v>2101</v>
      </c>
      <c r="O62">
        <f t="shared" si="2"/>
        <v>8</v>
      </c>
      <c r="P62" s="21">
        <f t="shared" si="0"/>
        <v>4</v>
      </c>
      <c r="R62">
        <v>4</v>
      </c>
      <c r="S62">
        <v>2</v>
      </c>
      <c r="T62" t="str">
        <f>IF(C62="Boss","--",INDEX('Enemy Waves'!AB:AB,IFERROR(MATCH('OLD Mission Enemy Waves'!D:D,'Enemy Waves'!A:A,0),1)))</f>
        <v>17</v>
      </c>
      <c r="U62">
        <f t="shared" si="7"/>
        <v>2</v>
      </c>
      <c r="V62">
        <f t="shared" si="8"/>
        <v>1</v>
      </c>
      <c r="W62">
        <f t="shared" si="9"/>
        <v>0</v>
      </c>
      <c r="X62">
        <f t="shared" si="10"/>
        <v>1</v>
      </c>
    </row>
    <row r="63" spans="1:39">
      <c r="A63">
        <v>17</v>
      </c>
      <c r="B63">
        <v>2</v>
      </c>
      <c r="C63" t="s">
        <v>14</v>
      </c>
      <c r="D63" s="79">
        <f t="shared" si="1"/>
        <v>3120172</v>
      </c>
      <c r="E63">
        <v>100</v>
      </c>
      <c r="F63" t="s">
        <v>418</v>
      </c>
      <c r="G63">
        <f t="shared" si="6"/>
        <v>100</v>
      </c>
      <c r="H63" s="21">
        <v>2</v>
      </c>
      <c r="I63" s="21" t="s">
        <v>1245</v>
      </c>
      <c r="K63" s="21">
        <f>INDEX(Missions!K:K,MATCH('OLD Mission Enemy Waves'!A63,Missions!A:A,0))</f>
        <v>3</v>
      </c>
      <c r="L63" s="21">
        <f>INDEX(AffinityRel[AffinityWeak],MATCH(K63,AffinityRel[Affinity],0))</f>
        <v>1</v>
      </c>
      <c r="M63" s="21">
        <v>2</v>
      </c>
      <c r="N63" s="7">
        <v>4040</v>
      </c>
      <c r="O63">
        <f t="shared" si="2"/>
        <v>8</v>
      </c>
      <c r="P63" s="21">
        <f t="shared" si="0"/>
        <v>4</v>
      </c>
      <c r="R63">
        <v>5</v>
      </c>
      <c r="S63">
        <v>4</v>
      </c>
      <c r="T63" t="str">
        <f>IF(C63="Boss","--",INDEX('Enemy Waves'!AB:AB,IFERROR(MATCH('OLD Mission Enemy Waves'!D:D,'Enemy Waves'!A:A,0),1)))</f>
        <v>17</v>
      </c>
      <c r="U63">
        <f t="shared" si="7"/>
        <v>4</v>
      </c>
      <c r="V63">
        <f t="shared" si="8"/>
        <v>0</v>
      </c>
      <c r="W63">
        <f t="shared" si="9"/>
        <v>4</v>
      </c>
      <c r="X63">
        <f t="shared" si="10"/>
        <v>0</v>
      </c>
    </row>
    <row r="64" spans="1:39">
      <c r="A64">
        <v>17</v>
      </c>
      <c r="B64">
        <v>3</v>
      </c>
      <c r="C64" t="s">
        <v>14</v>
      </c>
      <c r="D64" s="79">
        <f t="shared" si="1"/>
        <v>3120173</v>
      </c>
      <c r="E64">
        <v>100</v>
      </c>
      <c r="F64" t="s">
        <v>415</v>
      </c>
      <c r="G64">
        <f t="shared" si="6"/>
        <v>100</v>
      </c>
      <c r="H64" s="21">
        <v>2</v>
      </c>
      <c r="I64" s="21" t="s">
        <v>1245</v>
      </c>
      <c r="K64" s="21">
        <f>INDEX(Missions!K:K,MATCH('OLD Mission Enemy Waves'!A64,Missions!A:A,0))</f>
        <v>3</v>
      </c>
      <c r="L64" s="21">
        <f>INDEX(AffinityRel[AffinityWeak],MATCH(K64,AffinityRel[Affinity],0))</f>
        <v>1</v>
      </c>
      <c r="M64" s="21">
        <v>2</v>
      </c>
      <c r="N64" s="7">
        <v>2011</v>
      </c>
      <c r="O64">
        <f t="shared" si="2"/>
        <v>8</v>
      </c>
      <c r="P64" s="21">
        <f t="shared" si="0"/>
        <v>4</v>
      </c>
      <c r="R64">
        <v>6</v>
      </c>
      <c r="S64">
        <v>2</v>
      </c>
      <c r="T64" t="str">
        <f>IF(C64="Boss","--",INDEX('Enemy Waves'!AB:AB,IFERROR(MATCH('OLD Mission Enemy Waves'!D:D,'Enemy Waves'!A:A,0),1)))</f>
        <v>17</v>
      </c>
      <c r="U64">
        <f t="shared" si="7"/>
        <v>2</v>
      </c>
      <c r="V64">
        <f t="shared" si="8"/>
        <v>0</v>
      </c>
      <c r="W64">
        <f t="shared" si="9"/>
        <v>1</v>
      </c>
      <c r="X64">
        <f t="shared" si="10"/>
        <v>1</v>
      </c>
    </row>
    <row r="65" spans="1:24">
      <c r="A65">
        <v>17</v>
      </c>
      <c r="B65">
        <v>4</v>
      </c>
      <c r="C65" t="s">
        <v>13</v>
      </c>
      <c r="D65" s="79" t="str">
        <f t="shared" si="1"/>
        <v>b1017</v>
      </c>
      <c r="E65">
        <v>100</v>
      </c>
      <c r="F65" t="s">
        <v>242</v>
      </c>
      <c r="G65" t="str">
        <f t="shared" si="6"/>
        <v/>
      </c>
      <c r="H65" s="21">
        <v>2</v>
      </c>
      <c r="I65" s="21" t="s">
        <v>1245</v>
      </c>
      <c r="K65" s="21">
        <f>INDEX(Missions!K:K,MATCH('OLD Mission Enemy Waves'!A65,Missions!A:A,0))</f>
        <v>3</v>
      </c>
      <c r="L65" s="21">
        <f>INDEX(AffinityRel[AffinityWeak],MATCH(K65,AffinityRel[Affinity],0))</f>
        <v>1</v>
      </c>
      <c r="M65" s="21">
        <v>2</v>
      </c>
      <c r="N65" s="7" t="s">
        <v>242</v>
      </c>
      <c r="O65">
        <f t="shared" si="2"/>
        <v>8</v>
      </c>
      <c r="P65" s="21">
        <f t="shared" si="0"/>
        <v>4</v>
      </c>
      <c r="R65">
        <v>7</v>
      </c>
      <c r="S65">
        <v>0</v>
      </c>
      <c r="T65" t="str">
        <f>IF(C65="Boss","--",INDEX('Enemy Waves'!AB:AB,IFERROR(MATCH('OLD Mission Enemy Waves'!D:D,'Enemy Waves'!A:A,0),1)))</f>
        <v>--</v>
      </c>
      <c r="U65">
        <f t="shared" si="7"/>
        <v>0</v>
      </c>
      <c r="V65">
        <f t="shared" si="8"/>
        <v>0</v>
      </c>
      <c r="W65">
        <f t="shared" si="9"/>
        <v>0</v>
      </c>
      <c r="X65">
        <f t="shared" si="10"/>
        <v>0</v>
      </c>
    </row>
    <row r="66" spans="1:24">
      <c r="A66">
        <v>18</v>
      </c>
      <c r="B66">
        <v>1</v>
      </c>
      <c r="C66" t="s">
        <v>14</v>
      </c>
      <c r="D66" s="79">
        <f t="shared" si="1"/>
        <v>3120181</v>
      </c>
      <c r="E66">
        <v>100</v>
      </c>
      <c r="F66" t="s">
        <v>409</v>
      </c>
      <c r="G66">
        <f t="shared" si="6"/>
        <v>100</v>
      </c>
      <c r="H66" s="21">
        <v>2</v>
      </c>
      <c r="I66" s="21" t="s">
        <v>1245</v>
      </c>
      <c r="K66" s="21">
        <f>INDEX(Missions!K:K,MATCH('OLD Mission Enemy Waves'!A66,Missions!A:A,0))</f>
        <v>3</v>
      </c>
      <c r="L66" s="21">
        <f>INDEX(AffinityRel[AffinityWeak],MATCH(K66,AffinityRel[Affinity],0))</f>
        <v>1</v>
      </c>
      <c r="M66" s="21">
        <v>2</v>
      </c>
      <c r="N66" s="7">
        <v>2101</v>
      </c>
      <c r="O66">
        <f t="shared" si="2"/>
        <v>11</v>
      </c>
      <c r="P66" s="21">
        <f t="shared" ref="P66:P129" si="11">COUNTIF(A:A,A66)</f>
        <v>5</v>
      </c>
      <c r="R66">
        <v>8</v>
      </c>
      <c r="S66">
        <v>2</v>
      </c>
      <c r="T66" t="str">
        <f>IF(C66="Boss","--",INDEX('Enemy Waves'!AB:AB,IFERROR(MATCH('OLD Mission Enemy Waves'!D:D,'Enemy Waves'!A:A,0),1)))</f>
        <v>18</v>
      </c>
      <c r="U66">
        <f t="shared" si="7"/>
        <v>2</v>
      </c>
      <c r="V66">
        <f t="shared" si="8"/>
        <v>1</v>
      </c>
      <c r="W66">
        <f t="shared" si="9"/>
        <v>0</v>
      </c>
      <c r="X66">
        <f t="shared" si="10"/>
        <v>1</v>
      </c>
    </row>
    <row r="67" spans="1:24">
      <c r="A67">
        <v>18</v>
      </c>
      <c r="B67">
        <v>2</v>
      </c>
      <c r="C67" t="s">
        <v>14</v>
      </c>
      <c r="D67" s="79">
        <f t="shared" si="1"/>
        <v>3120182</v>
      </c>
      <c r="E67">
        <v>100</v>
      </c>
      <c r="F67" t="s">
        <v>410</v>
      </c>
      <c r="G67">
        <f t="shared" si="6"/>
        <v>100</v>
      </c>
      <c r="H67" s="21">
        <v>2</v>
      </c>
      <c r="I67" s="21" t="s">
        <v>1245</v>
      </c>
      <c r="K67" s="21">
        <f>INDEX(Missions!K:K,MATCH('OLD Mission Enemy Waves'!A67,Missions!A:A,0))</f>
        <v>3</v>
      </c>
      <c r="L67" s="21">
        <f>INDEX(AffinityRel[AffinityWeak],MATCH(K67,AffinityRel[Affinity],0))</f>
        <v>1</v>
      </c>
      <c r="M67" s="21">
        <v>2</v>
      </c>
      <c r="N67" s="7">
        <v>3120</v>
      </c>
      <c r="O67">
        <f t="shared" si="2"/>
        <v>11</v>
      </c>
      <c r="P67" s="21">
        <f t="shared" si="11"/>
        <v>5</v>
      </c>
      <c r="R67">
        <v>9</v>
      </c>
      <c r="S67">
        <v>3</v>
      </c>
      <c r="T67" t="str">
        <f>IF(C67="Boss","--",INDEX('Enemy Waves'!AB:AB,IFERROR(MATCH('OLD Mission Enemy Waves'!D:D,'Enemy Waves'!A:A,0),1)))</f>
        <v>18</v>
      </c>
      <c r="U67">
        <f t="shared" si="7"/>
        <v>3</v>
      </c>
      <c r="V67">
        <f t="shared" si="8"/>
        <v>1</v>
      </c>
      <c r="W67">
        <f t="shared" si="9"/>
        <v>2</v>
      </c>
      <c r="X67">
        <f t="shared" si="10"/>
        <v>0</v>
      </c>
    </row>
    <row r="68" spans="1:24">
      <c r="A68">
        <v>18</v>
      </c>
      <c r="B68">
        <v>3</v>
      </c>
      <c r="C68" t="s">
        <v>14</v>
      </c>
      <c r="D68" s="79">
        <f t="shared" si="1"/>
        <v>3120183</v>
      </c>
      <c r="E68">
        <v>100</v>
      </c>
      <c r="F68" t="s">
        <v>1013</v>
      </c>
      <c r="G68">
        <f t="shared" si="6"/>
        <v>100</v>
      </c>
      <c r="H68" s="21">
        <v>2</v>
      </c>
      <c r="I68" s="21" t="s">
        <v>1245</v>
      </c>
      <c r="K68" s="21">
        <f>INDEX(Missions!K:K,MATCH('OLD Mission Enemy Waves'!A68,Missions!A:A,0))</f>
        <v>3</v>
      </c>
      <c r="L68" s="21">
        <f>INDEX(AffinityRel[AffinityWeak],MATCH(K68,AffinityRel[Affinity],0))</f>
        <v>1</v>
      </c>
      <c r="M68" s="21">
        <v>2</v>
      </c>
      <c r="N68" s="7">
        <v>4202</v>
      </c>
      <c r="O68">
        <f t="shared" si="2"/>
        <v>11</v>
      </c>
      <c r="P68" s="21">
        <f t="shared" si="11"/>
        <v>5</v>
      </c>
      <c r="R68">
        <v>10</v>
      </c>
      <c r="S68">
        <v>4</v>
      </c>
      <c r="T68" t="str">
        <f>IF(C68="Boss","--",INDEX('Enemy Waves'!AB:AB,IFERROR(MATCH('OLD Mission Enemy Waves'!D:D,'Enemy Waves'!A:A,0),1)))</f>
        <v>18</v>
      </c>
      <c r="U68">
        <f t="shared" si="7"/>
        <v>4</v>
      </c>
      <c r="V68">
        <f t="shared" si="8"/>
        <v>2</v>
      </c>
      <c r="W68">
        <f t="shared" si="9"/>
        <v>0</v>
      </c>
      <c r="X68">
        <f t="shared" si="10"/>
        <v>2</v>
      </c>
    </row>
    <row r="69" spans="1:24">
      <c r="A69">
        <v>18</v>
      </c>
      <c r="B69">
        <v>4</v>
      </c>
      <c r="C69" t="s">
        <v>14</v>
      </c>
      <c r="D69" s="79">
        <f t="shared" ref="D69:D132" si="12">IF(C69="Boss","b"&amp;1000+A69,K69*1000000+L69*100000+M69*10000+A69*10+B69)</f>
        <v>3120184</v>
      </c>
      <c r="E69">
        <v>100</v>
      </c>
      <c r="F69" t="s">
        <v>413</v>
      </c>
      <c r="G69">
        <f t="shared" si="6"/>
        <v>100</v>
      </c>
      <c r="H69" s="21">
        <v>2</v>
      </c>
      <c r="I69" s="21" t="s">
        <v>1245</v>
      </c>
      <c r="K69" s="21">
        <f>INDEX(Missions!K:K,MATCH('OLD Mission Enemy Waves'!A69,Missions!A:A,0))</f>
        <v>3</v>
      </c>
      <c r="L69" s="21">
        <f>INDEX(AffinityRel[AffinityWeak],MATCH(K69,AffinityRel[Affinity],0))</f>
        <v>1</v>
      </c>
      <c r="M69" s="21">
        <v>2</v>
      </c>
      <c r="N69" s="7">
        <v>2020</v>
      </c>
      <c r="O69">
        <f t="shared" ref="O69:O132" si="13">SUMIF(A:A,A69,U:U)</f>
        <v>11</v>
      </c>
      <c r="P69" s="21">
        <f t="shared" si="11"/>
        <v>5</v>
      </c>
      <c r="R69">
        <v>11</v>
      </c>
      <c r="S69">
        <v>2</v>
      </c>
      <c r="T69" t="str">
        <f>IF(C69="Boss","--",INDEX('Enemy Waves'!AB:AB,IFERROR(MATCH('OLD Mission Enemy Waves'!D:D,'Enemy Waves'!A:A,0),1)))</f>
        <v>18</v>
      </c>
      <c r="U69">
        <f t="shared" si="7"/>
        <v>2</v>
      </c>
      <c r="V69">
        <f t="shared" ref="V69:V100" si="14">IF($C69="Standard",INT(LEFT(RIGHT($N69,3),1)),0)</f>
        <v>0</v>
      </c>
      <c r="W69">
        <f t="shared" ref="W69:W100" si="15">IF($C69="Standard",INT(LEFT(RIGHT($N69,2),1)),0)</f>
        <v>2</v>
      </c>
      <c r="X69">
        <f t="shared" ref="X69:X100" si="16">IF($C69="Standard",INT(LEFT(RIGHT($N69,1),1)),0)</f>
        <v>0</v>
      </c>
    </row>
    <row r="70" spans="1:24">
      <c r="A70">
        <v>18</v>
      </c>
      <c r="B70">
        <v>5</v>
      </c>
      <c r="C70" t="s">
        <v>13</v>
      </c>
      <c r="D70" s="79" t="str">
        <f t="shared" si="12"/>
        <v>b1018</v>
      </c>
      <c r="E70">
        <v>100</v>
      </c>
      <c r="F70" t="s">
        <v>242</v>
      </c>
      <c r="G70" t="str">
        <f t="shared" ref="G70:G133" si="17">IF(F70="","",100)</f>
        <v/>
      </c>
      <c r="H70" s="21">
        <v>2</v>
      </c>
      <c r="I70" s="21" t="s">
        <v>1245</v>
      </c>
      <c r="K70" s="21">
        <f>INDEX(Missions!K:K,MATCH('OLD Mission Enemy Waves'!A70,Missions!A:A,0))</f>
        <v>3</v>
      </c>
      <c r="L70" s="21">
        <f>INDEX(AffinityRel[AffinityWeak],MATCH(K70,AffinityRel[Affinity],0))</f>
        <v>1</v>
      </c>
      <c r="M70" s="21">
        <v>2</v>
      </c>
      <c r="N70" s="7" t="s">
        <v>242</v>
      </c>
      <c r="O70">
        <f t="shared" si="13"/>
        <v>11</v>
      </c>
      <c r="P70" s="21">
        <f t="shared" si="11"/>
        <v>5</v>
      </c>
      <c r="R70">
        <v>12</v>
      </c>
      <c r="S70">
        <v>0</v>
      </c>
      <c r="T70" t="str">
        <f>IF(C70="Boss","--",INDEX('Enemy Waves'!AB:AB,IFERROR(MATCH('OLD Mission Enemy Waves'!D:D,'Enemy Waves'!A:A,0),1)))</f>
        <v>--</v>
      </c>
      <c r="U70">
        <f t="shared" ref="U70:U133" si="18">IF(C70="Standard",SUM(V70:X70),0)</f>
        <v>0</v>
      </c>
      <c r="V70">
        <f t="shared" si="14"/>
        <v>0</v>
      </c>
      <c r="W70">
        <f t="shared" si="15"/>
        <v>0</v>
      </c>
      <c r="X70">
        <f t="shared" si="16"/>
        <v>0</v>
      </c>
    </row>
    <row r="71" spans="1:24">
      <c r="A71">
        <v>19</v>
      </c>
      <c r="B71">
        <v>1</v>
      </c>
      <c r="C71" t="s">
        <v>14</v>
      </c>
      <c r="D71" s="79">
        <f t="shared" si="12"/>
        <v>1220191</v>
      </c>
      <c r="E71">
        <v>100</v>
      </c>
      <c r="F71" t="s">
        <v>419</v>
      </c>
      <c r="G71">
        <f t="shared" si="17"/>
        <v>100</v>
      </c>
      <c r="H71" s="21">
        <v>2</v>
      </c>
      <c r="I71" s="21" t="s">
        <v>1246</v>
      </c>
      <c r="K71" s="21">
        <f>INDEX(Missions!K:K,MATCH('OLD Mission Enemy Waves'!A71,Missions!A:A,0))</f>
        <v>1</v>
      </c>
      <c r="L71" s="21">
        <f>INDEX(AffinityRel[AffinityWeak],MATCH(K71,AffinityRel[Affinity],0))</f>
        <v>2</v>
      </c>
      <c r="M71" s="21">
        <v>2</v>
      </c>
      <c r="N71" s="7">
        <v>5122</v>
      </c>
      <c r="O71">
        <f t="shared" si="13"/>
        <v>8</v>
      </c>
      <c r="P71" s="21">
        <f t="shared" si="11"/>
        <v>3</v>
      </c>
      <c r="R71">
        <v>13</v>
      </c>
      <c r="S71">
        <v>5</v>
      </c>
      <c r="T71" t="str">
        <f>IF(C71="Boss","--",INDEX('Enemy Waves'!AB:AB,IFERROR(MATCH('OLD Mission Enemy Waves'!D:D,'Enemy Waves'!A:A,0),1)))</f>
        <v>19</v>
      </c>
      <c r="U71">
        <f t="shared" si="18"/>
        <v>5</v>
      </c>
      <c r="V71">
        <f t="shared" si="14"/>
        <v>1</v>
      </c>
      <c r="W71">
        <f t="shared" si="15"/>
        <v>2</v>
      </c>
      <c r="X71">
        <f t="shared" si="16"/>
        <v>2</v>
      </c>
    </row>
    <row r="72" spans="1:24">
      <c r="A72">
        <v>19</v>
      </c>
      <c r="B72">
        <v>2</v>
      </c>
      <c r="C72" t="s">
        <v>14</v>
      </c>
      <c r="D72" s="79">
        <f t="shared" si="12"/>
        <v>1220192</v>
      </c>
      <c r="E72">
        <v>100</v>
      </c>
      <c r="F72" t="s">
        <v>416</v>
      </c>
      <c r="G72">
        <f t="shared" si="17"/>
        <v>100</v>
      </c>
      <c r="H72" s="21">
        <v>2</v>
      </c>
      <c r="I72" s="21" t="s">
        <v>1246</v>
      </c>
      <c r="K72" s="21">
        <f>INDEX(Missions!K:K,MATCH('OLD Mission Enemy Waves'!A72,Missions!A:A,0))</f>
        <v>1</v>
      </c>
      <c r="L72" s="21">
        <f>INDEX(AffinityRel[AffinityWeak],MATCH(K72,AffinityRel[Affinity],0))</f>
        <v>2</v>
      </c>
      <c r="M72" s="21">
        <v>2</v>
      </c>
      <c r="N72" s="7">
        <v>3102</v>
      </c>
      <c r="O72">
        <f t="shared" si="13"/>
        <v>8</v>
      </c>
      <c r="P72" s="21">
        <f t="shared" si="11"/>
        <v>3</v>
      </c>
      <c r="R72">
        <v>14</v>
      </c>
      <c r="S72">
        <v>3</v>
      </c>
      <c r="T72" t="str">
        <f>IF(C72="Boss","--",INDEX('Enemy Waves'!AB:AB,IFERROR(MATCH('OLD Mission Enemy Waves'!D:D,'Enemy Waves'!A:A,0),1)))</f>
        <v>19</v>
      </c>
      <c r="U72">
        <f t="shared" si="18"/>
        <v>3</v>
      </c>
      <c r="V72">
        <f t="shared" si="14"/>
        <v>1</v>
      </c>
      <c r="W72">
        <f t="shared" si="15"/>
        <v>0</v>
      </c>
      <c r="X72">
        <f t="shared" si="16"/>
        <v>2</v>
      </c>
    </row>
    <row r="73" spans="1:24">
      <c r="A73">
        <v>19</v>
      </c>
      <c r="B73">
        <v>3</v>
      </c>
      <c r="C73" t="s">
        <v>13</v>
      </c>
      <c r="D73" s="79" t="str">
        <f t="shared" si="12"/>
        <v>b1019</v>
      </c>
      <c r="E73">
        <v>100</v>
      </c>
      <c r="F73" t="s">
        <v>242</v>
      </c>
      <c r="G73" t="str">
        <f t="shared" si="17"/>
        <v/>
      </c>
      <c r="H73" s="21">
        <v>2</v>
      </c>
      <c r="I73" s="21" t="s">
        <v>1246</v>
      </c>
      <c r="K73" s="21">
        <f>INDEX(Missions!K:K,MATCH('OLD Mission Enemy Waves'!A73,Missions!A:A,0))</f>
        <v>1</v>
      </c>
      <c r="L73" s="21">
        <f>INDEX(AffinityRel[AffinityWeak],MATCH(K73,AffinityRel[Affinity],0))</f>
        <v>2</v>
      </c>
      <c r="M73" s="21">
        <v>2</v>
      </c>
      <c r="N73" s="7" t="s">
        <v>242</v>
      </c>
      <c r="O73">
        <f t="shared" si="13"/>
        <v>8</v>
      </c>
      <c r="P73" s="21">
        <f t="shared" si="11"/>
        <v>3</v>
      </c>
      <c r="R73">
        <v>15</v>
      </c>
      <c r="S73">
        <v>0</v>
      </c>
      <c r="T73" t="str">
        <f>IF(C73="Boss","--",INDEX('Enemy Waves'!AB:AB,IFERROR(MATCH('OLD Mission Enemy Waves'!D:D,'Enemy Waves'!A:A,0),1)))</f>
        <v>--</v>
      </c>
      <c r="U73">
        <f t="shared" si="18"/>
        <v>0</v>
      </c>
      <c r="V73">
        <f t="shared" si="14"/>
        <v>0</v>
      </c>
      <c r="W73">
        <f t="shared" si="15"/>
        <v>0</v>
      </c>
      <c r="X73">
        <f t="shared" si="16"/>
        <v>0</v>
      </c>
    </row>
    <row r="74" spans="1:24">
      <c r="A74">
        <v>20</v>
      </c>
      <c r="B74">
        <v>1</v>
      </c>
      <c r="C74" t="s">
        <v>14</v>
      </c>
      <c r="D74" s="79">
        <f t="shared" si="12"/>
        <v>1220201</v>
      </c>
      <c r="E74">
        <v>100</v>
      </c>
      <c r="F74" t="s">
        <v>416</v>
      </c>
      <c r="G74">
        <f t="shared" si="17"/>
        <v>100</v>
      </c>
      <c r="H74" s="21">
        <v>2</v>
      </c>
      <c r="I74" s="21" t="s">
        <v>1246</v>
      </c>
      <c r="K74" s="21">
        <f>INDEX(Missions!K:K,MATCH('OLD Mission Enemy Waves'!A74,Missions!A:A,0))</f>
        <v>1</v>
      </c>
      <c r="L74" s="21">
        <f>INDEX(AffinityRel[AffinityWeak],MATCH(K74,AffinityRel[Affinity],0))</f>
        <v>2</v>
      </c>
      <c r="M74" s="21">
        <v>2</v>
      </c>
      <c r="N74" s="7">
        <v>3102</v>
      </c>
      <c r="O74">
        <f t="shared" si="13"/>
        <v>12</v>
      </c>
      <c r="P74" s="21">
        <f t="shared" si="11"/>
        <v>5</v>
      </c>
      <c r="R74">
        <v>16</v>
      </c>
      <c r="S74">
        <v>3</v>
      </c>
      <c r="T74" t="str">
        <f>IF(C74="Boss","--",INDEX('Enemy Waves'!AB:AB,IFERROR(MATCH('OLD Mission Enemy Waves'!D:D,'Enemy Waves'!A:A,0),1)))</f>
        <v>20</v>
      </c>
      <c r="U74">
        <f t="shared" si="18"/>
        <v>3</v>
      </c>
      <c r="V74">
        <f t="shared" si="14"/>
        <v>1</v>
      </c>
      <c r="W74">
        <f t="shared" si="15"/>
        <v>0</v>
      </c>
      <c r="X74">
        <f t="shared" si="16"/>
        <v>2</v>
      </c>
    </row>
    <row r="75" spans="1:24">
      <c r="A75">
        <v>20</v>
      </c>
      <c r="B75">
        <v>2</v>
      </c>
      <c r="C75" t="s">
        <v>14</v>
      </c>
      <c r="D75" s="79">
        <f t="shared" si="12"/>
        <v>1220202</v>
      </c>
      <c r="E75">
        <v>100</v>
      </c>
      <c r="F75" t="s">
        <v>411</v>
      </c>
      <c r="G75">
        <f t="shared" si="17"/>
        <v>100</v>
      </c>
      <c r="H75" s="21">
        <v>2</v>
      </c>
      <c r="I75" s="21" t="s">
        <v>1246</v>
      </c>
      <c r="K75" s="21">
        <f>INDEX(Missions!K:K,MATCH('OLD Mission Enemy Waves'!A75,Missions!A:A,0))</f>
        <v>1</v>
      </c>
      <c r="L75" s="21">
        <f>INDEX(AffinityRel[AffinityWeak],MATCH(K75,AffinityRel[Affinity],0))</f>
        <v>2</v>
      </c>
      <c r="M75" s="21">
        <v>2</v>
      </c>
      <c r="N75" s="7">
        <v>4220</v>
      </c>
      <c r="O75">
        <f t="shared" si="13"/>
        <v>12</v>
      </c>
      <c r="P75" s="21">
        <f t="shared" si="11"/>
        <v>5</v>
      </c>
      <c r="R75">
        <v>17</v>
      </c>
      <c r="S75">
        <v>4</v>
      </c>
      <c r="T75" t="str">
        <f>IF(C75="Boss","--",INDEX('Enemy Waves'!AB:AB,IFERROR(MATCH('OLD Mission Enemy Waves'!D:D,'Enemy Waves'!A:A,0),1)))</f>
        <v>20</v>
      </c>
      <c r="U75">
        <f t="shared" si="18"/>
        <v>4</v>
      </c>
      <c r="V75">
        <f t="shared" si="14"/>
        <v>2</v>
      </c>
      <c r="W75">
        <f t="shared" si="15"/>
        <v>2</v>
      </c>
      <c r="X75">
        <f t="shared" si="16"/>
        <v>0</v>
      </c>
    </row>
    <row r="76" spans="1:24">
      <c r="A76">
        <v>20</v>
      </c>
      <c r="B76">
        <v>3</v>
      </c>
      <c r="C76" t="s">
        <v>14</v>
      </c>
      <c r="D76" s="79">
        <f t="shared" si="12"/>
        <v>1220203</v>
      </c>
      <c r="E76">
        <v>100</v>
      </c>
      <c r="F76" t="s">
        <v>410</v>
      </c>
      <c r="G76">
        <f t="shared" si="17"/>
        <v>100</v>
      </c>
      <c r="H76" s="21">
        <v>2</v>
      </c>
      <c r="I76" s="21" t="s">
        <v>1246</v>
      </c>
      <c r="K76" s="21">
        <f>INDEX(Missions!K:K,MATCH('OLD Mission Enemy Waves'!A76,Missions!A:A,0))</f>
        <v>1</v>
      </c>
      <c r="L76" s="21">
        <f>INDEX(AffinityRel[AffinityWeak],MATCH(K76,AffinityRel[Affinity],0))</f>
        <v>2</v>
      </c>
      <c r="M76" s="21">
        <v>2</v>
      </c>
      <c r="N76" s="7">
        <v>3012</v>
      </c>
      <c r="O76">
        <f t="shared" si="13"/>
        <v>12</v>
      </c>
      <c r="P76" s="21">
        <f t="shared" si="11"/>
        <v>5</v>
      </c>
      <c r="R76">
        <v>18</v>
      </c>
      <c r="S76">
        <v>3</v>
      </c>
      <c r="T76" t="str">
        <f>IF(C76="Boss","--",INDEX('Enemy Waves'!AB:AB,IFERROR(MATCH('OLD Mission Enemy Waves'!D:D,'Enemy Waves'!A:A,0),1)))</f>
        <v>20</v>
      </c>
      <c r="U76">
        <f t="shared" si="18"/>
        <v>3</v>
      </c>
      <c r="V76">
        <f t="shared" si="14"/>
        <v>0</v>
      </c>
      <c r="W76">
        <f t="shared" si="15"/>
        <v>1</v>
      </c>
      <c r="X76">
        <f t="shared" si="16"/>
        <v>2</v>
      </c>
    </row>
    <row r="77" spans="1:24">
      <c r="A77">
        <v>20</v>
      </c>
      <c r="B77">
        <v>4</v>
      </c>
      <c r="C77" t="s">
        <v>14</v>
      </c>
      <c r="D77" s="79">
        <f t="shared" si="12"/>
        <v>1220204</v>
      </c>
      <c r="E77">
        <v>100</v>
      </c>
      <c r="F77" t="s">
        <v>409</v>
      </c>
      <c r="G77">
        <f t="shared" si="17"/>
        <v>100</v>
      </c>
      <c r="H77" s="21">
        <v>2</v>
      </c>
      <c r="I77" s="21" t="s">
        <v>1246</v>
      </c>
      <c r="K77" s="21">
        <f>INDEX(Missions!K:K,MATCH('OLD Mission Enemy Waves'!A77,Missions!A:A,0))</f>
        <v>1</v>
      </c>
      <c r="L77" s="21">
        <f>INDEX(AffinityRel[AffinityWeak],MATCH(K77,AffinityRel[Affinity],0))</f>
        <v>2</v>
      </c>
      <c r="M77" s="21">
        <v>2</v>
      </c>
      <c r="N77" s="7">
        <v>2020</v>
      </c>
      <c r="O77">
        <f t="shared" si="13"/>
        <v>12</v>
      </c>
      <c r="P77" s="21">
        <f t="shared" si="11"/>
        <v>5</v>
      </c>
      <c r="R77">
        <v>19</v>
      </c>
      <c r="S77">
        <v>2</v>
      </c>
      <c r="T77" t="str">
        <f>IF(C77="Boss","--",INDEX('Enemy Waves'!AB:AB,IFERROR(MATCH('OLD Mission Enemy Waves'!D:D,'Enemy Waves'!A:A,0),1)))</f>
        <v>20</v>
      </c>
      <c r="U77">
        <f t="shared" si="18"/>
        <v>2</v>
      </c>
      <c r="V77">
        <f t="shared" si="14"/>
        <v>0</v>
      </c>
      <c r="W77">
        <f t="shared" si="15"/>
        <v>2</v>
      </c>
      <c r="X77">
        <f t="shared" si="16"/>
        <v>0</v>
      </c>
    </row>
    <row r="78" spans="1:24">
      <c r="A78">
        <v>20</v>
      </c>
      <c r="B78">
        <v>5</v>
      </c>
      <c r="C78" t="s">
        <v>13</v>
      </c>
      <c r="D78" s="79" t="str">
        <f t="shared" si="12"/>
        <v>b1020</v>
      </c>
      <c r="E78">
        <v>100</v>
      </c>
      <c r="F78" t="s">
        <v>242</v>
      </c>
      <c r="G78" t="str">
        <f t="shared" si="17"/>
        <v/>
      </c>
      <c r="H78" s="21">
        <v>2</v>
      </c>
      <c r="I78" s="21" t="s">
        <v>1246</v>
      </c>
      <c r="K78" s="21">
        <f>INDEX(Missions!K:K,MATCH('OLD Mission Enemy Waves'!A78,Missions!A:A,0))</f>
        <v>1</v>
      </c>
      <c r="L78" s="21">
        <f>INDEX(AffinityRel[AffinityWeak],MATCH(K78,AffinityRel[Affinity],0))</f>
        <v>2</v>
      </c>
      <c r="M78" s="21">
        <v>2</v>
      </c>
      <c r="N78" s="7" t="s">
        <v>242</v>
      </c>
      <c r="O78">
        <f t="shared" si="13"/>
        <v>12</v>
      </c>
      <c r="P78" s="21">
        <f t="shared" si="11"/>
        <v>5</v>
      </c>
      <c r="R78">
        <v>20</v>
      </c>
      <c r="S78">
        <v>0</v>
      </c>
      <c r="T78" t="str">
        <f>IF(C78="Boss","--",INDEX('Enemy Waves'!AB:AB,IFERROR(MATCH('OLD Mission Enemy Waves'!D:D,'Enemy Waves'!A:A,0),1)))</f>
        <v>--</v>
      </c>
      <c r="U78">
        <f t="shared" si="18"/>
        <v>0</v>
      </c>
      <c r="V78">
        <f t="shared" si="14"/>
        <v>0</v>
      </c>
      <c r="W78">
        <f t="shared" si="15"/>
        <v>0</v>
      </c>
      <c r="X78">
        <f t="shared" si="16"/>
        <v>0</v>
      </c>
    </row>
    <row r="79" spans="1:24">
      <c r="A79">
        <v>21</v>
      </c>
      <c r="B79">
        <v>1</v>
      </c>
      <c r="C79" t="s">
        <v>14</v>
      </c>
      <c r="D79" s="79">
        <f t="shared" si="12"/>
        <v>2320211</v>
      </c>
      <c r="E79">
        <v>100</v>
      </c>
      <c r="F79" t="s">
        <v>1013</v>
      </c>
      <c r="G79">
        <f t="shared" si="17"/>
        <v>100</v>
      </c>
      <c r="H79" s="21">
        <v>2</v>
      </c>
      <c r="I79" s="21" t="s">
        <v>1247</v>
      </c>
      <c r="K79" s="21">
        <f>INDEX(Missions!K:K,MATCH('OLD Mission Enemy Waves'!A79,Missions!A:A,0))</f>
        <v>2</v>
      </c>
      <c r="L79" s="21">
        <f>INDEX(AffinityRel[AffinityWeak],MATCH(K79,AffinityRel[Affinity],0))</f>
        <v>3</v>
      </c>
      <c r="M79" s="21">
        <v>2</v>
      </c>
      <c r="N79" s="7">
        <v>4040</v>
      </c>
      <c r="O79">
        <f t="shared" si="13"/>
        <v>9</v>
      </c>
      <c r="P79" s="21">
        <f t="shared" si="11"/>
        <v>3</v>
      </c>
      <c r="R79">
        <v>21</v>
      </c>
      <c r="S79">
        <v>4</v>
      </c>
      <c r="T79" t="str">
        <f>IF(C79="Boss","--",INDEX('Enemy Waves'!AB:AB,IFERROR(MATCH('OLD Mission Enemy Waves'!D:D,'Enemy Waves'!A:A,0),1)))</f>
        <v>21</v>
      </c>
      <c r="U79">
        <f t="shared" si="18"/>
        <v>4</v>
      </c>
      <c r="V79">
        <f t="shared" si="14"/>
        <v>0</v>
      </c>
      <c r="W79">
        <f t="shared" si="15"/>
        <v>4</v>
      </c>
      <c r="X79">
        <f t="shared" si="16"/>
        <v>0</v>
      </c>
    </row>
    <row r="80" spans="1:24">
      <c r="A80">
        <v>21</v>
      </c>
      <c r="B80">
        <v>2</v>
      </c>
      <c r="C80" t="s">
        <v>14</v>
      </c>
      <c r="D80" s="79">
        <f t="shared" si="12"/>
        <v>2320212</v>
      </c>
      <c r="E80">
        <v>100</v>
      </c>
      <c r="F80" t="s">
        <v>420</v>
      </c>
      <c r="G80">
        <f t="shared" si="17"/>
        <v>100</v>
      </c>
      <c r="H80" s="21">
        <v>2</v>
      </c>
      <c r="I80" s="21" t="s">
        <v>1247</v>
      </c>
      <c r="K80" s="21">
        <f>INDEX(Missions!K:K,MATCH('OLD Mission Enemy Waves'!A80,Missions!A:A,0))</f>
        <v>2</v>
      </c>
      <c r="L80" s="21">
        <f>INDEX(AffinityRel[AffinityWeak],MATCH(K80,AffinityRel[Affinity],0))</f>
        <v>3</v>
      </c>
      <c r="M80" s="21">
        <v>2</v>
      </c>
      <c r="N80" s="7">
        <v>5203</v>
      </c>
      <c r="O80">
        <f t="shared" si="13"/>
        <v>9</v>
      </c>
      <c r="P80" s="21">
        <f t="shared" si="11"/>
        <v>3</v>
      </c>
      <c r="R80">
        <v>22</v>
      </c>
      <c r="S80">
        <v>5</v>
      </c>
      <c r="T80" t="str">
        <f>IF(C80="Boss","--",INDEX('Enemy Waves'!AB:AB,IFERROR(MATCH('OLD Mission Enemy Waves'!D:D,'Enemy Waves'!A:A,0),1)))</f>
        <v>21</v>
      </c>
      <c r="U80">
        <f t="shared" si="18"/>
        <v>5</v>
      </c>
      <c r="V80">
        <f t="shared" si="14"/>
        <v>2</v>
      </c>
      <c r="W80">
        <f t="shared" si="15"/>
        <v>0</v>
      </c>
      <c r="X80">
        <f t="shared" si="16"/>
        <v>3</v>
      </c>
    </row>
    <row r="81" spans="1:24">
      <c r="A81">
        <v>21</v>
      </c>
      <c r="B81">
        <v>3</v>
      </c>
      <c r="C81" t="s">
        <v>13</v>
      </c>
      <c r="D81" s="79" t="str">
        <f t="shared" si="12"/>
        <v>b1021</v>
      </c>
      <c r="E81">
        <v>100</v>
      </c>
      <c r="F81" t="s">
        <v>242</v>
      </c>
      <c r="G81" t="str">
        <f t="shared" si="17"/>
        <v/>
      </c>
      <c r="H81" s="21">
        <v>2</v>
      </c>
      <c r="I81" s="21" t="s">
        <v>1247</v>
      </c>
      <c r="K81" s="21">
        <f>INDEX(Missions!K:K,MATCH('OLD Mission Enemy Waves'!A81,Missions!A:A,0))</f>
        <v>2</v>
      </c>
      <c r="L81" s="21">
        <f>INDEX(AffinityRel[AffinityWeak],MATCH(K81,AffinityRel[Affinity],0))</f>
        <v>3</v>
      </c>
      <c r="M81" s="21">
        <v>2</v>
      </c>
      <c r="N81" s="7" t="s">
        <v>242</v>
      </c>
      <c r="O81">
        <f t="shared" si="13"/>
        <v>9</v>
      </c>
      <c r="P81" s="21">
        <f t="shared" si="11"/>
        <v>3</v>
      </c>
      <c r="R81">
        <v>23</v>
      </c>
      <c r="S81">
        <v>0</v>
      </c>
      <c r="T81" t="str">
        <f>IF(C81="Boss","--",INDEX('Enemy Waves'!AB:AB,IFERROR(MATCH('OLD Mission Enemy Waves'!D:D,'Enemy Waves'!A:A,0),1)))</f>
        <v>--</v>
      </c>
      <c r="U81">
        <f t="shared" si="18"/>
        <v>0</v>
      </c>
      <c r="V81">
        <f t="shared" si="14"/>
        <v>0</v>
      </c>
      <c r="W81">
        <f t="shared" si="15"/>
        <v>0</v>
      </c>
      <c r="X81">
        <f t="shared" si="16"/>
        <v>0</v>
      </c>
    </row>
    <row r="82" spans="1:24">
      <c r="A82">
        <v>22</v>
      </c>
      <c r="B82">
        <v>1</v>
      </c>
      <c r="C82" t="s">
        <v>14</v>
      </c>
      <c r="D82" s="79">
        <f t="shared" si="12"/>
        <v>2320221</v>
      </c>
      <c r="E82">
        <v>100</v>
      </c>
      <c r="F82" t="s">
        <v>411</v>
      </c>
      <c r="G82">
        <f t="shared" si="17"/>
        <v>100</v>
      </c>
      <c r="H82" s="21">
        <v>2</v>
      </c>
      <c r="I82" s="21" t="s">
        <v>1247</v>
      </c>
      <c r="K82" s="21">
        <f>INDEX(Missions!K:K,MATCH('OLD Mission Enemy Waves'!A82,Missions!A:A,0))</f>
        <v>2</v>
      </c>
      <c r="L82" s="21">
        <f>INDEX(AffinityRel[AffinityWeak],MATCH(K82,AffinityRel[Affinity],0))</f>
        <v>3</v>
      </c>
      <c r="M82" s="21">
        <v>2</v>
      </c>
      <c r="N82" s="7">
        <v>4202</v>
      </c>
      <c r="O82">
        <f t="shared" si="13"/>
        <v>10</v>
      </c>
      <c r="P82" s="21">
        <f t="shared" si="11"/>
        <v>5</v>
      </c>
      <c r="R82">
        <v>24</v>
      </c>
      <c r="S82">
        <v>4</v>
      </c>
      <c r="T82" t="str">
        <f>IF(C82="Boss","--",INDEX('Enemy Waves'!AB:AB,IFERROR(MATCH('OLD Mission Enemy Waves'!D:D,'Enemy Waves'!A:A,0),1)))</f>
        <v>22</v>
      </c>
      <c r="U82">
        <f t="shared" si="18"/>
        <v>4</v>
      </c>
      <c r="V82">
        <f t="shared" si="14"/>
        <v>2</v>
      </c>
      <c r="W82">
        <f t="shared" si="15"/>
        <v>0</v>
      </c>
      <c r="X82">
        <f t="shared" si="16"/>
        <v>2</v>
      </c>
    </row>
    <row r="83" spans="1:24">
      <c r="A83">
        <v>22</v>
      </c>
      <c r="B83">
        <v>2</v>
      </c>
      <c r="C83" t="s">
        <v>14</v>
      </c>
      <c r="D83" s="79">
        <f t="shared" si="12"/>
        <v>2320222</v>
      </c>
      <c r="E83">
        <v>100</v>
      </c>
      <c r="F83" t="s">
        <v>409</v>
      </c>
      <c r="G83">
        <f t="shared" si="17"/>
        <v>100</v>
      </c>
      <c r="H83" s="21">
        <v>2</v>
      </c>
      <c r="I83" s="21" t="s">
        <v>1247</v>
      </c>
      <c r="K83" s="21">
        <f>INDEX(Missions!K:K,MATCH('OLD Mission Enemy Waves'!A83,Missions!A:A,0))</f>
        <v>2</v>
      </c>
      <c r="L83" s="21">
        <f>INDEX(AffinityRel[AffinityWeak],MATCH(K83,AffinityRel[Affinity],0))</f>
        <v>3</v>
      </c>
      <c r="M83" s="21">
        <v>2</v>
      </c>
      <c r="N83" s="7">
        <v>2002</v>
      </c>
      <c r="O83">
        <f t="shared" si="13"/>
        <v>10</v>
      </c>
      <c r="P83" s="21">
        <f t="shared" si="11"/>
        <v>5</v>
      </c>
      <c r="R83">
        <v>25</v>
      </c>
      <c r="S83">
        <v>2</v>
      </c>
      <c r="T83" t="str">
        <f>IF(C83="Boss","--",INDEX('Enemy Waves'!AB:AB,IFERROR(MATCH('OLD Mission Enemy Waves'!D:D,'Enemy Waves'!A:A,0),1)))</f>
        <v>22</v>
      </c>
      <c r="U83">
        <f t="shared" si="18"/>
        <v>2</v>
      </c>
      <c r="V83">
        <f t="shared" si="14"/>
        <v>0</v>
      </c>
      <c r="W83">
        <f t="shared" si="15"/>
        <v>0</v>
      </c>
      <c r="X83">
        <f t="shared" si="16"/>
        <v>2</v>
      </c>
    </row>
    <row r="84" spans="1:24">
      <c r="A84">
        <v>22</v>
      </c>
      <c r="B84">
        <v>3</v>
      </c>
      <c r="C84" t="s">
        <v>14</v>
      </c>
      <c r="D84" s="79">
        <f t="shared" si="12"/>
        <v>2320223</v>
      </c>
      <c r="E84">
        <v>100</v>
      </c>
      <c r="F84" t="s">
        <v>409</v>
      </c>
      <c r="G84">
        <f t="shared" si="17"/>
        <v>100</v>
      </c>
      <c r="H84" s="21">
        <v>2</v>
      </c>
      <c r="I84" s="21" t="s">
        <v>1247</v>
      </c>
      <c r="K84" s="21">
        <f>INDEX(Missions!K:K,MATCH('OLD Mission Enemy Waves'!A84,Missions!A:A,0))</f>
        <v>2</v>
      </c>
      <c r="L84" s="21">
        <f>INDEX(AffinityRel[AffinityWeak],MATCH(K84,AffinityRel[Affinity],0))</f>
        <v>3</v>
      </c>
      <c r="M84" s="21">
        <v>2</v>
      </c>
      <c r="N84" s="7">
        <v>2101</v>
      </c>
      <c r="O84">
        <f t="shared" si="13"/>
        <v>10</v>
      </c>
      <c r="P84" s="21">
        <f t="shared" si="11"/>
        <v>5</v>
      </c>
      <c r="R84">
        <v>26</v>
      </c>
      <c r="S84">
        <v>2</v>
      </c>
      <c r="T84" t="str">
        <f>IF(C84="Boss","--",INDEX('Enemy Waves'!AB:AB,IFERROR(MATCH('OLD Mission Enemy Waves'!D:D,'Enemy Waves'!A:A,0),1)))</f>
        <v>22</v>
      </c>
      <c r="U84">
        <f t="shared" si="18"/>
        <v>2</v>
      </c>
      <c r="V84">
        <f t="shared" si="14"/>
        <v>1</v>
      </c>
      <c r="W84">
        <f t="shared" si="15"/>
        <v>0</v>
      </c>
      <c r="X84">
        <f t="shared" si="16"/>
        <v>1</v>
      </c>
    </row>
    <row r="85" spans="1:24">
      <c r="A85">
        <v>22</v>
      </c>
      <c r="B85">
        <v>4</v>
      </c>
      <c r="C85" t="s">
        <v>14</v>
      </c>
      <c r="D85" s="79">
        <f t="shared" si="12"/>
        <v>2320224</v>
      </c>
      <c r="E85">
        <v>100</v>
      </c>
      <c r="F85" t="s">
        <v>409</v>
      </c>
      <c r="G85">
        <f t="shared" si="17"/>
        <v>100</v>
      </c>
      <c r="H85" s="21">
        <v>2</v>
      </c>
      <c r="I85" s="21" t="s">
        <v>1247</v>
      </c>
      <c r="K85" s="21">
        <f>INDEX(Missions!K:K,MATCH('OLD Mission Enemy Waves'!A85,Missions!A:A,0))</f>
        <v>2</v>
      </c>
      <c r="L85" s="21">
        <f>INDEX(AffinityRel[AffinityWeak],MATCH(K85,AffinityRel[Affinity],0))</f>
        <v>3</v>
      </c>
      <c r="M85" s="21">
        <v>2</v>
      </c>
      <c r="N85" s="7">
        <v>2011</v>
      </c>
      <c r="O85">
        <f t="shared" si="13"/>
        <v>10</v>
      </c>
      <c r="P85" s="21">
        <f t="shared" si="11"/>
        <v>5</v>
      </c>
      <c r="R85">
        <v>27</v>
      </c>
      <c r="S85">
        <v>2</v>
      </c>
      <c r="T85" t="str">
        <f>IF(C85="Boss","--",INDEX('Enemy Waves'!AB:AB,IFERROR(MATCH('OLD Mission Enemy Waves'!D:D,'Enemy Waves'!A:A,0),1)))</f>
        <v>22</v>
      </c>
      <c r="U85">
        <f t="shared" si="18"/>
        <v>2</v>
      </c>
      <c r="V85">
        <f t="shared" si="14"/>
        <v>0</v>
      </c>
      <c r="W85">
        <f t="shared" si="15"/>
        <v>1</v>
      </c>
      <c r="X85">
        <f t="shared" si="16"/>
        <v>1</v>
      </c>
    </row>
    <row r="86" spans="1:24">
      <c r="A86">
        <v>22</v>
      </c>
      <c r="B86">
        <v>5</v>
      </c>
      <c r="C86" t="s">
        <v>13</v>
      </c>
      <c r="D86" s="79" t="str">
        <f t="shared" si="12"/>
        <v>b1022</v>
      </c>
      <c r="E86">
        <v>100</v>
      </c>
      <c r="F86" t="s">
        <v>242</v>
      </c>
      <c r="G86" t="str">
        <f t="shared" si="17"/>
        <v/>
      </c>
      <c r="H86" s="21">
        <v>2</v>
      </c>
      <c r="I86" s="21" t="s">
        <v>1247</v>
      </c>
      <c r="K86" s="21">
        <f>INDEX(Missions!K:K,MATCH('OLD Mission Enemy Waves'!A86,Missions!A:A,0))</f>
        <v>2</v>
      </c>
      <c r="L86" s="21">
        <f>INDEX(AffinityRel[AffinityWeak],MATCH(K86,AffinityRel[Affinity],0))</f>
        <v>3</v>
      </c>
      <c r="M86" s="21">
        <v>2</v>
      </c>
      <c r="N86" s="7" t="s">
        <v>242</v>
      </c>
      <c r="O86">
        <f t="shared" si="13"/>
        <v>10</v>
      </c>
      <c r="P86" s="21">
        <f t="shared" si="11"/>
        <v>5</v>
      </c>
      <c r="R86">
        <v>28</v>
      </c>
      <c r="S86">
        <v>0</v>
      </c>
      <c r="T86" t="str">
        <f>IF(C86="Boss","--",INDEX('Enemy Waves'!AB:AB,IFERROR(MATCH('OLD Mission Enemy Waves'!D:D,'Enemy Waves'!A:A,0),1)))</f>
        <v>--</v>
      </c>
      <c r="U86">
        <f t="shared" si="18"/>
        <v>0</v>
      </c>
      <c r="V86">
        <f t="shared" si="14"/>
        <v>0</v>
      </c>
      <c r="W86">
        <f t="shared" si="15"/>
        <v>0</v>
      </c>
      <c r="X86">
        <f t="shared" si="16"/>
        <v>0</v>
      </c>
    </row>
    <row r="87" spans="1:24">
      <c r="A87">
        <v>23</v>
      </c>
      <c r="B87">
        <v>1</v>
      </c>
      <c r="C87" t="s">
        <v>14</v>
      </c>
      <c r="D87" s="79">
        <f t="shared" si="12"/>
        <v>5420231</v>
      </c>
      <c r="E87">
        <v>100</v>
      </c>
      <c r="F87" t="s">
        <v>412</v>
      </c>
      <c r="G87">
        <f t="shared" si="17"/>
        <v>100</v>
      </c>
      <c r="H87" s="21">
        <v>2</v>
      </c>
      <c r="I87" s="21" t="s">
        <v>1248</v>
      </c>
      <c r="K87" s="21">
        <f>INDEX(Missions!K:K,MATCH('OLD Mission Enemy Waves'!A87,Missions!A:A,0))</f>
        <v>5</v>
      </c>
      <c r="L87" s="21">
        <f>INDEX(AffinityRel[AffinityWeak],MATCH(K87,AffinityRel[Affinity],0))</f>
        <v>4</v>
      </c>
      <c r="M87" s="21">
        <v>2</v>
      </c>
      <c r="N87" s="7">
        <v>5230</v>
      </c>
      <c r="O87">
        <f t="shared" si="13"/>
        <v>8</v>
      </c>
      <c r="P87" s="21">
        <f t="shared" si="11"/>
        <v>3</v>
      </c>
      <c r="R87">
        <v>29</v>
      </c>
      <c r="S87">
        <v>5</v>
      </c>
      <c r="T87" t="str">
        <f>IF(C87="Boss","--",INDEX('Enemy Waves'!AB:AB,IFERROR(MATCH('OLD Mission Enemy Waves'!D:D,'Enemy Waves'!A:A,0),1)))</f>
        <v>23</v>
      </c>
      <c r="U87">
        <f t="shared" si="18"/>
        <v>5</v>
      </c>
      <c r="V87">
        <f t="shared" si="14"/>
        <v>2</v>
      </c>
      <c r="W87">
        <f t="shared" si="15"/>
        <v>3</v>
      </c>
      <c r="X87">
        <f t="shared" si="16"/>
        <v>0</v>
      </c>
    </row>
    <row r="88" spans="1:24">
      <c r="A88">
        <v>23</v>
      </c>
      <c r="B88">
        <v>2</v>
      </c>
      <c r="C88" t="s">
        <v>14</v>
      </c>
      <c r="D88" s="79">
        <f t="shared" si="12"/>
        <v>5420232</v>
      </c>
      <c r="E88">
        <v>100</v>
      </c>
      <c r="F88" t="s">
        <v>410</v>
      </c>
      <c r="G88">
        <f t="shared" si="17"/>
        <v>100</v>
      </c>
      <c r="H88" s="21">
        <v>2</v>
      </c>
      <c r="I88" s="21" t="s">
        <v>1248</v>
      </c>
      <c r="K88" s="21">
        <f>INDEX(Missions!K:K,MATCH('OLD Mission Enemy Waves'!A88,Missions!A:A,0))</f>
        <v>5</v>
      </c>
      <c r="L88" s="21">
        <f>INDEX(AffinityRel[AffinityWeak],MATCH(K88,AffinityRel[Affinity],0))</f>
        <v>4</v>
      </c>
      <c r="M88" s="21">
        <v>2</v>
      </c>
      <c r="N88" s="7">
        <v>3201</v>
      </c>
      <c r="O88">
        <f t="shared" si="13"/>
        <v>8</v>
      </c>
      <c r="P88" s="21">
        <f t="shared" si="11"/>
        <v>3</v>
      </c>
      <c r="R88">
        <v>30</v>
      </c>
      <c r="S88">
        <v>3</v>
      </c>
      <c r="T88" t="str">
        <f>IF(C88="Boss","--",INDEX('Enemy Waves'!AB:AB,IFERROR(MATCH('OLD Mission Enemy Waves'!D:D,'Enemy Waves'!A:A,0),1)))</f>
        <v>23</v>
      </c>
      <c r="U88">
        <f t="shared" si="18"/>
        <v>3</v>
      </c>
      <c r="V88">
        <f t="shared" si="14"/>
        <v>2</v>
      </c>
      <c r="W88">
        <f t="shared" si="15"/>
        <v>0</v>
      </c>
      <c r="X88">
        <f t="shared" si="16"/>
        <v>1</v>
      </c>
    </row>
    <row r="89" spans="1:24">
      <c r="A89">
        <v>23</v>
      </c>
      <c r="B89">
        <v>3</v>
      </c>
      <c r="C89" t="s">
        <v>13</v>
      </c>
      <c r="D89" s="79" t="str">
        <f t="shared" si="12"/>
        <v>b1023</v>
      </c>
      <c r="E89">
        <v>100</v>
      </c>
      <c r="F89" t="s">
        <v>242</v>
      </c>
      <c r="G89" t="str">
        <f t="shared" si="17"/>
        <v/>
      </c>
      <c r="H89" s="21">
        <v>2</v>
      </c>
      <c r="I89" s="21" t="s">
        <v>1248</v>
      </c>
      <c r="K89" s="21">
        <f>INDEX(Missions!K:K,MATCH('OLD Mission Enemy Waves'!A89,Missions!A:A,0))</f>
        <v>5</v>
      </c>
      <c r="L89" s="21">
        <f>INDEX(AffinityRel[AffinityWeak],MATCH(K89,AffinityRel[Affinity],0))</f>
        <v>4</v>
      </c>
      <c r="M89" s="21">
        <v>2</v>
      </c>
      <c r="N89" s="7" t="s">
        <v>242</v>
      </c>
      <c r="O89">
        <f t="shared" si="13"/>
        <v>8</v>
      </c>
      <c r="P89" s="21">
        <f t="shared" si="11"/>
        <v>3</v>
      </c>
      <c r="R89">
        <v>31</v>
      </c>
      <c r="S89">
        <v>0</v>
      </c>
      <c r="T89" t="str">
        <f>IF(C89="Boss","--",INDEX('Enemy Waves'!AB:AB,IFERROR(MATCH('OLD Mission Enemy Waves'!D:D,'Enemy Waves'!A:A,0),1)))</f>
        <v>--</v>
      </c>
      <c r="U89">
        <f t="shared" si="18"/>
        <v>0</v>
      </c>
      <c r="V89">
        <f t="shared" si="14"/>
        <v>0</v>
      </c>
      <c r="W89">
        <f t="shared" si="15"/>
        <v>0</v>
      </c>
      <c r="X89">
        <f t="shared" si="16"/>
        <v>0</v>
      </c>
    </row>
    <row r="90" spans="1:24">
      <c r="A90">
        <v>24</v>
      </c>
      <c r="B90">
        <v>1</v>
      </c>
      <c r="C90" t="s">
        <v>14</v>
      </c>
      <c r="D90" s="79">
        <f t="shared" si="12"/>
        <v>5420241</v>
      </c>
      <c r="E90">
        <v>100</v>
      </c>
      <c r="F90" t="s">
        <v>417</v>
      </c>
      <c r="G90">
        <f t="shared" si="17"/>
        <v>100</v>
      </c>
      <c r="H90" s="21">
        <v>2</v>
      </c>
      <c r="I90" s="21" t="s">
        <v>1248</v>
      </c>
      <c r="K90" s="21">
        <f>INDEX(Missions!K:K,MATCH('OLD Mission Enemy Waves'!A90,Missions!A:A,0))</f>
        <v>5</v>
      </c>
      <c r="L90" s="21">
        <f>INDEX(AffinityRel[AffinityWeak],MATCH(K90,AffinityRel[Affinity],0))</f>
        <v>4</v>
      </c>
      <c r="M90" s="21">
        <v>2</v>
      </c>
      <c r="N90" s="7">
        <v>3030</v>
      </c>
      <c r="O90">
        <f t="shared" si="13"/>
        <v>10</v>
      </c>
      <c r="P90" s="21">
        <f t="shared" si="11"/>
        <v>4</v>
      </c>
      <c r="R90">
        <v>32</v>
      </c>
      <c r="S90">
        <v>3</v>
      </c>
      <c r="T90" t="str">
        <f>IF(C90="Boss","--",INDEX('Enemy Waves'!AB:AB,IFERROR(MATCH('OLD Mission Enemy Waves'!D:D,'Enemy Waves'!A:A,0),1)))</f>
        <v>24</v>
      </c>
      <c r="U90">
        <f t="shared" si="18"/>
        <v>3</v>
      </c>
      <c r="V90">
        <f t="shared" si="14"/>
        <v>0</v>
      </c>
      <c r="W90">
        <f t="shared" si="15"/>
        <v>3</v>
      </c>
      <c r="X90">
        <f t="shared" si="16"/>
        <v>0</v>
      </c>
    </row>
    <row r="91" spans="1:24">
      <c r="A91">
        <v>24</v>
      </c>
      <c r="B91">
        <v>2</v>
      </c>
      <c r="C91" t="s">
        <v>14</v>
      </c>
      <c r="D91" s="79">
        <f t="shared" si="12"/>
        <v>5420242</v>
      </c>
      <c r="E91">
        <v>100</v>
      </c>
      <c r="F91" t="s">
        <v>411</v>
      </c>
      <c r="G91">
        <f t="shared" si="17"/>
        <v>100</v>
      </c>
      <c r="H91" s="21">
        <v>2</v>
      </c>
      <c r="I91" s="21" t="s">
        <v>1248</v>
      </c>
      <c r="K91" s="21">
        <f>INDEX(Missions!K:K,MATCH('OLD Mission Enemy Waves'!A91,Missions!A:A,0))</f>
        <v>5</v>
      </c>
      <c r="L91" s="21">
        <f>INDEX(AffinityRel[AffinityWeak],MATCH(K91,AffinityRel[Affinity],0))</f>
        <v>4</v>
      </c>
      <c r="M91" s="21">
        <v>2</v>
      </c>
      <c r="N91" s="7">
        <v>4220</v>
      </c>
      <c r="O91">
        <f t="shared" si="13"/>
        <v>10</v>
      </c>
      <c r="P91" s="21">
        <f t="shared" si="11"/>
        <v>4</v>
      </c>
      <c r="R91">
        <v>33</v>
      </c>
      <c r="S91">
        <v>3</v>
      </c>
      <c r="T91" t="str">
        <f>IF(C91="Boss","--",INDEX('Enemy Waves'!AB:AB,IFERROR(MATCH('OLD Mission Enemy Waves'!D:D,'Enemy Waves'!A:A,0),1)))</f>
        <v>24</v>
      </c>
      <c r="U91">
        <f t="shared" si="18"/>
        <v>4</v>
      </c>
      <c r="V91">
        <f t="shared" si="14"/>
        <v>2</v>
      </c>
      <c r="W91">
        <f t="shared" si="15"/>
        <v>2</v>
      </c>
      <c r="X91">
        <f t="shared" si="16"/>
        <v>0</v>
      </c>
    </row>
    <row r="92" spans="1:24">
      <c r="A92">
        <v>24</v>
      </c>
      <c r="B92">
        <v>3</v>
      </c>
      <c r="C92" t="s">
        <v>14</v>
      </c>
      <c r="D92" s="79">
        <f t="shared" si="12"/>
        <v>5420243</v>
      </c>
      <c r="E92">
        <v>100</v>
      </c>
      <c r="F92" t="s">
        <v>410</v>
      </c>
      <c r="G92">
        <f t="shared" si="17"/>
        <v>100</v>
      </c>
      <c r="H92" s="21">
        <v>2</v>
      </c>
      <c r="I92" s="21" t="s">
        <v>1248</v>
      </c>
      <c r="K92" s="21">
        <f>INDEX(Missions!K:K,MATCH('OLD Mission Enemy Waves'!A92,Missions!A:A,0))</f>
        <v>5</v>
      </c>
      <c r="L92" s="21">
        <f>INDEX(AffinityRel[AffinityWeak],MATCH(K92,AffinityRel[Affinity],0))</f>
        <v>4</v>
      </c>
      <c r="M92" s="21">
        <v>2</v>
      </c>
      <c r="N92" s="7">
        <v>3012</v>
      </c>
      <c r="O92">
        <f t="shared" si="13"/>
        <v>10</v>
      </c>
      <c r="P92" s="21">
        <f t="shared" si="11"/>
        <v>4</v>
      </c>
      <c r="R92">
        <v>34</v>
      </c>
      <c r="S92">
        <v>3</v>
      </c>
      <c r="T92" t="str">
        <f>IF(C92="Boss","--",INDEX('Enemy Waves'!AB:AB,IFERROR(MATCH('OLD Mission Enemy Waves'!D:D,'Enemy Waves'!A:A,0),1)))</f>
        <v>24</v>
      </c>
      <c r="U92">
        <f t="shared" si="18"/>
        <v>3</v>
      </c>
      <c r="V92">
        <f t="shared" si="14"/>
        <v>0</v>
      </c>
      <c r="W92">
        <f t="shared" si="15"/>
        <v>1</v>
      </c>
      <c r="X92">
        <f t="shared" si="16"/>
        <v>2</v>
      </c>
    </row>
    <row r="93" spans="1:24">
      <c r="A93">
        <v>24</v>
      </c>
      <c r="B93">
        <v>4</v>
      </c>
      <c r="C93" t="s">
        <v>13</v>
      </c>
      <c r="D93" s="79" t="str">
        <f t="shared" si="12"/>
        <v>b1024</v>
      </c>
      <c r="E93">
        <v>100</v>
      </c>
      <c r="F93" t="s">
        <v>242</v>
      </c>
      <c r="G93" t="str">
        <f t="shared" si="17"/>
        <v/>
      </c>
      <c r="H93" s="21">
        <v>2</v>
      </c>
      <c r="I93" s="21" t="s">
        <v>1248</v>
      </c>
      <c r="K93" s="21">
        <f>INDEX(Missions!K:K,MATCH('OLD Mission Enemy Waves'!A93,Missions!A:A,0))</f>
        <v>5</v>
      </c>
      <c r="L93" s="21">
        <f>INDEX(AffinityRel[AffinityWeak],MATCH(K93,AffinityRel[Affinity],0))</f>
        <v>4</v>
      </c>
      <c r="M93" s="21">
        <v>2</v>
      </c>
      <c r="N93" s="7" t="s">
        <v>242</v>
      </c>
      <c r="O93">
        <f t="shared" si="13"/>
        <v>10</v>
      </c>
      <c r="P93" s="21">
        <f t="shared" si="11"/>
        <v>4</v>
      </c>
      <c r="R93">
        <v>35</v>
      </c>
      <c r="S93">
        <v>0</v>
      </c>
      <c r="T93" t="str">
        <f>IF(C93="Boss","--",INDEX('Enemy Waves'!AB:AB,IFERROR(MATCH('OLD Mission Enemy Waves'!D:D,'Enemy Waves'!A:A,0),1)))</f>
        <v>--</v>
      </c>
      <c r="U93">
        <f t="shared" si="18"/>
        <v>0</v>
      </c>
      <c r="V93">
        <f t="shared" si="14"/>
        <v>0</v>
      </c>
      <c r="W93">
        <f t="shared" si="15"/>
        <v>0</v>
      </c>
      <c r="X93">
        <f t="shared" si="16"/>
        <v>0</v>
      </c>
    </row>
    <row r="94" spans="1:24">
      <c r="A94">
        <v>25</v>
      </c>
      <c r="B94">
        <v>1</v>
      </c>
      <c r="C94" t="s">
        <v>14</v>
      </c>
      <c r="D94" s="79">
        <f t="shared" si="12"/>
        <v>5420251</v>
      </c>
      <c r="E94">
        <v>100</v>
      </c>
      <c r="F94" t="s">
        <v>1013</v>
      </c>
      <c r="G94">
        <f t="shared" si="17"/>
        <v>100</v>
      </c>
      <c r="H94" s="21">
        <v>2</v>
      </c>
      <c r="I94" s="21" t="s">
        <v>1248</v>
      </c>
      <c r="K94" s="21">
        <f>INDEX(Missions!K:K,MATCH('OLD Mission Enemy Waves'!A94,Missions!A:A,0))</f>
        <v>5</v>
      </c>
      <c r="L94" s="21">
        <f>INDEX(AffinityRel[AffinityWeak],MATCH(K94,AffinityRel[Affinity],0))</f>
        <v>4</v>
      </c>
      <c r="M94" s="21">
        <v>2</v>
      </c>
      <c r="N94" s="7">
        <v>4022</v>
      </c>
      <c r="O94">
        <f t="shared" si="13"/>
        <v>10</v>
      </c>
      <c r="P94" s="21">
        <f t="shared" si="11"/>
        <v>4</v>
      </c>
      <c r="R94">
        <v>36</v>
      </c>
      <c r="S94">
        <v>4</v>
      </c>
      <c r="T94" t="str">
        <f>IF(C94="Boss","--",INDEX('Enemy Waves'!AB:AB,IFERROR(MATCH('OLD Mission Enemy Waves'!D:D,'Enemy Waves'!A:A,0),1)))</f>
        <v>25</v>
      </c>
      <c r="U94">
        <f t="shared" si="18"/>
        <v>4</v>
      </c>
      <c r="V94">
        <f t="shared" si="14"/>
        <v>0</v>
      </c>
      <c r="W94">
        <f t="shared" si="15"/>
        <v>2</v>
      </c>
      <c r="X94">
        <f t="shared" si="16"/>
        <v>2</v>
      </c>
    </row>
    <row r="95" spans="1:24">
      <c r="A95">
        <v>25</v>
      </c>
      <c r="B95">
        <v>2</v>
      </c>
      <c r="C95" t="s">
        <v>14</v>
      </c>
      <c r="D95" s="79">
        <f t="shared" si="12"/>
        <v>5420252</v>
      </c>
      <c r="E95">
        <v>100</v>
      </c>
      <c r="F95" t="s">
        <v>409</v>
      </c>
      <c r="G95">
        <f t="shared" si="17"/>
        <v>100</v>
      </c>
      <c r="H95" s="21">
        <v>2</v>
      </c>
      <c r="I95" s="21" t="s">
        <v>1248</v>
      </c>
      <c r="K95" s="21">
        <f>INDEX(Missions!K:K,MATCH('OLD Mission Enemy Waves'!A95,Missions!A:A,0))</f>
        <v>5</v>
      </c>
      <c r="L95" s="21">
        <f>INDEX(AffinityRel[AffinityWeak],MATCH(K95,AffinityRel[Affinity],0))</f>
        <v>4</v>
      </c>
      <c r="M95" s="21">
        <v>2</v>
      </c>
      <c r="N95" s="7">
        <v>2011</v>
      </c>
      <c r="O95">
        <f t="shared" si="13"/>
        <v>10</v>
      </c>
      <c r="P95" s="21">
        <f t="shared" si="11"/>
        <v>4</v>
      </c>
      <c r="R95">
        <v>37</v>
      </c>
      <c r="S95">
        <v>2</v>
      </c>
      <c r="T95" t="str">
        <f>IF(C95="Boss","--",INDEX('Enemy Waves'!AB:AB,IFERROR(MATCH('OLD Mission Enemy Waves'!D:D,'Enemy Waves'!A:A,0),1)))</f>
        <v>25</v>
      </c>
      <c r="U95">
        <f t="shared" si="18"/>
        <v>2</v>
      </c>
      <c r="V95">
        <f t="shared" si="14"/>
        <v>0</v>
      </c>
      <c r="W95">
        <f t="shared" si="15"/>
        <v>1</v>
      </c>
      <c r="X95">
        <f t="shared" si="16"/>
        <v>1</v>
      </c>
    </row>
    <row r="96" spans="1:24">
      <c r="A96">
        <v>25</v>
      </c>
      <c r="B96">
        <v>3</v>
      </c>
      <c r="C96" t="s">
        <v>14</v>
      </c>
      <c r="D96" s="79">
        <f t="shared" si="12"/>
        <v>5420253</v>
      </c>
      <c r="E96">
        <v>100</v>
      </c>
      <c r="F96" t="s">
        <v>411</v>
      </c>
      <c r="G96">
        <f t="shared" si="17"/>
        <v>100</v>
      </c>
      <c r="H96" s="21">
        <v>2</v>
      </c>
      <c r="I96" s="21" t="s">
        <v>1248</v>
      </c>
      <c r="K96" s="21">
        <f>INDEX(Missions!K:K,MATCH('OLD Mission Enemy Waves'!A96,Missions!A:A,0))</f>
        <v>5</v>
      </c>
      <c r="L96" s="21">
        <f>INDEX(AffinityRel[AffinityWeak],MATCH(K96,AffinityRel[Affinity],0))</f>
        <v>4</v>
      </c>
      <c r="M96" s="21">
        <v>2</v>
      </c>
      <c r="N96" s="7">
        <v>4220</v>
      </c>
      <c r="O96">
        <f t="shared" si="13"/>
        <v>10</v>
      </c>
      <c r="P96" s="21">
        <f t="shared" si="11"/>
        <v>4</v>
      </c>
      <c r="R96">
        <v>38</v>
      </c>
      <c r="S96">
        <v>4</v>
      </c>
      <c r="T96" t="str">
        <f>IF(C96="Boss","--",INDEX('Enemy Waves'!AB:AB,IFERROR(MATCH('OLD Mission Enemy Waves'!D:D,'Enemy Waves'!A:A,0),1)))</f>
        <v>25</v>
      </c>
      <c r="U96">
        <f t="shared" si="18"/>
        <v>4</v>
      </c>
      <c r="V96">
        <f t="shared" si="14"/>
        <v>2</v>
      </c>
      <c r="W96">
        <f t="shared" si="15"/>
        <v>2</v>
      </c>
      <c r="X96">
        <f t="shared" si="16"/>
        <v>0</v>
      </c>
    </row>
    <row r="97" spans="1:24">
      <c r="A97">
        <v>25</v>
      </c>
      <c r="B97">
        <v>4</v>
      </c>
      <c r="C97" t="s">
        <v>13</v>
      </c>
      <c r="D97" s="79" t="str">
        <f t="shared" si="12"/>
        <v>b1025</v>
      </c>
      <c r="E97">
        <v>100</v>
      </c>
      <c r="F97" t="s">
        <v>242</v>
      </c>
      <c r="G97" t="str">
        <f t="shared" si="17"/>
        <v/>
      </c>
      <c r="H97" s="21">
        <v>2</v>
      </c>
      <c r="I97" s="21" t="s">
        <v>1248</v>
      </c>
      <c r="K97" s="21">
        <f>INDEX(Missions!K:K,MATCH('OLD Mission Enemy Waves'!A97,Missions!A:A,0))</f>
        <v>5</v>
      </c>
      <c r="L97" s="21">
        <f>INDEX(AffinityRel[AffinityWeak],MATCH(K97,AffinityRel[Affinity],0))</f>
        <v>4</v>
      </c>
      <c r="M97" s="21">
        <v>2</v>
      </c>
      <c r="N97" s="7" t="s">
        <v>242</v>
      </c>
      <c r="O97">
        <f t="shared" si="13"/>
        <v>10</v>
      </c>
      <c r="P97" s="21">
        <f t="shared" si="11"/>
        <v>4</v>
      </c>
      <c r="R97">
        <v>39</v>
      </c>
      <c r="S97">
        <v>0</v>
      </c>
      <c r="T97" t="str">
        <f>IF(C97="Boss","--",INDEX('Enemy Waves'!AB:AB,IFERROR(MATCH('OLD Mission Enemy Waves'!D:D,'Enemy Waves'!A:A,0),1)))</f>
        <v>--</v>
      </c>
      <c r="U97">
        <f t="shared" si="18"/>
        <v>0</v>
      </c>
      <c r="V97">
        <f t="shared" si="14"/>
        <v>0</v>
      </c>
      <c r="W97">
        <f t="shared" si="15"/>
        <v>0</v>
      </c>
      <c r="X97">
        <f t="shared" si="16"/>
        <v>0</v>
      </c>
    </row>
    <row r="98" spans="1:24">
      <c r="A98">
        <v>26</v>
      </c>
      <c r="B98">
        <v>1</v>
      </c>
      <c r="C98" t="s">
        <v>14</v>
      </c>
      <c r="D98" s="79">
        <f t="shared" si="12"/>
        <v>5420261</v>
      </c>
      <c r="E98">
        <v>100</v>
      </c>
      <c r="F98" t="s">
        <v>409</v>
      </c>
      <c r="G98">
        <f t="shared" si="17"/>
        <v>100</v>
      </c>
      <c r="H98" s="21">
        <v>2</v>
      </c>
      <c r="I98" s="21" t="s">
        <v>1248</v>
      </c>
      <c r="K98" s="21">
        <f>INDEX(Missions!K:K,MATCH('OLD Mission Enemy Waves'!A98,Missions!A:A,0))</f>
        <v>5</v>
      </c>
      <c r="L98" s="21">
        <f>INDEX(AffinityRel[AffinityWeak],MATCH(K98,AffinityRel[Affinity],0))</f>
        <v>4</v>
      </c>
      <c r="M98" s="21">
        <v>2</v>
      </c>
      <c r="N98" s="7">
        <v>2020</v>
      </c>
      <c r="O98">
        <f t="shared" si="13"/>
        <v>11</v>
      </c>
      <c r="P98" s="21">
        <f t="shared" si="11"/>
        <v>5</v>
      </c>
      <c r="R98">
        <v>40</v>
      </c>
      <c r="S98">
        <v>2</v>
      </c>
      <c r="T98" t="str">
        <f>IF(C98="Boss","--",INDEX('Enemy Waves'!AB:AB,IFERROR(MATCH('OLD Mission Enemy Waves'!D:D,'Enemy Waves'!A:A,0),1)))</f>
        <v>26</v>
      </c>
      <c r="U98">
        <f t="shared" si="18"/>
        <v>2</v>
      </c>
      <c r="V98">
        <f t="shared" si="14"/>
        <v>0</v>
      </c>
      <c r="W98">
        <f t="shared" si="15"/>
        <v>2</v>
      </c>
      <c r="X98">
        <f t="shared" si="16"/>
        <v>0</v>
      </c>
    </row>
    <row r="99" spans="1:24">
      <c r="A99">
        <v>26</v>
      </c>
      <c r="B99">
        <v>2</v>
      </c>
      <c r="C99" t="s">
        <v>14</v>
      </c>
      <c r="D99" s="79">
        <f t="shared" si="12"/>
        <v>5420262</v>
      </c>
      <c r="E99">
        <v>100</v>
      </c>
      <c r="F99" t="s">
        <v>417</v>
      </c>
      <c r="G99">
        <f t="shared" si="17"/>
        <v>100</v>
      </c>
      <c r="H99" s="21">
        <v>2</v>
      </c>
      <c r="I99" s="21" t="s">
        <v>1248</v>
      </c>
      <c r="K99" s="21">
        <f>INDEX(Missions!K:K,MATCH('OLD Mission Enemy Waves'!A99,Missions!A:A,0))</f>
        <v>5</v>
      </c>
      <c r="L99" s="21">
        <f>INDEX(AffinityRel[AffinityWeak],MATCH(K99,AffinityRel[Affinity],0))</f>
        <v>4</v>
      </c>
      <c r="M99" s="21">
        <v>2</v>
      </c>
      <c r="N99" s="7">
        <v>3030</v>
      </c>
      <c r="O99">
        <f t="shared" si="13"/>
        <v>11</v>
      </c>
      <c r="P99" s="21">
        <f t="shared" si="11"/>
        <v>5</v>
      </c>
      <c r="R99">
        <v>41</v>
      </c>
      <c r="S99">
        <v>3</v>
      </c>
      <c r="T99" t="str">
        <f>IF(C99="Boss","--",INDEX('Enemy Waves'!AB:AB,IFERROR(MATCH('OLD Mission Enemy Waves'!D:D,'Enemy Waves'!A:A,0),1)))</f>
        <v>26</v>
      </c>
      <c r="U99">
        <f t="shared" si="18"/>
        <v>3</v>
      </c>
      <c r="V99">
        <f t="shared" si="14"/>
        <v>0</v>
      </c>
      <c r="W99">
        <f t="shared" si="15"/>
        <v>3</v>
      </c>
      <c r="X99">
        <f t="shared" si="16"/>
        <v>0</v>
      </c>
    </row>
    <row r="100" spans="1:24">
      <c r="A100">
        <v>26</v>
      </c>
      <c r="B100">
        <v>3</v>
      </c>
      <c r="C100" t="s">
        <v>14</v>
      </c>
      <c r="D100" s="79">
        <f t="shared" si="12"/>
        <v>5420263</v>
      </c>
      <c r="E100">
        <v>100</v>
      </c>
      <c r="F100" t="s">
        <v>411</v>
      </c>
      <c r="G100">
        <f t="shared" si="17"/>
        <v>100</v>
      </c>
      <c r="H100" s="21">
        <v>2</v>
      </c>
      <c r="I100" s="21" t="s">
        <v>1248</v>
      </c>
      <c r="K100" s="21">
        <f>INDEX(Missions!K:K,MATCH('OLD Mission Enemy Waves'!A100,Missions!A:A,0))</f>
        <v>5</v>
      </c>
      <c r="L100" s="21">
        <f>INDEX(AffinityRel[AffinityWeak],MATCH(K100,AffinityRel[Affinity],0))</f>
        <v>4</v>
      </c>
      <c r="M100" s="21">
        <v>2</v>
      </c>
      <c r="N100" s="7">
        <v>4220</v>
      </c>
      <c r="O100">
        <f t="shared" si="13"/>
        <v>11</v>
      </c>
      <c r="P100" s="21">
        <f t="shared" si="11"/>
        <v>5</v>
      </c>
      <c r="R100">
        <v>42</v>
      </c>
      <c r="S100">
        <v>4</v>
      </c>
      <c r="T100" t="str">
        <f>IF(C100="Boss","--",INDEX('Enemy Waves'!AB:AB,IFERROR(MATCH('OLD Mission Enemy Waves'!D:D,'Enemy Waves'!A:A,0),1)))</f>
        <v>26</v>
      </c>
      <c r="U100">
        <f t="shared" si="18"/>
        <v>4</v>
      </c>
      <c r="V100">
        <f t="shared" si="14"/>
        <v>2</v>
      </c>
      <c r="W100">
        <f t="shared" si="15"/>
        <v>2</v>
      </c>
      <c r="X100">
        <f t="shared" si="16"/>
        <v>0</v>
      </c>
    </row>
    <row r="101" spans="1:24">
      <c r="A101">
        <v>26</v>
      </c>
      <c r="B101">
        <v>4</v>
      </c>
      <c r="C101" t="s">
        <v>14</v>
      </c>
      <c r="D101" s="79">
        <f t="shared" si="12"/>
        <v>5420264</v>
      </c>
      <c r="E101">
        <v>100</v>
      </c>
      <c r="F101" t="s">
        <v>409</v>
      </c>
      <c r="G101">
        <f t="shared" si="17"/>
        <v>100</v>
      </c>
      <c r="H101" s="21">
        <v>2</v>
      </c>
      <c r="I101" s="21" t="s">
        <v>1248</v>
      </c>
      <c r="K101" s="21">
        <f>INDEX(Missions!K:K,MATCH('OLD Mission Enemy Waves'!A101,Missions!A:A,0))</f>
        <v>5</v>
      </c>
      <c r="L101" s="21">
        <f>INDEX(AffinityRel[AffinityWeak],MATCH(K101,AffinityRel[Affinity],0))</f>
        <v>4</v>
      </c>
      <c r="M101" s="21">
        <v>2</v>
      </c>
      <c r="N101" s="7">
        <v>2101</v>
      </c>
      <c r="O101">
        <f t="shared" si="13"/>
        <v>11</v>
      </c>
      <c r="P101" s="21">
        <f t="shared" si="11"/>
        <v>5</v>
      </c>
      <c r="R101">
        <v>43</v>
      </c>
      <c r="S101">
        <v>2</v>
      </c>
      <c r="T101" t="str">
        <f>IF(C101="Boss","--",INDEX('Enemy Waves'!AB:AB,IFERROR(MATCH('OLD Mission Enemy Waves'!D:D,'Enemy Waves'!A:A,0),1)))</f>
        <v>26</v>
      </c>
      <c r="U101">
        <f t="shared" si="18"/>
        <v>2</v>
      </c>
      <c r="V101">
        <f t="shared" ref="V101:V132" si="19">IF($C101="Standard",INT(LEFT(RIGHT($N101,3),1)),0)</f>
        <v>1</v>
      </c>
      <c r="W101">
        <f t="shared" ref="W101:W132" si="20">IF($C101="Standard",INT(LEFT(RIGHT($N101,2),1)),0)</f>
        <v>0</v>
      </c>
      <c r="X101">
        <f t="shared" ref="X101:X132" si="21">IF($C101="Standard",INT(LEFT(RIGHT($N101,1),1)),0)</f>
        <v>1</v>
      </c>
    </row>
    <row r="102" spans="1:24">
      <c r="A102">
        <v>26</v>
      </c>
      <c r="B102">
        <v>5</v>
      </c>
      <c r="C102" t="s">
        <v>13</v>
      </c>
      <c r="D102" s="79" t="str">
        <f t="shared" si="12"/>
        <v>b1026</v>
      </c>
      <c r="E102">
        <v>100</v>
      </c>
      <c r="F102" t="s">
        <v>242</v>
      </c>
      <c r="G102" t="str">
        <f t="shared" si="17"/>
        <v/>
      </c>
      <c r="H102" s="21">
        <v>2</v>
      </c>
      <c r="I102" s="21" t="s">
        <v>1248</v>
      </c>
      <c r="K102" s="21">
        <f>INDEX(Missions!K:K,MATCH('OLD Mission Enemy Waves'!A102,Missions!A:A,0))</f>
        <v>5</v>
      </c>
      <c r="L102" s="21">
        <f>INDEX(AffinityRel[AffinityWeak],MATCH(K102,AffinityRel[Affinity],0))</f>
        <v>4</v>
      </c>
      <c r="M102" s="21">
        <v>2</v>
      </c>
      <c r="N102" s="7" t="s">
        <v>242</v>
      </c>
      <c r="O102">
        <f t="shared" si="13"/>
        <v>11</v>
      </c>
      <c r="P102" s="21">
        <f t="shared" si="11"/>
        <v>5</v>
      </c>
      <c r="R102">
        <v>44</v>
      </c>
      <c r="S102">
        <v>0</v>
      </c>
      <c r="T102" t="str">
        <f>IF(C102="Boss","--",INDEX('Enemy Waves'!AB:AB,IFERROR(MATCH('OLD Mission Enemy Waves'!D:D,'Enemy Waves'!A:A,0),1)))</f>
        <v>--</v>
      </c>
      <c r="U102">
        <f t="shared" si="18"/>
        <v>0</v>
      </c>
      <c r="V102">
        <f t="shared" si="19"/>
        <v>0</v>
      </c>
      <c r="W102">
        <f t="shared" si="20"/>
        <v>0</v>
      </c>
      <c r="X102">
        <f t="shared" si="21"/>
        <v>0</v>
      </c>
    </row>
    <row r="103" spans="1:24">
      <c r="A103">
        <v>27</v>
      </c>
      <c r="B103">
        <v>1</v>
      </c>
      <c r="C103" t="s">
        <v>14</v>
      </c>
      <c r="D103" s="79">
        <f t="shared" si="12"/>
        <v>4520271</v>
      </c>
      <c r="E103">
        <v>100</v>
      </c>
      <c r="F103" t="s">
        <v>411</v>
      </c>
      <c r="G103">
        <f t="shared" si="17"/>
        <v>100</v>
      </c>
      <c r="H103" s="21">
        <v>2</v>
      </c>
      <c r="I103" s="21" t="s">
        <v>1249</v>
      </c>
      <c r="K103" s="21">
        <f>INDEX(Missions!K:K,MATCH('OLD Mission Enemy Waves'!A103,Missions!A:A,0))</f>
        <v>4</v>
      </c>
      <c r="L103" s="21">
        <f>INDEX(AffinityRel[AffinityWeak],MATCH(K103,AffinityRel[Affinity],0))</f>
        <v>5</v>
      </c>
      <c r="M103" s="21">
        <v>2</v>
      </c>
      <c r="N103" s="7">
        <v>4400</v>
      </c>
      <c r="O103">
        <f t="shared" si="13"/>
        <v>9</v>
      </c>
      <c r="P103" s="21">
        <f t="shared" si="11"/>
        <v>3</v>
      </c>
      <c r="R103">
        <v>45</v>
      </c>
      <c r="S103">
        <v>4</v>
      </c>
      <c r="T103" t="str">
        <f>IF(C103="Boss","--",INDEX('Enemy Waves'!AB:AB,IFERROR(MATCH('OLD Mission Enemy Waves'!D:D,'Enemy Waves'!A:A,0),1)))</f>
        <v>27</v>
      </c>
      <c r="U103">
        <f t="shared" si="18"/>
        <v>4</v>
      </c>
      <c r="V103">
        <f t="shared" si="19"/>
        <v>4</v>
      </c>
      <c r="W103">
        <f t="shared" si="20"/>
        <v>0</v>
      </c>
      <c r="X103">
        <f t="shared" si="21"/>
        <v>0</v>
      </c>
    </row>
    <row r="104" spans="1:24">
      <c r="A104">
        <v>27</v>
      </c>
      <c r="B104">
        <v>2</v>
      </c>
      <c r="C104" t="s">
        <v>14</v>
      </c>
      <c r="D104" s="79">
        <f t="shared" si="12"/>
        <v>4520272</v>
      </c>
      <c r="E104">
        <v>100</v>
      </c>
      <c r="F104" t="s">
        <v>412</v>
      </c>
      <c r="G104">
        <f t="shared" si="17"/>
        <v>100</v>
      </c>
      <c r="H104" s="21">
        <v>2</v>
      </c>
      <c r="I104" s="21" t="s">
        <v>1249</v>
      </c>
      <c r="K104" s="21">
        <f>INDEX(Missions!K:K,MATCH('OLD Mission Enemy Waves'!A104,Missions!A:A,0))</f>
        <v>4</v>
      </c>
      <c r="L104" s="21">
        <f>INDEX(AffinityRel[AffinityWeak],MATCH(K104,AffinityRel[Affinity],0))</f>
        <v>5</v>
      </c>
      <c r="M104" s="21">
        <v>2</v>
      </c>
      <c r="N104" s="7">
        <v>5221</v>
      </c>
      <c r="O104">
        <f t="shared" si="13"/>
        <v>9</v>
      </c>
      <c r="P104" s="21">
        <f t="shared" si="11"/>
        <v>3</v>
      </c>
      <c r="R104">
        <v>46</v>
      </c>
      <c r="S104">
        <v>5</v>
      </c>
      <c r="T104" t="str">
        <f>IF(C104="Boss","--",INDEX('Enemy Waves'!AB:AB,IFERROR(MATCH('OLD Mission Enemy Waves'!D:D,'Enemy Waves'!A:A,0),1)))</f>
        <v>27</v>
      </c>
      <c r="U104">
        <f t="shared" si="18"/>
        <v>5</v>
      </c>
      <c r="V104">
        <f t="shared" si="19"/>
        <v>2</v>
      </c>
      <c r="W104">
        <f t="shared" si="20"/>
        <v>2</v>
      </c>
      <c r="X104">
        <f t="shared" si="21"/>
        <v>1</v>
      </c>
    </row>
    <row r="105" spans="1:24">
      <c r="A105">
        <v>27</v>
      </c>
      <c r="B105">
        <v>3</v>
      </c>
      <c r="C105" t="s">
        <v>13</v>
      </c>
      <c r="D105" s="79" t="str">
        <f t="shared" si="12"/>
        <v>b1027</v>
      </c>
      <c r="E105">
        <v>100</v>
      </c>
      <c r="F105" t="s">
        <v>242</v>
      </c>
      <c r="G105" t="str">
        <f t="shared" si="17"/>
        <v/>
      </c>
      <c r="H105" s="21">
        <v>2</v>
      </c>
      <c r="I105" s="21" t="s">
        <v>1249</v>
      </c>
      <c r="K105" s="21">
        <f>INDEX(Missions!K:K,MATCH('OLD Mission Enemy Waves'!A105,Missions!A:A,0))</f>
        <v>4</v>
      </c>
      <c r="L105" s="21">
        <f>INDEX(AffinityRel[AffinityWeak],MATCH(K105,AffinityRel[Affinity],0))</f>
        <v>5</v>
      </c>
      <c r="M105" s="21">
        <v>2</v>
      </c>
      <c r="N105" s="7" t="s">
        <v>242</v>
      </c>
      <c r="O105">
        <f t="shared" si="13"/>
        <v>9</v>
      </c>
      <c r="P105" s="21">
        <f t="shared" si="11"/>
        <v>3</v>
      </c>
      <c r="R105">
        <v>47</v>
      </c>
      <c r="S105">
        <v>0</v>
      </c>
      <c r="T105" t="str">
        <f>IF(C105="Boss","--",INDEX('Enemy Waves'!AB:AB,IFERROR(MATCH('OLD Mission Enemy Waves'!D:D,'Enemy Waves'!A:A,0),1)))</f>
        <v>--</v>
      </c>
      <c r="U105">
        <f t="shared" si="18"/>
        <v>0</v>
      </c>
      <c r="V105">
        <f t="shared" si="19"/>
        <v>0</v>
      </c>
      <c r="W105">
        <f t="shared" si="20"/>
        <v>0</v>
      </c>
      <c r="X105">
        <f t="shared" si="21"/>
        <v>0</v>
      </c>
    </row>
    <row r="106" spans="1:24">
      <c r="A106">
        <v>28</v>
      </c>
      <c r="B106">
        <v>1</v>
      </c>
      <c r="C106" t="s">
        <v>14</v>
      </c>
      <c r="D106" s="79">
        <f t="shared" si="12"/>
        <v>4520281</v>
      </c>
      <c r="E106">
        <v>100</v>
      </c>
      <c r="F106" t="s">
        <v>409</v>
      </c>
      <c r="G106">
        <f t="shared" si="17"/>
        <v>100</v>
      </c>
      <c r="H106" s="21">
        <v>2</v>
      </c>
      <c r="I106" s="21" t="s">
        <v>1249</v>
      </c>
      <c r="K106" s="21">
        <f>INDEX(Missions!K:K,MATCH('OLD Mission Enemy Waves'!A106,Missions!A:A,0))</f>
        <v>4</v>
      </c>
      <c r="L106" s="21">
        <f>INDEX(AffinityRel[AffinityWeak],MATCH(K106,AffinityRel[Affinity],0))</f>
        <v>5</v>
      </c>
      <c r="M106" s="21">
        <v>2</v>
      </c>
      <c r="N106" s="7">
        <v>2200</v>
      </c>
      <c r="O106">
        <f t="shared" si="13"/>
        <v>8</v>
      </c>
      <c r="P106" s="21">
        <f t="shared" si="11"/>
        <v>4</v>
      </c>
      <c r="R106">
        <v>48</v>
      </c>
      <c r="S106">
        <v>2</v>
      </c>
      <c r="T106" t="str">
        <f>IF(C106="Boss","--",INDEX('Enemy Waves'!AB:AB,IFERROR(MATCH('OLD Mission Enemy Waves'!D:D,'Enemy Waves'!A:A,0),1)))</f>
        <v>28</v>
      </c>
      <c r="U106">
        <f t="shared" si="18"/>
        <v>2</v>
      </c>
      <c r="V106">
        <f t="shared" si="19"/>
        <v>2</v>
      </c>
      <c r="W106">
        <f t="shared" si="20"/>
        <v>0</v>
      </c>
      <c r="X106">
        <f t="shared" si="21"/>
        <v>0</v>
      </c>
    </row>
    <row r="107" spans="1:24">
      <c r="A107">
        <v>28</v>
      </c>
      <c r="B107">
        <v>2</v>
      </c>
      <c r="C107" t="s">
        <v>14</v>
      </c>
      <c r="D107" s="79">
        <f t="shared" si="12"/>
        <v>4520282</v>
      </c>
      <c r="E107">
        <v>100</v>
      </c>
      <c r="F107" t="s">
        <v>418</v>
      </c>
      <c r="G107">
        <f t="shared" si="17"/>
        <v>100</v>
      </c>
      <c r="H107" s="21">
        <v>2</v>
      </c>
      <c r="I107" s="21" t="s">
        <v>1249</v>
      </c>
      <c r="K107" s="21">
        <f>INDEX(Missions!K:K,MATCH('OLD Mission Enemy Waves'!A107,Missions!A:A,0))</f>
        <v>4</v>
      </c>
      <c r="L107" s="21">
        <f>INDEX(AffinityRel[AffinityWeak],MATCH(K107,AffinityRel[Affinity],0))</f>
        <v>5</v>
      </c>
      <c r="M107" s="21">
        <v>2</v>
      </c>
      <c r="N107" s="7">
        <v>4220</v>
      </c>
      <c r="O107">
        <f t="shared" si="13"/>
        <v>8</v>
      </c>
      <c r="P107" s="21">
        <f t="shared" si="11"/>
        <v>4</v>
      </c>
      <c r="R107">
        <v>49</v>
      </c>
      <c r="S107">
        <v>4</v>
      </c>
      <c r="T107" t="str">
        <f>IF(C107="Boss","--",INDEX('Enemy Waves'!AB:AB,IFERROR(MATCH('OLD Mission Enemy Waves'!D:D,'Enemy Waves'!A:A,0),1)))</f>
        <v>28</v>
      </c>
      <c r="U107">
        <f t="shared" si="18"/>
        <v>4</v>
      </c>
      <c r="V107">
        <f t="shared" si="19"/>
        <v>2</v>
      </c>
      <c r="W107">
        <f t="shared" si="20"/>
        <v>2</v>
      </c>
      <c r="X107">
        <f t="shared" si="21"/>
        <v>0</v>
      </c>
    </row>
    <row r="108" spans="1:24">
      <c r="A108">
        <v>28</v>
      </c>
      <c r="B108">
        <v>3</v>
      </c>
      <c r="C108" t="s">
        <v>14</v>
      </c>
      <c r="D108" s="79">
        <f t="shared" si="12"/>
        <v>4520283</v>
      </c>
      <c r="E108">
        <v>100</v>
      </c>
      <c r="F108" t="s">
        <v>409</v>
      </c>
      <c r="G108">
        <f t="shared" si="17"/>
        <v>100</v>
      </c>
      <c r="H108" s="21">
        <v>2</v>
      </c>
      <c r="I108" s="21" t="s">
        <v>1249</v>
      </c>
      <c r="K108" s="21">
        <f>INDEX(Missions!K:K,MATCH('OLD Mission Enemy Waves'!A108,Missions!A:A,0))</f>
        <v>4</v>
      </c>
      <c r="L108" s="21">
        <f>INDEX(AffinityRel[AffinityWeak],MATCH(K108,AffinityRel[Affinity],0))</f>
        <v>5</v>
      </c>
      <c r="M108" s="21">
        <v>2</v>
      </c>
      <c r="N108" s="7">
        <v>2101</v>
      </c>
      <c r="O108">
        <f t="shared" si="13"/>
        <v>8</v>
      </c>
      <c r="P108" s="21">
        <f t="shared" si="11"/>
        <v>4</v>
      </c>
      <c r="R108">
        <v>50</v>
      </c>
      <c r="S108">
        <v>2</v>
      </c>
      <c r="T108" t="str">
        <f>IF(C108="Boss","--",INDEX('Enemy Waves'!AB:AB,IFERROR(MATCH('OLD Mission Enemy Waves'!D:D,'Enemy Waves'!A:A,0),1)))</f>
        <v>28</v>
      </c>
      <c r="U108">
        <f t="shared" si="18"/>
        <v>2</v>
      </c>
      <c r="V108">
        <f t="shared" si="19"/>
        <v>1</v>
      </c>
      <c r="W108">
        <f t="shared" si="20"/>
        <v>0</v>
      </c>
      <c r="X108">
        <f t="shared" si="21"/>
        <v>1</v>
      </c>
    </row>
    <row r="109" spans="1:24">
      <c r="A109">
        <v>28</v>
      </c>
      <c r="B109">
        <v>4</v>
      </c>
      <c r="C109" t="s">
        <v>13</v>
      </c>
      <c r="D109" s="79" t="str">
        <f t="shared" si="12"/>
        <v>b1028</v>
      </c>
      <c r="E109">
        <v>100</v>
      </c>
      <c r="F109" t="s">
        <v>242</v>
      </c>
      <c r="G109" t="str">
        <f t="shared" si="17"/>
        <v/>
      </c>
      <c r="H109" s="21">
        <v>2</v>
      </c>
      <c r="I109" s="21" t="s">
        <v>1249</v>
      </c>
      <c r="K109" s="21">
        <f>INDEX(Missions!K:K,MATCH('OLD Mission Enemy Waves'!A109,Missions!A:A,0))</f>
        <v>4</v>
      </c>
      <c r="L109" s="21">
        <f>INDEX(AffinityRel[AffinityWeak],MATCH(K109,AffinityRel[Affinity],0))</f>
        <v>5</v>
      </c>
      <c r="M109" s="21">
        <v>2</v>
      </c>
      <c r="N109" s="7" t="s">
        <v>242</v>
      </c>
      <c r="O109">
        <f t="shared" si="13"/>
        <v>8</v>
      </c>
      <c r="P109" s="21">
        <f t="shared" si="11"/>
        <v>4</v>
      </c>
      <c r="R109">
        <v>51</v>
      </c>
      <c r="S109">
        <v>0</v>
      </c>
      <c r="T109" t="str">
        <f>IF(C109="Boss","--",INDEX('Enemy Waves'!AB:AB,IFERROR(MATCH('OLD Mission Enemy Waves'!D:D,'Enemy Waves'!A:A,0),1)))</f>
        <v>--</v>
      </c>
      <c r="U109">
        <f t="shared" si="18"/>
        <v>0</v>
      </c>
      <c r="V109">
        <f t="shared" si="19"/>
        <v>0</v>
      </c>
      <c r="W109">
        <f t="shared" si="20"/>
        <v>0</v>
      </c>
      <c r="X109">
        <f t="shared" si="21"/>
        <v>0</v>
      </c>
    </row>
    <row r="110" spans="1:24">
      <c r="A110">
        <v>29</v>
      </c>
      <c r="B110">
        <v>1</v>
      </c>
      <c r="C110" t="s">
        <v>14</v>
      </c>
      <c r="D110" s="79">
        <f t="shared" si="12"/>
        <v>4520291</v>
      </c>
      <c r="E110">
        <v>100</v>
      </c>
      <c r="F110" t="s">
        <v>410</v>
      </c>
      <c r="G110">
        <f t="shared" si="17"/>
        <v>100</v>
      </c>
      <c r="H110" s="21">
        <v>2</v>
      </c>
      <c r="I110" s="21" t="s">
        <v>1249</v>
      </c>
      <c r="K110" s="21">
        <f>INDEX(Missions!K:K,MATCH('OLD Mission Enemy Waves'!A110,Missions!A:A,0))</f>
        <v>4</v>
      </c>
      <c r="L110" s="21">
        <f>INDEX(AffinityRel[AffinityWeak],MATCH(K110,AffinityRel[Affinity],0))</f>
        <v>5</v>
      </c>
      <c r="M110" s="21">
        <v>2</v>
      </c>
      <c r="N110" s="7">
        <v>3120</v>
      </c>
      <c r="O110">
        <f t="shared" si="13"/>
        <v>12</v>
      </c>
      <c r="P110" s="21">
        <f t="shared" si="11"/>
        <v>5</v>
      </c>
      <c r="R110">
        <v>52</v>
      </c>
      <c r="S110">
        <v>3</v>
      </c>
      <c r="T110" t="str">
        <f>IF(C110="Boss","--",INDEX('Enemy Waves'!AB:AB,IFERROR(MATCH('OLD Mission Enemy Waves'!D:D,'Enemy Waves'!A:A,0),1)))</f>
        <v>29</v>
      </c>
      <c r="U110">
        <f t="shared" si="18"/>
        <v>3</v>
      </c>
      <c r="V110">
        <f t="shared" si="19"/>
        <v>1</v>
      </c>
      <c r="W110">
        <f t="shared" si="20"/>
        <v>2</v>
      </c>
      <c r="X110">
        <f t="shared" si="21"/>
        <v>0</v>
      </c>
    </row>
    <row r="111" spans="1:24">
      <c r="A111">
        <v>29</v>
      </c>
      <c r="B111">
        <v>2</v>
      </c>
      <c r="C111" t="s">
        <v>14</v>
      </c>
      <c r="D111" s="79">
        <f t="shared" si="12"/>
        <v>4520292</v>
      </c>
      <c r="E111">
        <v>100</v>
      </c>
      <c r="F111" t="s">
        <v>993</v>
      </c>
      <c r="G111">
        <f t="shared" si="17"/>
        <v>100</v>
      </c>
      <c r="H111" s="21">
        <v>2</v>
      </c>
      <c r="I111" s="21" t="s">
        <v>1249</v>
      </c>
      <c r="K111" s="21">
        <f>INDEX(Missions!K:K,MATCH('OLD Mission Enemy Waves'!A111,Missions!A:A,0))</f>
        <v>4</v>
      </c>
      <c r="L111" s="21">
        <f>INDEX(AffinityRel[AffinityWeak],MATCH(K111,AffinityRel[Affinity],0))</f>
        <v>5</v>
      </c>
      <c r="M111" s="21">
        <v>2</v>
      </c>
      <c r="N111" s="7">
        <v>4211</v>
      </c>
      <c r="O111">
        <f t="shared" si="13"/>
        <v>12</v>
      </c>
      <c r="P111" s="21">
        <f t="shared" si="11"/>
        <v>5</v>
      </c>
      <c r="R111">
        <v>53</v>
      </c>
      <c r="S111">
        <v>4</v>
      </c>
      <c r="T111" t="str">
        <f>IF(C111="Boss","--",INDEX('Enemy Waves'!AB:AB,IFERROR(MATCH('OLD Mission Enemy Waves'!D:D,'Enemy Waves'!A:A,0),1)))</f>
        <v>29</v>
      </c>
      <c r="U111">
        <f t="shared" si="18"/>
        <v>4</v>
      </c>
      <c r="V111">
        <f t="shared" si="19"/>
        <v>2</v>
      </c>
      <c r="W111">
        <f t="shared" si="20"/>
        <v>1</v>
      </c>
      <c r="X111">
        <f t="shared" si="21"/>
        <v>1</v>
      </c>
    </row>
    <row r="112" spans="1:24">
      <c r="A112">
        <v>29</v>
      </c>
      <c r="B112">
        <v>3</v>
      </c>
      <c r="C112" t="s">
        <v>14</v>
      </c>
      <c r="D112" s="79">
        <f t="shared" si="12"/>
        <v>4520293</v>
      </c>
      <c r="E112">
        <v>100</v>
      </c>
      <c r="F112" t="s">
        <v>416</v>
      </c>
      <c r="G112">
        <f t="shared" si="17"/>
        <v>100</v>
      </c>
      <c r="H112" s="21">
        <v>2</v>
      </c>
      <c r="I112" s="21" t="s">
        <v>1249</v>
      </c>
      <c r="K112" s="21">
        <f>INDEX(Missions!K:K,MATCH('OLD Mission Enemy Waves'!A112,Missions!A:A,0))</f>
        <v>4</v>
      </c>
      <c r="L112" s="21">
        <f>INDEX(AffinityRel[AffinityWeak],MATCH(K112,AffinityRel[Affinity],0))</f>
        <v>5</v>
      </c>
      <c r="M112" s="21">
        <v>2</v>
      </c>
      <c r="N112" s="7">
        <v>3111</v>
      </c>
      <c r="O112">
        <f t="shared" si="13"/>
        <v>12</v>
      </c>
      <c r="P112" s="21">
        <f t="shared" si="11"/>
        <v>5</v>
      </c>
      <c r="R112">
        <v>54</v>
      </c>
      <c r="S112">
        <v>3</v>
      </c>
      <c r="T112" t="str">
        <f>IF(C112="Boss","--",INDEX('Enemy Waves'!AB:AB,IFERROR(MATCH('OLD Mission Enemy Waves'!D:D,'Enemy Waves'!A:A,0),1)))</f>
        <v>29</v>
      </c>
      <c r="U112">
        <f t="shared" si="18"/>
        <v>3</v>
      </c>
      <c r="V112">
        <f t="shared" si="19"/>
        <v>1</v>
      </c>
      <c r="W112">
        <f t="shared" si="20"/>
        <v>1</v>
      </c>
      <c r="X112">
        <f t="shared" si="21"/>
        <v>1</v>
      </c>
    </row>
    <row r="113" spans="1:24">
      <c r="A113">
        <v>29</v>
      </c>
      <c r="B113">
        <v>4</v>
      </c>
      <c r="C113" t="s">
        <v>14</v>
      </c>
      <c r="D113" s="79">
        <f t="shared" si="12"/>
        <v>4520294</v>
      </c>
      <c r="E113">
        <v>100</v>
      </c>
      <c r="F113" t="s">
        <v>415</v>
      </c>
      <c r="G113">
        <f t="shared" si="17"/>
        <v>100</v>
      </c>
      <c r="H113" s="21">
        <v>2</v>
      </c>
      <c r="I113" s="21" t="s">
        <v>1249</v>
      </c>
      <c r="K113" s="21">
        <f>INDEX(Missions!K:K,MATCH('OLD Mission Enemy Waves'!A113,Missions!A:A,0))</f>
        <v>4</v>
      </c>
      <c r="L113" s="21">
        <f>INDEX(AffinityRel[AffinityWeak],MATCH(K113,AffinityRel[Affinity],0))</f>
        <v>5</v>
      </c>
      <c r="M113" s="21">
        <v>2</v>
      </c>
      <c r="N113" s="7">
        <v>2011</v>
      </c>
      <c r="O113">
        <f t="shared" si="13"/>
        <v>12</v>
      </c>
      <c r="P113" s="21">
        <f t="shared" si="11"/>
        <v>5</v>
      </c>
      <c r="R113">
        <v>55</v>
      </c>
      <c r="S113">
        <v>2</v>
      </c>
      <c r="T113" t="str">
        <f>IF(C113="Boss","--",INDEX('Enemy Waves'!AB:AB,IFERROR(MATCH('OLD Mission Enemy Waves'!D:D,'Enemy Waves'!A:A,0),1)))</f>
        <v>29</v>
      </c>
      <c r="U113">
        <f t="shared" si="18"/>
        <v>2</v>
      </c>
      <c r="V113">
        <f t="shared" si="19"/>
        <v>0</v>
      </c>
      <c r="W113">
        <f t="shared" si="20"/>
        <v>1</v>
      </c>
      <c r="X113">
        <f t="shared" si="21"/>
        <v>1</v>
      </c>
    </row>
    <row r="114" spans="1:24">
      <c r="A114">
        <v>29</v>
      </c>
      <c r="B114">
        <v>5</v>
      </c>
      <c r="C114" t="s">
        <v>13</v>
      </c>
      <c r="D114" s="79" t="str">
        <f t="shared" si="12"/>
        <v>b1029</v>
      </c>
      <c r="E114">
        <v>100</v>
      </c>
      <c r="F114" t="s">
        <v>242</v>
      </c>
      <c r="G114" t="str">
        <f t="shared" si="17"/>
        <v/>
      </c>
      <c r="H114" s="21">
        <v>2</v>
      </c>
      <c r="I114" s="21" t="s">
        <v>1249</v>
      </c>
      <c r="K114" s="21">
        <f>INDEX(Missions!K:K,MATCH('OLD Mission Enemy Waves'!A114,Missions!A:A,0))</f>
        <v>4</v>
      </c>
      <c r="L114" s="21">
        <f>INDEX(AffinityRel[AffinityWeak],MATCH(K114,AffinityRel[Affinity],0))</f>
        <v>5</v>
      </c>
      <c r="M114" s="21">
        <v>2</v>
      </c>
      <c r="N114" s="7" t="s">
        <v>242</v>
      </c>
      <c r="O114">
        <f t="shared" si="13"/>
        <v>12</v>
      </c>
      <c r="P114" s="21">
        <f t="shared" si="11"/>
        <v>5</v>
      </c>
      <c r="R114">
        <v>56</v>
      </c>
      <c r="S114">
        <v>0</v>
      </c>
      <c r="T114" t="str">
        <f>IF(C114="Boss","--",INDEX('Enemy Waves'!AB:AB,IFERROR(MATCH('OLD Mission Enemy Waves'!D:D,'Enemy Waves'!A:A,0),1)))</f>
        <v>--</v>
      </c>
      <c r="U114">
        <f t="shared" si="18"/>
        <v>0</v>
      </c>
      <c r="V114">
        <f t="shared" si="19"/>
        <v>0</v>
      </c>
      <c r="W114">
        <f t="shared" si="20"/>
        <v>0</v>
      </c>
      <c r="X114">
        <f t="shared" si="21"/>
        <v>0</v>
      </c>
    </row>
    <row r="115" spans="1:24">
      <c r="A115" s="18">
        <v>30</v>
      </c>
      <c r="B115">
        <v>1</v>
      </c>
      <c r="C115" t="s">
        <v>14</v>
      </c>
      <c r="D115" s="79">
        <f t="shared" si="12"/>
        <v>2320301</v>
      </c>
      <c r="E115">
        <v>100</v>
      </c>
      <c r="F115" t="s">
        <v>412</v>
      </c>
      <c r="G115">
        <f t="shared" si="17"/>
        <v>100</v>
      </c>
      <c r="H115" s="21">
        <v>2</v>
      </c>
      <c r="I115" s="21" t="s">
        <v>1247</v>
      </c>
      <c r="K115" s="21">
        <f>INDEX(Missions!K:K,MATCH('OLD Mission Enemy Waves'!A115,Missions!A:A,0))</f>
        <v>2</v>
      </c>
      <c r="L115" s="21">
        <f>INDEX(AffinityRel[AffinityWeak],MATCH(K115,AffinityRel[Affinity],0))</f>
        <v>3</v>
      </c>
      <c r="M115" s="21">
        <v>2</v>
      </c>
      <c r="N115" s="7">
        <v>5032</v>
      </c>
      <c r="O115">
        <f t="shared" si="13"/>
        <v>8</v>
      </c>
      <c r="P115" s="21">
        <f t="shared" si="11"/>
        <v>3</v>
      </c>
      <c r="R115">
        <v>57</v>
      </c>
      <c r="S115">
        <v>5</v>
      </c>
      <c r="T115" t="str">
        <f>IF(C115="Boss","--",INDEX('Enemy Waves'!AB:AB,IFERROR(MATCH('OLD Mission Enemy Waves'!D:D,'Enemy Waves'!A:A,0),1)))</f>
        <v>30</v>
      </c>
      <c r="U115">
        <f t="shared" si="18"/>
        <v>5</v>
      </c>
      <c r="V115">
        <f t="shared" si="19"/>
        <v>0</v>
      </c>
      <c r="W115">
        <f t="shared" si="20"/>
        <v>3</v>
      </c>
      <c r="X115">
        <f t="shared" si="21"/>
        <v>2</v>
      </c>
    </row>
    <row r="116" spans="1:24">
      <c r="A116" s="18">
        <v>30</v>
      </c>
      <c r="B116">
        <v>2</v>
      </c>
      <c r="C116" t="s">
        <v>14</v>
      </c>
      <c r="D116" s="79">
        <f t="shared" si="12"/>
        <v>2320302</v>
      </c>
      <c r="E116">
        <v>100</v>
      </c>
      <c r="F116" t="s">
        <v>410</v>
      </c>
      <c r="G116">
        <f t="shared" si="17"/>
        <v>100</v>
      </c>
      <c r="H116" s="21">
        <v>2</v>
      </c>
      <c r="I116" s="21" t="s">
        <v>1247</v>
      </c>
      <c r="K116" s="21">
        <f>INDEX(Missions!K:K,MATCH('OLD Mission Enemy Waves'!A116,Missions!A:A,0))</f>
        <v>2</v>
      </c>
      <c r="L116" s="21">
        <f>INDEX(AffinityRel[AffinityWeak],MATCH(K116,AffinityRel[Affinity],0))</f>
        <v>3</v>
      </c>
      <c r="M116" s="21">
        <v>2</v>
      </c>
      <c r="N116" s="7">
        <v>3300</v>
      </c>
      <c r="O116">
        <f t="shared" si="13"/>
        <v>8</v>
      </c>
      <c r="P116" s="21">
        <f t="shared" si="11"/>
        <v>3</v>
      </c>
      <c r="R116">
        <v>58</v>
      </c>
      <c r="S116">
        <v>3</v>
      </c>
      <c r="T116" t="str">
        <f>IF(C116="Boss","--",INDEX('Enemy Waves'!AB:AB,IFERROR(MATCH('OLD Mission Enemy Waves'!D:D,'Enemy Waves'!A:A,0),1)))</f>
        <v>30</v>
      </c>
      <c r="U116">
        <f t="shared" si="18"/>
        <v>3</v>
      </c>
      <c r="V116">
        <f t="shared" si="19"/>
        <v>3</v>
      </c>
      <c r="W116">
        <f t="shared" si="20"/>
        <v>0</v>
      </c>
      <c r="X116">
        <f t="shared" si="21"/>
        <v>0</v>
      </c>
    </row>
    <row r="117" spans="1:24">
      <c r="A117" s="18">
        <v>30</v>
      </c>
      <c r="B117">
        <v>3</v>
      </c>
      <c r="C117" t="s">
        <v>13</v>
      </c>
      <c r="D117" s="79" t="str">
        <f t="shared" si="12"/>
        <v>b1030</v>
      </c>
      <c r="E117">
        <v>100</v>
      </c>
      <c r="F117" t="s">
        <v>242</v>
      </c>
      <c r="G117" t="str">
        <f t="shared" si="17"/>
        <v/>
      </c>
      <c r="H117" s="21">
        <v>2</v>
      </c>
      <c r="I117" s="21" t="s">
        <v>1247</v>
      </c>
      <c r="K117" s="21">
        <f>INDEX(Missions!K:K,MATCH('OLD Mission Enemy Waves'!A117,Missions!A:A,0))</f>
        <v>2</v>
      </c>
      <c r="L117" s="21">
        <f>INDEX(AffinityRel[AffinityWeak],MATCH(K117,AffinityRel[Affinity],0))</f>
        <v>3</v>
      </c>
      <c r="M117" s="21">
        <v>2</v>
      </c>
      <c r="N117" s="7" t="s">
        <v>242</v>
      </c>
      <c r="O117">
        <f t="shared" si="13"/>
        <v>8</v>
      </c>
      <c r="P117" s="21">
        <f t="shared" si="11"/>
        <v>3</v>
      </c>
      <c r="R117">
        <v>59</v>
      </c>
      <c r="S117">
        <v>0</v>
      </c>
      <c r="T117" t="str">
        <f>IF(C117="Boss","--",INDEX('Enemy Waves'!AB:AB,IFERROR(MATCH('OLD Mission Enemy Waves'!D:D,'Enemy Waves'!A:A,0),1)))</f>
        <v>--</v>
      </c>
      <c r="U117">
        <f t="shared" si="18"/>
        <v>0</v>
      </c>
      <c r="V117">
        <f t="shared" si="19"/>
        <v>0</v>
      </c>
      <c r="W117">
        <f t="shared" si="20"/>
        <v>0</v>
      </c>
      <c r="X117">
        <f t="shared" si="21"/>
        <v>0</v>
      </c>
    </row>
    <row r="118" spans="1:24">
      <c r="A118">
        <v>31</v>
      </c>
      <c r="B118">
        <v>1</v>
      </c>
      <c r="C118" t="s">
        <v>14</v>
      </c>
      <c r="D118" s="79">
        <f t="shared" si="12"/>
        <v>2320311</v>
      </c>
      <c r="E118">
        <v>100</v>
      </c>
      <c r="F118" t="s">
        <v>417</v>
      </c>
      <c r="G118">
        <f t="shared" si="17"/>
        <v>100</v>
      </c>
      <c r="H118" s="21">
        <v>2</v>
      </c>
      <c r="I118" s="21" t="s">
        <v>1247</v>
      </c>
      <c r="K118" s="21">
        <f>INDEX(Missions!K:K,MATCH('OLD Mission Enemy Waves'!A118,Missions!A:A,0))</f>
        <v>2</v>
      </c>
      <c r="L118" s="21">
        <f>INDEX(AffinityRel[AffinityWeak],MATCH(K118,AffinityRel[Affinity],0))</f>
        <v>3</v>
      </c>
      <c r="M118" s="21">
        <v>2</v>
      </c>
      <c r="N118" s="7">
        <v>3030</v>
      </c>
      <c r="O118">
        <f t="shared" si="13"/>
        <v>9</v>
      </c>
      <c r="P118" s="21">
        <f t="shared" si="11"/>
        <v>4</v>
      </c>
      <c r="R118">
        <v>60</v>
      </c>
      <c r="S118">
        <v>3</v>
      </c>
      <c r="T118" t="str">
        <f>IF(C118="Boss","--",INDEX('Enemy Waves'!AB:AB,IFERROR(MATCH('OLD Mission Enemy Waves'!D:D,'Enemy Waves'!A:A,0),1)))</f>
        <v>31</v>
      </c>
      <c r="U118">
        <f t="shared" si="18"/>
        <v>3</v>
      </c>
      <c r="V118">
        <f t="shared" si="19"/>
        <v>0</v>
      </c>
      <c r="W118">
        <f t="shared" si="20"/>
        <v>3</v>
      </c>
      <c r="X118">
        <f t="shared" si="21"/>
        <v>0</v>
      </c>
    </row>
    <row r="119" spans="1:24">
      <c r="A119">
        <v>31</v>
      </c>
      <c r="B119">
        <v>2</v>
      </c>
      <c r="C119" t="s">
        <v>14</v>
      </c>
      <c r="D119" s="79">
        <f t="shared" si="12"/>
        <v>2320312</v>
      </c>
      <c r="E119">
        <v>100</v>
      </c>
      <c r="F119" t="s">
        <v>417</v>
      </c>
      <c r="G119">
        <f t="shared" si="17"/>
        <v>100</v>
      </c>
      <c r="H119" s="21">
        <v>2</v>
      </c>
      <c r="I119" s="21" t="s">
        <v>1247</v>
      </c>
      <c r="K119" s="21">
        <f>INDEX(Missions!K:K,MATCH('OLD Mission Enemy Waves'!A119,Missions!A:A,0))</f>
        <v>2</v>
      </c>
      <c r="L119" s="21">
        <f>INDEX(AffinityRel[AffinityWeak],MATCH(K119,AffinityRel[Affinity],0))</f>
        <v>3</v>
      </c>
      <c r="M119" s="21">
        <v>2</v>
      </c>
      <c r="N119" s="7">
        <v>3021</v>
      </c>
      <c r="O119">
        <f t="shared" si="13"/>
        <v>9</v>
      </c>
      <c r="P119" s="21">
        <f t="shared" si="11"/>
        <v>4</v>
      </c>
      <c r="R119">
        <v>61</v>
      </c>
      <c r="S119">
        <v>3</v>
      </c>
      <c r="T119" t="str">
        <f>IF(C119="Boss","--",INDEX('Enemy Waves'!AB:AB,IFERROR(MATCH('OLD Mission Enemy Waves'!D:D,'Enemy Waves'!A:A,0),1)))</f>
        <v>31</v>
      </c>
      <c r="U119">
        <f t="shared" si="18"/>
        <v>3</v>
      </c>
      <c r="V119">
        <f t="shared" si="19"/>
        <v>0</v>
      </c>
      <c r="W119">
        <f t="shared" si="20"/>
        <v>2</v>
      </c>
      <c r="X119">
        <f t="shared" si="21"/>
        <v>1</v>
      </c>
    </row>
    <row r="120" spans="1:24">
      <c r="A120">
        <v>31</v>
      </c>
      <c r="B120">
        <v>3</v>
      </c>
      <c r="C120" t="s">
        <v>14</v>
      </c>
      <c r="D120" s="79">
        <f t="shared" si="12"/>
        <v>2320313</v>
      </c>
      <c r="E120">
        <v>100</v>
      </c>
      <c r="F120" t="s">
        <v>410</v>
      </c>
      <c r="G120">
        <f t="shared" si="17"/>
        <v>100</v>
      </c>
      <c r="H120" s="21">
        <v>2</v>
      </c>
      <c r="I120" s="21" t="s">
        <v>1247</v>
      </c>
      <c r="K120" s="21">
        <f>INDEX(Missions!K:K,MATCH('OLD Mission Enemy Waves'!A120,Missions!A:A,0))</f>
        <v>2</v>
      </c>
      <c r="L120" s="21">
        <f>INDEX(AffinityRel[AffinityWeak],MATCH(K120,AffinityRel[Affinity],0))</f>
        <v>3</v>
      </c>
      <c r="M120" s="21">
        <v>2</v>
      </c>
      <c r="N120" s="7">
        <v>3111</v>
      </c>
      <c r="O120">
        <f t="shared" si="13"/>
        <v>9</v>
      </c>
      <c r="P120" s="21">
        <f t="shared" si="11"/>
        <v>4</v>
      </c>
      <c r="R120">
        <v>62</v>
      </c>
      <c r="S120">
        <v>3</v>
      </c>
      <c r="T120" t="str">
        <f>IF(C120="Boss","--",INDEX('Enemy Waves'!AB:AB,IFERROR(MATCH('OLD Mission Enemy Waves'!D:D,'Enemy Waves'!A:A,0),1)))</f>
        <v>31</v>
      </c>
      <c r="U120">
        <f t="shared" si="18"/>
        <v>3</v>
      </c>
      <c r="V120">
        <f t="shared" si="19"/>
        <v>1</v>
      </c>
      <c r="W120">
        <f t="shared" si="20"/>
        <v>1</v>
      </c>
      <c r="X120">
        <f t="shared" si="21"/>
        <v>1</v>
      </c>
    </row>
    <row r="121" spans="1:24">
      <c r="A121">
        <v>31</v>
      </c>
      <c r="B121">
        <v>4</v>
      </c>
      <c r="C121" t="s">
        <v>13</v>
      </c>
      <c r="D121" s="79" t="str">
        <f t="shared" si="12"/>
        <v>b1031</v>
      </c>
      <c r="E121">
        <v>100</v>
      </c>
      <c r="F121" t="s">
        <v>242</v>
      </c>
      <c r="G121" t="str">
        <f t="shared" si="17"/>
        <v/>
      </c>
      <c r="H121" s="21">
        <v>2</v>
      </c>
      <c r="I121" s="21" t="s">
        <v>1247</v>
      </c>
      <c r="K121" s="21">
        <f>INDEX(Missions!K:K,MATCH('OLD Mission Enemy Waves'!A121,Missions!A:A,0))</f>
        <v>2</v>
      </c>
      <c r="L121" s="21">
        <f>INDEX(AffinityRel[AffinityWeak],MATCH(K121,AffinityRel[Affinity],0))</f>
        <v>3</v>
      </c>
      <c r="M121" s="21">
        <v>2</v>
      </c>
      <c r="N121" s="7" t="s">
        <v>242</v>
      </c>
      <c r="O121">
        <f t="shared" si="13"/>
        <v>9</v>
      </c>
      <c r="P121" s="21">
        <f t="shared" si="11"/>
        <v>4</v>
      </c>
      <c r="R121">
        <v>63</v>
      </c>
      <c r="S121">
        <v>0</v>
      </c>
      <c r="T121" t="str">
        <f>IF(C121="Boss","--",INDEX('Enemy Waves'!AB:AB,IFERROR(MATCH('OLD Mission Enemy Waves'!D:D,'Enemy Waves'!A:A,0),1)))</f>
        <v>--</v>
      </c>
      <c r="U121">
        <f t="shared" si="18"/>
        <v>0</v>
      </c>
      <c r="V121">
        <f t="shared" si="19"/>
        <v>0</v>
      </c>
      <c r="W121">
        <f t="shared" si="20"/>
        <v>0</v>
      </c>
      <c r="X121">
        <f t="shared" si="21"/>
        <v>0</v>
      </c>
    </row>
    <row r="122" spans="1:24">
      <c r="A122">
        <v>32</v>
      </c>
      <c r="B122">
        <v>1</v>
      </c>
      <c r="C122" t="s">
        <v>14</v>
      </c>
      <c r="D122" s="79">
        <f t="shared" si="12"/>
        <v>2320321</v>
      </c>
      <c r="E122">
        <v>100</v>
      </c>
      <c r="F122" t="s">
        <v>411</v>
      </c>
      <c r="G122">
        <f t="shared" si="17"/>
        <v>100</v>
      </c>
      <c r="H122" s="21">
        <v>2</v>
      </c>
      <c r="I122" s="21" t="s">
        <v>1247</v>
      </c>
      <c r="K122" s="21">
        <f>INDEX(Missions!K:K,MATCH('OLD Mission Enemy Waves'!A122,Missions!A:A,0))</f>
        <v>2</v>
      </c>
      <c r="L122" s="21">
        <f>INDEX(AffinityRel[AffinityWeak],MATCH(K122,AffinityRel[Affinity],0))</f>
        <v>3</v>
      </c>
      <c r="M122" s="21">
        <v>2</v>
      </c>
      <c r="N122" s="7">
        <v>4202</v>
      </c>
      <c r="O122">
        <f t="shared" si="13"/>
        <v>11</v>
      </c>
      <c r="P122" s="21">
        <f t="shared" si="11"/>
        <v>5</v>
      </c>
      <c r="R122">
        <v>64</v>
      </c>
      <c r="S122">
        <v>4</v>
      </c>
      <c r="T122" t="str">
        <f>IF(C122="Boss","--",INDEX('Enemy Waves'!AB:AB,IFERROR(MATCH('OLD Mission Enemy Waves'!D:D,'Enemy Waves'!A:A,0),1)))</f>
        <v>32</v>
      </c>
      <c r="U122">
        <f t="shared" si="18"/>
        <v>4</v>
      </c>
      <c r="V122">
        <f t="shared" si="19"/>
        <v>2</v>
      </c>
      <c r="W122">
        <f t="shared" si="20"/>
        <v>0</v>
      </c>
      <c r="X122">
        <f t="shared" si="21"/>
        <v>2</v>
      </c>
    </row>
    <row r="123" spans="1:24">
      <c r="A123">
        <v>32</v>
      </c>
      <c r="B123">
        <v>2</v>
      </c>
      <c r="C123" t="s">
        <v>14</v>
      </c>
      <c r="D123" s="79">
        <f t="shared" si="12"/>
        <v>2320322</v>
      </c>
      <c r="E123">
        <v>100</v>
      </c>
      <c r="F123" t="s">
        <v>409</v>
      </c>
      <c r="G123">
        <f t="shared" si="17"/>
        <v>100</v>
      </c>
      <c r="H123" s="21">
        <v>2</v>
      </c>
      <c r="I123" s="21" t="s">
        <v>1247</v>
      </c>
      <c r="K123" s="21">
        <f>INDEX(Missions!K:K,MATCH('OLD Mission Enemy Waves'!A123,Missions!A:A,0))</f>
        <v>2</v>
      </c>
      <c r="L123" s="21">
        <f>INDEX(AffinityRel[AffinityWeak],MATCH(K123,AffinityRel[Affinity],0))</f>
        <v>3</v>
      </c>
      <c r="M123" s="21">
        <v>2</v>
      </c>
      <c r="N123" s="7">
        <v>2011</v>
      </c>
      <c r="O123">
        <f t="shared" si="13"/>
        <v>11</v>
      </c>
      <c r="P123" s="21">
        <f t="shared" si="11"/>
        <v>5</v>
      </c>
      <c r="R123">
        <v>65</v>
      </c>
      <c r="S123">
        <v>2</v>
      </c>
      <c r="T123" t="str">
        <f>IF(C123="Boss","--",INDEX('Enemy Waves'!AB:AB,IFERROR(MATCH('OLD Mission Enemy Waves'!D:D,'Enemy Waves'!A:A,0),1)))</f>
        <v>32</v>
      </c>
      <c r="U123">
        <f t="shared" si="18"/>
        <v>2</v>
      </c>
      <c r="V123">
        <f t="shared" si="19"/>
        <v>0</v>
      </c>
      <c r="W123">
        <f t="shared" si="20"/>
        <v>1</v>
      </c>
      <c r="X123">
        <f t="shared" si="21"/>
        <v>1</v>
      </c>
    </row>
    <row r="124" spans="1:24">
      <c r="A124">
        <v>32</v>
      </c>
      <c r="B124">
        <v>3</v>
      </c>
      <c r="C124" t="s">
        <v>14</v>
      </c>
      <c r="D124" s="79">
        <f t="shared" si="12"/>
        <v>2320323</v>
      </c>
      <c r="E124">
        <v>100</v>
      </c>
      <c r="F124" t="s">
        <v>409</v>
      </c>
      <c r="G124">
        <f t="shared" si="17"/>
        <v>100</v>
      </c>
      <c r="H124" s="21">
        <v>2</v>
      </c>
      <c r="I124" s="21" t="s">
        <v>1247</v>
      </c>
      <c r="K124" s="21">
        <f>INDEX(Missions!K:K,MATCH('OLD Mission Enemy Waves'!A124,Missions!A:A,0))</f>
        <v>2</v>
      </c>
      <c r="L124" s="21">
        <f>INDEX(AffinityRel[AffinityWeak],MATCH(K124,AffinityRel[Affinity],0))</f>
        <v>3</v>
      </c>
      <c r="M124" s="21">
        <v>2</v>
      </c>
      <c r="N124" s="7">
        <v>2101</v>
      </c>
      <c r="O124">
        <f t="shared" si="13"/>
        <v>11</v>
      </c>
      <c r="P124" s="21">
        <f t="shared" si="11"/>
        <v>5</v>
      </c>
      <c r="R124">
        <v>66</v>
      </c>
      <c r="S124">
        <v>2</v>
      </c>
      <c r="T124" t="str">
        <f>IF(C124="Boss","--",INDEX('Enemy Waves'!AB:AB,IFERROR(MATCH('OLD Mission Enemy Waves'!D:D,'Enemy Waves'!A:A,0),1)))</f>
        <v>32</v>
      </c>
      <c r="U124">
        <f t="shared" si="18"/>
        <v>2</v>
      </c>
      <c r="V124">
        <f t="shared" si="19"/>
        <v>1</v>
      </c>
      <c r="W124">
        <f t="shared" si="20"/>
        <v>0</v>
      </c>
      <c r="X124">
        <f t="shared" si="21"/>
        <v>1</v>
      </c>
    </row>
    <row r="125" spans="1:24">
      <c r="A125">
        <v>32</v>
      </c>
      <c r="B125">
        <v>4</v>
      </c>
      <c r="C125" t="s">
        <v>14</v>
      </c>
      <c r="D125" s="79">
        <f t="shared" si="12"/>
        <v>2320324</v>
      </c>
      <c r="E125">
        <v>100</v>
      </c>
      <c r="F125" t="s">
        <v>410</v>
      </c>
      <c r="G125">
        <f t="shared" si="17"/>
        <v>100</v>
      </c>
      <c r="H125" s="21">
        <v>2</v>
      </c>
      <c r="I125" s="21" t="s">
        <v>1247</v>
      </c>
      <c r="K125" s="21">
        <f>INDEX(Missions!K:K,MATCH('OLD Mission Enemy Waves'!A125,Missions!A:A,0))</f>
        <v>2</v>
      </c>
      <c r="L125" s="21">
        <f>INDEX(AffinityRel[AffinityWeak],MATCH(K125,AffinityRel[Affinity],0))</f>
        <v>3</v>
      </c>
      <c r="M125" s="21">
        <v>2</v>
      </c>
      <c r="N125" s="7">
        <v>3102</v>
      </c>
      <c r="O125">
        <f t="shared" si="13"/>
        <v>11</v>
      </c>
      <c r="P125" s="21">
        <f t="shared" si="11"/>
        <v>5</v>
      </c>
      <c r="R125">
        <v>67</v>
      </c>
      <c r="S125">
        <v>3</v>
      </c>
      <c r="T125" t="str">
        <f>IF(C125="Boss","--",INDEX('Enemy Waves'!AB:AB,IFERROR(MATCH('OLD Mission Enemy Waves'!D:D,'Enemy Waves'!A:A,0),1)))</f>
        <v>32</v>
      </c>
      <c r="U125">
        <f t="shared" si="18"/>
        <v>3</v>
      </c>
      <c r="V125">
        <f t="shared" si="19"/>
        <v>1</v>
      </c>
      <c r="W125">
        <f t="shared" si="20"/>
        <v>0</v>
      </c>
      <c r="X125">
        <f t="shared" si="21"/>
        <v>2</v>
      </c>
    </row>
    <row r="126" spans="1:24">
      <c r="A126">
        <v>32</v>
      </c>
      <c r="B126">
        <v>5</v>
      </c>
      <c r="C126" t="s">
        <v>13</v>
      </c>
      <c r="D126" s="79" t="str">
        <f t="shared" si="12"/>
        <v>b1032</v>
      </c>
      <c r="E126">
        <v>100</v>
      </c>
      <c r="F126" t="s">
        <v>242</v>
      </c>
      <c r="G126" t="str">
        <f t="shared" si="17"/>
        <v/>
      </c>
      <c r="H126" s="21">
        <v>2</v>
      </c>
      <c r="I126" s="21" t="s">
        <v>1247</v>
      </c>
      <c r="K126" s="21">
        <f>INDEX(Missions!K:K,MATCH('OLD Mission Enemy Waves'!A126,Missions!A:A,0))</f>
        <v>2</v>
      </c>
      <c r="L126" s="21">
        <f>INDEX(AffinityRel[AffinityWeak],MATCH(K126,AffinityRel[Affinity],0))</f>
        <v>3</v>
      </c>
      <c r="M126" s="21">
        <v>2</v>
      </c>
      <c r="N126" s="7" t="s">
        <v>242</v>
      </c>
      <c r="O126">
        <f t="shared" si="13"/>
        <v>11</v>
      </c>
      <c r="P126" s="21">
        <f t="shared" si="11"/>
        <v>5</v>
      </c>
      <c r="R126">
        <v>68</v>
      </c>
      <c r="S126">
        <v>0</v>
      </c>
      <c r="T126" t="str">
        <f>IF(C126="Boss","--",INDEX('Enemy Waves'!AB:AB,IFERROR(MATCH('OLD Mission Enemy Waves'!D:D,'Enemy Waves'!A:A,0),1)))</f>
        <v>--</v>
      </c>
      <c r="U126">
        <f t="shared" si="18"/>
        <v>0</v>
      </c>
      <c r="V126">
        <f t="shared" si="19"/>
        <v>0</v>
      </c>
      <c r="W126">
        <f t="shared" si="20"/>
        <v>0</v>
      </c>
      <c r="X126">
        <f t="shared" si="21"/>
        <v>0</v>
      </c>
    </row>
    <row r="127" spans="1:24">
      <c r="A127">
        <v>33</v>
      </c>
      <c r="B127">
        <v>1</v>
      </c>
      <c r="C127" t="s">
        <v>14</v>
      </c>
      <c r="D127" s="79">
        <f t="shared" si="12"/>
        <v>3120331</v>
      </c>
      <c r="E127">
        <v>100</v>
      </c>
      <c r="F127" t="s">
        <v>1013</v>
      </c>
      <c r="G127">
        <f t="shared" si="17"/>
        <v>100</v>
      </c>
      <c r="H127" s="21">
        <v>2</v>
      </c>
      <c r="I127" s="21" t="s">
        <v>1245</v>
      </c>
      <c r="K127" s="21">
        <f>INDEX(Missions!K:K,MATCH('OLD Mission Enemy Waves'!A127,Missions!A:A,0))</f>
        <v>3</v>
      </c>
      <c r="L127" s="21">
        <f>INDEX(AffinityRel[AffinityWeak],MATCH(K127,AffinityRel[Affinity],0))</f>
        <v>1</v>
      </c>
      <c r="M127" s="21">
        <v>2</v>
      </c>
      <c r="N127" s="7">
        <v>4202</v>
      </c>
      <c r="O127">
        <f t="shared" si="13"/>
        <v>9</v>
      </c>
      <c r="P127" s="21">
        <f t="shared" si="11"/>
        <v>3</v>
      </c>
      <c r="R127">
        <v>69</v>
      </c>
      <c r="S127">
        <v>4</v>
      </c>
      <c r="T127" t="str">
        <f>IF(C127="Boss","--",INDEX('Enemy Waves'!AB:AB,IFERROR(MATCH('OLD Mission Enemy Waves'!D:D,'Enemy Waves'!A:A,0),1)))</f>
        <v>33</v>
      </c>
      <c r="U127">
        <f t="shared" si="18"/>
        <v>4</v>
      </c>
      <c r="V127">
        <f t="shared" si="19"/>
        <v>2</v>
      </c>
      <c r="W127">
        <f t="shared" si="20"/>
        <v>0</v>
      </c>
      <c r="X127">
        <f t="shared" si="21"/>
        <v>2</v>
      </c>
    </row>
    <row r="128" spans="1:24">
      <c r="A128">
        <v>33</v>
      </c>
      <c r="B128">
        <v>2</v>
      </c>
      <c r="C128" t="s">
        <v>14</v>
      </c>
      <c r="D128" s="79">
        <f t="shared" si="12"/>
        <v>3120332</v>
      </c>
      <c r="E128">
        <v>100</v>
      </c>
      <c r="F128" t="s">
        <v>412</v>
      </c>
      <c r="G128">
        <f t="shared" si="17"/>
        <v>100</v>
      </c>
      <c r="H128" s="21">
        <v>2</v>
      </c>
      <c r="I128" s="21" t="s">
        <v>1245</v>
      </c>
      <c r="K128" s="21">
        <f>INDEX(Missions!K:K,MATCH('OLD Mission Enemy Waves'!A128,Missions!A:A,0))</f>
        <v>3</v>
      </c>
      <c r="L128" s="21">
        <f>INDEX(AffinityRel[AffinityWeak],MATCH(K128,AffinityRel[Affinity],0))</f>
        <v>1</v>
      </c>
      <c r="M128" s="21">
        <v>2</v>
      </c>
      <c r="N128" s="7">
        <v>5122</v>
      </c>
      <c r="O128">
        <f t="shared" si="13"/>
        <v>9</v>
      </c>
      <c r="P128" s="21">
        <f t="shared" si="11"/>
        <v>3</v>
      </c>
      <c r="R128">
        <v>70</v>
      </c>
      <c r="S128">
        <v>5</v>
      </c>
      <c r="T128" t="str">
        <f>IF(C128="Boss","--",INDEX('Enemy Waves'!AB:AB,IFERROR(MATCH('OLD Mission Enemy Waves'!D:D,'Enemy Waves'!A:A,0),1)))</f>
        <v>33</v>
      </c>
      <c r="U128">
        <f t="shared" si="18"/>
        <v>5</v>
      </c>
      <c r="V128">
        <f t="shared" si="19"/>
        <v>1</v>
      </c>
      <c r="W128">
        <f t="shared" si="20"/>
        <v>2</v>
      </c>
      <c r="X128">
        <f t="shared" si="21"/>
        <v>2</v>
      </c>
    </row>
    <row r="129" spans="1:24">
      <c r="A129">
        <v>33</v>
      </c>
      <c r="B129">
        <v>3</v>
      </c>
      <c r="C129" t="s">
        <v>13</v>
      </c>
      <c r="D129" s="79" t="str">
        <f t="shared" si="12"/>
        <v>b1033</v>
      </c>
      <c r="E129">
        <v>100</v>
      </c>
      <c r="F129" t="s">
        <v>242</v>
      </c>
      <c r="G129" t="str">
        <f t="shared" si="17"/>
        <v/>
      </c>
      <c r="H129" s="21">
        <v>2</v>
      </c>
      <c r="I129" s="21" t="s">
        <v>1245</v>
      </c>
      <c r="K129" s="21">
        <f>INDEX(Missions!K:K,MATCH('OLD Mission Enemy Waves'!A129,Missions!A:A,0))</f>
        <v>3</v>
      </c>
      <c r="L129" s="21">
        <f>INDEX(AffinityRel[AffinityWeak],MATCH(K129,AffinityRel[Affinity],0))</f>
        <v>1</v>
      </c>
      <c r="M129" s="21">
        <v>2</v>
      </c>
      <c r="N129" s="7" t="s">
        <v>242</v>
      </c>
      <c r="O129">
        <f t="shared" si="13"/>
        <v>9</v>
      </c>
      <c r="P129" s="21">
        <f t="shared" si="11"/>
        <v>3</v>
      </c>
      <c r="R129">
        <v>71</v>
      </c>
      <c r="S129">
        <v>0</v>
      </c>
      <c r="T129" t="str">
        <f>IF(C129="Boss","--",INDEX('Enemy Waves'!AB:AB,IFERROR(MATCH('OLD Mission Enemy Waves'!D:D,'Enemy Waves'!A:A,0),1)))</f>
        <v>--</v>
      </c>
      <c r="U129">
        <f t="shared" si="18"/>
        <v>0</v>
      </c>
      <c r="V129">
        <f t="shared" si="19"/>
        <v>0</v>
      </c>
      <c r="W129">
        <f t="shared" si="20"/>
        <v>0</v>
      </c>
      <c r="X129">
        <f t="shared" si="21"/>
        <v>0</v>
      </c>
    </row>
    <row r="130" spans="1:24">
      <c r="A130">
        <v>34</v>
      </c>
      <c r="B130">
        <v>1</v>
      </c>
      <c r="C130" t="s">
        <v>14</v>
      </c>
      <c r="D130" s="79">
        <f t="shared" si="12"/>
        <v>3120341</v>
      </c>
      <c r="E130">
        <v>100</v>
      </c>
      <c r="F130" t="s">
        <v>411</v>
      </c>
      <c r="G130">
        <f t="shared" si="17"/>
        <v>100</v>
      </c>
      <c r="H130" s="21">
        <v>2</v>
      </c>
      <c r="I130" s="21" t="s">
        <v>1245</v>
      </c>
      <c r="K130" s="21">
        <f>INDEX(Missions!K:K,MATCH('OLD Mission Enemy Waves'!A130,Missions!A:A,0))</f>
        <v>3</v>
      </c>
      <c r="L130" s="21">
        <f>INDEX(AffinityRel[AffinityWeak],MATCH(K130,AffinityRel[Affinity],0))</f>
        <v>1</v>
      </c>
      <c r="M130" s="21">
        <v>2</v>
      </c>
      <c r="N130" s="7">
        <v>4022</v>
      </c>
      <c r="O130">
        <f t="shared" si="13"/>
        <v>10</v>
      </c>
      <c r="P130" s="21">
        <f t="shared" ref="P130:P193" si="22">COUNTIF(A:A,A130)</f>
        <v>4</v>
      </c>
      <c r="R130">
        <v>72</v>
      </c>
      <c r="S130">
        <v>4</v>
      </c>
      <c r="T130" t="str">
        <f>IF(C130="Boss","--",INDEX('Enemy Waves'!AB:AB,IFERROR(MATCH('OLD Mission Enemy Waves'!D:D,'Enemy Waves'!A:A,0),1)))</f>
        <v>34</v>
      </c>
      <c r="U130">
        <f t="shared" si="18"/>
        <v>4</v>
      </c>
      <c r="V130">
        <f t="shared" si="19"/>
        <v>0</v>
      </c>
      <c r="W130">
        <f t="shared" si="20"/>
        <v>2</v>
      </c>
      <c r="X130">
        <f t="shared" si="21"/>
        <v>2</v>
      </c>
    </row>
    <row r="131" spans="1:24">
      <c r="A131">
        <v>34</v>
      </c>
      <c r="B131">
        <v>2</v>
      </c>
      <c r="C131" t="s">
        <v>14</v>
      </c>
      <c r="D131" s="79">
        <f t="shared" si="12"/>
        <v>3120342</v>
      </c>
      <c r="E131">
        <v>100</v>
      </c>
      <c r="F131" t="s">
        <v>409</v>
      </c>
      <c r="G131">
        <f t="shared" si="17"/>
        <v>100</v>
      </c>
      <c r="H131" s="21">
        <v>2</v>
      </c>
      <c r="I131" s="21" t="s">
        <v>1245</v>
      </c>
      <c r="K131" s="21">
        <f>INDEX(Missions!K:K,MATCH('OLD Mission Enemy Waves'!A131,Missions!A:A,0))</f>
        <v>3</v>
      </c>
      <c r="L131" s="21">
        <f>INDEX(AffinityRel[AffinityWeak],MATCH(K131,AffinityRel[Affinity],0))</f>
        <v>1</v>
      </c>
      <c r="M131" s="21">
        <v>2</v>
      </c>
      <c r="N131" s="7">
        <v>2101</v>
      </c>
      <c r="O131">
        <f t="shared" si="13"/>
        <v>10</v>
      </c>
      <c r="P131" s="21">
        <f t="shared" si="22"/>
        <v>4</v>
      </c>
      <c r="R131">
        <v>73</v>
      </c>
      <c r="S131">
        <v>2</v>
      </c>
      <c r="T131" t="str">
        <f>IF(C131="Boss","--",INDEX('Enemy Waves'!AB:AB,IFERROR(MATCH('OLD Mission Enemy Waves'!D:D,'Enemy Waves'!A:A,0),1)))</f>
        <v>34</v>
      </c>
      <c r="U131">
        <f t="shared" si="18"/>
        <v>2</v>
      </c>
      <c r="V131">
        <f t="shared" si="19"/>
        <v>1</v>
      </c>
      <c r="W131">
        <f t="shared" si="20"/>
        <v>0</v>
      </c>
      <c r="X131">
        <f t="shared" si="21"/>
        <v>1</v>
      </c>
    </row>
    <row r="132" spans="1:24">
      <c r="A132">
        <v>34</v>
      </c>
      <c r="B132">
        <v>3</v>
      </c>
      <c r="C132" t="s">
        <v>14</v>
      </c>
      <c r="D132" s="79">
        <f t="shared" si="12"/>
        <v>3120343</v>
      </c>
      <c r="E132">
        <v>100</v>
      </c>
      <c r="F132" t="s">
        <v>418</v>
      </c>
      <c r="G132">
        <f t="shared" si="17"/>
        <v>100</v>
      </c>
      <c r="H132" s="21">
        <v>2</v>
      </c>
      <c r="I132" s="21" t="s">
        <v>1245</v>
      </c>
      <c r="K132" s="21">
        <f>INDEX(Missions!K:K,MATCH('OLD Mission Enemy Waves'!A132,Missions!A:A,0))</f>
        <v>3</v>
      </c>
      <c r="L132" s="21">
        <f>INDEX(AffinityRel[AffinityWeak],MATCH(K132,AffinityRel[Affinity],0))</f>
        <v>1</v>
      </c>
      <c r="M132" s="21">
        <v>2</v>
      </c>
      <c r="N132" s="7">
        <v>4040</v>
      </c>
      <c r="O132">
        <f t="shared" si="13"/>
        <v>10</v>
      </c>
      <c r="P132" s="21">
        <f t="shared" si="22"/>
        <v>4</v>
      </c>
      <c r="R132">
        <v>74</v>
      </c>
      <c r="S132">
        <v>4</v>
      </c>
      <c r="T132" t="str">
        <f>IF(C132="Boss","--",INDEX('Enemy Waves'!AB:AB,IFERROR(MATCH('OLD Mission Enemy Waves'!D:D,'Enemy Waves'!A:A,0),1)))</f>
        <v>34</v>
      </c>
      <c r="U132">
        <f t="shared" si="18"/>
        <v>4</v>
      </c>
      <c r="V132">
        <f t="shared" si="19"/>
        <v>0</v>
      </c>
      <c r="W132">
        <f t="shared" si="20"/>
        <v>4</v>
      </c>
      <c r="X132">
        <f t="shared" si="21"/>
        <v>0</v>
      </c>
    </row>
    <row r="133" spans="1:24">
      <c r="A133">
        <v>34</v>
      </c>
      <c r="B133">
        <v>4</v>
      </c>
      <c r="C133" t="s">
        <v>13</v>
      </c>
      <c r="D133" s="79" t="str">
        <f t="shared" ref="D133:D196" si="23">IF(C133="Boss","b"&amp;1000+A133,K133*1000000+L133*100000+M133*10000+A133*10+B133)</f>
        <v>b1034</v>
      </c>
      <c r="E133">
        <v>100</v>
      </c>
      <c r="F133" t="s">
        <v>242</v>
      </c>
      <c r="G133" t="str">
        <f t="shared" si="17"/>
        <v/>
      </c>
      <c r="H133" s="21">
        <v>2</v>
      </c>
      <c r="I133" s="21" t="s">
        <v>1245</v>
      </c>
      <c r="K133" s="21">
        <f>INDEX(Missions!K:K,MATCH('OLD Mission Enemy Waves'!A133,Missions!A:A,0))</f>
        <v>3</v>
      </c>
      <c r="L133" s="21">
        <f>INDEX(AffinityRel[AffinityWeak],MATCH(K133,AffinityRel[Affinity],0))</f>
        <v>1</v>
      </c>
      <c r="M133" s="21">
        <v>2</v>
      </c>
      <c r="N133" s="7" t="s">
        <v>242</v>
      </c>
      <c r="O133">
        <f t="shared" ref="O133:O196" si="24">SUMIF(A:A,A133,U:U)</f>
        <v>10</v>
      </c>
      <c r="P133" s="21">
        <f t="shared" si="22"/>
        <v>4</v>
      </c>
      <c r="R133">
        <v>75</v>
      </c>
      <c r="S133">
        <v>0</v>
      </c>
      <c r="T133" t="str">
        <f>IF(C133="Boss","--",INDEX('Enemy Waves'!AB:AB,IFERROR(MATCH('OLD Mission Enemy Waves'!D:D,'Enemy Waves'!A:A,0),1)))</f>
        <v>--</v>
      </c>
      <c r="U133">
        <f t="shared" si="18"/>
        <v>0</v>
      </c>
      <c r="V133">
        <f t="shared" ref="V133:V164" si="25">IF($C133="Standard",INT(LEFT(RIGHT($N133,3),1)),0)</f>
        <v>0</v>
      </c>
      <c r="W133">
        <f t="shared" ref="W133:W164" si="26">IF($C133="Standard",INT(LEFT(RIGHT($N133,2),1)),0)</f>
        <v>0</v>
      </c>
      <c r="X133">
        <f t="shared" ref="X133:X164" si="27">IF($C133="Standard",INT(LEFT(RIGHT($N133,1),1)),0)</f>
        <v>0</v>
      </c>
    </row>
    <row r="134" spans="1:24">
      <c r="A134">
        <v>35</v>
      </c>
      <c r="B134">
        <v>1</v>
      </c>
      <c r="C134" t="s">
        <v>14</v>
      </c>
      <c r="D134" s="79">
        <f t="shared" si="23"/>
        <v>3120351</v>
      </c>
      <c r="E134">
        <v>100</v>
      </c>
      <c r="F134" t="s">
        <v>413</v>
      </c>
      <c r="G134">
        <f t="shared" ref="G134:G197" si="28">IF(F134="","",100)</f>
        <v>100</v>
      </c>
      <c r="H134" s="21">
        <v>2</v>
      </c>
      <c r="I134" s="21" t="s">
        <v>1245</v>
      </c>
      <c r="K134" s="21">
        <f>INDEX(Missions!K:K,MATCH('OLD Mission Enemy Waves'!A134,Missions!A:A,0))</f>
        <v>3</v>
      </c>
      <c r="L134" s="21">
        <f>INDEX(AffinityRel[AffinityWeak],MATCH(K134,AffinityRel[Affinity],0))</f>
        <v>1</v>
      </c>
      <c r="M134" s="21">
        <v>2</v>
      </c>
      <c r="N134" s="7">
        <v>2020</v>
      </c>
      <c r="O134">
        <f t="shared" si="24"/>
        <v>12</v>
      </c>
      <c r="P134" s="21">
        <f t="shared" si="22"/>
        <v>5</v>
      </c>
      <c r="R134">
        <v>76</v>
      </c>
      <c r="S134">
        <v>2</v>
      </c>
      <c r="T134" t="str">
        <f>IF(C134="Boss","--",INDEX('Enemy Waves'!AB:AB,IFERROR(MATCH('OLD Mission Enemy Waves'!D:D,'Enemy Waves'!A:A,0),1)))</f>
        <v>35</v>
      </c>
      <c r="U134">
        <f t="shared" ref="U134:U197" si="29">IF(C134="Standard",SUM(V134:X134),0)</f>
        <v>2</v>
      </c>
      <c r="V134">
        <f t="shared" si="25"/>
        <v>0</v>
      </c>
      <c r="W134">
        <f t="shared" si="26"/>
        <v>2</v>
      </c>
      <c r="X134">
        <f t="shared" si="27"/>
        <v>0</v>
      </c>
    </row>
    <row r="135" spans="1:24">
      <c r="A135">
        <v>35</v>
      </c>
      <c r="B135">
        <v>2</v>
      </c>
      <c r="C135" t="s">
        <v>14</v>
      </c>
      <c r="D135" s="79">
        <f t="shared" si="23"/>
        <v>3120352</v>
      </c>
      <c r="E135">
        <v>100</v>
      </c>
      <c r="F135" t="s">
        <v>1029</v>
      </c>
      <c r="G135">
        <f t="shared" si="28"/>
        <v>100</v>
      </c>
      <c r="H135" s="21">
        <v>2</v>
      </c>
      <c r="I135" s="21" t="s">
        <v>1245</v>
      </c>
      <c r="K135" s="21">
        <f>INDEX(Missions!K:K,MATCH('OLD Mission Enemy Waves'!A135,Missions!A:A,0))</f>
        <v>3</v>
      </c>
      <c r="L135" s="21">
        <f>INDEX(AffinityRel[AffinityWeak],MATCH(K135,AffinityRel[Affinity],0))</f>
        <v>1</v>
      </c>
      <c r="M135" s="21">
        <v>2</v>
      </c>
      <c r="N135" s="7">
        <v>3111</v>
      </c>
      <c r="O135">
        <f t="shared" si="24"/>
        <v>12</v>
      </c>
      <c r="P135" s="21">
        <f t="shared" si="22"/>
        <v>5</v>
      </c>
      <c r="R135">
        <v>77</v>
      </c>
      <c r="S135">
        <v>3</v>
      </c>
      <c r="T135" t="str">
        <f>IF(C135="Boss","--",INDEX('Enemy Waves'!AB:AB,IFERROR(MATCH('OLD Mission Enemy Waves'!D:D,'Enemy Waves'!A:A,0),1)))</f>
        <v>35</v>
      </c>
      <c r="U135">
        <f t="shared" si="29"/>
        <v>3</v>
      </c>
      <c r="V135">
        <f t="shared" si="25"/>
        <v>1</v>
      </c>
      <c r="W135">
        <f t="shared" si="26"/>
        <v>1</v>
      </c>
      <c r="X135">
        <f t="shared" si="27"/>
        <v>1</v>
      </c>
    </row>
    <row r="136" spans="1:24">
      <c r="A136">
        <v>35</v>
      </c>
      <c r="B136">
        <v>3</v>
      </c>
      <c r="C136" t="s">
        <v>14</v>
      </c>
      <c r="D136" s="79">
        <f t="shared" si="23"/>
        <v>3120353</v>
      </c>
      <c r="E136">
        <v>100</v>
      </c>
      <c r="F136" t="s">
        <v>411</v>
      </c>
      <c r="G136">
        <f t="shared" si="28"/>
        <v>100</v>
      </c>
      <c r="H136" s="21">
        <v>2</v>
      </c>
      <c r="I136" s="21" t="s">
        <v>1245</v>
      </c>
      <c r="K136" s="21">
        <f>INDEX(Missions!K:K,MATCH('OLD Mission Enemy Waves'!A136,Missions!A:A,0))</f>
        <v>3</v>
      </c>
      <c r="L136" s="21">
        <f>INDEX(AffinityRel[AffinityWeak],MATCH(K136,AffinityRel[Affinity],0))</f>
        <v>1</v>
      </c>
      <c r="M136" s="21">
        <v>2</v>
      </c>
      <c r="N136" s="7">
        <v>4022</v>
      </c>
      <c r="O136">
        <f t="shared" si="24"/>
        <v>12</v>
      </c>
      <c r="P136" s="21">
        <f t="shared" si="22"/>
        <v>5</v>
      </c>
      <c r="R136">
        <v>78</v>
      </c>
      <c r="S136">
        <v>4</v>
      </c>
      <c r="T136" t="str">
        <f>IF(C136="Boss","--",INDEX('Enemy Waves'!AB:AB,IFERROR(MATCH('OLD Mission Enemy Waves'!D:D,'Enemy Waves'!A:A,0),1)))</f>
        <v>35</v>
      </c>
      <c r="U136">
        <f t="shared" si="29"/>
        <v>4</v>
      </c>
      <c r="V136">
        <f t="shared" si="25"/>
        <v>0</v>
      </c>
      <c r="W136">
        <f t="shared" si="26"/>
        <v>2</v>
      </c>
      <c r="X136">
        <f t="shared" si="27"/>
        <v>2</v>
      </c>
    </row>
    <row r="137" spans="1:24">
      <c r="A137">
        <v>35</v>
      </c>
      <c r="B137">
        <v>4</v>
      </c>
      <c r="C137" t="s">
        <v>14</v>
      </c>
      <c r="D137" s="79">
        <f t="shared" si="23"/>
        <v>3120354</v>
      </c>
      <c r="E137">
        <v>100</v>
      </c>
      <c r="F137" t="s">
        <v>410</v>
      </c>
      <c r="G137">
        <f t="shared" si="28"/>
        <v>100</v>
      </c>
      <c r="H137" s="21">
        <v>2</v>
      </c>
      <c r="I137" s="21" t="s">
        <v>1245</v>
      </c>
      <c r="K137" s="21">
        <f>INDEX(Missions!K:K,MATCH('OLD Mission Enemy Waves'!A137,Missions!A:A,0))</f>
        <v>3</v>
      </c>
      <c r="L137" s="21">
        <f>INDEX(AffinityRel[AffinityWeak],MATCH(K137,AffinityRel[Affinity],0))</f>
        <v>1</v>
      </c>
      <c r="M137" s="21">
        <v>2</v>
      </c>
      <c r="N137" s="7">
        <v>3102</v>
      </c>
      <c r="O137">
        <f t="shared" si="24"/>
        <v>12</v>
      </c>
      <c r="P137" s="21">
        <f t="shared" si="22"/>
        <v>5</v>
      </c>
      <c r="R137">
        <v>79</v>
      </c>
      <c r="S137">
        <v>3</v>
      </c>
      <c r="T137" t="str">
        <f>IF(C137="Boss","--",INDEX('Enemy Waves'!AB:AB,IFERROR(MATCH('OLD Mission Enemy Waves'!D:D,'Enemy Waves'!A:A,0),1)))</f>
        <v>35</v>
      </c>
      <c r="U137">
        <f t="shared" si="29"/>
        <v>3</v>
      </c>
      <c r="V137">
        <f t="shared" si="25"/>
        <v>1</v>
      </c>
      <c r="W137">
        <f t="shared" si="26"/>
        <v>0</v>
      </c>
      <c r="X137">
        <f t="shared" si="27"/>
        <v>2</v>
      </c>
    </row>
    <row r="138" spans="1:24">
      <c r="A138">
        <v>35</v>
      </c>
      <c r="B138">
        <v>5</v>
      </c>
      <c r="C138" t="s">
        <v>13</v>
      </c>
      <c r="D138" s="79" t="str">
        <f t="shared" si="23"/>
        <v>b1035</v>
      </c>
      <c r="E138">
        <v>100</v>
      </c>
      <c r="F138" t="s">
        <v>242</v>
      </c>
      <c r="G138" t="str">
        <f t="shared" si="28"/>
        <v/>
      </c>
      <c r="H138" s="21">
        <v>2</v>
      </c>
      <c r="I138" s="21" t="s">
        <v>1245</v>
      </c>
      <c r="K138" s="21">
        <f>INDEX(Missions!K:K,MATCH('OLD Mission Enemy Waves'!A138,Missions!A:A,0))</f>
        <v>3</v>
      </c>
      <c r="L138" s="21">
        <f>INDEX(AffinityRel[AffinityWeak],MATCH(K138,AffinityRel[Affinity],0))</f>
        <v>1</v>
      </c>
      <c r="M138" s="21">
        <v>2</v>
      </c>
      <c r="N138" s="7" t="s">
        <v>242</v>
      </c>
      <c r="O138">
        <f t="shared" si="24"/>
        <v>12</v>
      </c>
      <c r="P138" s="21">
        <f t="shared" si="22"/>
        <v>5</v>
      </c>
      <c r="R138">
        <v>80</v>
      </c>
      <c r="S138">
        <v>0</v>
      </c>
      <c r="T138" t="str">
        <f>IF(C138="Boss","--",INDEX('Enemy Waves'!AB:AB,IFERROR(MATCH('OLD Mission Enemy Waves'!D:D,'Enemy Waves'!A:A,0),1)))</f>
        <v>--</v>
      </c>
      <c r="U138">
        <f t="shared" si="29"/>
        <v>0</v>
      </c>
      <c r="V138">
        <f t="shared" si="25"/>
        <v>0</v>
      </c>
      <c r="W138">
        <f t="shared" si="26"/>
        <v>0</v>
      </c>
      <c r="X138">
        <f t="shared" si="27"/>
        <v>0</v>
      </c>
    </row>
    <row r="139" spans="1:24">
      <c r="A139">
        <v>36</v>
      </c>
      <c r="B139">
        <v>1</v>
      </c>
      <c r="C139" t="s">
        <v>14</v>
      </c>
      <c r="D139" s="79">
        <f t="shared" si="23"/>
        <v>4520361</v>
      </c>
      <c r="E139">
        <v>100</v>
      </c>
      <c r="F139" t="s">
        <v>412</v>
      </c>
      <c r="G139">
        <f t="shared" si="28"/>
        <v>100</v>
      </c>
      <c r="H139" s="21">
        <v>2</v>
      </c>
      <c r="I139" s="21" t="s">
        <v>1249</v>
      </c>
      <c r="K139" s="21">
        <f>INDEX(Missions!K:K,MATCH('OLD Mission Enemy Waves'!A139,Missions!A:A,0))</f>
        <v>4</v>
      </c>
      <c r="L139" s="21">
        <f>INDEX(AffinityRel[AffinityWeak],MATCH(K139,AffinityRel[Affinity],0))</f>
        <v>5</v>
      </c>
      <c r="M139" s="21">
        <v>2</v>
      </c>
      <c r="N139" s="7">
        <v>5221</v>
      </c>
      <c r="O139">
        <f t="shared" si="24"/>
        <v>9</v>
      </c>
      <c r="P139" s="21">
        <f t="shared" si="22"/>
        <v>3</v>
      </c>
      <c r="R139">
        <v>81</v>
      </c>
      <c r="S139">
        <v>5</v>
      </c>
      <c r="T139" t="str">
        <f>IF(C139="Boss","--",INDEX('Enemy Waves'!AB:AB,IFERROR(MATCH('OLD Mission Enemy Waves'!D:D,'Enemy Waves'!A:A,0),1)))</f>
        <v>36</v>
      </c>
      <c r="U139">
        <f t="shared" si="29"/>
        <v>5</v>
      </c>
      <c r="V139">
        <f t="shared" si="25"/>
        <v>2</v>
      </c>
      <c r="W139">
        <f t="shared" si="26"/>
        <v>2</v>
      </c>
      <c r="X139">
        <f t="shared" si="27"/>
        <v>1</v>
      </c>
    </row>
    <row r="140" spans="1:24">
      <c r="A140">
        <v>36</v>
      </c>
      <c r="B140">
        <v>2</v>
      </c>
      <c r="C140" t="s">
        <v>14</v>
      </c>
      <c r="D140" s="79">
        <f t="shared" si="23"/>
        <v>4520362</v>
      </c>
      <c r="E140">
        <v>100</v>
      </c>
      <c r="F140" t="s">
        <v>411</v>
      </c>
      <c r="G140">
        <f t="shared" si="28"/>
        <v>100</v>
      </c>
      <c r="H140" s="21">
        <v>2</v>
      </c>
      <c r="I140" s="21" t="s">
        <v>1249</v>
      </c>
      <c r="K140" s="21">
        <f>INDEX(Missions!K:K,MATCH('OLD Mission Enemy Waves'!A140,Missions!A:A,0))</f>
        <v>4</v>
      </c>
      <c r="L140" s="21">
        <f>INDEX(AffinityRel[AffinityWeak],MATCH(K140,AffinityRel[Affinity],0))</f>
        <v>5</v>
      </c>
      <c r="M140" s="21">
        <v>2</v>
      </c>
      <c r="N140" s="7">
        <v>4202</v>
      </c>
      <c r="O140">
        <f t="shared" si="24"/>
        <v>9</v>
      </c>
      <c r="P140" s="21">
        <f t="shared" si="22"/>
        <v>3</v>
      </c>
      <c r="R140">
        <v>82</v>
      </c>
      <c r="S140">
        <v>4</v>
      </c>
      <c r="T140" t="str">
        <f>IF(C140="Boss","--",INDEX('Enemy Waves'!AB:AB,IFERROR(MATCH('OLD Mission Enemy Waves'!D:D,'Enemy Waves'!A:A,0),1)))</f>
        <v>36</v>
      </c>
      <c r="U140">
        <f t="shared" si="29"/>
        <v>4</v>
      </c>
      <c r="V140">
        <f t="shared" si="25"/>
        <v>2</v>
      </c>
      <c r="W140">
        <f t="shared" si="26"/>
        <v>0</v>
      </c>
      <c r="X140">
        <f t="shared" si="27"/>
        <v>2</v>
      </c>
    </row>
    <row r="141" spans="1:24">
      <c r="A141">
        <v>36</v>
      </c>
      <c r="B141">
        <v>3</v>
      </c>
      <c r="C141" t="s">
        <v>13</v>
      </c>
      <c r="D141" s="79" t="str">
        <f t="shared" si="23"/>
        <v>b1036</v>
      </c>
      <c r="E141">
        <v>100</v>
      </c>
      <c r="F141" t="s">
        <v>242</v>
      </c>
      <c r="G141" t="str">
        <f t="shared" si="28"/>
        <v/>
      </c>
      <c r="H141" s="21">
        <v>2</v>
      </c>
      <c r="I141" s="21" t="s">
        <v>1249</v>
      </c>
      <c r="K141" s="21">
        <f>INDEX(Missions!K:K,MATCH('OLD Mission Enemy Waves'!A141,Missions!A:A,0))</f>
        <v>4</v>
      </c>
      <c r="L141" s="21">
        <f>INDEX(AffinityRel[AffinityWeak],MATCH(K141,AffinityRel[Affinity],0))</f>
        <v>5</v>
      </c>
      <c r="M141" s="21">
        <v>2</v>
      </c>
      <c r="N141" s="7" t="s">
        <v>242</v>
      </c>
      <c r="O141">
        <f t="shared" si="24"/>
        <v>9</v>
      </c>
      <c r="P141" s="21">
        <f t="shared" si="22"/>
        <v>3</v>
      </c>
      <c r="R141">
        <v>83</v>
      </c>
      <c r="S141">
        <v>0</v>
      </c>
      <c r="T141" t="str">
        <f>IF(C141="Boss","--",INDEX('Enemy Waves'!AB:AB,IFERROR(MATCH('OLD Mission Enemy Waves'!D:D,'Enemy Waves'!A:A,0),1)))</f>
        <v>--</v>
      </c>
      <c r="U141">
        <f t="shared" si="29"/>
        <v>0</v>
      </c>
      <c r="V141">
        <f t="shared" si="25"/>
        <v>0</v>
      </c>
      <c r="W141">
        <f t="shared" si="26"/>
        <v>0</v>
      </c>
      <c r="X141">
        <f t="shared" si="27"/>
        <v>0</v>
      </c>
    </row>
    <row r="142" spans="1:24">
      <c r="A142">
        <v>37</v>
      </c>
      <c r="B142">
        <v>1</v>
      </c>
      <c r="C142" t="s">
        <v>14</v>
      </c>
      <c r="D142" s="79">
        <f t="shared" si="23"/>
        <v>4520371</v>
      </c>
      <c r="E142">
        <v>100</v>
      </c>
      <c r="F142" t="s">
        <v>414</v>
      </c>
      <c r="G142">
        <f t="shared" si="28"/>
        <v>100</v>
      </c>
      <c r="H142" s="21">
        <v>2</v>
      </c>
      <c r="I142" s="21" t="s">
        <v>1249</v>
      </c>
      <c r="K142" s="21">
        <f>INDEX(Missions!K:K,MATCH('OLD Mission Enemy Waves'!A142,Missions!A:A,0))</f>
        <v>4</v>
      </c>
      <c r="L142" s="21">
        <f>INDEX(AffinityRel[AffinityWeak],MATCH(K142,AffinityRel[Affinity],0))</f>
        <v>5</v>
      </c>
      <c r="M142" s="21">
        <v>2</v>
      </c>
      <c r="N142" s="7">
        <v>2110</v>
      </c>
      <c r="O142">
        <f t="shared" si="24"/>
        <v>8</v>
      </c>
      <c r="P142" s="21">
        <f t="shared" si="22"/>
        <v>4</v>
      </c>
      <c r="R142">
        <v>84</v>
      </c>
      <c r="S142">
        <v>2</v>
      </c>
      <c r="T142" t="str">
        <f>IF(C142="Boss","--",INDEX('Enemy Waves'!AB:AB,IFERROR(MATCH('OLD Mission Enemy Waves'!D:D,'Enemy Waves'!A:A,0),1)))</f>
        <v>37</v>
      </c>
      <c r="U142">
        <f t="shared" si="29"/>
        <v>2</v>
      </c>
      <c r="V142">
        <f t="shared" si="25"/>
        <v>1</v>
      </c>
      <c r="W142">
        <f t="shared" si="26"/>
        <v>1</v>
      </c>
      <c r="X142">
        <f t="shared" si="27"/>
        <v>0</v>
      </c>
    </row>
    <row r="143" spans="1:24">
      <c r="A143">
        <v>37</v>
      </c>
      <c r="B143">
        <v>2</v>
      </c>
      <c r="C143" t="s">
        <v>14</v>
      </c>
      <c r="D143" s="79">
        <f t="shared" si="23"/>
        <v>4520372</v>
      </c>
      <c r="E143">
        <v>100</v>
      </c>
      <c r="F143" t="s">
        <v>418</v>
      </c>
      <c r="G143">
        <f t="shared" si="28"/>
        <v>100</v>
      </c>
      <c r="H143" s="21">
        <v>2</v>
      </c>
      <c r="I143" s="21" t="s">
        <v>1249</v>
      </c>
      <c r="K143" s="21">
        <f>INDEX(Missions!K:K,MATCH('OLD Mission Enemy Waves'!A143,Missions!A:A,0))</f>
        <v>4</v>
      </c>
      <c r="L143" s="21">
        <f>INDEX(AffinityRel[AffinityWeak],MATCH(K143,AffinityRel[Affinity],0))</f>
        <v>5</v>
      </c>
      <c r="M143" s="21">
        <v>2</v>
      </c>
      <c r="N143" s="7">
        <v>4040</v>
      </c>
      <c r="O143">
        <f t="shared" si="24"/>
        <v>8</v>
      </c>
      <c r="P143" s="21">
        <f t="shared" si="22"/>
        <v>4</v>
      </c>
      <c r="R143">
        <v>85</v>
      </c>
      <c r="S143">
        <v>4</v>
      </c>
      <c r="T143" t="str">
        <f>IF(C143="Boss","--",INDEX('Enemy Waves'!AB:AB,IFERROR(MATCH('OLD Mission Enemy Waves'!D:D,'Enemy Waves'!A:A,0),1)))</f>
        <v>37</v>
      </c>
      <c r="U143">
        <f t="shared" si="29"/>
        <v>4</v>
      </c>
      <c r="V143">
        <f t="shared" si="25"/>
        <v>0</v>
      </c>
      <c r="W143">
        <f t="shared" si="26"/>
        <v>4</v>
      </c>
      <c r="X143">
        <f t="shared" si="27"/>
        <v>0</v>
      </c>
    </row>
    <row r="144" spans="1:24">
      <c r="A144">
        <v>37</v>
      </c>
      <c r="B144">
        <v>3</v>
      </c>
      <c r="C144" t="s">
        <v>14</v>
      </c>
      <c r="D144" s="79">
        <f t="shared" si="23"/>
        <v>4520373</v>
      </c>
      <c r="E144">
        <v>100</v>
      </c>
      <c r="F144" t="s">
        <v>409</v>
      </c>
      <c r="G144">
        <f t="shared" si="28"/>
        <v>100</v>
      </c>
      <c r="H144" s="21">
        <v>2</v>
      </c>
      <c r="I144" s="21" t="s">
        <v>1249</v>
      </c>
      <c r="K144" s="21">
        <f>INDEX(Missions!K:K,MATCH('OLD Mission Enemy Waves'!A144,Missions!A:A,0))</f>
        <v>4</v>
      </c>
      <c r="L144" s="21">
        <f>INDEX(AffinityRel[AffinityWeak],MATCH(K144,AffinityRel[Affinity],0))</f>
        <v>5</v>
      </c>
      <c r="M144" s="21">
        <v>2</v>
      </c>
      <c r="N144" s="7">
        <v>2002</v>
      </c>
      <c r="O144">
        <f t="shared" si="24"/>
        <v>8</v>
      </c>
      <c r="P144" s="21">
        <f t="shared" si="22"/>
        <v>4</v>
      </c>
      <c r="R144">
        <v>86</v>
      </c>
      <c r="S144">
        <v>2</v>
      </c>
      <c r="T144" t="str">
        <f>IF(C144="Boss","--",INDEX('Enemy Waves'!AB:AB,IFERROR(MATCH('OLD Mission Enemy Waves'!D:D,'Enemy Waves'!A:A,0),1)))</f>
        <v>37</v>
      </c>
      <c r="U144">
        <f t="shared" si="29"/>
        <v>2</v>
      </c>
      <c r="V144">
        <f t="shared" si="25"/>
        <v>0</v>
      </c>
      <c r="W144">
        <f t="shared" si="26"/>
        <v>0</v>
      </c>
      <c r="X144">
        <f t="shared" si="27"/>
        <v>2</v>
      </c>
    </row>
    <row r="145" spans="1:24">
      <c r="A145">
        <v>37</v>
      </c>
      <c r="B145">
        <v>4</v>
      </c>
      <c r="C145" t="s">
        <v>13</v>
      </c>
      <c r="D145" s="79" t="str">
        <f t="shared" si="23"/>
        <v>b1037</v>
      </c>
      <c r="E145">
        <v>100</v>
      </c>
      <c r="F145" t="s">
        <v>242</v>
      </c>
      <c r="G145" t="str">
        <f t="shared" si="28"/>
        <v/>
      </c>
      <c r="H145" s="21">
        <v>2</v>
      </c>
      <c r="I145" s="21" t="s">
        <v>1249</v>
      </c>
      <c r="K145" s="21">
        <f>INDEX(Missions!K:K,MATCH('OLD Mission Enemy Waves'!A145,Missions!A:A,0))</f>
        <v>4</v>
      </c>
      <c r="L145" s="21">
        <f>INDEX(AffinityRel[AffinityWeak],MATCH(K145,AffinityRel[Affinity],0))</f>
        <v>5</v>
      </c>
      <c r="M145" s="21">
        <v>2</v>
      </c>
      <c r="N145" s="7" t="s">
        <v>242</v>
      </c>
      <c r="O145">
        <f t="shared" si="24"/>
        <v>8</v>
      </c>
      <c r="P145" s="21">
        <f t="shared" si="22"/>
        <v>4</v>
      </c>
      <c r="R145">
        <v>87</v>
      </c>
      <c r="S145">
        <v>0</v>
      </c>
      <c r="T145" t="str">
        <f>IF(C145="Boss","--",INDEX('Enemy Waves'!AB:AB,IFERROR(MATCH('OLD Mission Enemy Waves'!D:D,'Enemy Waves'!A:A,0),1)))</f>
        <v>--</v>
      </c>
      <c r="U145">
        <f t="shared" si="29"/>
        <v>0</v>
      </c>
      <c r="V145">
        <f t="shared" si="25"/>
        <v>0</v>
      </c>
      <c r="W145">
        <f t="shared" si="26"/>
        <v>0</v>
      </c>
      <c r="X145">
        <f t="shared" si="27"/>
        <v>0</v>
      </c>
    </row>
    <row r="146" spans="1:24">
      <c r="A146">
        <v>38</v>
      </c>
      <c r="B146">
        <v>1</v>
      </c>
      <c r="C146" t="s">
        <v>14</v>
      </c>
      <c r="D146" s="79">
        <f t="shared" si="23"/>
        <v>4520381</v>
      </c>
      <c r="E146">
        <v>100</v>
      </c>
      <c r="F146" t="s">
        <v>416</v>
      </c>
      <c r="G146">
        <f t="shared" si="28"/>
        <v>100</v>
      </c>
      <c r="H146" s="21">
        <v>2</v>
      </c>
      <c r="I146" s="21" t="s">
        <v>1249</v>
      </c>
      <c r="K146" s="21">
        <f>INDEX(Missions!K:K,MATCH('OLD Mission Enemy Waves'!A146,Missions!A:A,0))</f>
        <v>4</v>
      </c>
      <c r="L146" s="21">
        <f>INDEX(AffinityRel[AffinityWeak],MATCH(K146,AffinityRel[Affinity],0))</f>
        <v>5</v>
      </c>
      <c r="M146" s="21">
        <v>2</v>
      </c>
      <c r="N146" s="7">
        <v>3210</v>
      </c>
      <c r="O146">
        <f t="shared" si="24"/>
        <v>13</v>
      </c>
      <c r="P146" s="21">
        <f t="shared" si="22"/>
        <v>5</v>
      </c>
      <c r="R146">
        <v>88</v>
      </c>
      <c r="S146">
        <v>3</v>
      </c>
      <c r="T146" t="str">
        <f>IF(C146="Boss","--",INDEX('Enemy Waves'!AB:AB,IFERROR(MATCH('OLD Mission Enemy Waves'!D:D,'Enemy Waves'!A:A,0),1)))</f>
        <v>38</v>
      </c>
      <c r="U146">
        <f t="shared" si="29"/>
        <v>3</v>
      </c>
      <c r="V146">
        <f t="shared" si="25"/>
        <v>2</v>
      </c>
      <c r="W146">
        <f t="shared" si="26"/>
        <v>1</v>
      </c>
      <c r="X146">
        <f t="shared" si="27"/>
        <v>0</v>
      </c>
    </row>
    <row r="147" spans="1:24">
      <c r="A147">
        <v>38</v>
      </c>
      <c r="B147">
        <v>2</v>
      </c>
      <c r="C147" t="s">
        <v>14</v>
      </c>
      <c r="D147" s="79">
        <f t="shared" si="23"/>
        <v>4520382</v>
      </c>
      <c r="E147">
        <v>100</v>
      </c>
      <c r="F147" t="s">
        <v>993</v>
      </c>
      <c r="G147">
        <f t="shared" si="28"/>
        <v>100</v>
      </c>
      <c r="H147" s="21">
        <v>2</v>
      </c>
      <c r="I147" s="21" t="s">
        <v>1249</v>
      </c>
      <c r="K147" s="21">
        <f>INDEX(Missions!K:K,MATCH('OLD Mission Enemy Waves'!A147,Missions!A:A,0))</f>
        <v>4</v>
      </c>
      <c r="L147" s="21">
        <f>INDEX(AffinityRel[AffinityWeak],MATCH(K147,AffinityRel[Affinity],0))</f>
        <v>5</v>
      </c>
      <c r="M147" s="21">
        <v>2</v>
      </c>
      <c r="N147" s="7">
        <v>4211</v>
      </c>
      <c r="O147">
        <f t="shared" si="24"/>
        <v>13</v>
      </c>
      <c r="P147" s="21">
        <f t="shared" si="22"/>
        <v>5</v>
      </c>
      <c r="R147">
        <v>89</v>
      </c>
      <c r="S147">
        <v>4</v>
      </c>
      <c r="T147" t="str">
        <f>IF(C147="Boss","--",INDEX('Enemy Waves'!AB:AB,IFERROR(MATCH('OLD Mission Enemy Waves'!D:D,'Enemy Waves'!A:A,0),1)))</f>
        <v>38</v>
      </c>
      <c r="U147">
        <f t="shared" si="29"/>
        <v>4</v>
      </c>
      <c r="V147">
        <f t="shared" si="25"/>
        <v>2</v>
      </c>
      <c r="W147">
        <f t="shared" si="26"/>
        <v>1</v>
      </c>
      <c r="X147">
        <f t="shared" si="27"/>
        <v>1</v>
      </c>
    </row>
    <row r="148" spans="1:24">
      <c r="A148">
        <v>38</v>
      </c>
      <c r="B148">
        <v>3</v>
      </c>
      <c r="C148" t="s">
        <v>14</v>
      </c>
      <c r="D148" s="79">
        <f t="shared" si="23"/>
        <v>4520383</v>
      </c>
      <c r="E148">
        <v>100</v>
      </c>
      <c r="F148" t="s">
        <v>410</v>
      </c>
      <c r="G148">
        <f t="shared" si="28"/>
        <v>100</v>
      </c>
      <c r="H148" s="21">
        <v>2</v>
      </c>
      <c r="I148" s="21" t="s">
        <v>1249</v>
      </c>
      <c r="K148" s="21">
        <f>INDEX(Missions!K:K,MATCH('OLD Mission Enemy Waves'!A148,Missions!A:A,0))</f>
        <v>4</v>
      </c>
      <c r="L148" s="21">
        <f>INDEX(AffinityRel[AffinityWeak],MATCH(K148,AffinityRel[Affinity],0))</f>
        <v>5</v>
      </c>
      <c r="M148" s="21">
        <v>2</v>
      </c>
      <c r="N148" s="7">
        <v>3201</v>
      </c>
      <c r="O148">
        <f t="shared" si="24"/>
        <v>13</v>
      </c>
      <c r="P148" s="21">
        <f t="shared" si="22"/>
        <v>5</v>
      </c>
      <c r="R148">
        <v>90</v>
      </c>
      <c r="S148">
        <v>3</v>
      </c>
      <c r="T148" t="str">
        <f>IF(C148="Boss","--",INDEX('Enemy Waves'!AB:AB,IFERROR(MATCH('OLD Mission Enemy Waves'!D:D,'Enemy Waves'!A:A,0),1)))</f>
        <v>38</v>
      </c>
      <c r="U148">
        <f t="shared" si="29"/>
        <v>3</v>
      </c>
      <c r="V148">
        <f t="shared" si="25"/>
        <v>2</v>
      </c>
      <c r="W148">
        <f t="shared" si="26"/>
        <v>0</v>
      </c>
      <c r="X148">
        <f t="shared" si="27"/>
        <v>1</v>
      </c>
    </row>
    <row r="149" spans="1:24">
      <c r="A149">
        <v>38</v>
      </c>
      <c r="B149">
        <v>4</v>
      </c>
      <c r="C149" t="s">
        <v>14</v>
      </c>
      <c r="D149" s="79">
        <f t="shared" si="23"/>
        <v>4520384</v>
      </c>
      <c r="E149">
        <v>100</v>
      </c>
      <c r="F149" t="s">
        <v>410</v>
      </c>
      <c r="G149">
        <f t="shared" si="28"/>
        <v>100</v>
      </c>
      <c r="H149" s="21">
        <v>2</v>
      </c>
      <c r="I149" s="21" t="s">
        <v>1249</v>
      </c>
      <c r="K149" s="21">
        <f>INDEX(Missions!K:K,MATCH('OLD Mission Enemy Waves'!A149,Missions!A:A,0))</f>
        <v>4</v>
      </c>
      <c r="L149" s="21">
        <f>INDEX(AffinityRel[AffinityWeak],MATCH(K149,AffinityRel[Affinity],0))</f>
        <v>5</v>
      </c>
      <c r="M149" s="21">
        <v>2</v>
      </c>
      <c r="N149" s="7">
        <v>3300</v>
      </c>
      <c r="O149">
        <f t="shared" si="24"/>
        <v>13</v>
      </c>
      <c r="P149" s="21">
        <f t="shared" si="22"/>
        <v>5</v>
      </c>
      <c r="R149">
        <v>91</v>
      </c>
      <c r="S149">
        <v>3</v>
      </c>
      <c r="T149" t="str">
        <f>IF(C149="Boss","--",INDEX('Enemy Waves'!AB:AB,IFERROR(MATCH('OLD Mission Enemy Waves'!D:D,'Enemy Waves'!A:A,0),1)))</f>
        <v>38</v>
      </c>
      <c r="U149">
        <f t="shared" si="29"/>
        <v>3</v>
      </c>
      <c r="V149">
        <f t="shared" si="25"/>
        <v>3</v>
      </c>
      <c r="W149">
        <f t="shared" si="26"/>
        <v>0</v>
      </c>
      <c r="X149">
        <f t="shared" si="27"/>
        <v>0</v>
      </c>
    </row>
    <row r="150" spans="1:24">
      <c r="A150">
        <v>38</v>
      </c>
      <c r="B150">
        <v>5</v>
      </c>
      <c r="C150" t="s">
        <v>13</v>
      </c>
      <c r="D150" s="79" t="str">
        <f t="shared" si="23"/>
        <v>b1038</v>
      </c>
      <c r="E150">
        <v>100</v>
      </c>
      <c r="F150" t="s">
        <v>242</v>
      </c>
      <c r="G150" t="str">
        <f t="shared" si="28"/>
        <v/>
      </c>
      <c r="H150" s="21">
        <v>2</v>
      </c>
      <c r="I150" s="21" t="s">
        <v>1249</v>
      </c>
      <c r="K150" s="21">
        <f>INDEX(Missions!K:K,MATCH('OLD Mission Enemy Waves'!A150,Missions!A:A,0))</f>
        <v>4</v>
      </c>
      <c r="L150" s="21">
        <f>INDEX(AffinityRel[AffinityWeak],MATCH(K150,AffinityRel[Affinity],0))</f>
        <v>5</v>
      </c>
      <c r="M150" s="21">
        <v>2</v>
      </c>
      <c r="N150" s="7" t="s">
        <v>242</v>
      </c>
      <c r="O150">
        <f t="shared" si="24"/>
        <v>13</v>
      </c>
      <c r="P150" s="21">
        <f t="shared" si="22"/>
        <v>5</v>
      </c>
      <c r="R150">
        <v>92</v>
      </c>
      <c r="S150">
        <v>0</v>
      </c>
      <c r="T150" t="str">
        <f>IF(C150="Boss","--",INDEX('Enemy Waves'!AB:AB,IFERROR(MATCH('OLD Mission Enemy Waves'!D:D,'Enemy Waves'!A:A,0),1)))</f>
        <v>--</v>
      </c>
      <c r="U150">
        <f t="shared" si="29"/>
        <v>0</v>
      </c>
      <c r="V150">
        <f t="shared" si="25"/>
        <v>0</v>
      </c>
      <c r="W150">
        <f t="shared" si="26"/>
        <v>0</v>
      </c>
      <c r="X150">
        <f t="shared" si="27"/>
        <v>0</v>
      </c>
    </row>
    <row r="151" spans="1:24">
      <c r="A151">
        <v>39</v>
      </c>
      <c r="B151">
        <v>1</v>
      </c>
      <c r="C151" t="s">
        <v>14</v>
      </c>
      <c r="D151" s="79">
        <f t="shared" si="23"/>
        <v>5420391</v>
      </c>
      <c r="E151">
        <v>100</v>
      </c>
      <c r="F151" t="s">
        <v>411</v>
      </c>
      <c r="G151">
        <f t="shared" si="28"/>
        <v>100</v>
      </c>
      <c r="H151" s="21">
        <v>2</v>
      </c>
      <c r="I151" s="21" t="s">
        <v>1248</v>
      </c>
      <c r="K151" s="21">
        <f>INDEX(Missions!K:K,MATCH('OLD Mission Enemy Waves'!A151,Missions!A:A,0))</f>
        <v>5</v>
      </c>
      <c r="L151" s="21">
        <f>INDEX(AffinityRel[AffinityWeak],MATCH(K151,AffinityRel[Affinity],0))</f>
        <v>4</v>
      </c>
      <c r="M151" s="21">
        <v>2</v>
      </c>
      <c r="N151" s="7">
        <v>4400</v>
      </c>
      <c r="O151">
        <f t="shared" si="24"/>
        <v>9</v>
      </c>
      <c r="P151" s="21">
        <f t="shared" si="22"/>
        <v>3</v>
      </c>
      <c r="R151">
        <v>93</v>
      </c>
      <c r="S151">
        <v>4</v>
      </c>
      <c r="T151" t="str">
        <f>IF(C151="Boss","--",INDEX('Enemy Waves'!AB:AB,IFERROR(MATCH('OLD Mission Enemy Waves'!D:D,'Enemy Waves'!A:A,0),1)))</f>
        <v>39</v>
      </c>
      <c r="U151">
        <f t="shared" si="29"/>
        <v>4</v>
      </c>
      <c r="V151">
        <f t="shared" si="25"/>
        <v>4</v>
      </c>
      <c r="W151">
        <f t="shared" si="26"/>
        <v>0</v>
      </c>
      <c r="X151">
        <f t="shared" si="27"/>
        <v>0</v>
      </c>
    </row>
    <row r="152" spans="1:24">
      <c r="A152">
        <v>39</v>
      </c>
      <c r="B152">
        <v>2</v>
      </c>
      <c r="C152" t="s">
        <v>14</v>
      </c>
      <c r="D152" s="79">
        <f t="shared" si="23"/>
        <v>5420392</v>
      </c>
      <c r="E152">
        <v>100</v>
      </c>
      <c r="F152" t="s">
        <v>412</v>
      </c>
      <c r="G152">
        <f t="shared" si="28"/>
        <v>100</v>
      </c>
      <c r="H152" s="21">
        <v>2</v>
      </c>
      <c r="I152" s="21" t="s">
        <v>1248</v>
      </c>
      <c r="K152" s="21">
        <f>INDEX(Missions!K:K,MATCH('OLD Mission Enemy Waves'!A152,Missions!A:A,0))</f>
        <v>5</v>
      </c>
      <c r="L152" s="21">
        <f>INDEX(AffinityRel[AffinityWeak],MATCH(K152,AffinityRel[Affinity],0))</f>
        <v>4</v>
      </c>
      <c r="M152" s="21">
        <v>2</v>
      </c>
      <c r="N152" s="7">
        <v>5032</v>
      </c>
      <c r="O152">
        <f t="shared" si="24"/>
        <v>9</v>
      </c>
      <c r="P152" s="21">
        <f t="shared" si="22"/>
        <v>3</v>
      </c>
      <c r="R152">
        <v>94</v>
      </c>
      <c r="S152">
        <v>5</v>
      </c>
      <c r="T152" t="str">
        <f>IF(C152="Boss","--",INDEX('Enemy Waves'!AB:AB,IFERROR(MATCH('OLD Mission Enemy Waves'!D:D,'Enemy Waves'!A:A,0),1)))</f>
        <v>39</v>
      </c>
      <c r="U152">
        <f t="shared" si="29"/>
        <v>5</v>
      </c>
      <c r="V152">
        <f t="shared" si="25"/>
        <v>0</v>
      </c>
      <c r="W152">
        <f t="shared" si="26"/>
        <v>3</v>
      </c>
      <c r="X152">
        <f t="shared" si="27"/>
        <v>2</v>
      </c>
    </row>
    <row r="153" spans="1:24">
      <c r="A153">
        <v>39</v>
      </c>
      <c r="B153">
        <v>3</v>
      </c>
      <c r="C153" t="s">
        <v>13</v>
      </c>
      <c r="D153" s="79" t="str">
        <f t="shared" si="23"/>
        <v>b1039</v>
      </c>
      <c r="E153">
        <v>100</v>
      </c>
      <c r="F153" t="s">
        <v>242</v>
      </c>
      <c r="G153" t="str">
        <f t="shared" si="28"/>
        <v/>
      </c>
      <c r="H153" s="21">
        <v>2</v>
      </c>
      <c r="I153" s="21" t="s">
        <v>1248</v>
      </c>
      <c r="K153" s="21">
        <f>INDEX(Missions!K:K,MATCH('OLD Mission Enemy Waves'!A153,Missions!A:A,0))</f>
        <v>5</v>
      </c>
      <c r="L153" s="21">
        <f>INDEX(AffinityRel[AffinityWeak],MATCH(K153,AffinityRel[Affinity],0))</f>
        <v>4</v>
      </c>
      <c r="M153" s="21">
        <v>2</v>
      </c>
      <c r="N153" s="7" t="s">
        <v>242</v>
      </c>
      <c r="O153">
        <f t="shared" si="24"/>
        <v>9</v>
      </c>
      <c r="P153" s="21">
        <f t="shared" si="22"/>
        <v>3</v>
      </c>
      <c r="R153">
        <v>95</v>
      </c>
      <c r="S153">
        <v>0</v>
      </c>
      <c r="T153" t="str">
        <f>IF(C153="Boss","--",INDEX('Enemy Waves'!AB:AB,IFERROR(MATCH('OLD Mission Enemy Waves'!D:D,'Enemy Waves'!A:A,0),1)))</f>
        <v>--</v>
      </c>
      <c r="U153">
        <f t="shared" si="29"/>
        <v>0</v>
      </c>
      <c r="V153">
        <f t="shared" si="25"/>
        <v>0</v>
      </c>
      <c r="W153">
        <f t="shared" si="26"/>
        <v>0</v>
      </c>
      <c r="X153">
        <f t="shared" si="27"/>
        <v>0</v>
      </c>
    </row>
    <row r="154" spans="1:24">
      <c r="A154">
        <v>40</v>
      </c>
      <c r="B154">
        <v>1</v>
      </c>
      <c r="C154" t="s">
        <v>14</v>
      </c>
      <c r="D154" s="79">
        <f t="shared" si="23"/>
        <v>5420401</v>
      </c>
      <c r="E154">
        <v>100</v>
      </c>
      <c r="F154" t="s">
        <v>417</v>
      </c>
      <c r="G154">
        <f t="shared" si="28"/>
        <v>100</v>
      </c>
      <c r="H154" s="21">
        <v>2</v>
      </c>
      <c r="I154" s="21" t="s">
        <v>1248</v>
      </c>
      <c r="K154" s="21">
        <f>INDEX(Missions!K:K,MATCH('OLD Mission Enemy Waves'!A154,Missions!A:A,0))</f>
        <v>5</v>
      </c>
      <c r="L154" s="21">
        <f>INDEX(AffinityRel[AffinityWeak],MATCH(K154,AffinityRel[Affinity],0))</f>
        <v>4</v>
      </c>
      <c r="M154" s="21">
        <v>2</v>
      </c>
      <c r="N154" s="7">
        <v>3030</v>
      </c>
      <c r="O154">
        <f t="shared" si="24"/>
        <v>9</v>
      </c>
      <c r="P154" s="21">
        <f t="shared" si="22"/>
        <v>4</v>
      </c>
      <c r="R154">
        <v>96</v>
      </c>
      <c r="S154">
        <v>3</v>
      </c>
      <c r="T154" t="str">
        <f>IF(C154="Boss","--",INDEX('Enemy Waves'!AB:AB,IFERROR(MATCH('OLD Mission Enemy Waves'!D:D,'Enemy Waves'!A:A,0),1)))</f>
        <v>40</v>
      </c>
      <c r="U154">
        <f t="shared" si="29"/>
        <v>3</v>
      </c>
      <c r="V154">
        <f t="shared" si="25"/>
        <v>0</v>
      </c>
      <c r="W154">
        <f t="shared" si="26"/>
        <v>3</v>
      </c>
      <c r="X154">
        <f t="shared" si="27"/>
        <v>0</v>
      </c>
    </row>
    <row r="155" spans="1:24">
      <c r="A155">
        <v>40</v>
      </c>
      <c r="B155">
        <v>2</v>
      </c>
      <c r="C155" t="s">
        <v>14</v>
      </c>
      <c r="D155" s="79">
        <f t="shared" si="23"/>
        <v>5420402</v>
      </c>
      <c r="E155">
        <v>100</v>
      </c>
      <c r="F155" t="s">
        <v>410</v>
      </c>
      <c r="G155">
        <f t="shared" si="28"/>
        <v>100</v>
      </c>
      <c r="H155" s="21">
        <v>2</v>
      </c>
      <c r="I155" s="21" t="s">
        <v>1248</v>
      </c>
      <c r="K155" s="21">
        <f>INDEX(Missions!K:K,MATCH('OLD Mission Enemy Waves'!A155,Missions!A:A,0))</f>
        <v>5</v>
      </c>
      <c r="L155" s="21">
        <f>INDEX(AffinityRel[AffinityWeak],MATCH(K155,AffinityRel[Affinity],0))</f>
        <v>4</v>
      </c>
      <c r="M155" s="21">
        <v>2</v>
      </c>
      <c r="N155" s="7">
        <v>3210</v>
      </c>
      <c r="O155">
        <f t="shared" si="24"/>
        <v>9</v>
      </c>
      <c r="P155" s="21">
        <f t="shared" si="22"/>
        <v>4</v>
      </c>
      <c r="R155">
        <v>97</v>
      </c>
      <c r="S155">
        <v>3</v>
      </c>
      <c r="T155" t="str">
        <f>IF(C155="Boss","--",INDEX('Enemy Waves'!AB:AB,IFERROR(MATCH('OLD Mission Enemy Waves'!D:D,'Enemy Waves'!A:A,0),1)))</f>
        <v>40</v>
      </c>
      <c r="U155">
        <f t="shared" si="29"/>
        <v>3</v>
      </c>
      <c r="V155">
        <f t="shared" si="25"/>
        <v>2</v>
      </c>
      <c r="W155">
        <f t="shared" si="26"/>
        <v>1</v>
      </c>
      <c r="X155">
        <f t="shared" si="27"/>
        <v>0</v>
      </c>
    </row>
    <row r="156" spans="1:24">
      <c r="A156">
        <v>40</v>
      </c>
      <c r="B156">
        <v>3</v>
      </c>
      <c r="C156" t="s">
        <v>14</v>
      </c>
      <c r="D156" s="79">
        <f t="shared" si="23"/>
        <v>5420403</v>
      </c>
      <c r="E156">
        <v>100</v>
      </c>
      <c r="F156" t="s">
        <v>410</v>
      </c>
      <c r="G156">
        <f t="shared" si="28"/>
        <v>100</v>
      </c>
      <c r="H156" s="21">
        <v>2</v>
      </c>
      <c r="I156" s="21" t="s">
        <v>1248</v>
      </c>
      <c r="K156" s="21">
        <f>INDEX(Missions!K:K,MATCH('OLD Mission Enemy Waves'!A156,Missions!A:A,0))</f>
        <v>5</v>
      </c>
      <c r="L156" s="21">
        <f>INDEX(AffinityRel[AffinityWeak],MATCH(K156,AffinityRel[Affinity],0))</f>
        <v>4</v>
      </c>
      <c r="M156" s="21">
        <v>2</v>
      </c>
      <c r="N156" s="7">
        <v>3102</v>
      </c>
      <c r="O156">
        <f t="shared" si="24"/>
        <v>9</v>
      </c>
      <c r="P156" s="21">
        <f t="shared" si="22"/>
        <v>4</v>
      </c>
      <c r="R156">
        <v>98</v>
      </c>
      <c r="S156">
        <v>3</v>
      </c>
      <c r="T156" t="str">
        <f>IF(C156="Boss","--",INDEX('Enemy Waves'!AB:AB,IFERROR(MATCH('OLD Mission Enemy Waves'!D:D,'Enemy Waves'!A:A,0),1)))</f>
        <v>40</v>
      </c>
      <c r="U156">
        <f t="shared" si="29"/>
        <v>3</v>
      </c>
      <c r="V156">
        <f t="shared" si="25"/>
        <v>1</v>
      </c>
      <c r="W156">
        <f t="shared" si="26"/>
        <v>0</v>
      </c>
      <c r="X156">
        <f t="shared" si="27"/>
        <v>2</v>
      </c>
    </row>
    <row r="157" spans="1:24">
      <c r="A157">
        <v>40</v>
      </c>
      <c r="B157">
        <v>4</v>
      </c>
      <c r="C157" t="s">
        <v>13</v>
      </c>
      <c r="D157" s="79" t="str">
        <f t="shared" si="23"/>
        <v>b1040</v>
      </c>
      <c r="E157">
        <v>100</v>
      </c>
      <c r="F157" t="s">
        <v>242</v>
      </c>
      <c r="G157" t="str">
        <f t="shared" si="28"/>
        <v/>
      </c>
      <c r="H157" s="21">
        <v>2</v>
      </c>
      <c r="I157" s="21" t="s">
        <v>1248</v>
      </c>
      <c r="K157" s="21">
        <f>INDEX(Missions!K:K,MATCH('OLD Mission Enemy Waves'!A157,Missions!A:A,0))</f>
        <v>5</v>
      </c>
      <c r="L157" s="21">
        <f>INDEX(AffinityRel[AffinityWeak],MATCH(K157,AffinityRel[Affinity],0))</f>
        <v>4</v>
      </c>
      <c r="M157" s="21">
        <v>2</v>
      </c>
      <c r="N157" s="7" t="s">
        <v>242</v>
      </c>
      <c r="O157">
        <f t="shared" si="24"/>
        <v>9</v>
      </c>
      <c r="P157" s="21">
        <f t="shared" si="22"/>
        <v>4</v>
      </c>
      <c r="R157">
        <v>99</v>
      </c>
      <c r="S157">
        <v>0</v>
      </c>
      <c r="T157" t="str">
        <f>IF(C157="Boss","--",INDEX('Enemy Waves'!AB:AB,IFERROR(MATCH('OLD Mission Enemy Waves'!D:D,'Enemy Waves'!A:A,0),1)))</f>
        <v>--</v>
      </c>
      <c r="U157">
        <f t="shared" si="29"/>
        <v>0</v>
      </c>
      <c r="V157">
        <f t="shared" si="25"/>
        <v>0</v>
      </c>
      <c r="W157">
        <f t="shared" si="26"/>
        <v>0</v>
      </c>
      <c r="X157">
        <f t="shared" si="27"/>
        <v>0</v>
      </c>
    </row>
    <row r="158" spans="1:24">
      <c r="A158">
        <v>41</v>
      </c>
      <c r="B158">
        <v>1</v>
      </c>
      <c r="C158" t="s">
        <v>14</v>
      </c>
      <c r="D158" s="79">
        <f t="shared" si="23"/>
        <v>5420411</v>
      </c>
      <c r="E158">
        <v>100</v>
      </c>
      <c r="F158" t="s">
        <v>411</v>
      </c>
      <c r="G158">
        <f t="shared" si="28"/>
        <v>100</v>
      </c>
      <c r="H158" s="21">
        <v>2</v>
      </c>
      <c r="I158" s="21" t="s">
        <v>1248</v>
      </c>
      <c r="K158" s="21">
        <f>INDEX(Missions!K:K,MATCH('OLD Mission Enemy Waves'!A158,Missions!A:A,0))</f>
        <v>5</v>
      </c>
      <c r="L158" s="21">
        <f>INDEX(AffinityRel[AffinityWeak],MATCH(K158,AffinityRel[Affinity],0))</f>
        <v>4</v>
      </c>
      <c r="M158" s="21">
        <v>2</v>
      </c>
      <c r="N158" s="7">
        <v>4220</v>
      </c>
      <c r="O158">
        <f t="shared" si="24"/>
        <v>11</v>
      </c>
      <c r="P158" s="21">
        <f t="shared" si="22"/>
        <v>5</v>
      </c>
      <c r="R158">
        <v>100</v>
      </c>
      <c r="S158">
        <v>4</v>
      </c>
      <c r="T158" t="str">
        <f>IF(C158="Boss","--",INDEX('Enemy Waves'!AB:AB,IFERROR(MATCH('OLD Mission Enemy Waves'!D:D,'Enemy Waves'!A:A,0),1)))</f>
        <v>41</v>
      </c>
      <c r="U158">
        <f t="shared" si="29"/>
        <v>4</v>
      </c>
      <c r="V158">
        <f t="shared" si="25"/>
        <v>2</v>
      </c>
      <c r="W158">
        <f t="shared" si="26"/>
        <v>2</v>
      </c>
      <c r="X158">
        <f t="shared" si="27"/>
        <v>0</v>
      </c>
    </row>
    <row r="159" spans="1:24">
      <c r="A159">
        <v>41</v>
      </c>
      <c r="B159">
        <v>2</v>
      </c>
      <c r="C159" t="s">
        <v>14</v>
      </c>
      <c r="D159" s="79">
        <f t="shared" si="23"/>
        <v>5420412</v>
      </c>
      <c r="E159">
        <v>100</v>
      </c>
      <c r="F159" t="s">
        <v>409</v>
      </c>
      <c r="G159">
        <f t="shared" si="28"/>
        <v>100</v>
      </c>
      <c r="H159" s="21">
        <v>2</v>
      </c>
      <c r="I159" s="21" t="s">
        <v>1248</v>
      </c>
      <c r="K159" s="21">
        <f>INDEX(Missions!K:K,MATCH('OLD Mission Enemy Waves'!A159,Missions!A:A,0))</f>
        <v>5</v>
      </c>
      <c r="L159" s="21">
        <f>INDEX(AffinityRel[AffinityWeak],MATCH(K159,AffinityRel[Affinity],0))</f>
        <v>4</v>
      </c>
      <c r="M159" s="21">
        <v>2</v>
      </c>
      <c r="N159" s="7">
        <v>2101</v>
      </c>
      <c r="O159">
        <f t="shared" si="24"/>
        <v>11</v>
      </c>
      <c r="P159" s="21">
        <f t="shared" si="22"/>
        <v>5</v>
      </c>
      <c r="R159">
        <v>101</v>
      </c>
      <c r="S159">
        <v>2</v>
      </c>
      <c r="T159" t="str">
        <f>IF(C159="Boss","--",INDEX('Enemy Waves'!AB:AB,IFERROR(MATCH('OLD Mission Enemy Waves'!D:D,'Enemy Waves'!A:A,0),1)))</f>
        <v>41</v>
      </c>
      <c r="U159">
        <f t="shared" si="29"/>
        <v>2</v>
      </c>
      <c r="V159">
        <f t="shared" si="25"/>
        <v>1</v>
      </c>
      <c r="W159">
        <f t="shared" si="26"/>
        <v>0</v>
      </c>
      <c r="X159">
        <f t="shared" si="27"/>
        <v>1</v>
      </c>
    </row>
    <row r="160" spans="1:24">
      <c r="A160">
        <v>41</v>
      </c>
      <c r="B160">
        <v>3</v>
      </c>
      <c r="C160" t="s">
        <v>14</v>
      </c>
      <c r="D160" s="79">
        <f t="shared" si="23"/>
        <v>5420413</v>
      </c>
      <c r="E160">
        <v>100</v>
      </c>
      <c r="F160" t="s">
        <v>409</v>
      </c>
      <c r="G160">
        <f t="shared" si="28"/>
        <v>100</v>
      </c>
      <c r="H160" s="21">
        <v>2</v>
      </c>
      <c r="I160" s="21" t="s">
        <v>1248</v>
      </c>
      <c r="K160" s="21">
        <f>INDEX(Missions!K:K,MATCH('OLD Mission Enemy Waves'!A160,Missions!A:A,0))</f>
        <v>5</v>
      </c>
      <c r="L160" s="21">
        <f>INDEX(AffinityRel[AffinityWeak],MATCH(K160,AffinityRel[Affinity],0))</f>
        <v>4</v>
      </c>
      <c r="M160" s="21">
        <v>2</v>
      </c>
      <c r="N160" s="7">
        <v>2101</v>
      </c>
      <c r="O160">
        <f t="shared" si="24"/>
        <v>11</v>
      </c>
      <c r="P160" s="21">
        <f t="shared" si="22"/>
        <v>5</v>
      </c>
      <c r="R160">
        <v>102</v>
      </c>
      <c r="S160">
        <v>2</v>
      </c>
      <c r="T160" t="str">
        <f>IF(C160="Boss","--",INDEX('Enemy Waves'!AB:AB,IFERROR(MATCH('OLD Mission Enemy Waves'!D:D,'Enemy Waves'!A:A,0),1)))</f>
        <v>41</v>
      </c>
      <c r="U160">
        <f t="shared" si="29"/>
        <v>2</v>
      </c>
      <c r="V160">
        <f t="shared" si="25"/>
        <v>1</v>
      </c>
      <c r="W160">
        <f t="shared" si="26"/>
        <v>0</v>
      </c>
      <c r="X160">
        <f t="shared" si="27"/>
        <v>1</v>
      </c>
    </row>
    <row r="161" spans="1:24">
      <c r="A161">
        <v>41</v>
      </c>
      <c r="B161">
        <v>4</v>
      </c>
      <c r="C161" t="s">
        <v>14</v>
      </c>
      <c r="D161" s="79">
        <f t="shared" si="23"/>
        <v>5420414</v>
      </c>
      <c r="E161">
        <v>100</v>
      </c>
      <c r="F161" t="s">
        <v>417</v>
      </c>
      <c r="G161">
        <f t="shared" si="28"/>
        <v>100</v>
      </c>
      <c r="H161" s="21">
        <v>2</v>
      </c>
      <c r="I161" s="21" t="s">
        <v>1248</v>
      </c>
      <c r="K161" s="21">
        <f>INDEX(Missions!K:K,MATCH('OLD Mission Enemy Waves'!A161,Missions!A:A,0))</f>
        <v>5</v>
      </c>
      <c r="L161" s="21">
        <f>INDEX(AffinityRel[AffinityWeak],MATCH(K161,AffinityRel[Affinity],0))</f>
        <v>4</v>
      </c>
      <c r="M161" s="21">
        <v>2</v>
      </c>
      <c r="N161" s="7">
        <v>3021</v>
      </c>
      <c r="O161">
        <f t="shared" si="24"/>
        <v>11</v>
      </c>
      <c r="P161" s="21">
        <f t="shared" si="22"/>
        <v>5</v>
      </c>
      <c r="R161">
        <v>103</v>
      </c>
      <c r="S161">
        <v>3</v>
      </c>
      <c r="T161" t="str">
        <f>IF(C161="Boss","--",INDEX('Enemy Waves'!AB:AB,IFERROR(MATCH('OLD Mission Enemy Waves'!D:D,'Enemy Waves'!A:A,0),1)))</f>
        <v>41</v>
      </c>
      <c r="U161">
        <f t="shared" si="29"/>
        <v>3</v>
      </c>
      <c r="V161">
        <f t="shared" si="25"/>
        <v>0</v>
      </c>
      <c r="W161">
        <f t="shared" si="26"/>
        <v>2</v>
      </c>
      <c r="X161">
        <f t="shared" si="27"/>
        <v>1</v>
      </c>
    </row>
    <row r="162" spans="1:24">
      <c r="A162">
        <v>41</v>
      </c>
      <c r="B162">
        <v>5</v>
      </c>
      <c r="C162" t="s">
        <v>13</v>
      </c>
      <c r="D162" s="79" t="str">
        <f t="shared" si="23"/>
        <v>b1041</v>
      </c>
      <c r="E162">
        <v>100</v>
      </c>
      <c r="F162" t="s">
        <v>242</v>
      </c>
      <c r="G162" t="str">
        <f t="shared" si="28"/>
        <v/>
      </c>
      <c r="H162" s="21">
        <v>2</v>
      </c>
      <c r="I162" s="21" t="s">
        <v>1248</v>
      </c>
      <c r="K162" s="21">
        <f>INDEX(Missions!K:K,MATCH('OLD Mission Enemy Waves'!A162,Missions!A:A,0))</f>
        <v>5</v>
      </c>
      <c r="L162" s="21">
        <f>INDEX(AffinityRel[AffinityWeak],MATCH(K162,AffinityRel[Affinity],0))</f>
        <v>4</v>
      </c>
      <c r="M162" s="21">
        <v>2</v>
      </c>
      <c r="N162" s="7" t="s">
        <v>242</v>
      </c>
      <c r="O162">
        <f t="shared" si="24"/>
        <v>11</v>
      </c>
      <c r="P162" s="21">
        <f t="shared" si="22"/>
        <v>5</v>
      </c>
      <c r="R162">
        <v>104</v>
      </c>
      <c r="S162">
        <v>0</v>
      </c>
      <c r="T162" t="str">
        <f>IF(C162="Boss","--",INDEX('Enemy Waves'!AB:AB,IFERROR(MATCH('OLD Mission Enemy Waves'!D:D,'Enemy Waves'!A:A,0),1)))</f>
        <v>--</v>
      </c>
      <c r="U162">
        <f t="shared" si="29"/>
        <v>0</v>
      </c>
      <c r="V162">
        <f t="shared" si="25"/>
        <v>0</v>
      </c>
      <c r="W162">
        <f t="shared" si="26"/>
        <v>0</v>
      </c>
      <c r="X162">
        <f t="shared" si="27"/>
        <v>0</v>
      </c>
    </row>
    <row r="163" spans="1:24">
      <c r="A163">
        <v>42</v>
      </c>
      <c r="B163">
        <v>1</v>
      </c>
      <c r="C163" t="s">
        <v>14</v>
      </c>
      <c r="D163" s="79">
        <f t="shared" si="23"/>
        <v>1220421</v>
      </c>
      <c r="E163">
        <v>100</v>
      </c>
      <c r="F163" t="s">
        <v>999</v>
      </c>
      <c r="G163">
        <f t="shared" si="28"/>
        <v>100</v>
      </c>
      <c r="H163" s="21">
        <v>2</v>
      </c>
      <c r="I163" s="21" t="s">
        <v>1246</v>
      </c>
      <c r="K163" s="21">
        <f>INDEX(Missions!K:K,MATCH('OLD Mission Enemy Waves'!A163,Missions!A:A,0))</f>
        <v>1</v>
      </c>
      <c r="L163" s="21">
        <f>INDEX(AffinityRel[AffinityWeak],MATCH(K163,AffinityRel[Affinity],0))</f>
        <v>2</v>
      </c>
      <c r="M163" s="21">
        <v>2</v>
      </c>
      <c r="N163" s="7">
        <v>5212</v>
      </c>
      <c r="O163">
        <f t="shared" si="24"/>
        <v>9</v>
      </c>
      <c r="P163" s="21">
        <f t="shared" si="22"/>
        <v>3</v>
      </c>
      <c r="R163">
        <v>105</v>
      </c>
      <c r="S163">
        <v>5</v>
      </c>
      <c r="T163" t="str">
        <f>IF(C163="Boss","--",INDEX('Enemy Waves'!AB:AB,IFERROR(MATCH('OLD Mission Enemy Waves'!D:D,'Enemy Waves'!A:A,0),1)))</f>
        <v>42</v>
      </c>
      <c r="U163">
        <f t="shared" si="29"/>
        <v>5</v>
      </c>
      <c r="V163">
        <f t="shared" si="25"/>
        <v>2</v>
      </c>
      <c r="W163">
        <f t="shared" si="26"/>
        <v>1</v>
      </c>
      <c r="X163">
        <f t="shared" si="27"/>
        <v>2</v>
      </c>
    </row>
    <row r="164" spans="1:24">
      <c r="A164">
        <v>42</v>
      </c>
      <c r="B164">
        <v>2</v>
      </c>
      <c r="C164" t="s">
        <v>14</v>
      </c>
      <c r="D164" s="79">
        <f t="shared" si="23"/>
        <v>1220422</v>
      </c>
      <c r="E164">
        <v>100</v>
      </c>
      <c r="F164" t="s">
        <v>411</v>
      </c>
      <c r="G164">
        <f t="shared" si="28"/>
        <v>100</v>
      </c>
      <c r="H164" s="21">
        <v>2</v>
      </c>
      <c r="I164" s="21" t="s">
        <v>1246</v>
      </c>
      <c r="K164" s="21">
        <f>INDEX(Missions!K:K,MATCH('OLD Mission Enemy Waves'!A164,Missions!A:A,0))</f>
        <v>1</v>
      </c>
      <c r="L164" s="21">
        <f>INDEX(AffinityRel[AffinityWeak],MATCH(K164,AffinityRel[Affinity],0))</f>
        <v>2</v>
      </c>
      <c r="M164" s="21">
        <v>2</v>
      </c>
      <c r="N164" s="7">
        <v>4211</v>
      </c>
      <c r="O164">
        <f t="shared" si="24"/>
        <v>9</v>
      </c>
      <c r="P164" s="21">
        <f t="shared" si="22"/>
        <v>3</v>
      </c>
      <c r="R164">
        <v>106</v>
      </c>
      <c r="S164">
        <v>4</v>
      </c>
      <c r="T164" t="str">
        <f>IF(C164="Boss","--",INDEX('Enemy Waves'!AB:AB,IFERROR(MATCH('OLD Mission Enemy Waves'!D:D,'Enemy Waves'!A:A,0),1)))</f>
        <v>42</v>
      </c>
      <c r="U164">
        <f t="shared" si="29"/>
        <v>4</v>
      </c>
      <c r="V164">
        <f t="shared" si="25"/>
        <v>2</v>
      </c>
      <c r="W164">
        <f t="shared" si="26"/>
        <v>1</v>
      </c>
      <c r="X164">
        <f t="shared" si="27"/>
        <v>1</v>
      </c>
    </row>
    <row r="165" spans="1:24">
      <c r="A165">
        <v>42</v>
      </c>
      <c r="B165">
        <v>3</v>
      </c>
      <c r="C165" t="s">
        <v>13</v>
      </c>
      <c r="D165" s="79" t="str">
        <f t="shared" si="23"/>
        <v>b1042</v>
      </c>
      <c r="E165">
        <v>100</v>
      </c>
      <c r="F165" t="s">
        <v>242</v>
      </c>
      <c r="G165" t="str">
        <f t="shared" si="28"/>
        <v/>
      </c>
      <c r="H165" s="21">
        <v>2</v>
      </c>
      <c r="I165" s="21" t="s">
        <v>1246</v>
      </c>
      <c r="K165" s="21">
        <f>INDEX(Missions!K:K,MATCH('OLD Mission Enemy Waves'!A165,Missions!A:A,0))</f>
        <v>1</v>
      </c>
      <c r="L165" s="21">
        <f>INDEX(AffinityRel[AffinityWeak],MATCH(K165,AffinityRel[Affinity],0))</f>
        <v>2</v>
      </c>
      <c r="M165" s="21">
        <v>2</v>
      </c>
      <c r="N165" s="7" t="s">
        <v>242</v>
      </c>
      <c r="O165">
        <f t="shared" si="24"/>
        <v>9</v>
      </c>
      <c r="P165" s="21">
        <f t="shared" si="22"/>
        <v>3</v>
      </c>
      <c r="R165">
        <v>107</v>
      </c>
      <c r="S165">
        <v>0</v>
      </c>
      <c r="T165" t="str">
        <f>IF(C165="Boss","--",INDEX('Enemy Waves'!AB:AB,IFERROR(MATCH('OLD Mission Enemy Waves'!D:D,'Enemy Waves'!A:A,0),1)))</f>
        <v>--</v>
      </c>
      <c r="U165">
        <f t="shared" si="29"/>
        <v>0</v>
      </c>
      <c r="V165">
        <f t="shared" ref="V165:V198" si="30">IF($C165="Standard",INT(LEFT(RIGHT($N165,3),1)),0)</f>
        <v>0</v>
      </c>
      <c r="W165">
        <f t="shared" ref="W165:W198" si="31">IF($C165="Standard",INT(LEFT(RIGHT($N165,2),1)),0)</f>
        <v>0</v>
      </c>
      <c r="X165">
        <f t="shared" ref="X165:X198" si="32">IF($C165="Standard",INT(LEFT(RIGHT($N165,1),1)),0)</f>
        <v>0</v>
      </c>
    </row>
    <row r="166" spans="1:24">
      <c r="A166">
        <v>43</v>
      </c>
      <c r="B166">
        <v>1</v>
      </c>
      <c r="C166" t="s">
        <v>14</v>
      </c>
      <c r="D166" s="79">
        <f t="shared" si="23"/>
        <v>1220431</v>
      </c>
      <c r="E166">
        <v>100</v>
      </c>
      <c r="F166" t="s">
        <v>411</v>
      </c>
      <c r="G166">
        <f t="shared" si="28"/>
        <v>100</v>
      </c>
      <c r="H166" s="21">
        <v>2</v>
      </c>
      <c r="I166" s="21" t="s">
        <v>1246</v>
      </c>
      <c r="K166" s="21">
        <f>INDEX(Missions!K:K,MATCH('OLD Mission Enemy Waves'!A166,Missions!A:A,0))</f>
        <v>1</v>
      </c>
      <c r="L166" s="21">
        <f>INDEX(AffinityRel[AffinityWeak],MATCH(K166,AffinityRel[Affinity],0))</f>
        <v>2</v>
      </c>
      <c r="M166" s="21">
        <v>2</v>
      </c>
      <c r="N166" s="7">
        <v>4202</v>
      </c>
      <c r="O166">
        <f t="shared" si="24"/>
        <v>10</v>
      </c>
      <c r="P166" s="21">
        <f t="shared" si="22"/>
        <v>4</v>
      </c>
      <c r="R166">
        <v>108</v>
      </c>
      <c r="S166">
        <v>4</v>
      </c>
      <c r="T166" t="str">
        <f>IF(C166="Boss","--",INDEX('Enemy Waves'!AB:AB,IFERROR(MATCH('OLD Mission Enemy Waves'!D:D,'Enemy Waves'!A:A,0),1)))</f>
        <v>43</v>
      </c>
      <c r="U166">
        <f t="shared" si="29"/>
        <v>4</v>
      </c>
      <c r="V166">
        <f t="shared" si="30"/>
        <v>2</v>
      </c>
      <c r="W166">
        <f t="shared" si="31"/>
        <v>0</v>
      </c>
      <c r="X166">
        <f t="shared" si="32"/>
        <v>2</v>
      </c>
    </row>
    <row r="167" spans="1:24">
      <c r="A167">
        <v>43</v>
      </c>
      <c r="B167">
        <v>2</v>
      </c>
      <c r="C167" t="s">
        <v>14</v>
      </c>
      <c r="D167" s="79">
        <f t="shared" si="23"/>
        <v>1220432</v>
      </c>
      <c r="E167">
        <v>100</v>
      </c>
      <c r="F167" t="s">
        <v>413</v>
      </c>
      <c r="G167">
        <f t="shared" si="28"/>
        <v>100</v>
      </c>
      <c r="H167" s="21">
        <v>2</v>
      </c>
      <c r="I167" s="21" t="s">
        <v>1246</v>
      </c>
      <c r="K167" s="21">
        <f>INDEX(Missions!K:K,MATCH('OLD Mission Enemy Waves'!A167,Missions!A:A,0))</f>
        <v>1</v>
      </c>
      <c r="L167" s="21">
        <f>INDEX(AffinityRel[AffinityWeak],MATCH(K167,AffinityRel[Affinity],0))</f>
        <v>2</v>
      </c>
      <c r="M167" s="21">
        <v>2</v>
      </c>
      <c r="N167" s="7">
        <v>2200</v>
      </c>
      <c r="O167">
        <f t="shared" si="24"/>
        <v>10</v>
      </c>
      <c r="P167" s="21">
        <f t="shared" si="22"/>
        <v>4</v>
      </c>
      <c r="R167">
        <v>109</v>
      </c>
      <c r="S167">
        <v>2</v>
      </c>
      <c r="T167" t="str">
        <f>IF(C167="Boss","--",INDEX('Enemy Waves'!AB:AB,IFERROR(MATCH('OLD Mission Enemy Waves'!D:D,'Enemy Waves'!A:A,0),1)))</f>
        <v>43</v>
      </c>
      <c r="U167">
        <f t="shared" si="29"/>
        <v>2</v>
      </c>
      <c r="V167">
        <f t="shared" si="30"/>
        <v>2</v>
      </c>
      <c r="W167">
        <f t="shared" si="31"/>
        <v>0</v>
      </c>
      <c r="X167">
        <f t="shared" si="32"/>
        <v>0</v>
      </c>
    </row>
    <row r="168" spans="1:24">
      <c r="A168">
        <v>43</v>
      </c>
      <c r="B168">
        <v>3</v>
      </c>
      <c r="C168" t="s">
        <v>14</v>
      </c>
      <c r="D168" s="79">
        <f t="shared" si="23"/>
        <v>1220433</v>
      </c>
      <c r="E168">
        <v>100</v>
      </c>
      <c r="F168" t="s">
        <v>418</v>
      </c>
      <c r="G168">
        <f t="shared" si="28"/>
        <v>100</v>
      </c>
      <c r="H168" s="21">
        <v>2</v>
      </c>
      <c r="I168" s="21" t="s">
        <v>1246</v>
      </c>
      <c r="K168" s="21">
        <f>INDEX(Missions!K:K,MATCH('OLD Mission Enemy Waves'!A168,Missions!A:A,0))</f>
        <v>1</v>
      </c>
      <c r="L168" s="21">
        <f>INDEX(AffinityRel[AffinityWeak],MATCH(K168,AffinityRel[Affinity],0))</f>
        <v>2</v>
      </c>
      <c r="M168" s="21">
        <v>2</v>
      </c>
      <c r="N168" s="7">
        <v>4040</v>
      </c>
      <c r="O168">
        <f t="shared" si="24"/>
        <v>10</v>
      </c>
      <c r="P168" s="21">
        <f t="shared" si="22"/>
        <v>4</v>
      </c>
      <c r="R168">
        <v>110</v>
      </c>
      <c r="S168">
        <v>4</v>
      </c>
      <c r="T168" t="str">
        <f>IF(C168="Boss","--",INDEX('Enemy Waves'!AB:AB,IFERROR(MATCH('OLD Mission Enemy Waves'!D:D,'Enemy Waves'!A:A,0),1)))</f>
        <v>43</v>
      </c>
      <c r="U168">
        <f t="shared" si="29"/>
        <v>4</v>
      </c>
      <c r="V168">
        <f t="shared" si="30"/>
        <v>0</v>
      </c>
      <c r="W168">
        <f t="shared" si="31"/>
        <v>4</v>
      </c>
      <c r="X168">
        <f t="shared" si="32"/>
        <v>0</v>
      </c>
    </row>
    <row r="169" spans="1:24">
      <c r="A169">
        <v>43</v>
      </c>
      <c r="B169">
        <v>4</v>
      </c>
      <c r="C169" t="s">
        <v>13</v>
      </c>
      <c r="D169" s="79" t="str">
        <f t="shared" si="23"/>
        <v>b1043</v>
      </c>
      <c r="E169">
        <v>100</v>
      </c>
      <c r="F169" t="s">
        <v>242</v>
      </c>
      <c r="G169" t="str">
        <f t="shared" si="28"/>
        <v/>
      </c>
      <c r="H169" s="21">
        <v>2</v>
      </c>
      <c r="I169" s="21" t="s">
        <v>1246</v>
      </c>
      <c r="K169" s="21">
        <f>INDEX(Missions!K:K,MATCH('OLD Mission Enemy Waves'!A169,Missions!A:A,0))</f>
        <v>1</v>
      </c>
      <c r="L169" s="21">
        <f>INDEX(AffinityRel[AffinityWeak],MATCH(K169,AffinityRel[Affinity],0))</f>
        <v>2</v>
      </c>
      <c r="M169" s="21">
        <v>2</v>
      </c>
      <c r="N169" s="7" t="s">
        <v>242</v>
      </c>
      <c r="O169">
        <f t="shared" si="24"/>
        <v>10</v>
      </c>
      <c r="P169" s="21">
        <f t="shared" si="22"/>
        <v>4</v>
      </c>
      <c r="R169">
        <v>111</v>
      </c>
      <c r="S169">
        <v>0</v>
      </c>
      <c r="T169" t="str">
        <f>IF(C169="Boss","--",INDEX('Enemy Waves'!AB:AB,IFERROR(MATCH('OLD Mission Enemy Waves'!D:D,'Enemy Waves'!A:A,0),1)))</f>
        <v>--</v>
      </c>
      <c r="U169">
        <f t="shared" si="29"/>
        <v>0</v>
      </c>
      <c r="V169">
        <f t="shared" si="30"/>
        <v>0</v>
      </c>
      <c r="W169">
        <f t="shared" si="31"/>
        <v>0</v>
      </c>
      <c r="X169">
        <f t="shared" si="32"/>
        <v>0</v>
      </c>
    </row>
    <row r="170" spans="1:24">
      <c r="A170">
        <v>44</v>
      </c>
      <c r="B170">
        <v>1</v>
      </c>
      <c r="C170" t="s">
        <v>14</v>
      </c>
      <c r="D170" s="79">
        <f t="shared" si="23"/>
        <v>1220441</v>
      </c>
      <c r="E170">
        <v>100</v>
      </c>
      <c r="F170" t="s">
        <v>409</v>
      </c>
      <c r="G170">
        <f t="shared" si="28"/>
        <v>100</v>
      </c>
      <c r="H170" s="21">
        <v>2</v>
      </c>
      <c r="I170" s="21" t="s">
        <v>1246</v>
      </c>
      <c r="K170" s="21">
        <f>INDEX(Missions!K:K,MATCH('OLD Mission Enemy Waves'!A170,Missions!A:A,0))</f>
        <v>1</v>
      </c>
      <c r="L170" s="21">
        <f>INDEX(AffinityRel[AffinityWeak],MATCH(K170,AffinityRel[Affinity],0))</f>
        <v>2</v>
      </c>
      <c r="M170" s="21">
        <v>2</v>
      </c>
      <c r="N170" s="7">
        <v>2020</v>
      </c>
      <c r="O170">
        <f t="shared" si="24"/>
        <v>12</v>
      </c>
      <c r="P170" s="21">
        <f t="shared" si="22"/>
        <v>5</v>
      </c>
      <c r="R170">
        <v>112</v>
      </c>
      <c r="S170">
        <v>2</v>
      </c>
      <c r="T170" t="str">
        <f>IF(C170="Boss","--",INDEX('Enemy Waves'!AB:AB,IFERROR(MATCH('OLD Mission Enemy Waves'!D:D,'Enemy Waves'!A:A,0),1)))</f>
        <v>44</v>
      </c>
      <c r="U170">
        <f t="shared" si="29"/>
        <v>2</v>
      </c>
      <c r="V170">
        <f t="shared" si="30"/>
        <v>0</v>
      </c>
      <c r="W170">
        <f t="shared" si="31"/>
        <v>2</v>
      </c>
      <c r="X170">
        <f t="shared" si="32"/>
        <v>0</v>
      </c>
    </row>
    <row r="171" spans="1:24">
      <c r="A171">
        <v>44</v>
      </c>
      <c r="B171">
        <v>2</v>
      </c>
      <c r="C171" t="s">
        <v>14</v>
      </c>
      <c r="D171" s="79">
        <f t="shared" si="23"/>
        <v>1220442</v>
      </c>
      <c r="E171">
        <v>100</v>
      </c>
      <c r="F171" t="s">
        <v>416</v>
      </c>
      <c r="G171">
        <f t="shared" si="28"/>
        <v>100</v>
      </c>
      <c r="H171" s="21">
        <v>2</v>
      </c>
      <c r="I171" s="21" t="s">
        <v>1246</v>
      </c>
      <c r="K171" s="21">
        <f>INDEX(Missions!K:K,MATCH('OLD Mission Enemy Waves'!A171,Missions!A:A,0))</f>
        <v>1</v>
      </c>
      <c r="L171" s="21">
        <f>INDEX(AffinityRel[AffinityWeak],MATCH(K171,AffinityRel[Affinity],0))</f>
        <v>2</v>
      </c>
      <c r="M171" s="21">
        <v>2</v>
      </c>
      <c r="N171" s="7">
        <v>3102</v>
      </c>
      <c r="O171">
        <f t="shared" si="24"/>
        <v>12</v>
      </c>
      <c r="P171" s="21">
        <f t="shared" si="22"/>
        <v>5</v>
      </c>
      <c r="R171">
        <v>113</v>
      </c>
      <c r="S171">
        <v>3</v>
      </c>
      <c r="T171" t="str">
        <f>IF(C171="Boss","--",INDEX('Enemy Waves'!AB:AB,IFERROR(MATCH('OLD Mission Enemy Waves'!D:D,'Enemy Waves'!A:A,0),1)))</f>
        <v>44</v>
      </c>
      <c r="U171">
        <f t="shared" si="29"/>
        <v>3</v>
      </c>
      <c r="V171">
        <f t="shared" si="30"/>
        <v>1</v>
      </c>
      <c r="W171">
        <f t="shared" si="31"/>
        <v>0</v>
      </c>
      <c r="X171">
        <f t="shared" si="32"/>
        <v>2</v>
      </c>
    </row>
    <row r="172" spans="1:24">
      <c r="A172">
        <v>44</v>
      </c>
      <c r="B172">
        <v>3</v>
      </c>
      <c r="C172" t="s">
        <v>14</v>
      </c>
      <c r="D172" s="79">
        <f t="shared" si="23"/>
        <v>1220443</v>
      </c>
      <c r="E172">
        <v>100</v>
      </c>
      <c r="F172" t="s">
        <v>411</v>
      </c>
      <c r="G172">
        <f t="shared" si="28"/>
        <v>100</v>
      </c>
      <c r="H172" s="21">
        <v>2</v>
      </c>
      <c r="I172" s="21" t="s">
        <v>1246</v>
      </c>
      <c r="K172" s="21">
        <f>INDEX(Missions!K:K,MATCH('OLD Mission Enemy Waves'!A172,Missions!A:A,0))</f>
        <v>1</v>
      </c>
      <c r="L172" s="21">
        <f>INDEX(AffinityRel[AffinityWeak],MATCH(K172,AffinityRel[Affinity],0))</f>
        <v>2</v>
      </c>
      <c r="M172" s="21">
        <v>2</v>
      </c>
      <c r="N172" s="7">
        <v>4220</v>
      </c>
      <c r="O172">
        <f t="shared" si="24"/>
        <v>12</v>
      </c>
      <c r="P172" s="21">
        <f t="shared" si="22"/>
        <v>5</v>
      </c>
      <c r="R172">
        <v>114</v>
      </c>
      <c r="S172">
        <v>4</v>
      </c>
      <c r="T172" t="str">
        <f>IF(C172="Boss","--",INDEX('Enemy Waves'!AB:AB,IFERROR(MATCH('OLD Mission Enemy Waves'!D:D,'Enemy Waves'!A:A,0),1)))</f>
        <v>44</v>
      </c>
      <c r="U172">
        <f t="shared" si="29"/>
        <v>4</v>
      </c>
      <c r="V172">
        <f t="shared" si="30"/>
        <v>2</v>
      </c>
      <c r="W172">
        <f t="shared" si="31"/>
        <v>2</v>
      </c>
      <c r="X172">
        <f t="shared" si="32"/>
        <v>0</v>
      </c>
    </row>
    <row r="173" spans="1:24">
      <c r="A173">
        <v>44</v>
      </c>
      <c r="B173">
        <v>4</v>
      </c>
      <c r="C173" t="s">
        <v>14</v>
      </c>
      <c r="D173" s="79">
        <f t="shared" si="23"/>
        <v>1220444</v>
      </c>
      <c r="E173">
        <v>100</v>
      </c>
      <c r="F173" t="s">
        <v>410</v>
      </c>
      <c r="G173">
        <f t="shared" si="28"/>
        <v>100</v>
      </c>
      <c r="H173" s="21">
        <v>2</v>
      </c>
      <c r="I173" s="21" t="s">
        <v>1246</v>
      </c>
      <c r="K173" s="21">
        <f>INDEX(Missions!K:K,MATCH('OLD Mission Enemy Waves'!A173,Missions!A:A,0))</f>
        <v>1</v>
      </c>
      <c r="L173" s="21">
        <f>INDEX(AffinityRel[AffinityWeak],MATCH(K173,AffinityRel[Affinity],0))</f>
        <v>2</v>
      </c>
      <c r="M173" s="21">
        <v>2</v>
      </c>
      <c r="N173" s="7">
        <v>3021</v>
      </c>
      <c r="O173">
        <f t="shared" si="24"/>
        <v>12</v>
      </c>
      <c r="P173" s="21">
        <f t="shared" si="22"/>
        <v>5</v>
      </c>
      <c r="R173">
        <v>115</v>
      </c>
      <c r="S173">
        <v>3</v>
      </c>
      <c r="T173" t="str">
        <f>IF(C173="Boss","--",INDEX('Enemy Waves'!AB:AB,IFERROR(MATCH('OLD Mission Enemy Waves'!D:D,'Enemy Waves'!A:A,0),1)))</f>
        <v>44</v>
      </c>
      <c r="U173">
        <f t="shared" si="29"/>
        <v>3</v>
      </c>
      <c r="V173">
        <f t="shared" si="30"/>
        <v>0</v>
      </c>
      <c r="W173">
        <f t="shared" si="31"/>
        <v>2</v>
      </c>
      <c r="X173">
        <f t="shared" si="32"/>
        <v>1</v>
      </c>
    </row>
    <row r="174" spans="1:24">
      <c r="A174">
        <v>44</v>
      </c>
      <c r="B174">
        <v>5</v>
      </c>
      <c r="C174" t="s">
        <v>13</v>
      </c>
      <c r="D174" s="79" t="str">
        <f t="shared" si="23"/>
        <v>b1044</v>
      </c>
      <c r="E174">
        <v>100</v>
      </c>
      <c r="F174" t="s">
        <v>242</v>
      </c>
      <c r="G174" t="str">
        <f t="shared" si="28"/>
        <v/>
      </c>
      <c r="H174" s="21">
        <v>2</v>
      </c>
      <c r="I174" s="21" t="s">
        <v>1246</v>
      </c>
      <c r="K174" s="21">
        <f>INDEX(Missions!K:K,MATCH('OLD Mission Enemy Waves'!A174,Missions!A:A,0))</f>
        <v>1</v>
      </c>
      <c r="L174" s="21">
        <f>INDEX(AffinityRel[AffinityWeak],MATCH(K174,AffinityRel[Affinity],0))</f>
        <v>2</v>
      </c>
      <c r="M174" s="21">
        <v>2</v>
      </c>
      <c r="N174" s="7" t="s">
        <v>242</v>
      </c>
      <c r="O174">
        <f t="shared" si="24"/>
        <v>12</v>
      </c>
      <c r="P174" s="21">
        <f t="shared" si="22"/>
        <v>5</v>
      </c>
      <c r="R174">
        <v>116</v>
      </c>
      <c r="S174">
        <v>0</v>
      </c>
      <c r="T174" t="str">
        <f>IF(C174="Boss","--",INDEX('Enemy Waves'!AB:AB,IFERROR(MATCH('OLD Mission Enemy Waves'!D:D,'Enemy Waves'!A:A,0),1)))</f>
        <v>--</v>
      </c>
      <c r="U174">
        <f t="shared" si="29"/>
        <v>0</v>
      </c>
      <c r="V174">
        <f t="shared" si="30"/>
        <v>0</v>
      </c>
      <c r="W174">
        <f t="shared" si="31"/>
        <v>0</v>
      </c>
      <c r="X174">
        <f t="shared" si="32"/>
        <v>0</v>
      </c>
    </row>
    <row r="175" spans="1:24">
      <c r="A175">
        <v>45</v>
      </c>
      <c r="B175">
        <v>1</v>
      </c>
      <c r="C175" t="s">
        <v>14</v>
      </c>
      <c r="D175" s="79">
        <f t="shared" si="23"/>
        <v>2320451</v>
      </c>
      <c r="E175">
        <v>100</v>
      </c>
      <c r="F175" t="s">
        <v>1013</v>
      </c>
      <c r="G175">
        <f t="shared" si="28"/>
        <v>100</v>
      </c>
      <c r="H175" s="21">
        <v>2</v>
      </c>
      <c r="I175" s="21" t="s">
        <v>1247</v>
      </c>
      <c r="K175" s="21">
        <f>INDEX(Missions!K:K,MATCH('OLD Mission Enemy Waves'!A175,Missions!A:A,0))</f>
        <v>2</v>
      </c>
      <c r="L175" s="21">
        <f>INDEX(AffinityRel[AffinityWeak],MATCH(K175,AffinityRel[Affinity],0))</f>
        <v>3</v>
      </c>
      <c r="M175" s="21">
        <v>2</v>
      </c>
      <c r="N175" s="7">
        <v>4022</v>
      </c>
      <c r="O175">
        <f t="shared" si="24"/>
        <v>9</v>
      </c>
      <c r="P175" s="21">
        <f t="shared" si="22"/>
        <v>3</v>
      </c>
      <c r="R175">
        <v>117</v>
      </c>
      <c r="S175">
        <v>4</v>
      </c>
      <c r="T175" t="str">
        <f>IF(C175="Boss","--",INDEX('Enemy Waves'!AB:AB,IFERROR(MATCH('OLD Mission Enemy Waves'!D:D,'Enemy Waves'!A:A,0),1)))</f>
        <v>45</v>
      </c>
      <c r="U175">
        <f t="shared" si="29"/>
        <v>4</v>
      </c>
      <c r="V175">
        <f t="shared" si="30"/>
        <v>0</v>
      </c>
      <c r="W175">
        <f t="shared" si="31"/>
        <v>2</v>
      </c>
      <c r="X175">
        <f t="shared" si="32"/>
        <v>2</v>
      </c>
    </row>
    <row r="176" spans="1:24">
      <c r="A176">
        <v>45</v>
      </c>
      <c r="B176">
        <v>2</v>
      </c>
      <c r="C176" t="s">
        <v>14</v>
      </c>
      <c r="D176" s="79">
        <f t="shared" si="23"/>
        <v>2320452</v>
      </c>
      <c r="E176">
        <v>100</v>
      </c>
      <c r="F176" t="s">
        <v>420</v>
      </c>
      <c r="G176">
        <f t="shared" si="28"/>
        <v>100</v>
      </c>
      <c r="H176" s="21">
        <v>2</v>
      </c>
      <c r="I176" s="21" t="s">
        <v>1247</v>
      </c>
      <c r="K176" s="21">
        <f>INDEX(Missions!K:K,MATCH('OLD Mission Enemy Waves'!A176,Missions!A:A,0))</f>
        <v>2</v>
      </c>
      <c r="L176" s="21">
        <f>INDEX(AffinityRel[AffinityWeak],MATCH(K176,AffinityRel[Affinity],0))</f>
        <v>3</v>
      </c>
      <c r="M176" s="21">
        <v>2</v>
      </c>
      <c r="N176" s="7">
        <v>5023</v>
      </c>
      <c r="O176">
        <f t="shared" si="24"/>
        <v>9</v>
      </c>
      <c r="P176" s="21">
        <f t="shared" si="22"/>
        <v>3</v>
      </c>
      <c r="R176">
        <v>118</v>
      </c>
      <c r="S176">
        <v>5</v>
      </c>
      <c r="T176" t="str">
        <f>IF(C176="Boss","--",INDEX('Enemy Waves'!AB:AB,IFERROR(MATCH('OLD Mission Enemy Waves'!D:D,'Enemy Waves'!A:A,0),1)))</f>
        <v>45</v>
      </c>
      <c r="U176">
        <f t="shared" si="29"/>
        <v>5</v>
      </c>
      <c r="V176">
        <f t="shared" si="30"/>
        <v>0</v>
      </c>
      <c r="W176">
        <f t="shared" si="31"/>
        <v>2</v>
      </c>
      <c r="X176">
        <f t="shared" si="32"/>
        <v>3</v>
      </c>
    </row>
    <row r="177" spans="1:24">
      <c r="A177">
        <v>45</v>
      </c>
      <c r="B177">
        <v>3</v>
      </c>
      <c r="C177" t="s">
        <v>13</v>
      </c>
      <c r="D177" s="79" t="str">
        <f t="shared" si="23"/>
        <v>b1045</v>
      </c>
      <c r="E177">
        <v>100</v>
      </c>
      <c r="F177" t="s">
        <v>242</v>
      </c>
      <c r="G177" t="str">
        <f t="shared" si="28"/>
        <v/>
      </c>
      <c r="H177" s="21">
        <v>2</v>
      </c>
      <c r="I177" s="21" t="s">
        <v>1247</v>
      </c>
      <c r="K177" s="21">
        <f>INDEX(Missions!K:K,MATCH('OLD Mission Enemy Waves'!A177,Missions!A:A,0))</f>
        <v>2</v>
      </c>
      <c r="L177" s="21">
        <f>INDEX(AffinityRel[AffinityWeak],MATCH(K177,AffinityRel[Affinity],0))</f>
        <v>3</v>
      </c>
      <c r="M177" s="21">
        <v>2</v>
      </c>
      <c r="N177" s="7" t="s">
        <v>242</v>
      </c>
      <c r="O177">
        <f t="shared" si="24"/>
        <v>9</v>
      </c>
      <c r="P177" s="21">
        <f t="shared" si="22"/>
        <v>3</v>
      </c>
      <c r="R177">
        <v>119</v>
      </c>
      <c r="S177">
        <v>0</v>
      </c>
      <c r="T177" t="str">
        <f>IF(C177="Boss","--",INDEX('Enemy Waves'!AB:AB,IFERROR(MATCH('OLD Mission Enemy Waves'!D:D,'Enemy Waves'!A:A,0),1)))</f>
        <v>--</v>
      </c>
      <c r="U177">
        <f t="shared" si="29"/>
        <v>0</v>
      </c>
      <c r="V177">
        <f t="shared" si="30"/>
        <v>0</v>
      </c>
      <c r="W177">
        <f t="shared" si="31"/>
        <v>0</v>
      </c>
      <c r="X177">
        <f t="shared" si="32"/>
        <v>0</v>
      </c>
    </row>
    <row r="178" spans="1:24">
      <c r="A178">
        <v>46</v>
      </c>
      <c r="B178">
        <v>1</v>
      </c>
      <c r="C178" t="s">
        <v>14</v>
      </c>
      <c r="D178" s="79">
        <f t="shared" si="23"/>
        <v>2320461</v>
      </c>
      <c r="E178">
        <v>100</v>
      </c>
      <c r="F178" t="s">
        <v>409</v>
      </c>
      <c r="G178">
        <f t="shared" si="28"/>
        <v>100</v>
      </c>
      <c r="H178" s="21">
        <v>2</v>
      </c>
      <c r="I178" s="21" t="s">
        <v>1247</v>
      </c>
      <c r="K178" s="21">
        <f>INDEX(Missions!K:K,MATCH('OLD Mission Enemy Waves'!A178,Missions!A:A,0))</f>
        <v>2</v>
      </c>
      <c r="L178" s="21">
        <f>INDEX(AffinityRel[AffinityWeak],MATCH(K178,AffinityRel[Affinity],0))</f>
        <v>3</v>
      </c>
      <c r="M178" s="21">
        <v>2</v>
      </c>
      <c r="N178" s="7">
        <v>2020</v>
      </c>
      <c r="O178">
        <f t="shared" si="24"/>
        <v>7</v>
      </c>
      <c r="P178" s="21">
        <f t="shared" si="22"/>
        <v>4</v>
      </c>
      <c r="R178">
        <v>120</v>
      </c>
      <c r="S178">
        <v>2</v>
      </c>
      <c r="T178" t="str">
        <f>IF(C178="Boss","--",INDEX('Enemy Waves'!AB:AB,IFERROR(MATCH('OLD Mission Enemy Waves'!D:D,'Enemy Waves'!A:A,0),1)))</f>
        <v>46</v>
      </c>
      <c r="U178">
        <f t="shared" si="29"/>
        <v>2</v>
      </c>
      <c r="V178">
        <f t="shared" si="30"/>
        <v>0</v>
      </c>
      <c r="W178">
        <f t="shared" si="31"/>
        <v>2</v>
      </c>
      <c r="X178">
        <f t="shared" si="32"/>
        <v>0</v>
      </c>
    </row>
    <row r="179" spans="1:24">
      <c r="A179">
        <v>46</v>
      </c>
      <c r="B179">
        <v>2</v>
      </c>
      <c r="C179" t="s">
        <v>14</v>
      </c>
      <c r="D179" s="79">
        <f t="shared" si="23"/>
        <v>2320462</v>
      </c>
      <c r="E179">
        <v>100</v>
      </c>
      <c r="F179" t="s">
        <v>417</v>
      </c>
      <c r="G179">
        <f t="shared" si="28"/>
        <v>100</v>
      </c>
      <c r="H179" s="21">
        <v>2</v>
      </c>
      <c r="I179" s="21" t="s">
        <v>1247</v>
      </c>
      <c r="K179" s="21">
        <f>INDEX(Missions!K:K,MATCH('OLD Mission Enemy Waves'!A179,Missions!A:A,0))</f>
        <v>2</v>
      </c>
      <c r="L179" s="21">
        <f>INDEX(AffinityRel[AffinityWeak],MATCH(K179,AffinityRel[Affinity],0))</f>
        <v>3</v>
      </c>
      <c r="M179" s="21">
        <v>2</v>
      </c>
      <c r="N179" s="7">
        <v>3210</v>
      </c>
      <c r="O179">
        <f t="shared" si="24"/>
        <v>7</v>
      </c>
      <c r="P179" s="21">
        <f t="shared" si="22"/>
        <v>4</v>
      </c>
      <c r="R179">
        <v>121</v>
      </c>
      <c r="S179">
        <v>3</v>
      </c>
      <c r="T179" t="str">
        <f>IF(C179="Boss","--",INDEX('Enemy Waves'!AB:AB,IFERROR(MATCH('OLD Mission Enemy Waves'!D:D,'Enemy Waves'!A:A,0),1)))</f>
        <v>46</v>
      </c>
      <c r="U179">
        <f t="shared" si="29"/>
        <v>3</v>
      </c>
      <c r="V179">
        <f t="shared" si="30"/>
        <v>2</v>
      </c>
      <c r="W179">
        <f t="shared" si="31"/>
        <v>1</v>
      </c>
      <c r="X179">
        <f t="shared" si="32"/>
        <v>0</v>
      </c>
    </row>
    <row r="180" spans="1:24">
      <c r="A180">
        <v>46</v>
      </c>
      <c r="B180">
        <v>3</v>
      </c>
      <c r="C180" t="s">
        <v>14</v>
      </c>
      <c r="D180" s="79">
        <f t="shared" si="23"/>
        <v>2320463</v>
      </c>
      <c r="E180">
        <v>100</v>
      </c>
      <c r="F180" t="s">
        <v>409</v>
      </c>
      <c r="G180">
        <f t="shared" si="28"/>
        <v>100</v>
      </c>
      <c r="H180" s="21">
        <v>2</v>
      </c>
      <c r="I180" s="21" t="s">
        <v>1247</v>
      </c>
      <c r="K180" s="21">
        <f>INDEX(Missions!K:K,MATCH('OLD Mission Enemy Waves'!A180,Missions!A:A,0))</f>
        <v>2</v>
      </c>
      <c r="L180" s="21">
        <f>INDEX(AffinityRel[AffinityWeak],MATCH(K180,AffinityRel[Affinity],0))</f>
        <v>3</v>
      </c>
      <c r="M180" s="21">
        <v>2</v>
      </c>
      <c r="N180" s="7">
        <v>2110</v>
      </c>
      <c r="O180">
        <f t="shared" si="24"/>
        <v>7</v>
      </c>
      <c r="P180" s="21">
        <f t="shared" si="22"/>
        <v>4</v>
      </c>
      <c r="R180">
        <v>122</v>
      </c>
      <c r="S180">
        <v>2</v>
      </c>
      <c r="T180" t="str">
        <f>IF(C180="Boss","--",INDEX('Enemy Waves'!AB:AB,IFERROR(MATCH('OLD Mission Enemy Waves'!D:D,'Enemy Waves'!A:A,0),1)))</f>
        <v>46</v>
      </c>
      <c r="U180">
        <f t="shared" si="29"/>
        <v>2</v>
      </c>
      <c r="V180">
        <f t="shared" si="30"/>
        <v>1</v>
      </c>
      <c r="W180">
        <f t="shared" si="31"/>
        <v>1</v>
      </c>
      <c r="X180">
        <f t="shared" si="32"/>
        <v>0</v>
      </c>
    </row>
    <row r="181" spans="1:24">
      <c r="A181">
        <v>46</v>
      </c>
      <c r="B181">
        <v>4</v>
      </c>
      <c r="C181" t="s">
        <v>13</v>
      </c>
      <c r="D181" s="79" t="str">
        <f t="shared" si="23"/>
        <v>b1046</v>
      </c>
      <c r="E181">
        <v>100</v>
      </c>
      <c r="F181" t="s">
        <v>242</v>
      </c>
      <c r="G181" t="str">
        <f t="shared" si="28"/>
        <v/>
      </c>
      <c r="H181" s="21">
        <v>2</v>
      </c>
      <c r="I181" s="21" t="s">
        <v>1247</v>
      </c>
      <c r="K181" s="21">
        <f>INDEX(Missions!K:K,MATCH('OLD Mission Enemy Waves'!A181,Missions!A:A,0))</f>
        <v>2</v>
      </c>
      <c r="L181" s="21">
        <f>INDEX(AffinityRel[AffinityWeak],MATCH(K181,AffinityRel[Affinity],0))</f>
        <v>3</v>
      </c>
      <c r="M181" s="21">
        <v>2</v>
      </c>
      <c r="N181" s="7" t="s">
        <v>242</v>
      </c>
      <c r="O181">
        <f t="shared" si="24"/>
        <v>7</v>
      </c>
      <c r="P181" s="21">
        <f t="shared" si="22"/>
        <v>4</v>
      </c>
      <c r="R181">
        <v>123</v>
      </c>
      <c r="S181">
        <v>0</v>
      </c>
      <c r="T181" t="str">
        <f>IF(C181="Boss","--",INDEX('Enemy Waves'!AB:AB,IFERROR(MATCH('OLD Mission Enemy Waves'!D:D,'Enemy Waves'!A:A,0),1)))</f>
        <v>--</v>
      </c>
      <c r="U181">
        <f t="shared" si="29"/>
        <v>0</v>
      </c>
      <c r="V181">
        <f t="shared" si="30"/>
        <v>0</v>
      </c>
      <c r="W181">
        <f t="shared" si="31"/>
        <v>0</v>
      </c>
      <c r="X181">
        <f t="shared" si="32"/>
        <v>0</v>
      </c>
    </row>
    <row r="182" spans="1:24">
      <c r="A182">
        <v>47</v>
      </c>
      <c r="B182">
        <v>1</v>
      </c>
      <c r="C182" t="s">
        <v>14</v>
      </c>
      <c r="D182" s="79">
        <f t="shared" si="23"/>
        <v>2320471</v>
      </c>
      <c r="E182">
        <v>100</v>
      </c>
      <c r="F182" t="s">
        <v>410</v>
      </c>
      <c r="G182">
        <f t="shared" si="28"/>
        <v>100</v>
      </c>
      <c r="H182" s="21">
        <v>2</v>
      </c>
      <c r="I182" s="21" t="s">
        <v>1247</v>
      </c>
      <c r="K182" s="21">
        <f>INDEX(Missions!K:K,MATCH('OLD Mission Enemy Waves'!A182,Missions!A:A,0))</f>
        <v>2</v>
      </c>
      <c r="L182" s="21">
        <f>INDEX(AffinityRel[AffinityWeak],MATCH(K182,AffinityRel[Affinity],0))</f>
        <v>3</v>
      </c>
      <c r="M182" s="21">
        <v>2</v>
      </c>
      <c r="N182" s="7">
        <v>3111</v>
      </c>
      <c r="O182">
        <f t="shared" si="24"/>
        <v>13</v>
      </c>
      <c r="P182" s="21">
        <f t="shared" si="22"/>
        <v>5</v>
      </c>
      <c r="R182">
        <v>124</v>
      </c>
      <c r="S182">
        <v>3</v>
      </c>
      <c r="T182" t="str">
        <f>IF(C182="Boss","--",INDEX('Enemy Waves'!AB:AB,IFERROR(MATCH('OLD Mission Enemy Waves'!D:D,'Enemy Waves'!A:A,0),1)))</f>
        <v>47</v>
      </c>
      <c r="U182">
        <f t="shared" si="29"/>
        <v>3</v>
      </c>
      <c r="V182">
        <f t="shared" si="30"/>
        <v>1</v>
      </c>
      <c r="W182">
        <f t="shared" si="31"/>
        <v>1</v>
      </c>
      <c r="X182">
        <f t="shared" si="32"/>
        <v>1</v>
      </c>
    </row>
    <row r="183" spans="1:24">
      <c r="A183">
        <v>47</v>
      </c>
      <c r="B183">
        <v>2</v>
      </c>
      <c r="C183" t="s">
        <v>14</v>
      </c>
      <c r="D183" s="79">
        <f t="shared" si="23"/>
        <v>2320472</v>
      </c>
      <c r="E183">
        <v>100</v>
      </c>
      <c r="F183" t="s">
        <v>411</v>
      </c>
      <c r="G183">
        <f t="shared" si="28"/>
        <v>100</v>
      </c>
      <c r="H183" s="21">
        <v>2</v>
      </c>
      <c r="I183" s="21" t="s">
        <v>1247</v>
      </c>
      <c r="K183" s="21">
        <f>INDEX(Missions!K:K,MATCH('OLD Mission Enemy Waves'!A183,Missions!A:A,0))</f>
        <v>2</v>
      </c>
      <c r="L183" s="21">
        <f>INDEX(AffinityRel[AffinityWeak],MATCH(K183,AffinityRel[Affinity],0))</f>
        <v>3</v>
      </c>
      <c r="M183" s="21">
        <v>2</v>
      </c>
      <c r="N183" s="7">
        <v>4400</v>
      </c>
      <c r="O183">
        <f t="shared" si="24"/>
        <v>13</v>
      </c>
      <c r="P183" s="21">
        <f t="shared" si="22"/>
        <v>5</v>
      </c>
      <c r="R183">
        <v>125</v>
      </c>
      <c r="S183">
        <v>4</v>
      </c>
      <c r="T183" t="str">
        <f>IF(C183="Boss","--",INDEX('Enemy Waves'!AB:AB,IFERROR(MATCH('OLD Mission Enemy Waves'!D:D,'Enemy Waves'!A:A,0),1)))</f>
        <v>47</v>
      </c>
      <c r="U183">
        <f t="shared" si="29"/>
        <v>4</v>
      </c>
      <c r="V183">
        <f t="shared" si="30"/>
        <v>4</v>
      </c>
      <c r="W183">
        <f t="shared" si="31"/>
        <v>0</v>
      </c>
      <c r="X183">
        <f t="shared" si="32"/>
        <v>0</v>
      </c>
    </row>
    <row r="184" spans="1:24">
      <c r="A184">
        <v>47</v>
      </c>
      <c r="B184">
        <v>3</v>
      </c>
      <c r="C184" t="s">
        <v>14</v>
      </c>
      <c r="D184" s="79">
        <f t="shared" si="23"/>
        <v>2320473</v>
      </c>
      <c r="E184">
        <v>100</v>
      </c>
      <c r="F184" t="s">
        <v>410</v>
      </c>
      <c r="G184">
        <f t="shared" si="28"/>
        <v>100</v>
      </c>
      <c r="H184" s="21">
        <v>2</v>
      </c>
      <c r="I184" s="21" t="s">
        <v>1247</v>
      </c>
      <c r="K184" s="21">
        <f>INDEX(Missions!K:K,MATCH('OLD Mission Enemy Waves'!A184,Missions!A:A,0))</f>
        <v>2</v>
      </c>
      <c r="L184" s="21">
        <f>INDEX(AffinityRel[AffinityWeak],MATCH(K184,AffinityRel[Affinity],0))</f>
        <v>3</v>
      </c>
      <c r="M184" s="21">
        <v>2</v>
      </c>
      <c r="N184" s="7">
        <v>3012</v>
      </c>
      <c r="O184">
        <f t="shared" si="24"/>
        <v>13</v>
      </c>
      <c r="P184" s="21">
        <f t="shared" si="22"/>
        <v>5</v>
      </c>
      <c r="R184">
        <v>126</v>
      </c>
      <c r="S184">
        <v>3</v>
      </c>
      <c r="T184" t="str">
        <f>IF(C184="Boss","--",INDEX('Enemy Waves'!AB:AB,IFERROR(MATCH('OLD Mission Enemy Waves'!D:D,'Enemy Waves'!A:A,0),1)))</f>
        <v>47</v>
      </c>
      <c r="U184">
        <f t="shared" si="29"/>
        <v>3</v>
      </c>
      <c r="V184">
        <f t="shared" si="30"/>
        <v>0</v>
      </c>
      <c r="W184">
        <f t="shared" si="31"/>
        <v>1</v>
      </c>
      <c r="X184">
        <f t="shared" si="32"/>
        <v>2</v>
      </c>
    </row>
    <row r="185" spans="1:24">
      <c r="A185">
        <v>47</v>
      </c>
      <c r="B185">
        <v>4</v>
      </c>
      <c r="C185" t="s">
        <v>14</v>
      </c>
      <c r="D185" s="79">
        <f t="shared" si="23"/>
        <v>2320474</v>
      </c>
      <c r="E185">
        <v>100</v>
      </c>
      <c r="F185" t="s">
        <v>410</v>
      </c>
      <c r="G185">
        <f t="shared" si="28"/>
        <v>100</v>
      </c>
      <c r="H185" s="21">
        <v>2</v>
      </c>
      <c r="I185" s="21" t="s">
        <v>1247</v>
      </c>
      <c r="K185" s="21">
        <f>INDEX(Missions!K:K,MATCH('OLD Mission Enemy Waves'!A185,Missions!A:A,0))</f>
        <v>2</v>
      </c>
      <c r="L185" s="21">
        <f>INDEX(AffinityRel[AffinityWeak],MATCH(K185,AffinityRel[Affinity],0))</f>
        <v>3</v>
      </c>
      <c r="M185" s="21">
        <v>2</v>
      </c>
      <c r="N185" s="7">
        <v>3201</v>
      </c>
      <c r="O185">
        <f t="shared" si="24"/>
        <v>13</v>
      </c>
      <c r="P185" s="21">
        <f t="shared" si="22"/>
        <v>5</v>
      </c>
      <c r="R185">
        <v>127</v>
      </c>
      <c r="S185">
        <v>3</v>
      </c>
      <c r="T185" t="str">
        <f>IF(C185="Boss","--",INDEX('Enemy Waves'!AB:AB,IFERROR(MATCH('OLD Mission Enemy Waves'!D:D,'Enemy Waves'!A:A,0),1)))</f>
        <v>47</v>
      </c>
      <c r="U185">
        <f t="shared" si="29"/>
        <v>3</v>
      </c>
      <c r="V185">
        <f t="shared" si="30"/>
        <v>2</v>
      </c>
      <c r="W185">
        <f t="shared" si="31"/>
        <v>0</v>
      </c>
      <c r="X185">
        <f t="shared" si="32"/>
        <v>1</v>
      </c>
    </row>
    <row r="186" spans="1:24">
      <c r="A186">
        <v>47</v>
      </c>
      <c r="B186">
        <v>5</v>
      </c>
      <c r="C186" t="s">
        <v>13</v>
      </c>
      <c r="D186" s="79" t="str">
        <f t="shared" si="23"/>
        <v>b1047</v>
      </c>
      <c r="E186">
        <v>100</v>
      </c>
      <c r="F186" t="s">
        <v>242</v>
      </c>
      <c r="G186" t="str">
        <f t="shared" si="28"/>
        <v/>
      </c>
      <c r="H186" s="21">
        <v>2</v>
      </c>
      <c r="I186" s="21" t="s">
        <v>1247</v>
      </c>
      <c r="K186" s="21">
        <f>INDEX(Missions!K:K,MATCH('OLD Mission Enemy Waves'!A186,Missions!A:A,0))</f>
        <v>2</v>
      </c>
      <c r="L186" s="21">
        <f>INDEX(AffinityRel[AffinityWeak],MATCH(K186,AffinityRel[Affinity],0))</f>
        <v>3</v>
      </c>
      <c r="M186" s="21">
        <v>2</v>
      </c>
      <c r="N186" s="7" t="s">
        <v>242</v>
      </c>
      <c r="O186">
        <f t="shared" si="24"/>
        <v>13</v>
      </c>
      <c r="P186" s="21">
        <f t="shared" si="22"/>
        <v>5</v>
      </c>
      <c r="R186">
        <v>128</v>
      </c>
      <c r="S186">
        <v>0</v>
      </c>
      <c r="T186" t="str">
        <f>IF(C186="Boss","--",INDEX('Enemy Waves'!AB:AB,IFERROR(MATCH('OLD Mission Enemy Waves'!D:D,'Enemy Waves'!A:A,0),1)))</f>
        <v>--</v>
      </c>
      <c r="U186">
        <f t="shared" si="29"/>
        <v>0</v>
      </c>
      <c r="V186">
        <f t="shared" si="30"/>
        <v>0</v>
      </c>
      <c r="W186">
        <f t="shared" si="31"/>
        <v>0</v>
      </c>
      <c r="X186">
        <f t="shared" si="32"/>
        <v>0</v>
      </c>
    </row>
    <row r="187" spans="1:24">
      <c r="A187">
        <v>48</v>
      </c>
      <c r="B187">
        <v>1</v>
      </c>
      <c r="C187" t="s">
        <v>14</v>
      </c>
      <c r="D187" s="79">
        <f t="shared" si="23"/>
        <v>5420481</v>
      </c>
      <c r="E187">
        <v>100</v>
      </c>
      <c r="F187" t="s">
        <v>412</v>
      </c>
      <c r="G187">
        <f t="shared" si="28"/>
        <v>100</v>
      </c>
      <c r="H187" s="21">
        <v>2</v>
      </c>
      <c r="I187" s="21" t="s">
        <v>1248</v>
      </c>
      <c r="K187" s="21">
        <f>INDEX(Missions!K:K,MATCH('OLD Mission Enemy Waves'!A187,Missions!A:A,0))</f>
        <v>5</v>
      </c>
      <c r="L187" s="21">
        <f>INDEX(AffinityRel[AffinityWeak],MATCH(K187,AffinityRel[Affinity],0))</f>
        <v>4</v>
      </c>
      <c r="M187" s="21">
        <v>2</v>
      </c>
      <c r="N187" s="7">
        <v>5500</v>
      </c>
      <c r="O187">
        <f t="shared" si="24"/>
        <v>9</v>
      </c>
      <c r="P187" s="21">
        <f t="shared" si="22"/>
        <v>3</v>
      </c>
      <c r="R187">
        <v>129</v>
      </c>
      <c r="S187">
        <v>5</v>
      </c>
      <c r="T187" t="str">
        <f>IF(C187="Boss","--",INDEX('Enemy Waves'!AB:AB,IFERROR(MATCH('OLD Mission Enemy Waves'!D:D,'Enemy Waves'!A:A,0),1)))</f>
        <v>48</v>
      </c>
      <c r="U187">
        <f t="shared" si="29"/>
        <v>5</v>
      </c>
      <c r="V187">
        <f t="shared" si="30"/>
        <v>5</v>
      </c>
      <c r="W187">
        <f t="shared" si="31"/>
        <v>0</v>
      </c>
      <c r="X187">
        <f t="shared" si="32"/>
        <v>0</v>
      </c>
    </row>
    <row r="188" spans="1:24">
      <c r="A188">
        <v>48</v>
      </c>
      <c r="B188">
        <v>2</v>
      </c>
      <c r="C188" t="s">
        <v>14</v>
      </c>
      <c r="D188" s="79">
        <f t="shared" si="23"/>
        <v>5420482</v>
      </c>
      <c r="E188">
        <v>100</v>
      </c>
      <c r="F188" t="s">
        <v>411</v>
      </c>
      <c r="G188">
        <f t="shared" si="28"/>
        <v>100</v>
      </c>
      <c r="H188" s="21">
        <v>2</v>
      </c>
      <c r="I188" s="21" t="s">
        <v>1248</v>
      </c>
      <c r="K188" s="21">
        <f>INDEX(Missions!K:K,MATCH('OLD Mission Enemy Waves'!A188,Missions!A:A,0))</f>
        <v>5</v>
      </c>
      <c r="L188" s="21">
        <f>INDEX(AffinityRel[AffinityWeak],MATCH(K188,AffinityRel[Affinity],0))</f>
        <v>4</v>
      </c>
      <c r="M188" s="21">
        <v>2</v>
      </c>
      <c r="N188" s="7">
        <v>4202</v>
      </c>
      <c r="O188">
        <f t="shared" si="24"/>
        <v>9</v>
      </c>
      <c r="P188" s="21">
        <f t="shared" si="22"/>
        <v>3</v>
      </c>
      <c r="R188">
        <v>130</v>
      </c>
      <c r="S188">
        <v>4</v>
      </c>
      <c r="T188" t="str">
        <f>IF(C188="Boss","--",INDEX('Enemy Waves'!AB:AB,IFERROR(MATCH('OLD Mission Enemy Waves'!D:D,'Enemy Waves'!A:A,0),1)))</f>
        <v>48</v>
      </c>
      <c r="U188">
        <f t="shared" si="29"/>
        <v>4</v>
      </c>
      <c r="V188">
        <f t="shared" si="30"/>
        <v>2</v>
      </c>
      <c r="W188">
        <f t="shared" si="31"/>
        <v>0</v>
      </c>
      <c r="X188">
        <f t="shared" si="32"/>
        <v>2</v>
      </c>
    </row>
    <row r="189" spans="1:24">
      <c r="A189">
        <v>48</v>
      </c>
      <c r="B189">
        <v>3</v>
      </c>
      <c r="C189" t="s">
        <v>13</v>
      </c>
      <c r="D189" s="79" t="str">
        <f t="shared" si="23"/>
        <v>b1048</v>
      </c>
      <c r="E189">
        <v>100</v>
      </c>
      <c r="F189" t="s">
        <v>242</v>
      </c>
      <c r="G189" t="str">
        <f t="shared" si="28"/>
        <v/>
      </c>
      <c r="H189" s="21">
        <v>2</v>
      </c>
      <c r="I189" s="21" t="s">
        <v>1248</v>
      </c>
      <c r="K189" s="21">
        <f>INDEX(Missions!K:K,MATCH('OLD Mission Enemy Waves'!A189,Missions!A:A,0))</f>
        <v>5</v>
      </c>
      <c r="L189" s="21">
        <f>INDEX(AffinityRel[AffinityWeak],MATCH(K189,AffinityRel[Affinity],0))</f>
        <v>4</v>
      </c>
      <c r="M189" s="21">
        <v>2</v>
      </c>
      <c r="N189" s="7" t="s">
        <v>242</v>
      </c>
      <c r="O189">
        <f t="shared" si="24"/>
        <v>9</v>
      </c>
      <c r="P189" s="21">
        <f t="shared" si="22"/>
        <v>3</v>
      </c>
      <c r="R189">
        <v>131</v>
      </c>
      <c r="S189">
        <v>0</v>
      </c>
      <c r="T189" t="str">
        <f>IF(C189="Boss","--",INDEX('Enemy Waves'!AB:AB,IFERROR(MATCH('OLD Mission Enemy Waves'!D:D,'Enemy Waves'!A:A,0),1)))</f>
        <v>--</v>
      </c>
      <c r="U189">
        <f t="shared" si="29"/>
        <v>0</v>
      </c>
      <c r="V189">
        <f t="shared" si="30"/>
        <v>0</v>
      </c>
      <c r="W189">
        <f t="shared" si="31"/>
        <v>0</v>
      </c>
      <c r="X189">
        <f t="shared" si="32"/>
        <v>0</v>
      </c>
    </row>
    <row r="190" spans="1:24">
      <c r="A190">
        <v>49</v>
      </c>
      <c r="B190">
        <v>1</v>
      </c>
      <c r="C190" t="s">
        <v>14</v>
      </c>
      <c r="D190" s="79">
        <f t="shared" si="23"/>
        <v>5420491</v>
      </c>
      <c r="E190">
        <v>100</v>
      </c>
      <c r="F190" t="s">
        <v>417</v>
      </c>
      <c r="G190">
        <f t="shared" si="28"/>
        <v>100</v>
      </c>
      <c r="H190" s="21">
        <v>2</v>
      </c>
      <c r="I190" s="21" t="s">
        <v>1248</v>
      </c>
      <c r="K190" s="21">
        <f>INDEX(Missions!K:K,MATCH('OLD Mission Enemy Waves'!A190,Missions!A:A,0))</f>
        <v>5</v>
      </c>
      <c r="L190" s="21">
        <f>INDEX(AffinityRel[AffinityWeak],MATCH(K190,AffinityRel[Affinity],0))</f>
        <v>4</v>
      </c>
      <c r="M190" s="21">
        <v>2</v>
      </c>
      <c r="N190" s="7">
        <v>3021</v>
      </c>
      <c r="O190">
        <f t="shared" si="24"/>
        <v>10</v>
      </c>
      <c r="P190" s="21">
        <f t="shared" si="22"/>
        <v>4</v>
      </c>
      <c r="R190">
        <v>132</v>
      </c>
      <c r="S190">
        <v>3</v>
      </c>
      <c r="T190" t="str">
        <f>IF(C190="Boss","--",INDEX('Enemy Waves'!AB:AB,IFERROR(MATCH('OLD Mission Enemy Waves'!D:D,'Enemy Waves'!A:A,0),1)))</f>
        <v>49</v>
      </c>
      <c r="U190">
        <f t="shared" si="29"/>
        <v>3</v>
      </c>
      <c r="V190">
        <f t="shared" si="30"/>
        <v>0</v>
      </c>
      <c r="W190">
        <f t="shared" si="31"/>
        <v>2</v>
      </c>
      <c r="X190">
        <f t="shared" si="32"/>
        <v>1</v>
      </c>
    </row>
    <row r="191" spans="1:24">
      <c r="A191">
        <v>49</v>
      </c>
      <c r="B191">
        <v>2</v>
      </c>
      <c r="C191" t="s">
        <v>14</v>
      </c>
      <c r="D191" s="79">
        <f t="shared" si="23"/>
        <v>5420492</v>
      </c>
      <c r="E191">
        <v>100</v>
      </c>
      <c r="F191" t="s">
        <v>411</v>
      </c>
      <c r="G191">
        <f t="shared" si="28"/>
        <v>100</v>
      </c>
      <c r="H191" s="21">
        <v>2</v>
      </c>
      <c r="I191" s="21" t="s">
        <v>1248</v>
      </c>
      <c r="K191" s="21">
        <f>INDEX(Missions!K:K,MATCH('OLD Mission Enemy Waves'!A191,Missions!A:A,0))</f>
        <v>5</v>
      </c>
      <c r="L191" s="21">
        <f>INDEX(AffinityRel[AffinityWeak],MATCH(K191,AffinityRel[Affinity],0))</f>
        <v>4</v>
      </c>
      <c r="M191" s="21">
        <v>2</v>
      </c>
      <c r="N191" s="7">
        <v>4202</v>
      </c>
      <c r="O191">
        <f t="shared" si="24"/>
        <v>10</v>
      </c>
      <c r="P191" s="21">
        <f t="shared" si="22"/>
        <v>4</v>
      </c>
      <c r="R191">
        <v>133</v>
      </c>
      <c r="S191">
        <v>4</v>
      </c>
      <c r="T191" t="str">
        <f>IF(C191="Boss","--",INDEX('Enemy Waves'!AB:AB,IFERROR(MATCH('OLD Mission Enemy Waves'!D:D,'Enemy Waves'!A:A,0),1)))</f>
        <v>49</v>
      </c>
      <c r="U191">
        <f t="shared" si="29"/>
        <v>4</v>
      </c>
      <c r="V191">
        <f t="shared" si="30"/>
        <v>2</v>
      </c>
      <c r="W191">
        <f t="shared" si="31"/>
        <v>0</v>
      </c>
      <c r="X191">
        <f t="shared" si="32"/>
        <v>2</v>
      </c>
    </row>
    <row r="192" spans="1:24">
      <c r="A192">
        <v>49</v>
      </c>
      <c r="B192">
        <v>3</v>
      </c>
      <c r="C192" t="s">
        <v>14</v>
      </c>
      <c r="D192" s="79">
        <f t="shared" si="23"/>
        <v>5420493</v>
      </c>
      <c r="E192">
        <v>100</v>
      </c>
      <c r="F192" t="s">
        <v>417</v>
      </c>
      <c r="G192">
        <f t="shared" si="28"/>
        <v>100</v>
      </c>
      <c r="H192" s="21">
        <v>2</v>
      </c>
      <c r="I192" s="21" t="s">
        <v>1248</v>
      </c>
      <c r="K192" s="21">
        <f>INDEX(Missions!K:K,MATCH('OLD Mission Enemy Waves'!A192,Missions!A:A,0))</f>
        <v>5</v>
      </c>
      <c r="L192" s="21">
        <f>INDEX(AffinityRel[AffinityWeak],MATCH(K192,AffinityRel[Affinity],0))</f>
        <v>4</v>
      </c>
      <c r="M192" s="21">
        <v>2</v>
      </c>
      <c r="N192" s="7">
        <v>3021</v>
      </c>
      <c r="O192">
        <f t="shared" si="24"/>
        <v>10</v>
      </c>
      <c r="P192" s="21">
        <f t="shared" si="22"/>
        <v>4</v>
      </c>
      <c r="R192">
        <v>134</v>
      </c>
      <c r="S192">
        <v>3</v>
      </c>
      <c r="T192" t="str">
        <f>IF(C192="Boss","--",INDEX('Enemy Waves'!AB:AB,IFERROR(MATCH('OLD Mission Enemy Waves'!D:D,'Enemy Waves'!A:A,0),1)))</f>
        <v>49</v>
      </c>
      <c r="U192">
        <f t="shared" si="29"/>
        <v>3</v>
      </c>
      <c r="V192">
        <f t="shared" si="30"/>
        <v>0</v>
      </c>
      <c r="W192">
        <f t="shared" si="31"/>
        <v>2</v>
      </c>
      <c r="X192">
        <f t="shared" si="32"/>
        <v>1</v>
      </c>
    </row>
    <row r="193" spans="1:30">
      <c r="A193">
        <v>49</v>
      </c>
      <c r="B193">
        <v>4</v>
      </c>
      <c r="C193" t="s">
        <v>13</v>
      </c>
      <c r="D193" s="79" t="str">
        <f t="shared" si="23"/>
        <v>b1049</v>
      </c>
      <c r="E193">
        <v>100</v>
      </c>
      <c r="F193" t="s">
        <v>242</v>
      </c>
      <c r="G193" t="str">
        <f t="shared" si="28"/>
        <v/>
      </c>
      <c r="H193" s="21">
        <v>2</v>
      </c>
      <c r="I193" s="21" t="s">
        <v>1248</v>
      </c>
      <c r="K193" s="21">
        <f>INDEX(Missions!K:K,MATCH('OLD Mission Enemy Waves'!A193,Missions!A:A,0))</f>
        <v>5</v>
      </c>
      <c r="L193" s="21">
        <f>INDEX(AffinityRel[AffinityWeak],MATCH(K193,AffinityRel[Affinity],0))</f>
        <v>4</v>
      </c>
      <c r="M193" s="21">
        <v>2</v>
      </c>
      <c r="N193" s="7" t="s">
        <v>242</v>
      </c>
      <c r="O193">
        <f t="shared" si="24"/>
        <v>10</v>
      </c>
      <c r="P193" s="21">
        <f t="shared" si="22"/>
        <v>4</v>
      </c>
      <c r="R193">
        <v>135</v>
      </c>
      <c r="S193">
        <v>0</v>
      </c>
      <c r="T193" t="str">
        <f>IF(C193="Boss","--",INDEX('Enemy Waves'!AB:AB,IFERROR(MATCH('OLD Mission Enemy Waves'!D:D,'Enemy Waves'!A:A,0),1)))</f>
        <v>--</v>
      </c>
      <c r="U193">
        <f t="shared" si="29"/>
        <v>0</v>
      </c>
      <c r="V193">
        <f t="shared" si="30"/>
        <v>0</v>
      </c>
      <c r="W193">
        <f t="shared" si="31"/>
        <v>0</v>
      </c>
      <c r="X193">
        <f t="shared" si="32"/>
        <v>0</v>
      </c>
    </row>
    <row r="194" spans="1:30">
      <c r="A194">
        <v>50</v>
      </c>
      <c r="B194">
        <v>1</v>
      </c>
      <c r="C194" t="s">
        <v>14</v>
      </c>
      <c r="D194" s="79">
        <f t="shared" si="23"/>
        <v>5420501</v>
      </c>
      <c r="E194">
        <v>100</v>
      </c>
      <c r="F194" t="s">
        <v>1013</v>
      </c>
      <c r="G194">
        <f t="shared" si="28"/>
        <v>100</v>
      </c>
      <c r="H194" s="21">
        <v>2</v>
      </c>
      <c r="I194" s="21" t="s">
        <v>1248</v>
      </c>
      <c r="K194" s="21">
        <f>INDEX(Missions!K:K,MATCH('OLD Mission Enemy Waves'!A194,Missions!A:A,0))</f>
        <v>5</v>
      </c>
      <c r="L194" s="21">
        <f>INDEX(AffinityRel[AffinityWeak],MATCH(K194,AffinityRel[Affinity],0))</f>
        <v>4</v>
      </c>
      <c r="M194" s="21">
        <v>2</v>
      </c>
      <c r="N194" s="7">
        <v>4040</v>
      </c>
      <c r="O194">
        <f t="shared" si="24"/>
        <v>11</v>
      </c>
      <c r="P194" s="21">
        <f t="shared" ref="P194:P257" si="33">COUNTIF(A:A,A194)</f>
        <v>5</v>
      </c>
      <c r="R194">
        <v>136</v>
      </c>
      <c r="S194">
        <v>4</v>
      </c>
      <c r="T194" t="str">
        <f>IF(C194="Boss","--",INDEX('Enemy Waves'!AB:AB,IFERROR(MATCH('OLD Mission Enemy Waves'!D:D,'Enemy Waves'!A:A,0),1)))</f>
        <v>50</v>
      </c>
      <c r="U194">
        <f t="shared" si="29"/>
        <v>4</v>
      </c>
      <c r="V194">
        <f t="shared" si="30"/>
        <v>0</v>
      </c>
      <c r="W194">
        <f t="shared" si="31"/>
        <v>4</v>
      </c>
      <c r="X194">
        <f t="shared" si="32"/>
        <v>0</v>
      </c>
    </row>
    <row r="195" spans="1:30">
      <c r="A195">
        <v>50</v>
      </c>
      <c r="B195">
        <v>2</v>
      </c>
      <c r="C195" t="s">
        <v>14</v>
      </c>
      <c r="D195" s="79">
        <f t="shared" si="23"/>
        <v>5420502</v>
      </c>
      <c r="E195">
        <v>100</v>
      </c>
      <c r="F195" t="s">
        <v>409</v>
      </c>
      <c r="G195">
        <f t="shared" si="28"/>
        <v>100</v>
      </c>
      <c r="H195" s="21">
        <v>2</v>
      </c>
      <c r="I195" s="21" t="s">
        <v>1248</v>
      </c>
      <c r="K195" s="21">
        <f>INDEX(Missions!K:K,MATCH('OLD Mission Enemy Waves'!A195,Missions!A:A,0))</f>
        <v>5</v>
      </c>
      <c r="L195" s="21">
        <f>INDEX(AffinityRel[AffinityWeak],MATCH(K195,AffinityRel[Affinity],0))</f>
        <v>4</v>
      </c>
      <c r="M195" s="21">
        <v>2</v>
      </c>
      <c r="N195" s="7">
        <v>2101</v>
      </c>
      <c r="O195">
        <f t="shared" si="24"/>
        <v>11</v>
      </c>
      <c r="P195" s="21">
        <f t="shared" si="33"/>
        <v>5</v>
      </c>
      <c r="R195">
        <v>137</v>
      </c>
      <c r="S195">
        <v>2</v>
      </c>
      <c r="T195" t="str">
        <f>IF(C195="Boss","--",INDEX('Enemy Waves'!AB:AB,IFERROR(MATCH('OLD Mission Enemy Waves'!D:D,'Enemy Waves'!A:A,0),1)))</f>
        <v>50</v>
      </c>
      <c r="U195">
        <f t="shared" si="29"/>
        <v>2</v>
      </c>
      <c r="V195">
        <f t="shared" si="30"/>
        <v>1</v>
      </c>
      <c r="W195">
        <f t="shared" si="31"/>
        <v>0</v>
      </c>
      <c r="X195">
        <f t="shared" si="32"/>
        <v>1</v>
      </c>
    </row>
    <row r="196" spans="1:30">
      <c r="A196">
        <v>50</v>
      </c>
      <c r="B196">
        <v>3</v>
      </c>
      <c r="C196" t="s">
        <v>14</v>
      </c>
      <c r="D196" s="79">
        <f t="shared" si="23"/>
        <v>5420503</v>
      </c>
      <c r="E196">
        <v>100</v>
      </c>
      <c r="F196" t="s">
        <v>409</v>
      </c>
      <c r="G196">
        <f t="shared" si="28"/>
        <v>100</v>
      </c>
      <c r="H196" s="21">
        <v>2</v>
      </c>
      <c r="I196" s="21" t="s">
        <v>1248</v>
      </c>
      <c r="K196" s="21">
        <f>INDEX(Missions!K:K,MATCH('OLD Mission Enemy Waves'!A196,Missions!A:A,0))</f>
        <v>5</v>
      </c>
      <c r="L196" s="21">
        <f>INDEX(AffinityRel[AffinityWeak],MATCH(K196,AffinityRel[Affinity],0))</f>
        <v>4</v>
      </c>
      <c r="M196" s="21">
        <v>2</v>
      </c>
      <c r="N196" s="7">
        <v>2101</v>
      </c>
      <c r="O196">
        <f t="shared" si="24"/>
        <v>11</v>
      </c>
      <c r="P196" s="21">
        <f t="shared" si="33"/>
        <v>5</v>
      </c>
      <c r="R196">
        <v>138</v>
      </c>
      <c r="S196">
        <v>2</v>
      </c>
      <c r="T196" t="str">
        <f>IF(C196="Boss","--",INDEX('Enemy Waves'!AB:AB,IFERROR(MATCH('OLD Mission Enemy Waves'!D:D,'Enemy Waves'!A:A,0),1)))</f>
        <v>50</v>
      </c>
      <c r="U196">
        <f t="shared" si="29"/>
        <v>2</v>
      </c>
      <c r="V196">
        <f t="shared" si="30"/>
        <v>1</v>
      </c>
      <c r="W196">
        <f t="shared" si="31"/>
        <v>0</v>
      </c>
      <c r="X196">
        <f t="shared" si="32"/>
        <v>1</v>
      </c>
    </row>
    <row r="197" spans="1:30">
      <c r="A197">
        <v>50</v>
      </c>
      <c r="B197">
        <v>4</v>
      </c>
      <c r="C197" t="s">
        <v>14</v>
      </c>
      <c r="D197" s="79">
        <f t="shared" ref="D197:D198" si="34">IF(C197="Boss","b"&amp;1000+A197,K197*1000000+L197*100000+M197*10000+A197*10+B197)</f>
        <v>5420504</v>
      </c>
      <c r="E197">
        <v>100</v>
      </c>
      <c r="F197" t="s">
        <v>417</v>
      </c>
      <c r="G197">
        <f t="shared" si="28"/>
        <v>100</v>
      </c>
      <c r="H197" s="21">
        <v>2</v>
      </c>
      <c r="I197" s="21" t="s">
        <v>1248</v>
      </c>
      <c r="K197" s="21">
        <f>INDEX(Missions!K:K,MATCH('OLD Mission Enemy Waves'!A197,Missions!A:A,0))</f>
        <v>5</v>
      </c>
      <c r="L197" s="21">
        <f>INDEX(AffinityRel[AffinityWeak],MATCH(K197,AffinityRel[Affinity],0))</f>
        <v>4</v>
      </c>
      <c r="M197" s="21">
        <v>2</v>
      </c>
      <c r="N197" s="7">
        <v>3120</v>
      </c>
      <c r="O197">
        <f t="shared" ref="O197:O260" si="35">SUMIF(A:A,A197,U:U)</f>
        <v>11</v>
      </c>
      <c r="P197" s="21">
        <f t="shared" si="33"/>
        <v>5</v>
      </c>
      <c r="R197">
        <v>139</v>
      </c>
      <c r="S197">
        <v>3</v>
      </c>
      <c r="T197" t="str">
        <f>IF(C197="Boss","--",INDEX('Enemy Waves'!AB:AB,IFERROR(MATCH('OLD Mission Enemy Waves'!D:D,'Enemy Waves'!A:A,0),1)))</f>
        <v>50</v>
      </c>
      <c r="U197">
        <f t="shared" si="29"/>
        <v>3</v>
      </c>
      <c r="V197">
        <f t="shared" si="30"/>
        <v>1</v>
      </c>
      <c r="W197">
        <f t="shared" si="31"/>
        <v>2</v>
      </c>
      <c r="X197">
        <f t="shared" si="32"/>
        <v>0</v>
      </c>
    </row>
    <row r="198" spans="1:30">
      <c r="A198">
        <v>50</v>
      </c>
      <c r="B198">
        <v>5</v>
      </c>
      <c r="C198" t="s">
        <v>13</v>
      </c>
      <c r="D198" s="79" t="str">
        <f t="shared" si="34"/>
        <v>b1050</v>
      </c>
      <c r="E198">
        <v>100</v>
      </c>
      <c r="F198" t="s">
        <v>242</v>
      </c>
      <c r="G198" t="str">
        <f t="shared" ref="G198:G261" si="36">IF(F198="","",100)</f>
        <v/>
      </c>
      <c r="H198" s="21">
        <v>2</v>
      </c>
      <c r="I198" s="21" t="s">
        <v>1248</v>
      </c>
      <c r="K198" s="21">
        <f>INDEX(Missions!K:K,MATCH('OLD Mission Enemy Waves'!A198,Missions!A:A,0))</f>
        <v>5</v>
      </c>
      <c r="L198" s="21">
        <f>INDEX(AffinityRel[AffinityWeak],MATCH(K198,AffinityRel[Affinity],0))</f>
        <v>4</v>
      </c>
      <c r="M198" s="21">
        <v>2</v>
      </c>
      <c r="N198" s="7" t="s">
        <v>242</v>
      </c>
      <c r="O198">
        <f t="shared" si="35"/>
        <v>11</v>
      </c>
      <c r="P198" s="21">
        <f t="shared" si="33"/>
        <v>5</v>
      </c>
      <c r="R198">
        <v>140</v>
      </c>
      <c r="S198">
        <v>0</v>
      </c>
      <c r="T198" t="str">
        <f>IF(C198="Boss","--",INDEX('Enemy Waves'!AB:AB,IFERROR(MATCH('OLD Mission Enemy Waves'!D:D,'Enemy Waves'!A:A,0),1)))</f>
        <v>--</v>
      </c>
      <c r="U198">
        <f t="shared" ref="U198" si="37">IF(C198="Standard",SUM(V198:X198),0)</f>
        <v>0</v>
      </c>
      <c r="V198">
        <f t="shared" si="30"/>
        <v>0</v>
      </c>
      <c r="W198">
        <f t="shared" si="31"/>
        <v>0</v>
      </c>
      <c r="X198">
        <f t="shared" si="32"/>
        <v>0</v>
      </c>
    </row>
    <row r="199" spans="1:30">
      <c r="A199">
        <v>51</v>
      </c>
      <c r="B199">
        <v>1</v>
      </c>
      <c r="C199" t="s">
        <v>14</v>
      </c>
      <c r="D199" s="79">
        <f>IF(C199="Boss","b"&amp;1000+A199,K199*1000000+L199*100000+M199*10000+A199*10+B199)</f>
        <v>4530511</v>
      </c>
      <c r="E199">
        <v>100</v>
      </c>
      <c r="F199" t="s">
        <v>991</v>
      </c>
      <c r="G199">
        <f t="shared" si="36"/>
        <v>100</v>
      </c>
      <c r="H199">
        <v>3</v>
      </c>
      <c r="I199" s="21" t="s">
        <v>1249</v>
      </c>
      <c r="K199" s="21">
        <f>INDEX(Missions!K:K,MATCH('OLD Mission Enemy Waves'!A199,Missions!A:A,0))</f>
        <v>4</v>
      </c>
      <c r="L199" s="21">
        <f>INDEX(AffinityRel[AffinityWeak],MATCH(K199,AffinityRel[Affinity],0))</f>
        <v>5</v>
      </c>
      <c r="M199">
        <v>3</v>
      </c>
      <c r="N199" s="203">
        <v>4301</v>
      </c>
      <c r="O199">
        <f t="shared" si="35"/>
        <v>13</v>
      </c>
      <c r="P199" s="21">
        <f t="shared" si="33"/>
        <v>4</v>
      </c>
      <c r="T199" t="str">
        <f>IF(C199="Boss","--",INDEX('Enemy Waves'!AB:AB,IFERROR(MATCH('OLD Mission Enemy Waves'!D:D,'Enemy Waves'!A:A,0),1)))</f>
        <v>51</v>
      </c>
      <c r="U199">
        <f>SUM(V199:X199)</f>
        <v>4</v>
      </c>
      <c r="V199">
        <f>INT(LEFT(RIGHT($N199,3),1))</f>
        <v>3</v>
      </c>
      <c r="W199">
        <f>INT(LEFT(RIGHT($N199,2),1))</f>
        <v>0</v>
      </c>
      <c r="X199">
        <f>INT(LEFT(RIGHT($N199,1),1))</f>
        <v>1</v>
      </c>
      <c r="Z199">
        <v>1</v>
      </c>
      <c r="AA199">
        <v>4</v>
      </c>
      <c r="AC199" t="str">
        <f>IF(INT(U199&amp;V199&amp;W199&amp;X199)=N199,"","ERR")</f>
        <v/>
      </c>
      <c r="AD199">
        <v>2</v>
      </c>
    </row>
    <row r="200" spans="1:30">
      <c r="A200" s="30">
        <v>51</v>
      </c>
      <c r="B200">
        <v>2</v>
      </c>
      <c r="C200" t="s">
        <v>14</v>
      </c>
      <c r="D200" s="79">
        <f t="shared" ref="D200:D262" si="38">IF(C200="Boss","b"&amp;1000+A200,K200*1000000+L200*100000+M200*10000+A200*10+B200)</f>
        <v>4530512</v>
      </c>
      <c r="E200">
        <v>100</v>
      </c>
      <c r="F200" t="s">
        <v>419</v>
      </c>
      <c r="G200">
        <f t="shared" si="36"/>
        <v>100</v>
      </c>
      <c r="H200">
        <v>3</v>
      </c>
      <c r="I200" s="21" t="s">
        <v>1249</v>
      </c>
      <c r="K200" s="21">
        <f>INDEX(Missions!K:K,MATCH('OLD Mission Enemy Waves'!A200,Missions!A:A,0))</f>
        <v>4</v>
      </c>
      <c r="L200" s="21">
        <f>INDEX(AffinityRel[AffinityWeak],MATCH(K200,AffinityRel[Affinity],0))</f>
        <v>5</v>
      </c>
      <c r="M200">
        <v>3</v>
      </c>
      <c r="N200" s="203">
        <v>5122</v>
      </c>
      <c r="O200">
        <f t="shared" si="35"/>
        <v>13</v>
      </c>
      <c r="P200" s="21">
        <f t="shared" si="33"/>
        <v>4</v>
      </c>
      <c r="T200" t="str">
        <f>IF(C200="Boss","--",INDEX('Enemy Waves'!AB:AB,IFERROR(MATCH('OLD Mission Enemy Waves'!D:D,'Enemy Waves'!A:A,0),1)))</f>
        <v>51</v>
      </c>
      <c r="U200">
        <f t="shared" ref="U200:U262" si="39">SUM(V200:X200)</f>
        <v>5</v>
      </c>
      <c r="V200">
        <f>INT(LEFT(RIGHT($N200,3),1))</f>
        <v>1</v>
      </c>
      <c r="W200">
        <f>INT(LEFT(RIGHT($N200,2),1))</f>
        <v>2</v>
      </c>
      <c r="X200">
        <f>INT(LEFT(RIGHT($N200,1),1))</f>
        <v>2</v>
      </c>
      <c r="Z200">
        <v>1</v>
      </c>
      <c r="AA200">
        <v>4</v>
      </c>
      <c r="AC200" t="str">
        <f>IF(INT(U200&amp;V200&amp;W200&amp;X200)=N200,"","ERR")</f>
        <v/>
      </c>
    </row>
    <row r="201" spans="1:30">
      <c r="A201" s="30">
        <v>51</v>
      </c>
      <c r="B201">
        <v>3</v>
      </c>
      <c r="C201" t="s">
        <v>14</v>
      </c>
      <c r="D201" s="79">
        <f t="shared" si="38"/>
        <v>4530513</v>
      </c>
      <c r="E201">
        <v>100</v>
      </c>
      <c r="F201" t="s">
        <v>993</v>
      </c>
      <c r="G201">
        <f t="shared" si="36"/>
        <v>100</v>
      </c>
      <c r="H201">
        <v>3</v>
      </c>
      <c r="I201" s="21" t="s">
        <v>1249</v>
      </c>
      <c r="K201" s="21">
        <f>INDEX(Missions!K:K,MATCH('OLD Mission Enemy Waves'!A201,Missions!A:A,0))</f>
        <v>4</v>
      </c>
      <c r="L201" s="21">
        <f>INDEX(AffinityRel[AffinityWeak],MATCH(K201,AffinityRel[Affinity],0))</f>
        <v>5</v>
      </c>
      <c r="M201">
        <v>3</v>
      </c>
      <c r="N201" s="203">
        <v>4031</v>
      </c>
      <c r="O201">
        <f t="shared" si="35"/>
        <v>13</v>
      </c>
      <c r="P201" s="21">
        <f t="shared" si="33"/>
        <v>4</v>
      </c>
      <c r="T201" t="str">
        <f>IF(C201="Boss","--",INDEX('Enemy Waves'!AB:AB,IFERROR(MATCH('OLD Mission Enemy Waves'!D:D,'Enemy Waves'!A:A,0),1)))</f>
        <v>51</v>
      </c>
      <c r="U201">
        <f t="shared" si="39"/>
        <v>4</v>
      </c>
      <c r="V201">
        <f>INT(LEFT(RIGHT($N201,3),1))</f>
        <v>0</v>
      </c>
      <c r="W201">
        <f>INT(LEFT(RIGHT($N201,2),1))</f>
        <v>3</v>
      </c>
      <c r="X201">
        <f>INT(LEFT(RIGHT($N201,1),1))</f>
        <v>1</v>
      </c>
      <c r="AC201" t="str">
        <f>IF(INT(U201&amp;V201&amp;W201&amp;X201)=N201,"","ERR")</f>
        <v/>
      </c>
    </row>
    <row r="202" spans="1:30">
      <c r="A202" s="30">
        <v>51</v>
      </c>
      <c r="B202">
        <f>P202</f>
        <v>4</v>
      </c>
      <c r="C202" t="s">
        <v>13</v>
      </c>
      <c r="D202" s="79" t="str">
        <f t="shared" si="38"/>
        <v>b1051</v>
      </c>
      <c r="E202">
        <v>100</v>
      </c>
      <c r="F202" t="s">
        <v>242</v>
      </c>
      <c r="G202" t="str">
        <f t="shared" si="36"/>
        <v/>
      </c>
      <c r="H202">
        <v>3</v>
      </c>
      <c r="I202" s="21" t="s">
        <v>1249</v>
      </c>
      <c r="K202" s="21">
        <f>INDEX(Missions!K:K,MATCH('OLD Mission Enemy Waves'!A202,Missions!A:A,0))</f>
        <v>4</v>
      </c>
      <c r="L202" s="21">
        <f>INDEX(AffinityRel[AffinityWeak],MATCH(K202,AffinityRel[Affinity],0))</f>
        <v>5</v>
      </c>
      <c r="M202">
        <v>3</v>
      </c>
      <c r="N202" s="203">
        <f>INT(U202&amp;V202&amp;W202&amp;X202)</f>
        <v>0</v>
      </c>
      <c r="O202">
        <f t="shared" si="35"/>
        <v>13</v>
      </c>
      <c r="P202" s="21">
        <f t="shared" si="33"/>
        <v>4</v>
      </c>
      <c r="T202" t="str">
        <f>IF(C202="Boss","--",INDEX('Enemy Waves'!AB:AB,IFERROR(MATCH('OLD Mission Enemy Waves'!D:D,'Enemy Waves'!A:A,0),1)))</f>
        <v>--</v>
      </c>
      <c r="U202">
        <f t="shared" si="39"/>
        <v>0</v>
      </c>
      <c r="Z202">
        <v>1</v>
      </c>
      <c r="AA202">
        <v>4</v>
      </c>
    </row>
    <row r="203" spans="1:30">
      <c r="A203" s="30">
        <v>52</v>
      </c>
      <c r="B203">
        <v>1</v>
      </c>
      <c r="C203" t="s">
        <v>14</v>
      </c>
      <c r="D203" s="79">
        <f t="shared" si="38"/>
        <v>4530521</v>
      </c>
      <c r="E203">
        <v>100</v>
      </c>
      <c r="F203" t="s">
        <v>999</v>
      </c>
      <c r="G203">
        <f t="shared" si="36"/>
        <v>100</v>
      </c>
      <c r="H203">
        <v>3</v>
      </c>
      <c r="I203" s="21" t="s">
        <v>1249</v>
      </c>
      <c r="K203" s="21">
        <f>INDEX(Missions!K:K,MATCH('OLD Mission Enemy Waves'!A203,Missions!A:A,0))</f>
        <v>4</v>
      </c>
      <c r="L203" s="21">
        <f>INDEX(AffinityRel[AffinityWeak],MATCH(K203,AffinityRel[Affinity],0))</f>
        <v>5</v>
      </c>
      <c r="M203">
        <v>3</v>
      </c>
      <c r="N203" s="203">
        <v>5221</v>
      </c>
      <c r="O203">
        <f t="shared" si="35"/>
        <v>8</v>
      </c>
      <c r="P203" s="21">
        <f t="shared" si="33"/>
        <v>3</v>
      </c>
      <c r="T203" t="str">
        <f>IF(C203="Boss","--",INDEX('Enemy Waves'!AB:AB,IFERROR(MATCH('OLD Mission Enemy Waves'!D:D,'Enemy Waves'!A:A,0),1)))</f>
        <v>52</v>
      </c>
      <c r="U203">
        <f t="shared" si="39"/>
        <v>5</v>
      </c>
      <c r="V203">
        <f>INT(LEFT(RIGHT($N203,3),1))</f>
        <v>2</v>
      </c>
      <c r="W203">
        <f>INT(LEFT(RIGHT($N203,2),1))</f>
        <v>2</v>
      </c>
      <c r="X203">
        <f>INT(LEFT(RIGHT($N203,1),1))</f>
        <v>1</v>
      </c>
      <c r="Z203">
        <v>2</v>
      </c>
      <c r="AA203">
        <v>3</v>
      </c>
      <c r="AC203" t="str">
        <f>IF(INT(U203&amp;V203&amp;W203&amp;X203)=N203,"","ERR")</f>
        <v/>
      </c>
      <c r="AD203">
        <v>3</v>
      </c>
    </row>
    <row r="204" spans="1:30">
      <c r="A204" s="30">
        <v>52</v>
      </c>
      <c r="B204">
        <v>2</v>
      </c>
      <c r="C204" t="s">
        <v>14</v>
      </c>
      <c r="D204" s="79">
        <f t="shared" si="38"/>
        <v>4530522</v>
      </c>
      <c r="E204">
        <v>100</v>
      </c>
      <c r="F204" t="s">
        <v>416</v>
      </c>
      <c r="G204">
        <f t="shared" si="36"/>
        <v>100</v>
      </c>
      <c r="H204">
        <v>3</v>
      </c>
      <c r="I204" s="21" t="s">
        <v>1249</v>
      </c>
      <c r="K204" s="21">
        <f>INDEX(Missions!K:K,MATCH('OLD Mission Enemy Waves'!A204,Missions!A:A,0))</f>
        <v>4</v>
      </c>
      <c r="L204" s="21">
        <f>INDEX(AffinityRel[AffinityWeak],MATCH(K204,AffinityRel[Affinity],0))</f>
        <v>5</v>
      </c>
      <c r="M204">
        <v>3</v>
      </c>
      <c r="N204" s="203">
        <v>3210</v>
      </c>
      <c r="O204">
        <f t="shared" si="35"/>
        <v>8</v>
      </c>
      <c r="P204" s="21">
        <f t="shared" si="33"/>
        <v>3</v>
      </c>
      <c r="T204" t="str">
        <f>IF(C204="Boss","--",INDEX('Enemy Waves'!AB:AB,IFERROR(MATCH('OLD Mission Enemy Waves'!D:D,'Enemy Waves'!A:A,0),1)))</f>
        <v>52</v>
      </c>
      <c r="U204">
        <f t="shared" si="39"/>
        <v>3</v>
      </c>
      <c r="V204">
        <f>INT(LEFT(RIGHT($N204,3),1))</f>
        <v>2</v>
      </c>
      <c r="W204">
        <f>INT(LEFT(RIGHT($N204,2),1))</f>
        <v>1</v>
      </c>
      <c r="X204">
        <f>INT(LEFT(RIGHT($N204,1),1))</f>
        <v>0</v>
      </c>
      <c r="Z204">
        <v>2</v>
      </c>
      <c r="AA204">
        <v>3</v>
      </c>
      <c r="AC204" t="str">
        <f>IF(INT(U204&amp;V204&amp;W204&amp;X204)=N204,"","ERR")</f>
        <v/>
      </c>
    </row>
    <row r="205" spans="1:30">
      <c r="A205" s="30">
        <v>52</v>
      </c>
      <c r="B205">
        <f>P205</f>
        <v>3</v>
      </c>
      <c r="C205" t="s">
        <v>13</v>
      </c>
      <c r="D205" s="79" t="str">
        <f t="shared" si="38"/>
        <v>b1052</v>
      </c>
      <c r="E205">
        <v>100</v>
      </c>
      <c r="F205" t="s">
        <v>242</v>
      </c>
      <c r="G205" t="str">
        <f t="shared" si="36"/>
        <v/>
      </c>
      <c r="H205">
        <v>3</v>
      </c>
      <c r="I205" s="21" t="s">
        <v>1249</v>
      </c>
      <c r="K205" s="21">
        <f>INDEX(Missions!K:K,MATCH('OLD Mission Enemy Waves'!A205,Missions!A:A,0))</f>
        <v>4</v>
      </c>
      <c r="L205" s="21">
        <f>INDEX(AffinityRel[AffinityWeak],MATCH(K205,AffinityRel[Affinity],0))</f>
        <v>5</v>
      </c>
      <c r="M205">
        <v>3</v>
      </c>
      <c r="N205" s="203">
        <f>INT(U205&amp;V205&amp;W205&amp;X205)</f>
        <v>0</v>
      </c>
      <c r="O205">
        <f t="shared" si="35"/>
        <v>8</v>
      </c>
      <c r="P205" s="21">
        <f t="shared" si="33"/>
        <v>3</v>
      </c>
      <c r="T205" t="str">
        <f>IF(C205="Boss","--",INDEX('Enemy Waves'!AB:AB,IFERROR(MATCH('OLD Mission Enemy Waves'!D:D,'Enemy Waves'!A:A,0),1)))</f>
        <v>--</v>
      </c>
      <c r="U205">
        <f t="shared" si="39"/>
        <v>0</v>
      </c>
      <c r="Z205">
        <v>2</v>
      </c>
      <c r="AA205">
        <v>3</v>
      </c>
    </row>
    <row r="206" spans="1:30">
      <c r="A206" s="30">
        <v>53</v>
      </c>
      <c r="B206">
        <v>1</v>
      </c>
      <c r="C206" t="s">
        <v>14</v>
      </c>
      <c r="D206" s="79">
        <f t="shared" si="38"/>
        <v>4530531</v>
      </c>
      <c r="E206">
        <v>100</v>
      </c>
      <c r="F206" t="s">
        <v>410</v>
      </c>
      <c r="G206">
        <f t="shared" si="36"/>
        <v>100</v>
      </c>
      <c r="H206">
        <v>3</v>
      </c>
      <c r="I206" s="21" t="s">
        <v>1249</v>
      </c>
      <c r="K206" s="21">
        <f>INDEX(Missions!K:K,MATCH('OLD Mission Enemy Waves'!A206,Missions!A:A,0))</f>
        <v>4</v>
      </c>
      <c r="L206" s="21">
        <f>INDEX(AffinityRel[AffinityWeak],MATCH(K206,AffinityRel[Affinity],0))</f>
        <v>5</v>
      </c>
      <c r="M206">
        <v>3</v>
      </c>
      <c r="N206" s="203">
        <v>3201</v>
      </c>
      <c r="O206">
        <f t="shared" si="35"/>
        <v>10</v>
      </c>
      <c r="P206" s="21">
        <f t="shared" si="33"/>
        <v>4</v>
      </c>
      <c r="T206" t="str">
        <f>IF(C206="Boss","--",INDEX('Enemy Waves'!AB:AB,IFERROR(MATCH('OLD Mission Enemy Waves'!D:D,'Enemy Waves'!A:A,0),1)))</f>
        <v>53</v>
      </c>
      <c r="U206">
        <f t="shared" si="39"/>
        <v>3</v>
      </c>
      <c r="V206">
        <f>INT(LEFT(RIGHT($N206,3),1))</f>
        <v>2</v>
      </c>
      <c r="W206">
        <f>INT(LEFT(RIGHT($N206,2),1))</f>
        <v>0</v>
      </c>
      <c r="X206">
        <f>INT(LEFT(RIGHT($N206,1),1))</f>
        <v>1</v>
      </c>
      <c r="Z206">
        <v>3</v>
      </c>
      <c r="AA206">
        <v>4</v>
      </c>
      <c r="AC206" t="str">
        <f>IF(INT(U206&amp;V206&amp;W206&amp;X206)=N206,"","ERR")</f>
        <v/>
      </c>
      <c r="AD206">
        <v>4</v>
      </c>
    </row>
    <row r="207" spans="1:30">
      <c r="A207" s="30">
        <v>53</v>
      </c>
      <c r="B207">
        <v>2</v>
      </c>
      <c r="C207" t="s">
        <v>14</v>
      </c>
      <c r="D207" s="79">
        <f t="shared" si="38"/>
        <v>4530532</v>
      </c>
      <c r="E207">
        <v>100</v>
      </c>
      <c r="F207" t="s">
        <v>991</v>
      </c>
      <c r="G207">
        <f t="shared" si="36"/>
        <v>100</v>
      </c>
      <c r="H207">
        <v>3</v>
      </c>
      <c r="I207" s="21" t="s">
        <v>1249</v>
      </c>
      <c r="K207" s="21">
        <f>INDEX(Missions!K:K,MATCH('OLD Mission Enemy Waves'!A207,Missions!A:A,0))</f>
        <v>4</v>
      </c>
      <c r="L207" s="21">
        <f>INDEX(AffinityRel[AffinityWeak],MATCH(K207,AffinityRel[Affinity],0))</f>
        <v>5</v>
      </c>
      <c r="M207">
        <v>3</v>
      </c>
      <c r="N207" s="203">
        <v>4301</v>
      </c>
      <c r="O207">
        <f t="shared" si="35"/>
        <v>10</v>
      </c>
      <c r="P207" s="21">
        <f t="shared" si="33"/>
        <v>4</v>
      </c>
      <c r="T207" t="str">
        <f>IF(C207="Boss","--",INDEX('Enemy Waves'!AB:AB,IFERROR(MATCH('OLD Mission Enemy Waves'!D:D,'Enemy Waves'!A:A,0),1)))</f>
        <v>53</v>
      </c>
      <c r="U207">
        <f t="shared" si="39"/>
        <v>4</v>
      </c>
      <c r="V207">
        <f>INT(LEFT(RIGHT($N207,3),1))</f>
        <v>3</v>
      </c>
      <c r="W207">
        <f>INT(LEFT(RIGHT($N207,2),1))</f>
        <v>0</v>
      </c>
      <c r="X207">
        <f>INT(LEFT(RIGHT($N207,1),1))</f>
        <v>1</v>
      </c>
      <c r="Z207">
        <v>3</v>
      </c>
      <c r="AA207">
        <v>4</v>
      </c>
      <c r="AC207" t="str">
        <f>IF(INT(U207&amp;V207&amp;W207&amp;X207)=N207,"","ERR")</f>
        <v/>
      </c>
    </row>
    <row r="208" spans="1:30">
      <c r="A208" s="30">
        <v>53</v>
      </c>
      <c r="B208">
        <v>3</v>
      </c>
      <c r="C208" t="s">
        <v>14</v>
      </c>
      <c r="D208" s="79">
        <f t="shared" si="38"/>
        <v>4530533</v>
      </c>
      <c r="E208">
        <v>100</v>
      </c>
      <c r="F208" t="s">
        <v>416</v>
      </c>
      <c r="G208">
        <f t="shared" si="36"/>
        <v>100</v>
      </c>
      <c r="H208">
        <v>3</v>
      </c>
      <c r="I208" s="21" t="s">
        <v>1249</v>
      </c>
      <c r="K208" s="21">
        <f>INDEX(Missions!K:K,MATCH('OLD Mission Enemy Waves'!A208,Missions!A:A,0))</f>
        <v>4</v>
      </c>
      <c r="L208" s="21">
        <f>INDEX(AffinityRel[AffinityWeak],MATCH(K208,AffinityRel[Affinity],0))</f>
        <v>5</v>
      </c>
      <c r="M208">
        <v>3</v>
      </c>
      <c r="N208" s="203">
        <v>3030</v>
      </c>
      <c r="O208">
        <f t="shared" si="35"/>
        <v>10</v>
      </c>
      <c r="P208" s="21">
        <f t="shared" si="33"/>
        <v>4</v>
      </c>
      <c r="T208" t="str">
        <f>IF(C208="Boss","--",INDEX('Enemy Waves'!AB:AB,IFERROR(MATCH('OLD Mission Enemy Waves'!D:D,'Enemy Waves'!A:A,0),1)))</f>
        <v>53</v>
      </c>
      <c r="U208">
        <f t="shared" si="39"/>
        <v>3</v>
      </c>
      <c r="V208">
        <f>INT(LEFT(RIGHT($N208,3),1))</f>
        <v>0</v>
      </c>
      <c r="W208">
        <f>INT(LEFT(RIGHT($N208,2),1))</f>
        <v>3</v>
      </c>
      <c r="X208">
        <f>INT(LEFT(RIGHT($N208,1),1))</f>
        <v>0</v>
      </c>
      <c r="AC208" t="str">
        <f>IF(INT(U208&amp;V208&amp;W208&amp;X208)=N208,"","ERR")</f>
        <v/>
      </c>
    </row>
    <row r="209" spans="1:30">
      <c r="A209" s="30">
        <v>53</v>
      </c>
      <c r="B209">
        <f>P209</f>
        <v>4</v>
      </c>
      <c r="C209" t="s">
        <v>13</v>
      </c>
      <c r="D209" s="79" t="str">
        <f t="shared" si="38"/>
        <v>b1053</v>
      </c>
      <c r="E209">
        <v>100</v>
      </c>
      <c r="F209" t="s">
        <v>242</v>
      </c>
      <c r="G209" t="str">
        <f t="shared" si="36"/>
        <v/>
      </c>
      <c r="H209">
        <v>3</v>
      </c>
      <c r="I209" s="21" t="s">
        <v>1249</v>
      </c>
      <c r="K209" s="21">
        <f>INDEX(Missions!K:K,MATCH('OLD Mission Enemy Waves'!A209,Missions!A:A,0))</f>
        <v>4</v>
      </c>
      <c r="L209" s="21">
        <f>INDEX(AffinityRel[AffinityWeak],MATCH(K209,AffinityRel[Affinity],0))</f>
        <v>5</v>
      </c>
      <c r="M209">
        <v>3</v>
      </c>
      <c r="N209" s="203">
        <f>INT(U209&amp;V209&amp;W209&amp;X209)</f>
        <v>0</v>
      </c>
      <c r="O209">
        <f t="shared" si="35"/>
        <v>10</v>
      </c>
      <c r="P209" s="21">
        <f t="shared" si="33"/>
        <v>4</v>
      </c>
      <c r="T209" t="str">
        <f>IF(C209="Boss","--",INDEX('Enemy Waves'!AB:AB,IFERROR(MATCH('OLD Mission Enemy Waves'!D:D,'Enemy Waves'!A:A,0),1)))</f>
        <v>--</v>
      </c>
      <c r="U209">
        <f t="shared" si="39"/>
        <v>0</v>
      </c>
      <c r="Z209">
        <v>3</v>
      </c>
      <c r="AA209">
        <v>4</v>
      </c>
    </row>
    <row r="210" spans="1:30">
      <c r="A210" s="30">
        <v>54</v>
      </c>
      <c r="B210">
        <v>1</v>
      </c>
      <c r="C210" t="s">
        <v>14</v>
      </c>
      <c r="D210" s="79">
        <f t="shared" si="38"/>
        <v>4530541</v>
      </c>
      <c r="E210">
        <v>100</v>
      </c>
      <c r="F210" t="s">
        <v>415</v>
      </c>
      <c r="G210">
        <f t="shared" si="36"/>
        <v>100</v>
      </c>
      <c r="H210">
        <v>3</v>
      </c>
      <c r="I210" s="21" t="s">
        <v>1249</v>
      </c>
      <c r="K210" s="21">
        <f>INDEX(Missions!K:K,MATCH('OLD Mission Enemy Waves'!A210,Missions!A:A,0))</f>
        <v>4</v>
      </c>
      <c r="L210" s="21">
        <f>INDEX(AffinityRel[AffinityWeak],MATCH(K210,AffinityRel[Affinity],0))</f>
        <v>5</v>
      </c>
      <c r="M210">
        <v>3</v>
      </c>
      <c r="N210" s="203">
        <v>2101</v>
      </c>
      <c r="O210">
        <f t="shared" si="35"/>
        <v>13</v>
      </c>
      <c r="P210" s="21">
        <f t="shared" si="33"/>
        <v>5</v>
      </c>
      <c r="T210" t="str">
        <f>IF(C210="Boss","--",INDEX('Enemy Waves'!AB:AB,IFERROR(MATCH('OLD Mission Enemy Waves'!D:D,'Enemy Waves'!A:A,0),1)))</f>
        <v>54</v>
      </c>
      <c r="U210">
        <f t="shared" si="39"/>
        <v>2</v>
      </c>
      <c r="V210">
        <f>INT(LEFT(RIGHT($N210,3),1))</f>
        <v>1</v>
      </c>
      <c r="W210">
        <f>INT(LEFT(RIGHT($N210,2),1))</f>
        <v>0</v>
      </c>
      <c r="X210">
        <f>INT(LEFT(RIGHT($N210,1),1))</f>
        <v>1</v>
      </c>
      <c r="Z210">
        <v>4</v>
      </c>
      <c r="AA210">
        <v>5</v>
      </c>
      <c r="AC210" t="str">
        <f>IF(INT(U210&amp;V210&amp;W210&amp;X210)=N210,"","ERR")</f>
        <v/>
      </c>
      <c r="AD210">
        <v>5</v>
      </c>
    </row>
    <row r="211" spans="1:30">
      <c r="A211" s="30">
        <v>54</v>
      </c>
      <c r="B211">
        <v>2</v>
      </c>
      <c r="C211" t="s">
        <v>14</v>
      </c>
      <c r="D211" s="79">
        <f t="shared" si="38"/>
        <v>4530542</v>
      </c>
      <c r="E211">
        <v>100</v>
      </c>
      <c r="F211" t="s">
        <v>413</v>
      </c>
      <c r="G211">
        <f t="shared" si="36"/>
        <v>100</v>
      </c>
      <c r="H211">
        <v>3</v>
      </c>
      <c r="I211" s="21" t="s">
        <v>1249</v>
      </c>
      <c r="K211" s="21">
        <f>INDEX(Missions!K:K,MATCH('OLD Mission Enemy Waves'!A211,Missions!A:A,0))</f>
        <v>4</v>
      </c>
      <c r="L211" s="21">
        <f>INDEX(AffinityRel[AffinityWeak],MATCH(K211,AffinityRel[Affinity],0))</f>
        <v>5</v>
      </c>
      <c r="M211">
        <v>3</v>
      </c>
      <c r="N211" s="203">
        <v>2110</v>
      </c>
      <c r="O211">
        <f t="shared" si="35"/>
        <v>13</v>
      </c>
      <c r="P211" s="21">
        <f t="shared" si="33"/>
        <v>5</v>
      </c>
      <c r="T211" t="str">
        <f>IF(C211="Boss","--",INDEX('Enemy Waves'!AB:AB,IFERROR(MATCH('OLD Mission Enemy Waves'!D:D,'Enemy Waves'!A:A,0),1)))</f>
        <v>54</v>
      </c>
      <c r="U211">
        <f t="shared" si="39"/>
        <v>2</v>
      </c>
      <c r="V211">
        <f>INT(LEFT(RIGHT($N211,3),1))</f>
        <v>1</v>
      </c>
      <c r="W211">
        <f>INT(LEFT(RIGHT($N211,2),1))</f>
        <v>1</v>
      </c>
      <c r="X211">
        <f>INT(LEFT(RIGHT($N211,1),1))</f>
        <v>0</v>
      </c>
      <c r="Z211">
        <v>4</v>
      </c>
      <c r="AA211">
        <v>5</v>
      </c>
      <c r="AC211" t="str">
        <f>IF(INT(U211&amp;V211&amp;W211&amp;X211)=N211,"","ERR")</f>
        <v/>
      </c>
    </row>
    <row r="212" spans="1:30">
      <c r="A212" s="30">
        <v>54</v>
      </c>
      <c r="B212">
        <v>3</v>
      </c>
      <c r="C212" t="s">
        <v>14</v>
      </c>
      <c r="D212" s="79">
        <f t="shared" si="38"/>
        <v>4530543</v>
      </c>
      <c r="E212">
        <v>100</v>
      </c>
      <c r="F212" t="s">
        <v>419</v>
      </c>
      <c r="G212">
        <f t="shared" si="36"/>
        <v>100</v>
      </c>
      <c r="H212">
        <v>3</v>
      </c>
      <c r="I212" s="21" t="s">
        <v>1249</v>
      </c>
      <c r="K212" s="21">
        <f>INDEX(Missions!K:K,MATCH('OLD Mission Enemy Waves'!A212,Missions!A:A,0))</f>
        <v>4</v>
      </c>
      <c r="L212" s="21">
        <f>INDEX(AffinityRel[AffinityWeak],MATCH(K212,AffinityRel[Affinity],0))</f>
        <v>5</v>
      </c>
      <c r="M212">
        <v>3</v>
      </c>
      <c r="N212" s="203">
        <v>5122</v>
      </c>
      <c r="O212">
        <f t="shared" si="35"/>
        <v>13</v>
      </c>
      <c r="P212" s="21">
        <f t="shared" si="33"/>
        <v>5</v>
      </c>
      <c r="T212" t="str">
        <f>IF(C212="Boss","--",INDEX('Enemy Waves'!AB:AB,IFERROR(MATCH('OLD Mission Enemy Waves'!D:D,'Enemy Waves'!A:A,0),1)))</f>
        <v>54</v>
      </c>
      <c r="U212">
        <f t="shared" si="39"/>
        <v>5</v>
      </c>
      <c r="V212">
        <f>INT(LEFT(RIGHT($N212,3),1))</f>
        <v>1</v>
      </c>
      <c r="W212">
        <f>INT(LEFT(RIGHT($N212,2),1))</f>
        <v>2</v>
      </c>
      <c r="X212">
        <f>INT(LEFT(RIGHT($N212,1),1))</f>
        <v>2</v>
      </c>
      <c r="AC212" t="str">
        <f>IF(INT(U212&amp;V212&amp;W212&amp;X212)=N212,"","ERR")</f>
        <v/>
      </c>
    </row>
    <row r="213" spans="1:30">
      <c r="A213" s="30">
        <v>54</v>
      </c>
      <c r="B213">
        <v>4</v>
      </c>
      <c r="C213" t="s">
        <v>14</v>
      </c>
      <c r="D213" s="79">
        <f t="shared" si="38"/>
        <v>4530544</v>
      </c>
      <c r="E213">
        <v>100</v>
      </c>
      <c r="F213" t="s">
        <v>1013</v>
      </c>
      <c r="G213">
        <f t="shared" si="36"/>
        <v>100</v>
      </c>
      <c r="H213">
        <v>3</v>
      </c>
      <c r="I213" s="21" t="s">
        <v>1249</v>
      </c>
      <c r="K213" s="21">
        <f>INDEX(Missions!K:K,MATCH('OLD Mission Enemy Waves'!A213,Missions!A:A,0))</f>
        <v>4</v>
      </c>
      <c r="L213" s="21">
        <f>INDEX(AffinityRel[AffinityWeak],MATCH(K213,AffinityRel[Affinity],0))</f>
        <v>5</v>
      </c>
      <c r="M213">
        <v>3</v>
      </c>
      <c r="N213" s="203">
        <v>4004</v>
      </c>
      <c r="O213">
        <f t="shared" si="35"/>
        <v>13</v>
      </c>
      <c r="P213" s="21">
        <f t="shared" si="33"/>
        <v>5</v>
      </c>
      <c r="T213" t="str">
        <f>IF(C213="Boss","--",INDEX('Enemy Waves'!AB:AB,IFERROR(MATCH('OLD Mission Enemy Waves'!D:D,'Enemy Waves'!A:A,0),1)))</f>
        <v>54</v>
      </c>
      <c r="U213">
        <f t="shared" si="39"/>
        <v>4</v>
      </c>
      <c r="V213">
        <f>INT(LEFT(RIGHT($N213,3),1))</f>
        <v>0</v>
      </c>
      <c r="W213">
        <f>INT(LEFT(RIGHT($N213,2),1))</f>
        <v>0</v>
      </c>
      <c r="X213">
        <f>INT(LEFT(RIGHT($N213,1),1))</f>
        <v>4</v>
      </c>
      <c r="AC213" t="str">
        <f>IF(INT(U213&amp;V213&amp;W213&amp;X213)=N213,"","ERR")</f>
        <v/>
      </c>
    </row>
    <row r="214" spans="1:30">
      <c r="A214" s="30">
        <v>54</v>
      </c>
      <c r="B214">
        <f>P214</f>
        <v>5</v>
      </c>
      <c r="C214" t="s">
        <v>13</v>
      </c>
      <c r="D214" s="79" t="str">
        <f t="shared" si="38"/>
        <v>b1054</v>
      </c>
      <c r="E214">
        <v>100</v>
      </c>
      <c r="F214" t="s">
        <v>242</v>
      </c>
      <c r="G214" t="str">
        <f t="shared" si="36"/>
        <v/>
      </c>
      <c r="H214">
        <v>3</v>
      </c>
      <c r="I214" s="21" t="s">
        <v>1249</v>
      </c>
      <c r="K214" s="21">
        <f>INDEX(Missions!K:K,MATCH('OLD Mission Enemy Waves'!A214,Missions!A:A,0))</f>
        <v>4</v>
      </c>
      <c r="L214" s="21">
        <f>INDEX(AffinityRel[AffinityWeak],MATCH(K214,AffinityRel[Affinity],0))</f>
        <v>5</v>
      </c>
      <c r="M214">
        <v>3</v>
      </c>
      <c r="N214" s="203">
        <f>INT(U214&amp;V214&amp;W214&amp;X214)</f>
        <v>0</v>
      </c>
      <c r="O214">
        <f t="shared" si="35"/>
        <v>13</v>
      </c>
      <c r="P214" s="21">
        <f t="shared" si="33"/>
        <v>5</v>
      </c>
      <c r="T214" t="str">
        <f>IF(C214="Boss","--",INDEX('Enemy Waves'!AB:AB,IFERROR(MATCH('OLD Mission Enemy Waves'!D:D,'Enemy Waves'!A:A,0),1)))</f>
        <v>--</v>
      </c>
      <c r="U214">
        <f t="shared" si="39"/>
        <v>0</v>
      </c>
      <c r="Z214">
        <v>4</v>
      </c>
      <c r="AA214">
        <v>5</v>
      </c>
    </row>
    <row r="215" spans="1:30">
      <c r="A215" s="30">
        <v>55</v>
      </c>
      <c r="B215">
        <v>1</v>
      </c>
      <c r="C215" t="s">
        <v>14</v>
      </c>
      <c r="D215" s="79">
        <f t="shared" si="38"/>
        <v>3130551</v>
      </c>
      <c r="E215">
        <v>100</v>
      </c>
      <c r="F215" t="s">
        <v>412</v>
      </c>
      <c r="G215">
        <f t="shared" si="36"/>
        <v>100</v>
      </c>
      <c r="H215">
        <v>3</v>
      </c>
      <c r="I215" s="21" t="s">
        <v>1245</v>
      </c>
      <c r="K215" s="21">
        <f>INDEX(Missions!K:K,MATCH('OLD Mission Enemy Waves'!A215,Missions!A:A,0))</f>
        <v>3</v>
      </c>
      <c r="L215" s="21">
        <f>INDEX(AffinityRel[AffinityWeak],MATCH(K215,AffinityRel[Affinity],0))</f>
        <v>1</v>
      </c>
      <c r="M215">
        <v>3</v>
      </c>
      <c r="N215" s="203">
        <v>5320</v>
      </c>
      <c r="O215">
        <f t="shared" si="35"/>
        <v>8</v>
      </c>
      <c r="P215" s="21">
        <f t="shared" si="33"/>
        <v>3</v>
      </c>
      <c r="T215" t="str">
        <f>IF(C215="Boss","--",INDEX('Enemy Waves'!AB:AB,IFERROR(MATCH('OLD Mission Enemy Waves'!D:D,'Enemy Waves'!A:A,0),1)))</f>
        <v>55</v>
      </c>
      <c r="U215">
        <f t="shared" si="39"/>
        <v>5</v>
      </c>
      <c r="V215">
        <f>INT(LEFT(RIGHT($N215,3),1))</f>
        <v>3</v>
      </c>
      <c r="W215">
        <f>INT(LEFT(RIGHT($N215,2),1))</f>
        <v>2</v>
      </c>
      <c r="X215">
        <f>INT(LEFT(RIGHT($N215,1),1))</f>
        <v>0</v>
      </c>
      <c r="Z215">
        <v>1</v>
      </c>
      <c r="AA215">
        <v>3</v>
      </c>
      <c r="AC215" t="str">
        <f>IF(INT(U215&amp;V215&amp;W215&amp;X215)=N215,"","ERR")</f>
        <v/>
      </c>
      <c r="AD215">
        <v>6</v>
      </c>
    </row>
    <row r="216" spans="1:30">
      <c r="A216" s="30">
        <v>55</v>
      </c>
      <c r="B216">
        <v>2</v>
      </c>
      <c r="C216" t="s">
        <v>14</v>
      </c>
      <c r="D216" s="79">
        <f t="shared" si="38"/>
        <v>3130552</v>
      </c>
      <c r="E216">
        <v>100</v>
      </c>
      <c r="F216" t="s">
        <v>417</v>
      </c>
      <c r="G216">
        <f t="shared" si="36"/>
        <v>100</v>
      </c>
      <c r="H216">
        <v>3</v>
      </c>
      <c r="I216" s="21" t="s">
        <v>1245</v>
      </c>
      <c r="K216" s="21">
        <f>INDEX(Missions!K:K,MATCH('OLD Mission Enemy Waves'!A216,Missions!A:A,0))</f>
        <v>3</v>
      </c>
      <c r="L216" s="21">
        <f>INDEX(AffinityRel[AffinityWeak],MATCH(K216,AffinityRel[Affinity],0))</f>
        <v>1</v>
      </c>
      <c r="M216">
        <v>3</v>
      </c>
      <c r="N216" s="203">
        <v>3210</v>
      </c>
      <c r="O216">
        <f t="shared" si="35"/>
        <v>8</v>
      </c>
      <c r="P216" s="21">
        <f t="shared" si="33"/>
        <v>3</v>
      </c>
      <c r="T216" t="str">
        <f>IF(C216="Boss","--",INDEX('Enemy Waves'!AB:AB,IFERROR(MATCH('OLD Mission Enemy Waves'!D:D,'Enemy Waves'!A:A,0),1)))</f>
        <v>55</v>
      </c>
      <c r="U216">
        <f t="shared" si="39"/>
        <v>3</v>
      </c>
      <c r="V216">
        <f>INT(LEFT(RIGHT($N216,3),1))</f>
        <v>2</v>
      </c>
      <c r="W216">
        <f>INT(LEFT(RIGHT($N216,2),1))</f>
        <v>1</v>
      </c>
      <c r="X216">
        <f>INT(LEFT(RIGHT($N216,1),1))</f>
        <v>0</v>
      </c>
      <c r="Z216">
        <v>1</v>
      </c>
      <c r="AA216">
        <v>3</v>
      </c>
      <c r="AC216" t="str">
        <f>IF(INT(U216&amp;V216&amp;W216&amp;X216)=N216,"","ERR")</f>
        <v/>
      </c>
    </row>
    <row r="217" spans="1:30">
      <c r="A217" s="30">
        <v>55</v>
      </c>
      <c r="B217">
        <f>P217</f>
        <v>3</v>
      </c>
      <c r="C217" t="s">
        <v>13</v>
      </c>
      <c r="D217" s="79" t="str">
        <f t="shared" si="38"/>
        <v>b1055</v>
      </c>
      <c r="E217">
        <v>100</v>
      </c>
      <c r="F217" t="s">
        <v>242</v>
      </c>
      <c r="G217" t="str">
        <f t="shared" si="36"/>
        <v/>
      </c>
      <c r="H217">
        <v>3</v>
      </c>
      <c r="I217" s="21" t="s">
        <v>1245</v>
      </c>
      <c r="K217" s="21">
        <f>INDEX(Missions!K:K,MATCH('OLD Mission Enemy Waves'!A217,Missions!A:A,0))</f>
        <v>3</v>
      </c>
      <c r="L217" s="21">
        <f>INDEX(AffinityRel[AffinityWeak],MATCH(K217,AffinityRel[Affinity],0))</f>
        <v>1</v>
      </c>
      <c r="M217">
        <v>3</v>
      </c>
      <c r="N217" s="203">
        <f>INT(U217&amp;V217&amp;W217&amp;X217)</f>
        <v>0</v>
      </c>
      <c r="O217">
        <f t="shared" si="35"/>
        <v>8</v>
      </c>
      <c r="P217" s="21">
        <f t="shared" si="33"/>
        <v>3</v>
      </c>
      <c r="T217" t="str">
        <f>IF(C217="Boss","--",INDEX('Enemy Waves'!AB:AB,IFERROR(MATCH('OLD Mission Enemy Waves'!D:D,'Enemy Waves'!A:A,0),1)))</f>
        <v>--</v>
      </c>
      <c r="U217">
        <f t="shared" si="39"/>
        <v>0</v>
      </c>
      <c r="Z217">
        <v>1</v>
      </c>
      <c r="AA217">
        <v>3</v>
      </c>
    </row>
    <row r="218" spans="1:30">
      <c r="A218" s="30">
        <v>56</v>
      </c>
      <c r="B218">
        <v>1</v>
      </c>
      <c r="C218" t="s">
        <v>14</v>
      </c>
      <c r="D218" s="79">
        <f t="shared" si="38"/>
        <v>3130561</v>
      </c>
      <c r="E218">
        <v>100</v>
      </c>
      <c r="F218" t="s">
        <v>412</v>
      </c>
      <c r="G218">
        <f t="shared" si="36"/>
        <v>100</v>
      </c>
      <c r="H218">
        <v>3</v>
      </c>
      <c r="I218" s="21" t="s">
        <v>1245</v>
      </c>
      <c r="K218" s="21">
        <f>INDEX(Missions!K:K,MATCH('OLD Mission Enemy Waves'!A218,Missions!A:A,0))</f>
        <v>3</v>
      </c>
      <c r="L218" s="21">
        <f>INDEX(AffinityRel[AffinityWeak],MATCH(K218,AffinityRel[Affinity],0))</f>
        <v>1</v>
      </c>
      <c r="M218">
        <v>3</v>
      </c>
      <c r="N218" s="203">
        <v>5212</v>
      </c>
      <c r="O218">
        <f t="shared" si="35"/>
        <v>10</v>
      </c>
      <c r="P218" s="21">
        <f t="shared" si="33"/>
        <v>3</v>
      </c>
      <c r="T218" t="str">
        <f>IF(C218="Boss","--",INDEX('Enemy Waves'!AB:AB,IFERROR(MATCH('OLD Mission Enemy Waves'!D:D,'Enemy Waves'!A:A,0),1)))</f>
        <v>56</v>
      </c>
      <c r="U218">
        <f t="shared" si="39"/>
        <v>5</v>
      </c>
      <c r="V218">
        <f>INT(LEFT(RIGHT($N218,3),1))</f>
        <v>2</v>
      </c>
      <c r="W218">
        <f>INT(LEFT(RIGHT($N218,2),1))</f>
        <v>1</v>
      </c>
      <c r="X218">
        <f>INT(LEFT(RIGHT($N218,1),1))</f>
        <v>2</v>
      </c>
      <c r="Z218">
        <v>2</v>
      </c>
      <c r="AA218">
        <v>3</v>
      </c>
      <c r="AC218" t="str">
        <f>IF(INT(U218&amp;V218&amp;W218&amp;X218)=N218,"","ERR")</f>
        <v/>
      </c>
      <c r="AD218">
        <v>7</v>
      </c>
    </row>
    <row r="219" spans="1:30">
      <c r="A219" s="30">
        <v>56</v>
      </c>
      <c r="B219">
        <v>2</v>
      </c>
      <c r="C219" t="s">
        <v>14</v>
      </c>
      <c r="D219" s="79">
        <f t="shared" si="38"/>
        <v>3130562</v>
      </c>
      <c r="E219">
        <v>100</v>
      </c>
      <c r="F219" t="s">
        <v>412</v>
      </c>
      <c r="G219">
        <f t="shared" si="36"/>
        <v>100</v>
      </c>
      <c r="H219">
        <v>3</v>
      </c>
      <c r="I219" s="21" t="s">
        <v>1245</v>
      </c>
      <c r="K219" s="21">
        <f>INDEX(Missions!K:K,MATCH('OLD Mission Enemy Waves'!A219,Missions!A:A,0))</f>
        <v>3</v>
      </c>
      <c r="L219" s="21">
        <f>INDEX(AffinityRel[AffinityWeak],MATCH(K219,AffinityRel[Affinity],0))</f>
        <v>1</v>
      </c>
      <c r="M219">
        <v>3</v>
      </c>
      <c r="N219" s="203">
        <v>5212</v>
      </c>
      <c r="O219">
        <f t="shared" si="35"/>
        <v>10</v>
      </c>
      <c r="P219" s="21">
        <f t="shared" si="33"/>
        <v>3</v>
      </c>
      <c r="T219" t="str">
        <f>IF(C219="Boss","--",INDEX('Enemy Waves'!AB:AB,IFERROR(MATCH('OLD Mission Enemy Waves'!D:D,'Enemy Waves'!A:A,0),1)))</f>
        <v>56</v>
      </c>
      <c r="U219">
        <f t="shared" si="39"/>
        <v>5</v>
      </c>
      <c r="V219">
        <f>INT(LEFT(RIGHT($N219,3),1))</f>
        <v>2</v>
      </c>
      <c r="W219">
        <f>INT(LEFT(RIGHT($N219,2),1))</f>
        <v>1</v>
      </c>
      <c r="X219">
        <f>INT(LEFT(RIGHT($N219,1),1))</f>
        <v>2</v>
      </c>
      <c r="Z219">
        <v>2</v>
      </c>
      <c r="AA219">
        <v>3</v>
      </c>
      <c r="AC219" t="str">
        <f>IF(INT(U219&amp;V219&amp;W219&amp;X219)=N219,"","ERR")</f>
        <v/>
      </c>
    </row>
    <row r="220" spans="1:30">
      <c r="A220" s="30">
        <v>56</v>
      </c>
      <c r="B220">
        <f>P220</f>
        <v>3</v>
      </c>
      <c r="C220" t="s">
        <v>13</v>
      </c>
      <c r="D220" s="79" t="str">
        <f t="shared" si="38"/>
        <v>b1056</v>
      </c>
      <c r="E220">
        <v>100</v>
      </c>
      <c r="F220" t="s">
        <v>242</v>
      </c>
      <c r="G220" t="str">
        <f t="shared" si="36"/>
        <v/>
      </c>
      <c r="H220">
        <v>3</v>
      </c>
      <c r="I220" s="21" t="s">
        <v>1245</v>
      </c>
      <c r="K220" s="21">
        <f>INDEX(Missions!K:K,MATCH('OLD Mission Enemy Waves'!A220,Missions!A:A,0))</f>
        <v>3</v>
      </c>
      <c r="L220" s="21">
        <f>INDEX(AffinityRel[AffinityWeak],MATCH(K220,AffinityRel[Affinity],0))</f>
        <v>1</v>
      </c>
      <c r="M220">
        <v>3</v>
      </c>
      <c r="N220" s="203">
        <f>INT(U220&amp;V220&amp;W220&amp;X220)</f>
        <v>0</v>
      </c>
      <c r="O220">
        <f t="shared" si="35"/>
        <v>10</v>
      </c>
      <c r="P220" s="21">
        <f t="shared" si="33"/>
        <v>3</v>
      </c>
      <c r="T220" t="str">
        <f>IF(C220="Boss","--",INDEX('Enemy Waves'!AB:AB,IFERROR(MATCH('OLD Mission Enemy Waves'!D:D,'Enemy Waves'!A:A,0),1)))</f>
        <v>--</v>
      </c>
      <c r="U220">
        <f t="shared" si="39"/>
        <v>0</v>
      </c>
      <c r="Z220">
        <v>2</v>
      </c>
      <c r="AA220">
        <v>3</v>
      </c>
    </row>
    <row r="221" spans="1:30">
      <c r="A221" s="30">
        <v>57</v>
      </c>
      <c r="B221">
        <v>1</v>
      </c>
      <c r="C221" t="s">
        <v>14</v>
      </c>
      <c r="D221" s="79">
        <f t="shared" si="38"/>
        <v>3130571</v>
      </c>
      <c r="E221">
        <v>100</v>
      </c>
      <c r="F221" t="s">
        <v>1013</v>
      </c>
      <c r="G221">
        <f t="shared" si="36"/>
        <v>100</v>
      </c>
      <c r="H221">
        <v>3</v>
      </c>
      <c r="I221" s="21" t="s">
        <v>1245</v>
      </c>
      <c r="K221" s="21">
        <f>INDEX(Missions!K:K,MATCH('OLD Mission Enemy Waves'!A221,Missions!A:A,0))</f>
        <v>3</v>
      </c>
      <c r="L221" s="21">
        <f>INDEX(AffinityRel[AffinityWeak],MATCH(K221,AffinityRel[Affinity],0))</f>
        <v>1</v>
      </c>
      <c r="M221">
        <v>3</v>
      </c>
      <c r="N221" s="203">
        <v>4400</v>
      </c>
      <c r="O221">
        <f t="shared" si="35"/>
        <v>15</v>
      </c>
      <c r="P221" s="21">
        <f t="shared" si="33"/>
        <v>5</v>
      </c>
      <c r="T221" t="str">
        <f>IF(C221="Boss","--",INDEX('Enemy Waves'!AB:AB,IFERROR(MATCH('OLD Mission Enemy Waves'!D:D,'Enemy Waves'!A:A,0),1)))</f>
        <v>57</v>
      </c>
      <c r="U221">
        <f t="shared" si="39"/>
        <v>4</v>
      </c>
      <c r="V221">
        <f>INT(LEFT(RIGHT($N221,3),1))</f>
        <v>4</v>
      </c>
      <c r="W221">
        <f>INT(LEFT(RIGHT($N221,2),1))</f>
        <v>0</v>
      </c>
      <c r="X221">
        <f>INT(LEFT(RIGHT($N221,1),1))</f>
        <v>0</v>
      </c>
      <c r="Z221">
        <v>3</v>
      </c>
      <c r="AA221">
        <v>5</v>
      </c>
      <c r="AC221" t="str">
        <f>IF(INT(U221&amp;V221&amp;W221&amp;X221)=N221,"","ERR")</f>
        <v/>
      </c>
      <c r="AD221">
        <v>8</v>
      </c>
    </row>
    <row r="222" spans="1:30">
      <c r="A222" s="30">
        <v>57</v>
      </c>
      <c r="B222">
        <v>2</v>
      </c>
      <c r="C222" t="s">
        <v>14</v>
      </c>
      <c r="D222" s="79">
        <f t="shared" si="38"/>
        <v>3130572</v>
      </c>
      <c r="E222">
        <v>100</v>
      </c>
      <c r="F222" t="s">
        <v>998</v>
      </c>
      <c r="G222">
        <f t="shared" si="36"/>
        <v>100</v>
      </c>
      <c r="H222">
        <v>3</v>
      </c>
      <c r="I222" s="21" t="s">
        <v>1245</v>
      </c>
      <c r="K222" s="21">
        <f>INDEX(Missions!K:K,MATCH('OLD Mission Enemy Waves'!A222,Missions!A:A,0))</f>
        <v>3</v>
      </c>
      <c r="L222" s="21">
        <f>INDEX(AffinityRel[AffinityWeak],MATCH(K222,AffinityRel[Affinity],0))</f>
        <v>1</v>
      </c>
      <c r="M222">
        <v>3</v>
      </c>
      <c r="N222" s="203">
        <v>4112</v>
      </c>
      <c r="O222">
        <f t="shared" si="35"/>
        <v>15</v>
      </c>
      <c r="P222" s="21">
        <f t="shared" si="33"/>
        <v>5</v>
      </c>
      <c r="T222" t="str">
        <f>IF(C222="Boss","--",INDEX('Enemy Waves'!AB:AB,IFERROR(MATCH('OLD Mission Enemy Waves'!D:D,'Enemy Waves'!A:A,0),1)))</f>
        <v>57</v>
      </c>
      <c r="U222">
        <f t="shared" si="39"/>
        <v>4</v>
      </c>
      <c r="V222">
        <f>INT(LEFT(RIGHT($N222,3),1))</f>
        <v>1</v>
      </c>
      <c r="W222">
        <f>INT(LEFT(RIGHT($N222,2),1))</f>
        <v>1</v>
      </c>
      <c r="X222">
        <f>INT(LEFT(RIGHT($N222,1),1))</f>
        <v>2</v>
      </c>
      <c r="Z222">
        <v>3</v>
      </c>
      <c r="AA222">
        <v>5</v>
      </c>
      <c r="AC222" t="str">
        <f>IF(INT(U222&amp;V222&amp;W222&amp;X222)=N222,"","ERR")</f>
        <v/>
      </c>
    </row>
    <row r="223" spans="1:30">
      <c r="A223" s="30">
        <v>57</v>
      </c>
      <c r="B223">
        <v>3</v>
      </c>
      <c r="C223" t="s">
        <v>14</v>
      </c>
      <c r="D223" s="79">
        <f t="shared" si="38"/>
        <v>3130573</v>
      </c>
      <c r="E223">
        <v>100</v>
      </c>
      <c r="F223" t="s">
        <v>411</v>
      </c>
      <c r="G223">
        <f t="shared" si="36"/>
        <v>100</v>
      </c>
      <c r="H223">
        <v>3</v>
      </c>
      <c r="I223" s="21" t="s">
        <v>1245</v>
      </c>
      <c r="K223" s="21">
        <f>INDEX(Missions!K:K,MATCH('OLD Mission Enemy Waves'!A223,Missions!A:A,0))</f>
        <v>3</v>
      </c>
      <c r="L223" s="21">
        <f>INDEX(AffinityRel[AffinityWeak],MATCH(K223,AffinityRel[Affinity],0))</f>
        <v>1</v>
      </c>
      <c r="M223">
        <v>3</v>
      </c>
      <c r="N223" s="203">
        <v>4022</v>
      </c>
      <c r="O223">
        <f t="shared" si="35"/>
        <v>15</v>
      </c>
      <c r="P223" s="21">
        <f t="shared" si="33"/>
        <v>5</v>
      </c>
      <c r="T223" t="str">
        <f>IF(C223="Boss","--",INDEX('Enemy Waves'!AB:AB,IFERROR(MATCH('OLD Mission Enemy Waves'!D:D,'Enemy Waves'!A:A,0),1)))</f>
        <v>57</v>
      </c>
      <c r="U223">
        <f t="shared" si="39"/>
        <v>4</v>
      </c>
      <c r="V223">
        <f>INT(LEFT(RIGHT($N223,3),1))</f>
        <v>0</v>
      </c>
      <c r="W223">
        <f>INT(LEFT(RIGHT($N223,2),1))</f>
        <v>2</v>
      </c>
      <c r="X223">
        <f>INT(LEFT(RIGHT($N223,1),1))</f>
        <v>2</v>
      </c>
      <c r="AC223" t="str">
        <f>IF(INT(U223&amp;V223&amp;W223&amp;X223)=N223,"","ERR")</f>
        <v/>
      </c>
    </row>
    <row r="224" spans="1:30">
      <c r="A224" s="30">
        <v>57</v>
      </c>
      <c r="B224">
        <v>4</v>
      </c>
      <c r="C224" t="s">
        <v>14</v>
      </c>
      <c r="D224" s="79">
        <f t="shared" si="38"/>
        <v>3130574</v>
      </c>
      <c r="E224">
        <v>100</v>
      </c>
      <c r="F224" t="s">
        <v>410</v>
      </c>
      <c r="G224">
        <f t="shared" si="36"/>
        <v>100</v>
      </c>
      <c r="H224">
        <v>3</v>
      </c>
      <c r="I224" s="21" t="s">
        <v>1245</v>
      </c>
      <c r="K224" s="21">
        <f>INDEX(Missions!K:K,MATCH('OLD Mission Enemy Waves'!A224,Missions!A:A,0))</f>
        <v>3</v>
      </c>
      <c r="L224" s="21">
        <f>INDEX(AffinityRel[AffinityWeak],MATCH(K224,AffinityRel[Affinity],0))</f>
        <v>1</v>
      </c>
      <c r="M224">
        <v>3</v>
      </c>
      <c r="N224" s="203">
        <v>3003</v>
      </c>
      <c r="O224">
        <f t="shared" si="35"/>
        <v>15</v>
      </c>
      <c r="P224" s="21">
        <f t="shared" si="33"/>
        <v>5</v>
      </c>
      <c r="T224" t="str">
        <f>IF(C224="Boss","--",INDEX('Enemy Waves'!AB:AB,IFERROR(MATCH('OLD Mission Enemy Waves'!D:D,'Enemy Waves'!A:A,0),1)))</f>
        <v>57</v>
      </c>
      <c r="U224">
        <f t="shared" si="39"/>
        <v>3</v>
      </c>
      <c r="V224">
        <f>INT(LEFT(RIGHT($N224,3),1))</f>
        <v>0</v>
      </c>
      <c r="W224">
        <f>INT(LEFT(RIGHT($N224,2),1))</f>
        <v>0</v>
      </c>
      <c r="X224">
        <f>INT(LEFT(RIGHT($N224,1),1))</f>
        <v>3</v>
      </c>
      <c r="AC224" t="str">
        <f>IF(INT(U224&amp;V224&amp;W224&amp;X224)=N224,"","ERR")</f>
        <v/>
      </c>
    </row>
    <row r="225" spans="1:30">
      <c r="A225" s="30">
        <v>57</v>
      </c>
      <c r="B225">
        <f>P225</f>
        <v>5</v>
      </c>
      <c r="C225" t="s">
        <v>13</v>
      </c>
      <c r="D225" s="79" t="str">
        <f t="shared" si="38"/>
        <v>b1057</v>
      </c>
      <c r="E225">
        <v>100</v>
      </c>
      <c r="F225" t="s">
        <v>242</v>
      </c>
      <c r="G225" t="str">
        <f t="shared" si="36"/>
        <v/>
      </c>
      <c r="H225">
        <v>3</v>
      </c>
      <c r="I225" s="21" t="s">
        <v>1245</v>
      </c>
      <c r="K225" s="21">
        <f>INDEX(Missions!K:K,MATCH('OLD Mission Enemy Waves'!A225,Missions!A:A,0))</f>
        <v>3</v>
      </c>
      <c r="L225" s="21">
        <f>INDEX(AffinityRel[AffinityWeak],MATCH(K225,AffinityRel[Affinity],0))</f>
        <v>1</v>
      </c>
      <c r="M225">
        <v>3</v>
      </c>
      <c r="N225" s="203">
        <f>INT(U225&amp;V225&amp;W225&amp;X225)</f>
        <v>0</v>
      </c>
      <c r="O225">
        <f t="shared" si="35"/>
        <v>15</v>
      </c>
      <c r="P225" s="21">
        <f t="shared" si="33"/>
        <v>5</v>
      </c>
      <c r="T225" t="str">
        <f>IF(C225="Boss","--",INDEX('Enemy Waves'!AB:AB,IFERROR(MATCH('OLD Mission Enemy Waves'!D:D,'Enemy Waves'!A:A,0),1)))</f>
        <v>--</v>
      </c>
      <c r="U225">
        <f t="shared" si="39"/>
        <v>0</v>
      </c>
      <c r="Z225">
        <v>3</v>
      </c>
      <c r="AA225">
        <v>5</v>
      </c>
    </row>
    <row r="226" spans="1:30">
      <c r="A226" s="30">
        <v>58</v>
      </c>
      <c r="B226">
        <v>1</v>
      </c>
      <c r="C226" t="s">
        <v>14</v>
      </c>
      <c r="D226" s="79">
        <f t="shared" si="38"/>
        <v>3130581</v>
      </c>
      <c r="E226">
        <v>100</v>
      </c>
      <c r="F226" t="s">
        <v>417</v>
      </c>
      <c r="G226">
        <f t="shared" si="36"/>
        <v>100</v>
      </c>
      <c r="H226">
        <v>3</v>
      </c>
      <c r="I226" s="21" t="s">
        <v>1245</v>
      </c>
      <c r="K226" s="21">
        <f>INDEX(Missions!K:K,MATCH('OLD Mission Enemy Waves'!A226,Missions!A:A,0))</f>
        <v>3</v>
      </c>
      <c r="L226" s="21">
        <f>INDEX(AffinityRel[AffinityWeak],MATCH(K226,AffinityRel[Affinity],0))</f>
        <v>1</v>
      </c>
      <c r="M226">
        <v>3</v>
      </c>
      <c r="N226" s="203">
        <v>3300</v>
      </c>
      <c r="O226">
        <f t="shared" si="35"/>
        <v>13</v>
      </c>
      <c r="P226" s="21">
        <f t="shared" si="33"/>
        <v>5</v>
      </c>
      <c r="T226" t="str">
        <f>IF(C226="Boss","--",INDEX('Enemy Waves'!AB:AB,IFERROR(MATCH('OLD Mission Enemy Waves'!D:D,'Enemy Waves'!A:A,0),1)))</f>
        <v>58</v>
      </c>
      <c r="U226">
        <f t="shared" si="39"/>
        <v>3</v>
      </c>
      <c r="V226">
        <f>INT(LEFT(RIGHT($N226,3),1))</f>
        <v>3</v>
      </c>
      <c r="W226">
        <f>INT(LEFT(RIGHT($N226,2),1))</f>
        <v>0</v>
      </c>
      <c r="X226">
        <f>INT(LEFT(RIGHT($N226,1),1))</f>
        <v>0</v>
      </c>
      <c r="Z226">
        <v>4</v>
      </c>
      <c r="AA226">
        <v>5</v>
      </c>
      <c r="AC226" t="str">
        <f>IF(INT(U226&amp;V226&amp;W226&amp;X226)=N226,"","ERR")</f>
        <v/>
      </c>
      <c r="AD226">
        <v>9</v>
      </c>
    </row>
    <row r="227" spans="1:30">
      <c r="A227" s="30">
        <v>58</v>
      </c>
      <c r="B227">
        <v>2</v>
      </c>
      <c r="C227" t="s">
        <v>14</v>
      </c>
      <c r="D227" s="79">
        <f t="shared" si="38"/>
        <v>3130582</v>
      </c>
      <c r="E227">
        <v>100</v>
      </c>
      <c r="F227" t="s">
        <v>410</v>
      </c>
      <c r="G227">
        <f t="shared" si="36"/>
        <v>100</v>
      </c>
      <c r="H227">
        <v>3</v>
      </c>
      <c r="I227" s="21" t="s">
        <v>1245</v>
      </c>
      <c r="K227" s="21">
        <f>INDEX(Missions!K:K,MATCH('OLD Mission Enemy Waves'!A227,Missions!A:A,0))</f>
        <v>3</v>
      </c>
      <c r="L227" s="21">
        <f>INDEX(AffinityRel[AffinityWeak],MATCH(K227,AffinityRel[Affinity],0))</f>
        <v>1</v>
      </c>
      <c r="M227">
        <v>3</v>
      </c>
      <c r="N227" s="203">
        <v>3012</v>
      </c>
      <c r="O227">
        <f t="shared" si="35"/>
        <v>13</v>
      </c>
      <c r="P227" s="21">
        <f t="shared" si="33"/>
        <v>5</v>
      </c>
      <c r="T227" t="str">
        <f>IF(C227="Boss","--",INDEX('Enemy Waves'!AB:AB,IFERROR(MATCH('OLD Mission Enemy Waves'!D:D,'Enemy Waves'!A:A,0),1)))</f>
        <v>58</v>
      </c>
      <c r="U227">
        <f t="shared" si="39"/>
        <v>3</v>
      </c>
      <c r="V227">
        <f>INT(LEFT(RIGHT($N227,3),1))</f>
        <v>0</v>
      </c>
      <c r="W227">
        <f>INT(LEFT(RIGHT($N227,2),1))</f>
        <v>1</v>
      </c>
      <c r="X227">
        <f>INT(LEFT(RIGHT($N227,1),1))</f>
        <v>2</v>
      </c>
      <c r="Z227">
        <v>4</v>
      </c>
      <c r="AA227">
        <v>5</v>
      </c>
      <c r="AC227" t="str">
        <f>IF(INT(U227&amp;V227&amp;W227&amp;X227)=N227,"","ERR")</f>
        <v/>
      </c>
    </row>
    <row r="228" spans="1:30">
      <c r="A228" s="30">
        <v>58</v>
      </c>
      <c r="B228">
        <v>3</v>
      </c>
      <c r="C228" t="s">
        <v>14</v>
      </c>
      <c r="D228" s="79">
        <f t="shared" si="38"/>
        <v>3130583</v>
      </c>
      <c r="E228">
        <v>100</v>
      </c>
      <c r="F228" t="s">
        <v>417</v>
      </c>
      <c r="G228">
        <f t="shared" si="36"/>
        <v>100</v>
      </c>
      <c r="H228">
        <v>3</v>
      </c>
      <c r="I228" s="21" t="s">
        <v>1245</v>
      </c>
      <c r="K228" s="21">
        <f>INDEX(Missions!K:K,MATCH('OLD Mission Enemy Waves'!A228,Missions!A:A,0))</f>
        <v>3</v>
      </c>
      <c r="L228" s="21">
        <f>INDEX(AffinityRel[AffinityWeak],MATCH(K228,AffinityRel[Affinity],0))</f>
        <v>1</v>
      </c>
      <c r="M228">
        <v>3</v>
      </c>
      <c r="N228" s="203">
        <v>3210</v>
      </c>
      <c r="O228">
        <f t="shared" si="35"/>
        <v>13</v>
      </c>
      <c r="P228" s="21">
        <f t="shared" si="33"/>
        <v>5</v>
      </c>
      <c r="T228" t="str">
        <f>IF(C228="Boss","--",INDEX('Enemy Waves'!AB:AB,IFERROR(MATCH('OLD Mission Enemy Waves'!D:D,'Enemy Waves'!A:A,0),1)))</f>
        <v>58</v>
      </c>
      <c r="U228">
        <f t="shared" si="39"/>
        <v>3</v>
      </c>
      <c r="V228">
        <f>INT(LEFT(RIGHT($N228,3),1))</f>
        <v>2</v>
      </c>
      <c r="W228">
        <f>INT(LEFT(RIGHT($N228,2),1))</f>
        <v>1</v>
      </c>
      <c r="X228">
        <f>INT(LEFT(RIGHT($N228,1),1))</f>
        <v>0</v>
      </c>
      <c r="AC228" t="str">
        <f>IF(INT(U228&amp;V228&amp;W228&amp;X228)=N228,"","ERR")</f>
        <v/>
      </c>
    </row>
    <row r="229" spans="1:30">
      <c r="A229" s="30">
        <v>58</v>
      </c>
      <c r="B229">
        <v>4</v>
      </c>
      <c r="C229" t="s">
        <v>14</v>
      </c>
      <c r="D229" s="79">
        <f t="shared" si="38"/>
        <v>3130584</v>
      </c>
      <c r="E229">
        <v>100</v>
      </c>
      <c r="F229" t="s">
        <v>1013</v>
      </c>
      <c r="G229">
        <f t="shared" si="36"/>
        <v>100</v>
      </c>
      <c r="H229">
        <v>3</v>
      </c>
      <c r="I229" s="21" t="s">
        <v>1245</v>
      </c>
      <c r="K229" s="21">
        <f>INDEX(Missions!K:K,MATCH('OLD Mission Enemy Waves'!A229,Missions!A:A,0))</f>
        <v>3</v>
      </c>
      <c r="L229" s="21">
        <f>INDEX(AffinityRel[AffinityWeak],MATCH(K229,AffinityRel[Affinity],0))</f>
        <v>1</v>
      </c>
      <c r="M229">
        <v>3</v>
      </c>
      <c r="N229" s="203">
        <v>4301</v>
      </c>
      <c r="O229">
        <f t="shared" si="35"/>
        <v>13</v>
      </c>
      <c r="P229" s="21">
        <f t="shared" si="33"/>
        <v>5</v>
      </c>
      <c r="T229" t="str">
        <f>IF(C229="Boss","--",INDEX('Enemy Waves'!AB:AB,IFERROR(MATCH('OLD Mission Enemy Waves'!D:D,'Enemy Waves'!A:A,0),1)))</f>
        <v>58</v>
      </c>
      <c r="U229">
        <f t="shared" si="39"/>
        <v>4</v>
      </c>
      <c r="V229">
        <f>INT(LEFT(RIGHT($N229,3),1))</f>
        <v>3</v>
      </c>
      <c r="W229">
        <f>INT(LEFT(RIGHT($N229,2),1))</f>
        <v>0</v>
      </c>
      <c r="X229">
        <f>INT(LEFT(RIGHT($N229,1),1))</f>
        <v>1</v>
      </c>
      <c r="AC229" t="str">
        <f>IF(INT(U229&amp;V229&amp;W229&amp;X229)=N229,"","ERR")</f>
        <v/>
      </c>
    </row>
    <row r="230" spans="1:30">
      <c r="A230" s="30">
        <v>58</v>
      </c>
      <c r="B230">
        <f>P230</f>
        <v>5</v>
      </c>
      <c r="C230" t="s">
        <v>13</v>
      </c>
      <c r="D230" s="79" t="str">
        <f t="shared" si="38"/>
        <v>b1058</v>
      </c>
      <c r="E230">
        <v>100</v>
      </c>
      <c r="F230" t="s">
        <v>242</v>
      </c>
      <c r="G230" t="str">
        <f t="shared" si="36"/>
        <v/>
      </c>
      <c r="H230">
        <v>3</v>
      </c>
      <c r="I230" s="21" t="s">
        <v>1245</v>
      </c>
      <c r="K230" s="21">
        <f>INDEX(Missions!K:K,MATCH('OLD Mission Enemy Waves'!A230,Missions!A:A,0))</f>
        <v>3</v>
      </c>
      <c r="L230" s="21">
        <f>INDEX(AffinityRel[AffinityWeak],MATCH(K230,AffinityRel[Affinity],0))</f>
        <v>1</v>
      </c>
      <c r="M230">
        <v>3</v>
      </c>
      <c r="N230" s="203">
        <f>INT(U230&amp;V230&amp;W230&amp;X230)</f>
        <v>0</v>
      </c>
      <c r="O230">
        <f t="shared" si="35"/>
        <v>13</v>
      </c>
      <c r="P230" s="21">
        <f t="shared" si="33"/>
        <v>5</v>
      </c>
      <c r="T230" t="str">
        <f>IF(C230="Boss","--",INDEX('Enemy Waves'!AB:AB,IFERROR(MATCH('OLD Mission Enemy Waves'!D:D,'Enemy Waves'!A:A,0),1)))</f>
        <v>--</v>
      </c>
      <c r="U230">
        <f t="shared" si="39"/>
        <v>0</v>
      </c>
      <c r="Z230">
        <v>4</v>
      </c>
      <c r="AA230">
        <v>5</v>
      </c>
    </row>
    <row r="231" spans="1:30">
      <c r="A231" s="30">
        <v>59</v>
      </c>
      <c r="B231">
        <v>1</v>
      </c>
      <c r="C231" t="s">
        <v>14</v>
      </c>
      <c r="D231" s="79">
        <f t="shared" si="38"/>
        <v>5430591</v>
      </c>
      <c r="E231">
        <v>100</v>
      </c>
      <c r="F231" t="s">
        <v>409</v>
      </c>
      <c r="G231">
        <f t="shared" si="36"/>
        <v>100</v>
      </c>
      <c r="H231">
        <v>3</v>
      </c>
      <c r="I231" s="21" t="s">
        <v>1248</v>
      </c>
      <c r="K231" s="21">
        <f>INDEX(Missions!K:K,MATCH('OLD Mission Enemy Waves'!A231,Missions!A:A,0))</f>
        <v>5</v>
      </c>
      <c r="L231" s="21">
        <f>INDEX(AffinityRel[AffinityWeak],MATCH(K231,AffinityRel[Affinity],0))</f>
        <v>4</v>
      </c>
      <c r="M231">
        <v>3</v>
      </c>
      <c r="N231" s="203">
        <v>2110</v>
      </c>
      <c r="O231">
        <f t="shared" si="35"/>
        <v>9</v>
      </c>
      <c r="P231" s="21">
        <f t="shared" si="33"/>
        <v>4</v>
      </c>
      <c r="T231" t="str">
        <f>IF(C231="Boss","--",INDEX('Enemy Waves'!AB:AB,IFERROR(MATCH('OLD Mission Enemy Waves'!D:D,'Enemy Waves'!A:A,0),1)))</f>
        <v>59</v>
      </c>
      <c r="U231">
        <f t="shared" si="39"/>
        <v>2</v>
      </c>
      <c r="V231">
        <f>INT(LEFT(RIGHT($N231,3),1))</f>
        <v>1</v>
      </c>
      <c r="W231">
        <f>INT(LEFT(RIGHT($N231,2),1))</f>
        <v>1</v>
      </c>
      <c r="X231">
        <f>INT(LEFT(RIGHT($N231,1),1))</f>
        <v>0</v>
      </c>
      <c r="Z231">
        <v>1</v>
      </c>
      <c r="AA231">
        <v>4</v>
      </c>
      <c r="AC231" t="str">
        <f>IF(INT(U231&amp;V231&amp;W231&amp;X231)=N231,"","ERR")</f>
        <v/>
      </c>
      <c r="AD231">
        <v>10</v>
      </c>
    </row>
    <row r="232" spans="1:30">
      <c r="A232" s="30">
        <v>59</v>
      </c>
      <c r="B232">
        <v>2</v>
      </c>
      <c r="C232" t="s">
        <v>14</v>
      </c>
      <c r="D232" s="79">
        <f t="shared" si="38"/>
        <v>5430592</v>
      </c>
      <c r="E232">
        <v>100</v>
      </c>
      <c r="F232" t="s">
        <v>1013</v>
      </c>
      <c r="G232">
        <f t="shared" si="36"/>
        <v>100</v>
      </c>
      <c r="H232">
        <v>3</v>
      </c>
      <c r="I232" s="21" t="s">
        <v>1248</v>
      </c>
      <c r="K232" s="21">
        <f>INDEX(Missions!K:K,MATCH('OLD Mission Enemy Waves'!A232,Missions!A:A,0))</f>
        <v>5</v>
      </c>
      <c r="L232" s="21">
        <f>INDEX(AffinityRel[AffinityWeak],MATCH(K232,AffinityRel[Affinity],0))</f>
        <v>4</v>
      </c>
      <c r="M232">
        <v>3</v>
      </c>
      <c r="N232" s="203">
        <v>4400</v>
      </c>
      <c r="O232">
        <f t="shared" si="35"/>
        <v>9</v>
      </c>
      <c r="P232" s="21">
        <f t="shared" si="33"/>
        <v>4</v>
      </c>
      <c r="T232" t="str">
        <f>IF(C232="Boss","--",INDEX('Enemy Waves'!AB:AB,IFERROR(MATCH('OLD Mission Enemy Waves'!D:D,'Enemy Waves'!A:A,0),1)))</f>
        <v>59</v>
      </c>
      <c r="U232">
        <f t="shared" si="39"/>
        <v>4</v>
      </c>
      <c r="V232">
        <f>INT(LEFT(RIGHT($N232,3),1))</f>
        <v>4</v>
      </c>
      <c r="W232">
        <f>INT(LEFT(RIGHT($N232,2),1))</f>
        <v>0</v>
      </c>
      <c r="X232">
        <f>INT(LEFT(RIGHT($N232,1),1))</f>
        <v>0</v>
      </c>
      <c r="Z232">
        <v>1</v>
      </c>
      <c r="AA232">
        <v>4</v>
      </c>
      <c r="AC232" t="str">
        <f>IF(INT(U232&amp;V232&amp;W232&amp;X232)=N232,"","ERR")</f>
        <v/>
      </c>
    </row>
    <row r="233" spans="1:30">
      <c r="A233" s="30">
        <v>59</v>
      </c>
      <c r="B233">
        <v>3</v>
      </c>
      <c r="C233" t="s">
        <v>14</v>
      </c>
      <c r="D233" s="79">
        <f t="shared" si="38"/>
        <v>5430593</v>
      </c>
      <c r="E233">
        <v>100</v>
      </c>
      <c r="F233" t="s">
        <v>417</v>
      </c>
      <c r="G233">
        <f t="shared" si="36"/>
        <v>100</v>
      </c>
      <c r="H233">
        <v>3</v>
      </c>
      <c r="I233" s="21" t="s">
        <v>1248</v>
      </c>
      <c r="K233" s="21">
        <f>INDEX(Missions!K:K,MATCH('OLD Mission Enemy Waves'!A233,Missions!A:A,0))</f>
        <v>5</v>
      </c>
      <c r="L233" s="21">
        <f>INDEX(AffinityRel[AffinityWeak],MATCH(K233,AffinityRel[Affinity],0))</f>
        <v>4</v>
      </c>
      <c r="M233">
        <v>3</v>
      </c>
      <c r="N233" s="203">
        <v>3030</v>
      </c>
      <c r="O233">
        <f t="shared" si="35"/>
        <v>9</v>
      </c>
      <c r="P233" s="21">
        <f t="shared" si="33"/>
        <v>4</v>
      </c>
      <c r="T233" t="str">
        <f>IF(C233="Boss","--",INDEX('Enemy Waves'!AB:AB,IFERROR(MATCH('OLD Mission Enemy Waves'!D:D,'Enemy Waves'!A:A,0),1)))</f>
        <v>59</v>
      </c>
      <c r="U233">
        <f t="shared" si="39"/>
        <v>3</v>
      </c>
      <c r="V233">
        <f>INT(LEFT(RIGHT($N233,3),1))</f>
        <v>0</v>
      </c>
      <c r="W233">
        <f>INT(LEFT(RIGHT($N233,2),1))</f>
        <v>3</v>
      </c>
      <c r="X233">
        <f>INT(LEFT(RIGHT($N233,1),1))</f>
        <v>0</v>
      </c>
      <c r="AC233" t="str">
        <f>IF(INT(U233&amp;V233&amp;W233&amp;X233)=N233,"","ERR")</f>
        <v/>
      </c>
    </row>
    <row r="234" spans="1:30">
      <c r="A234" s="30">
        <v>59</v>
      </c>
      <c r="B234">
        <f>P234</f>
        <v>4</v>
      </c>
      <c r="C234" t="s">
        <v>13</v>
      </c>
      <c r="D234" s="79" t="str">
        <f t="shared" si="38"/>
        <v>b1059</v>
      </c>
      <c r="E234">
        <v>100</v>
      </c>
      <c r="F234" t="s">
        <v>242</v>
      </c>
      <c r="G234" t="str">
        <f t="shared" si="36"/>
        <v/>
      </c>
      <c r="H234">
        <v>3</v>
      </c>
      <c r="I234" s="21" t="s">
        <v>1248</v>
      </c>
      <c r="K234" s="21">
        <f>INDEX(Missions!K:K,MATCH('OLD Mission Enemy Waves'!A234,Missions!A:A,0))</f>
        <v>5</v>
      </c>
      <c r="L234" s="21">
        <f>INDEX(AffinityRel[AffinityWeak],MATCH(K234,AffinityRel[Affinity],0))</f>
        <v>4</v>
      </c>
      <c r="M234">
        <v>3</v>
      </c>
      <c r="N234" s="203">
        <f>INT(U234&amp;V234&amp;W234&amp;X234)</f>
        <v>0</v>
      </c>
      <c r="O234">
        <f t="shared" si="35"/>
        <v>9</v>
      </c>
      <c r="P234" s="21">
        <f t="shared" si="33"/>
        <v>4</v>
      </c>
      <c r="T234" t="str">
        <f>IF(C234="Boss","--",INDEX('Enemy Waves'!AB:AB,IFERROR(MATCH('OLD Mission Enemy Waves'!D:D,'Enemy Waves'!A:A,0),1)))</f>
        <v>--</v>
      </c>
      <c r="U234">
        <f t="shared" si="39"/>
        <v>0</v>
      </c>
      <c r="Z234">
        <v>1</v>
      </c>
      <c r="AA234">
        <v>4</v>
      </c>
    </row>
    <row r="235" spans="1:30">
      <c r="A235" s="30">
        <v>60</v>
      </c>
      <c r="B235">
        <v>1</v>
      </c>
      <c r="C235" t="s">
        <v>14</v>
      </c>
      <c r="D235" s="79">
        <f t="shared" si="38"/>
        <v>5430601</v>
      </c>
      <c r="E235">
        <v>100</v>
      </c>
      <c r="F235" t="s">
        <v>417</v>
      </c>
      <c r="G235">
        <f t="shared" si="36"/>
        <v>100</v>
      </c>
      <c r="H235">
        <v>3</v>
      </c>
      <c r="I235" s="21" t="s">
        <v>1248</v>
      </c>
      <c r="K235" s="21">
        <f>INDEX(Missions!K:K,MATCH('OLD Mission Enemy Waves'!A235,Missions!A:A,0))</f>
        <v>5</v>
      </c>
      <c r="L235" s="21">
        <f>INDEX(AffinityRel[AffinityWeak],MATCH(K235,AffinityRel[Affinity],0))</f>
        <v>4</v>
      </c>
      <c r="M235">
        <v>3</v>
      </c>
      <c r="N235" s="203">
        <v>3210</v>
      </c>
      <c r="O235">
        <f t="shared" si="35"/>
        <v>8</v>
      </c>
      <c r="P235" s="21">
        <f t="shared" si="33"/>
        <v>3</v>
      </c>
      <c r="T235" t="str">
        <f>IF(C235="Boss","--",INDEX('Enemy Waves'!AB:AB,IFERROR(MATCH('OLD Mission Enemy Waves'!D:D,'Enemy Waves'!A:A,0),1)))</f>
        <v>60</v>
      </c>
      <c r="U235">
        <f t="shared" si="39"/>
        <v>3</v>
      </c>
      <c r="V235">
        <f>INT(LEFT(RIGHT($N235,3),1))</f>
        <v>2</v>
      </c>
      <c r="W235">
        <f>INT(LEFT(RIGHT($N235,2),1))</f>
        <v>1</v>
      </c>
      <c r="X235">
        <f>INT(LEFT(RIGHT($N235,1),1))</f>
        <v>0</v>
      </c>
      <c r="Z235">
        <v>2</v>
      </c>
      <c r="AA235">
        <v>3</v>
      </c>
      <c r="AC235" t="str">
        <f>IF(INT(U235&amp;V235&amp;W235&amp;X235)=N235,"","ERR")</f>
        <v/>
      </c>
      <c r="AD235">
        <v>11</v>
      </c>
    </row>
    <row r="236" spans="1:30">
      <c r="A236" s="30">
        <v>60</v>
      </c>
      <c r="B236">
        <v>2</v>
      </c>
      <c r="C236" t="s">
        <v>14</v>
      </c>
      <c r="D236" s="79">
        <f t="shared" si="38"/>
        <v>5430602</v>
      </c>
      <c r="E236">
        <v>100</v>
      </c>
      <c r="F236" t="s">
        <v>412</v>
      </c>
      <c r="G236">
        <f t="shared" si="36"/>
        <v>100</v>
      </c>
      <c r="H236">
        <v>3</v>
      </c>
      <c r="I236" s="21" t="s">
        <v>1248</v>
      </c>
      <c r="K236" s="21">
        <f>INDEX(Missions!K:K,MATCH('OLD Mission Enemy Waves'!A236,Missions!A:A,0))</f>
        <v>5</v>
      </c>
      <c r="L236" s="21">
        <f>INDEX(AffinityRel[AffinityWeak],MATCH(K236,AffinityRel[Affinity],0))</f>
        <v>4</v>
      </c>
      <c r="M236">
        <v>3</v>
      </c>
      <c r="N236" s="203">
        <v>5212</v>
      </c>
      <c r="O236">
        <f t="shared" si="35"/>
        <v>8</v>
      </c>
      <c r="P236" s="21">
        <f t="shared" si="33"/>
        <v>3</v>
      </c>
      <c r="T236" t="str">
        <f>IF(C236="Boss","--",INDEX('Enemy Waves'!AB:AB,IFERROR(MATCH('OLD Mission Enemy Waves'!D:D,'Enemy Waves'!A:A,0),1)))</f>
        <v>60</v>
      </c>
      <c r="U236">
        <f t="shared" si="39"/>
        <v>5</v>
      </c>
      <c r="V236">
        <f>INT(LEFT(RIGHT($N236,3),1))</f>
        <v>2</v>
      </c>
      <c r="W236">
        <f>INT(LEFT(RIGHT($N236,2),1))</f>
        <v>1</v>
      </c>
      <c r="X236">
        <f>INT(LEFT(RIGHT($N236,1),1))</f>
        <v>2</v>
      </c>
      <c r="Z236">
        <v>2</v>
      </c>
      <c r="AA236">
        <v>3</v>
      </c>
      <c r="AC236" t="str">
        <f>IF(INT(U236&amp;V236&amp;W236&amp;X236)=N236,"","ERR")</f>
        <v/>
      </c>
    </row>
    <row r="237" spans="1:30">
      <c r="A237" s="30">
        <v>60</v>
      </c>
      <c r="B237">
        <f>P237</f>
        <v>3</v>
      </c>
      <c r="C237" t="s">
        <v>13</v>
      </c>
      <c r="D237" s="79" t="str">
        <f t="shared" si="38"/>
        <v>b1060</v>
      </c>
      <c r="E237">
        <v>100</v>
      </c>
      <c r="F237" t="s">
        <v>242</v>
      </c>
      <c r="G237" t="str">
        <f t="shared" si="36"/>
        <v/>
      </c>
      <c r="H237">
        <v>3</v>
      </c>
      <c r="I237" s="21" t="s">
        <v>1248</v>
      </c>
      <c r="K237" s="21">
        <f>INDEX(Missions!K:K,MATCH('OLD Mission Enemy Waves'!A237,Missions!A:A,0))</f>
        <v>5</v>
      </c>
      <c r="L237" s="21">
        <f>INDEX(AffinityRel[AffinityWeak],MATCH(K237,AffinityRel[Affinity],0))</f>
        <v>4</v>
      </c>
      <c r="M237">
        <v>3</v>
      </c>
      <c r="N237" s="203">
        <f>INT(U237&amp;V237&amp;W237&amp;X237)</f>
        <v>0</v>
      </c>
      <c r="O237">
        <f t="shared" si="35"/>
        <v>8</v>
      </c>
      <c r="P237" s="21">
        <f t="shared" si="33"/>
        <v>3</v>
      </c>
      <c r="T237" t="str">
        <f>IF(C237="Boss","--",INDEX('Enemy Waves'!AB:AB,IFERROR(MATCH('OLD Mission Enemy Waves'!D:D,'Enemy Waves'!A:A,0),1)))</f>
        <v>--</v>
      </c>
      <c r="U237">
        <f t="shared" si="39"/>
        <v>0</v>
      </c>
      <c r="Z237">
        <v>2</v>
      </c>
      <c r="AA237">
        <v>3</v>
      </c>
    </row>
    <row r="238" spans="1:30">
      <c r="A238" s="30">
        <v>61</v>
      </c>
      <c r="B238">
        <v>1</v>
      </c>
      <c r="C238" t="s">
        <v>14</v>
      </c>
      <c r="D238" s="79">
        <f t="shared" si="38"/>
        <v>5430611</v>
      </c>
      <c r="E238">
        <v>100</v>
      </c>
      <c r="F238" t="s">
        <v>412</v>
      </c>
      <c r="G238">
        <f t="shared" si="36"/>
        <v>100</v>
      </c>
      <c r="H238">
        <v>3</v>
      </c>
      <c r="I238" s="21" t="s">
        <v>1248</v>
      </c>
      <c r="K238" s="21">
        <f>INDEX(Missions!K:K,MATCH('OLD Mission Enemy Waves'!A238,Missions!A:A,0))</f>
        <v>5</v>
      </c>
      <c r="L238" s="21">
        <f>INDEX(AffinityRel[AffinityWeak],MATCH(K238,AffinityRel[Affinity],0))</f>
        <v>4</v>
      </c>
      <c r="M238">
        <v>3</v>
      </c>
      <c r="N238" s="203">
        <v>5302</v>
      </c>
      <c r="O238">
        <f t="shared" si="35"/>
        <v>12</v>
      </c>
      <c r="P238" s="21">
        <f t="shared" si="33"/>
        <v>4</v>
      </c>
      <c r="T238" t="str">
        <f>IF(C238="Boss","--",INDEX('Enemy Waves'!AB:AB,IFERROR(MATCH('OLD Mission Enemy Waves'!D:D,'Enemy Waves'!A:A,0),1)))</f>
        <v>61</v>
      </c>
      <c r="U238">
        <f t="shared" si="39"/>
        <v>5</v>
      </c>
      <c r="V238">
        <f>INT(LEFT(RIGHT($N238,3),1))</f>
        <v>3</v>
      </c>
      <c r="W238">
        <f>INT(LEFT(RIGHT($N238,2),1))</f>
        <v>0</v>
      </c>
      <c r="X238">
        <f>INT(LEFT(RIGHT($N238,1),1))</f>
        <v>2</v>
      </c>
      <c r="Z238">
        <v>3</v>
      </c>
      <c r="AA238">
        <v>4</v>
      </c>
      <c r="AC238" t="str">
        <f>IF(INT(U238&amp;V238&amp;W238&amp;X238)=N238,"","ERR")</f>
        <v/>
      </c>
      <c r="AD238">
        <v>12</v>
      </c>
    </row>
    <row r="239" spans="1:30">
      <c r="A239" s="30">
        <v>61</v>
      </c>
      <c r="B239">
        <v>2</v>
      </c>
      <c r="C239" t="s">
        <v>14</v>
      </c>
      <c r="D239" s="79">
        <f t="shared" si="38"/>
        <v>5430612</v>
      </c>
      <c r="E239">
        <v>100</v>
      </c>
      <c r="F239" t="s">
        <v>417</v>
      </c>
      <c r="G239">
        <f t="shared" si="36"/>
        <v>100</v>
      </c>
      <c r="H239">
        <v>3</v>
      </c>
      <c r="I239" s="21" t="s">
        <v>1248</v>
      </c>
      <c r="K239" s="21">
        <f>INDEX(Missions!K:K,MATCH('OLD Mission Enemy Waves'!A239,Missions!A:A,0))</f>
        <v>5</v>
      </c>
      <c r="L239" s="21">
        <f>INDEX(AffinityRel[AffinityWeak],MATCH(K239,AffinityRel[Affinity],0))</f>
        <v>4</v>
      </c>
      <c r="M239">
        <v>3</v>
      </c>
      <c r="N239" s="203">
        <v>3300</v>
      </c>
      <c r="O239">
        <f t="shared" si="35"/>
        <v>12</v>
      </c>
      <c r="P239" s="21">
        <f t="shared" si="33"/>
        <v>4</v>
      </c>
      <c r="T239" t="str">
        <f>IF(C239="Boss","--",INDEX('Enemy Waves'!AB:AB,IFERROR(MATCH('OLD Mission Enemy Waves'!D:D,'Enemy Waves'!A:A,0),1)))</f>
        <v>61</v>
      </c>
      <c r="U239">
        <f t="shared" si="39"/>
        <v>3</v>
      </c>
      <c r="V239">
        <f>INT(LEFT(RIGHT($N239,3),1))</f>
        <v>3</v>
      </c>
      <c r="W239">
        <f>INT(LEFT(RIGHT($N239,2),1))</f>
        <v>0</v>
      </c>
      <c r="X239">
        <f>INT(LEFT(RIGHT($N239,1),1))</f>
        <v>0</v>
      </c>
      <c r="Z239">
        <v>3</v>
      </c>
      <c r="AA239">
        <v>4</v>
      </c>
      <c r="AC239" t="str">
        <f>IF(INT(U239&amp;V239&amp;W239&amp;X239)=N239,"","ERR")</f>
        <v/>
      </c>
    </row>
    <row r="240" spans="1:30">
      <c r="A240" s="30">
        <v>61</v>
      </c>
      <c r="B240">
        <v>3</v>
      </c>
      <c r="C240" t="s">
        <v>14</v>
      </c>
      <c r="D240" s="79">
        <f t="shared" si="38"/>
        <v>5430613</v>
      </c>
      <c r="E240">
        <v>100</v>
      </c>
      <c r="F240" t="s">
        <v>998</v>
      </c>
      <c r="G240">
        <f t="shared" si="36"/>
        <v>100</v>
      </c>
      <c r="H240">
        <v>3</v>
      </c>
      <c r="I240" s="21" t="s">
        <v>1248</v>
      </c>
      <c r="K240" s="21">
        <f>INDEX(Missions!K:K,MATCH('OLD Mission Enemy Waves'!A240,Missions!A:A,0))</f>
        <v>5</v>
      </c>
      <c r="L240" s="21">
        <f>INDEX(AffinityRel[AffinityWeak],MATCH(K240,AffinityRel[Affinity],0))</f>
        <v>4</v>
      </c>
      <c r="M240">
        <v>3</v>
      </c>
      <c r="N240" s="203">
        <v>4121</v>
      </c>
      <c r="O240">
        <f t="shared" si="35"/>
        <v>12</v>
      </c>
      <c r="P240" s="21">
        <f t="shared" si="33"/>
        <v>4</v>
      </c>
      <c r="T240" t="str">
        <f>IF(C240="Boss","--",INDEX('Enemy Waves'!AB:AB,IFERROR(MATCH('OLD Mission Enemy Waves'!D:D,'Enemy Waves'!A:A,0),1)))</f>
        <v>61</v>
      </c>
      <c r="U240">
        <f t="shared" si="39"/>
        <v>4</v>
      </c>
      <c r="V240">
        <f>INT(LEFT(RIGHT($N240,3),1))</f>
        <v>1</v>
      </c>
      <c r="W240">
        <f>INT(LEFT(RIGHT($N240,2),1))</f>
        <v>2</v>
      </c>
      <c r="X240">
        <f>INT(LEFT(RIGHT($N240,1),1))</f>
        <v>1</v>
      </c>
      <c r="AC240" t="str">
        <f>IF(INT(U240&amp;V240&amp;W240&amp;X240)=N240,"","ERR")</f>
        <v/>
      </c>
    </row>
    <row r="241" spans="1:30">
      <c r="A241" s="30">
        <v>61</v>
      </c>
      <c r="B241">
        <f>P241</f>
        <v>4</v>
      </c>
      <c r="C241" t="s">
        <v>13</v>
      </c>
      <c r="D241" s="79" t="str">
        <f t="shared" si="38"/>
        <v>b1061</v>
      </c>
      <c r="E241">
        <v>100</v>
      </c>
      <c r="F241" t="s">
        <v>242</v>
      </c>
      <c r="G241" t="str">
        <f t="shared" si="36"/>
        <v/>
      </c>
      <c r="H241">
        <v>3</v>
      </c>
      <c r="I241" s="21" t="s">
        <v>1248</v>
      </c>
      <c r="K241" s="21">
        <f>INDEX(Missions!K:K,MATCH('OLD Mission Enemy Waves'!A241,Missions!A:A,0))</f>
        <v>5</v>
      </c>
      <c r="L241" s="21">
        <f>INDEX(AffinityRel[AffinityWeak],MATCH(K241,AffinityRel[Affinity],0))</f>
        <v>4</v>
      </c>
      <c r="M241">
        <v>3</v>
      </c>
      <c r="N241" s="203">
        <f>INT(U241&amp;V241&amp;W241&amp;X241)</f>
        <v>0</v>
      </c>
      <c r="O241">
        <f t="shared" si="35"/>
        <v>12</v>
      </c>
      <c r="P241" s="21">
        <f t="shared" si="33"/>
        <v>4</v>
      </c>
      <c r="T241" t="str">
        <f>IF(C241="Boss","--",INDEX('Enemy Waves'!AB:AB,IFERROR(MATCH('OLD Mission Enemy Waves'!D:D,'Enemy Waves'!A:A,0),1)))</f>
        <v>--</v>
      </c>
      <c r="U241">
        <f t="shared" si="39"/>
        <v>0</v>
      </c>
      <c r="Z241">
        <v>3</v>
      </c>
      <c r="AA241">
        <v>4</v>
      </c>
    </row>
    <row r="242" spans="1:30">
      <c r="A242" s="30">
        <v>62</v>
      </c>
      <c r="B242">
        <v>1</v>
      </c>
      <c r="C242" t="s">
        <v>14</v>
      </c>
      <c r="D242" s="79">
        <f t="shared" si="38"/>
        <v>5430621</v>
      </c>
      <c r="E242">
        <v>100</v>
      </c>
      <c r="F242" t="s">
        <v>409</v>
      </c>
      <c r="G242">
        <f t="shared" si="36"/>
        <v>100</v>
      </c>
      <c r="H242">
        <v>3</v>
      </c>
      <c r="I242" s="21" t="s">
        <v>1248</v>
      </c>
      <c r="K242" s="21">
        <f>INDEX(Missions!K:K,MATCH('OLD Mission Enemy Waves'!A242,Missions!A:A,0))</f>
        <v>5</v>
      </c>
      <c r="L242" s="21">
        <f>INDEX(AffinityRel[AffinityWeak],MATCH(K242,AffinityRel[Affinity],0))</f>
        <v>4</v>
      </c>
      <c r="M242">
        <v>3</v>
      </c>
      <c r="N242" s="203">
        <v>2110</v>
      </c>
      <c r="O242">
        <f t="shared" si="35"/>
        <v>13</v>
      </c>
      <c r="P242" s="21">
        <f t="shared" si="33"/>
        <v>5</v>
      </c>
      <c r="T242" t="str">
        <f>IF(C242="Boss","--",INDEX('Enemy Waves'!AB:AB,IFERROR(MATCH('OLD Mission Enemy Waves'!D:D,'Enemy Waves'!A:A,0),1)))</f>
        <v>62</v>
      </c>
      <c r="U242">
        <f t="shared" si="39"/>
        <v>2</v>
      </c>
      <c r="V242">
        <f>INT(LEFT(RIGHT($N242,3),1))</f>
        <v>1</v>
      </c>
      <c r="W242">
        <f>INT(LEFT(RIGHT($N242,2),1))</f>
        <v>1</v>
      </c>
      <c r="X242">
        <f>INT(LEFT(RIGHT($N242,1),1))</f>
        <v>0</v>
      </c>
      <c r="Z242">
        <v>4</v>
      </c>
      <c r="AA242">
        <v>5</v>
      </c>
      <c r="AC242" t="str">
        <f>IF(INT(U242&amp;V242&amp;W242&amp;X242)=N242,"","ERR")</f>
        <v/>
      </c>
      <c r="AD242">
        <v>13</v>
      </c>
    </row>
    <row r="243" spans="1:30">
      <c r="A243" s="30">
        <v>62</v>
      </c>
      <c r="B243">
        <v>2</v>
      </c>
      <c r="C243" t="s">
        <v>14</v>
      </c>
      <c r="D243" s="79">
        <f t="shared" si="38"/>
        <v>5430622</v>
      </c>
      <c r="E243">
        <v>100</v>
      </c>
      <c r="F243" t="s">
        <v>1013</v>
      </c>
      <c r="G243">
        <f t="shared" si="36"/>
        <v>100</v>
      </c>
      <c r="H243">
        <v>3</v>
      </c>
      <c r="I243" s="21" t="s">
        <v>1248</v>
      </c>
      <c r="K243" s="21">
        <f>INDEX(Missions!K:K,MATCH('OLD Mission Enemy Waves'!A243,Missions!A:A,0))</f>
        <v>5</v>
      </c>
      <c r="L243" s="21">
        <f>INDEX(AffinityRel[AffinityWeak],MATCH(K243,AffinityRel[Affinity],0))</f>
        <v>4</v>
      </c>
      <c r="M243">
        <v>3</v>
      </c>
      <c r="N243" s="203">
        <v>4400</v>
      </c>
      <c r="O243">
        <f t="shared" si="35"/>
        <v>13</v>
      </c>
      <c r="P243" s="21">
        <f t="shared" si="33"/>
        <v>5</v>
      </c>
      <c r="T243" t="str">
        <f>IF(C243="Boss","--",INDEX('Enemy Waves'!AB:AB,IFERROR(MATCH('OLD Mission Enemy Waves'!D:D,'Enemy Waves'!A:A,0),1)))</f>
        <v>62</v>
      </c>
      <c r="U243">
        <f t="shared" si="39"/>
        <v>4</v>
      </c>
      <c r="V243">
        <f>INT(LEFT(RIGHT($N243,3),1))</f>
        <v>4</v>
      </c>
      <c r="W243">
        <f>INT(LEFT(RIGHT($N243,2),1))</f>
        <v>0</v>
      </c>
      <c r="X243">
        <f>INT(LEFT(RIGHT($N243,1),1))</f>
        <v>0</v>
      </c>
      <c r="Z243">
        <v>4</v>
      </c>
      <c r="AA243">
        <v>5</v>
      </c>
      <c r="AC243" t="str">
        <f>IF(INT(U243&amp;V243&amp;W243&amp;X243)=N243,"","ERR")</f>
        <v/>
      </c>
    </row>
    <row r="244" spans="1:30">
      <c r="A244" s="30">
        <v>62</v>
      </c>
      <c r="B244">
        <v>3</v>
      </c>
      <c r="C244" t="s">
        <v>14</v>
      </c>
      <c r="D244" s="79">
        <f t="shared" si="38"/>
        <v>5430623</v>
      </c>
      <c r="E244">
        <v>100</v>
      </c>
      <c r="F244" t="s">
        <v>410</v>
      </c>
      <c r="G244">
        <f t="shared" si="36"/>
        <v>100</v>
      </c>
      <c r="H244">
        <v>3</v>
      </c>
      <c r="I244" s="21" t="s">
        <v>1248</v>
      </c>
      <c r="K244" s="21">
        <f>INDEX(Missions!K:K,MATCH('OLD Mission Enemy Waves'!A244,Missions!A:A,0))</f>
        <v>5</v>
      </c>
      <c r="L244" s="21">
        <f>INDEX(AffinityRel[AffinityWeak],MATCH(K244,AffinityRel[Affinity],0))</f>
        <v>4</v>
      </c>
      <c r="M244">
        <v>3</v>
      </c>
      <c r="N244" s="203">
        <v>3012</v>
      </c>
      <c r="O244">
        <f t="shared" si="35"/>
        <v>13</v>
      </c>
      <c r="P244" s="21">
        <f t="shared" si="33"/>
        <v>5</v>
      </c>
      <c r="T244" t="str">
        <f>IF(C244="Boss","--",INDEX('Enemy Waves'!AB:AB,IFERROR(MATCH('OLD Mission Enemy Waves'!D:D,'Enemy Waves'!A:A,0),1)))</f>
        <v>62</v>
      </c>
      <c r="U244">
        <f t="shared" si="39"/>
        <v>3</v>
      </c>
      <c r="V244">
        <f>INT(LEFT(RIGHT($N244,3),1))</f>
        <v>0</v>
      </c>
      <c r="W244">
        <f>INT(LEFT(RIGHT($N244,2),1))</f>
        <v>1</v>
      </c>
      <c r="X244">
        <f>INT(LEFT(RIGHT($N244,1),1))</f>
        <v>2</v>
      </c>
      <c r="AC244" t="str">
        <f>IF(INT(U244&amp;V244&amp;W244&amp;X244)=N244,"","ERR")</f>
        <v/>
      </c>
    </row>
    <row r="245" spans="1:30">
      <c r="A245" s="30">
        <v>62</v>
      </c>
      <c r="B245">
        <v>4</v>
      </c>
      <c r="C245" t="s">
        <v>14</v>
      </c>
      <c r="D245" s="79">
        <f t="shared" si="38"/>
        <v>5430624</v>
      </c>
      <c r="E245">
        <v>100</v>
      </c>
      <c r="F245" t="s">
        <v>997</v>
      </c>
      <c r="G245">
        <f t="shared" si="36"/>
        <v>100</v>
      </c>
      <c r="H245">
        <v>3</v>
      </c>
      <c r="I245" s="21" t="s">
        <v>1248</v>
      </c>
      <c r="K245" s="21">
        <f>INDEX(Missions!K:K,MATCH('OLD Mission Enemy Waves'!A245,Missions!A:A,0))</f>
        <v>5</v>
      </c>
      <c r="L245" s="21">
        <f>INDEX(AffinityRel[AffinityWeak],MATCH(K245,AffinityRel[Affinity],0))</f>
        <v>4</v>
      </c>
      <c r="M245">
        <v>3</v>
      </c>
      <c r="N245" s="203">
        <v>4112</v>
      </c>
      <c r="O245">
        <f t="shared" si="35"/>
        <v>13</v>
      </c>
      <c r="P245" s="21">
        <f t="shared" si="33"/>
        <v>5</v>
      </c>
      <c r="T245" t="str">
        <f>IF(C245="Boss","--",INDEX('Enemy Waves'!AB:AB,IFERROR(MATCH('OLD Mission Enemy Waves'!D:D,'Enemy Waves'!A:A,0),1)))</f>
        <v>62</v>
      </c>
      <c r="U245">
        <f t="shared" si="39"/>
        <v>4</v>
      </c>
      <c r="V245">
        <f>INT(LEFT(RIGHT($N245,3),1))</f>
        <v>1</v>
      </c>
      <c r="W245">
        <f>INT(LEFT(RIGHT($N245,2),1))</f>
        <v>1</v>
      </c>
      <c r="X245">
        <f>INT(LEFT(RIGHT($N245,1),1))</f>
        <v>2</v>
      </c>
      <c r="AC245" t="str">
        <f>IF(INT(U245&amp;V245&amp;W245&amp;X245)=N245,"","ERR")</f>
        <v/>
      </c>
    </row>
    <row r="246" spans="1:30">
      <c r="A246" s="30">
        <v>62</v>
      </c>
      <c r="B246">
        <f>P246</f>
        <v>5</v>
      </c>
      <c r="C246" t="s">
        <v>13</v>
      </c>
      <c r="D246" s="79" t="str">
        <f t="shared" si="38"/>
        <v>b1062</v>
      </c>
      <c r="E246">
        <v>100</v>
      </c>
      <c r="F246" t="s">
        <v>242</v>
      </c>
      <c r="G246" t="str">
        <f t="shared" si="36"/>
        <v/>
      </c>
      <c r="H246">
        <v>3</v>
      </c>
      <c r="I246" s="21" t="s">
        <v>1248</v>
      </c>
      <c r="K246" s="21">
        <f>INDEX(Missions!K:K,MATCH('OLD Mission Enemy Waves'!A246,Missions!A:A,0))</f>
        <v>5</v>
      </c>
      <c r="L246" s="21">
        <f>INDEX(AffinityRel[AffinityWeak],MATCH(K246,AffinityRel[Affinity],0))</f>
        <v>4</v>
      </c>
      <c r="M246">
        <v>3</v>
      </c>
      <c r="N246" s="203">
        <f>INT(U246&amp;V246&amp;W246&amp;X246)</f>
        <v>0</v>
      </c>
      <c r="O246">
        <f t="shared" si="35"/>
        <v>13</v>
      </c>
      <c r="P246" s="21">
        <f t="shared" si="33"/>
        <v>5</v>
      </c>
      <c r="T246" t="str">
        <f>IF(C246="Boss","--",INDEX('Enemy Waves'!AB:AB,IFERROR(MATCH('OLD Mission Enemy Waves'!D:D,'Enemy Waves'!A:A,0),1)))</f>
        <v>--</v>
      </c>
      <c r="U246">
        <f t="shared" si="39"/>
        <v>0</v>
      </c>
      <c r="Z246">
        <v>4</v>
      </c>
      <c r="AA246">
        <v>5</v>
      </c>
    </row>
    <row r="247" spans="1:30">
      <c r="A247" s="30">
        <v>63</v>
      </c>
      <c r="B247">
        <v>1</v>
      </c>
      <c r="C247" t="s">
        <v>14</v>
      </c>
      <c r="D247" s="79">
        <f t="shared" si="38"/>
        <v>1230631</v>
      </c>
      <c r="E247">
        <v>100</v>
      </c>
      <c r="F247" t="s">
        <v>999</v>
      </c>
      <c r="G247">
        <f t="shared" si="36"/>
        <v>100</v>
      </c>
      <c r="H247">
        <v>3</v>
      </c>
      <c r="I247" s="21" t="s">
        <v>1246</v>
      </c>
      <c r="K247" s="21">
        <f>INDEX(Missions!K:K,MATCH('OLD Mission Enemy Waves'!A247,Missions!A:A,0))</f>
        <v>1</v>
      </c>
      <c r="L247" s="21">
        <f>INDEX(AffinityRel[AffinityWeak],MATCH(K247,AffinityRel[Affinity],0))</f>
        <v>2</v>
      </c>
      <c r="M247">
        <v>3</v>
      </c>
      <c r="N247" s="203">
        <v>5212</v>
      </c>
      <c r="O247">
        <f t="shared" si="35"/>
        <v>9</v>
      </c>
      <c r="P247" s="21">
        <f t="shared" si="33"/>
        <v>3</v>
      </c>
      <c r="T247" t="str">
        <f>IF(C247="Boss","--",INDEX('Enemy Waves'!AB:AB,IFERROR(MATCH('OLD Mission Enemy Waves'!D:D,'Enemy Waves'!A:A,0),1)))</f>
        <v>63</v>
      </c>
      <c r="U247">
        <f t="shared" si="39"/>
        <v>5</v>
      </c>
      <c r="V247">
        <f>INT(LEFT(RIGHT($N247,3),1))</f>
        <v>2</v>
      </c>
      <c r="W247">
        <f>INT(LEFT(RIGHT($N247,2),1))</f>
        <v>1</v>
      </c>
      <c r="X247">
        <f>INT(LEFT(RIGHT($N247,1),1))</f>
        <v>2</v>
      </c>
      <c r="Z247">
        <v>1</v>
      </c>
      <c r="AA247">
        <v>3</v>
      </c>
      <c r="AC247" t="str">
        <f>IF(INT(U247&amp;V247&amp;W247&amp;X247)=N247,"","ERR")</f>
        <v/>
      </c>
      <c r="AD247">
        <v>14</v>
      </c>
    </row>
    <row r="248" spans="1:30">
      <c r="A248" s="30">
        <v>63</v>
      </c>
      <c r="B248">
        <v>2</v>
      </c>
      <c r="C248" t="s">
        <v>14</v>
      </c>
      <c r="D248" s="79">
        <f t="shared" si="38"/>
        <v>1230632</v>
      </c>
      <c r="E248">
        <v>100</v>
      </c>
      <c r="F248" t="s">
        <v>411</v>
      </c>
      <c r="G248">
        <f t="shared" si="36"/>
        <v>100</v>
      </c>
      <c r="H248">
        <v>3</v>
      </c>
      <c r="I248" s="21" t="s">
        <v>1246</v>
      </c>
      <c r="K248" s="21">
        <f>INDEX(Missions!K:K,MATCH('OLD Mission Enemy Waves'!A248,Missions!A:A,0))</f>
        <v>1</v>
      </c>
      <c r="L248" s="21">
        <f>INDEX(AffinityRel[AffinityWeak],MATCH(K248,AffinityRel[Affinity],0))</f>
        <v>2</v>
      </c>
      <c r="M248">
        <v>3</v>
      </c>
      <c r="N248" s="203">
        <v>4220</v>
      </c>
      <c r="O248">
        <f t="shared" si="35"/>
        <v>9</v>
      </c>
      <c r="P248" s="21">
        <f t="shared" si="33"/>
        <v>3</v>
      </c>
      <c r="T248" t="str">
        <f>IF(C248="Boss","--",INDEX('Enemy Waves'!AB:AB,IFERROR(MATCH('OLD Mission Enemy Waves'!D:D,'Enemy Waves'!A:A,0),1)))</f>
        <v>63</v>
      </c>
      <c r="U248">
        <f t="shared" si="39"/>
        <v>4</v>
      </c>
      <c r="V248">
        <f>INT(LEFT(RIGHT($N248,3),1))</f>
        <v>2</v>
      </c>
      <c r="W248">
        <f>INT(LEFT(RIGHT($N248,2),1))</f>
        <v>2</v>
      </c>
      <c r="X248">
        <f>INT(LEFT(RIGHT($N248,1),1))</f>
        <v>0</v>
      </c>
      <c r="Z248">
        <v>1</v>
      </c>
      <c r="AA248">
        <v>3</v>
      </c>
      <c r="AC248" t="str">
        <f>IF(INT(U248&amp;V248&amp;W248&amp;X248)=N248,"","ERR")</f>
        <v/>
      </c>
    </row>
    <row r="249" spans="1:30">
      <c r="A249" s="30">
        <v>63</v>
      </c>
      <c r="B249">
        <f>P249</f>
        <v>3</v>
      </c>
      <c r="C249" t="s">
        <v>13</v>
      </c>
      <c r="D249" s="79" t="str">
        <f t="shared" si="38"/>
        <v>b1063</v>
      </c>
      <c r="E249">
        <v>100</v>
      </c>
      <c r="F249" t="s">
        <v>242</v>
      </c>
      <c r="G249" t="str">
        <f t="shared" si="36"/>
        <v/>
      </c>
      <c r="H249">
        <v>3</v>
      </c>
      <c r="I249" s="21" t="s">
        <v>1246</v>
      </c>
      <c r="K249" s="21">
        <f>INDEX(Missions!K:K,MATCH('OLD Mission Enemy Waves'!A249,Missions!A:A,0))</f>
        <v>1</v>
      </c>
      <c r="L249" s="21">
        <f>INDEX(AffinityRel[AffinityWeak],MATCH(K249,AffinityRel[Affinity],0))</f>
        <v>2</v>
      </c>
      <c r="M249">
        <v>3</v>
      </c>
      <c r="N249" s="203">
        <f>INT(U249&amp;V249&amp;W249&amp;X249)</f>
        <v>0</v>
      </c>
      <c r="O249">
        <f t="shared" si="35"/>
        <v>9</v>
      </c>
      <c r="P249" s="21">
        <f t="shared" si="33"/>
        <v>3</v>
      </c>
      <c r="T249" t="str">
        <f>IF(C249="Boss","--",INDEX('Enemy Waves'!AB:AB,IFERROR(MATCH('OLD Mission Enemy Waves'!D:D,'Enemy Waves'!A:A,0),1)))</f>
        <v>--</v>
      </c>
      <c r="U249">
        <f t="shared" si="39"/>
        <v>0</v>
      </c>
      <c r="Z249">
        <v>1</v>
      </c>
      <c r="AA249">
        <v>3</v>
      </c>
    </row>
    <row r="250" spans="1:30">
      <c r="A250" s="30">
        <v>64</v>
      </c>
      <c r="B250">
        <v>1</v>
      </c>
      <c r="C250" t="s">
        <v>14</v>
      </c>
      <c r="D250" s="79">
        <f t="shared" si="38"/>
        <v>1230641</v>
      </c>
      <c r="E250">
        <v>100</v>
      </c>
      <c r="F250" t="s">
        <v>410</v>
      </c>
      <c r="G250">
        <f t="shared" si="36"/>
        <v>100</v>
      </c>
      <c r="H250">
        <v>3</v>
      </c>
      <c r="I250" s="21" t="s">
        <v>1246</v>
      </c>
      <c r="K250" s="21">
        <f>INDEX(Missions!K:K,MATCH('OLD Mission Enemy Waves'!A250,Missions!A:A,0))</f>
        <v>1</v>
      </c>
      <c r="L250" s="21">
        <f>INDEX(AffinityRel[AffinityWeak],MATCH(K250,AffinityRel[Affinity],0))</f>
        <v>2</v>
      </c>
      <c r="M250">
        <v>3</v>
      </c>
      <c r="N250" s="203">
        <v>3012</v>
      </c>
      <c r="O250">
        <f t="shared" si="35"/>
        <v>13</v>
      </c>
      <c r="P250" s="21">
        <f t="shared" si="33"/>
        <v>5</v>
      </c>
      <c r="T250" t="str">
        <f>IF(C250="Boss","--",INDEX('Enemy Waves'!AB:AB,IFERROR(MATCH('OLD Mission Enemy Waves'!D:D,'Enemy Waves'!A:A,0),1)))</f>
        <v>64</v>
      </c>
      <c r="U250">
        <f t="shared" si="39"/>
        <v>3</v>
      </c>
      <c r="V250">
        <f>INT(LEFT(RIGHT($N250,3),1))</f>
        <v>0</v>
      </c>
      <c r="W250">
        <f>INT(LEFT(RIGHT($N250,2),1))</f>
        <v>1</v>
      </c>
      <c r="X250">
        <f>INT(LEFT(RIGHT($N250,1),1))</f>
        <v>2</v>
      </c>
      <c r="Z250">
        <v>2</v>
      </c>
      <c r="AA250">
        <v>5</v>
      </c>
      <c r="AC250" t="str">
        <f>IF(INT(U250&amp;V250&amp;W250&amp;X250)=N250,"","ERR")</f>
        <v/>
      </c>
      <c r="AD250">
        <v>15</v>
      </c>
    </row>
    <row r="251" spans="1:30">
      <c r="A251" s="30">
        <v>64</v>
      </c>
      <c r="B251">
        <v>2</v>
      </c>
      <c r="C251" t="s">
        <v>14</v>
      </c>
      <c r="D251" s="79">
        <f t="shared" si="38"/>
        <v>1230642</v>
      </c>
      <c r="E251">
        <v>100</v>
      </c>
      <c r="F251" t="s">
        <v>415</v>
      </c>
      <c r="G251">
        <f t="shared" si="36"/>
        <v>100</v>
      </c>
      <c r="H251">
        <v>3</v>
      </c>
      <c r="I251" s="21" t="s">
        <v>1246</v>
      </c>
      <c r="K251" s="21">
        <f>INDEX(Missions!K:K,MATCH('OLD Mission Enemy Waves'!A251,Missions!A:A,0))</f>
        <v>1</v>
      </c>
      <c r="L251" s="21">
        <f>INDEX(AffinityRel[AffinityWeak],MATCH(K251,AffinityRel[Affinity],0))</f>
        <v>2</v>
      </c>
      <c r="M251">
        <v>3</v>
      </c>
      <c r="N251" s="203">
        <v>2101</v>
      </c>
      <c r="O251">
        <f t="shared" si="35"/>
        <v>13</v>
      </c>
      <c r="P251" s="21">
        <f t="shared" si="33"/>
        <v>5</v>
      </c>
      <c r="T251" t="str">
        <f>IF(C251="Boss","--",INDEX('Enemy Waves'!AB:AB,IFERROR(MATCH('OLD Mission Enemy Waves'!D:D,'Enemy Waves'!A:A,0),1)))</f>
        <v>64</v>
      </c>
      <c r="U251">
        <f t="shared" si="39"/>
        <v>2</v>
      </c>
      <c r="V251">
        <f>INT(LEFT(RIGHT($N251,3),1))</f>
        <v>1</v>
      </c>
      <c r="W251">
        <f>INT(LEFT(RIGHT($N251,2),1))</f>
        <v>0</v>
      </c>
      <c r="X251">
        <f>INT(LEFT(RIGHT($N251,1),1))</f>
        <v>1</v>
      </c>
      <c r="Z251">
        <v>2</v>
      </c>
      <c r="AA251">
        <v>5</v>
      </c>
      <c r="AC251" t="str">
        <f>IF(INT(U251&amp;V251&amp;W251&amp;X251)=N251,"","ERR")</f>
        <v/>
      </c>
    </row>
    <row r="252" spans="1:30">
      <c r="A252" s="30">
        <v>64</v>
      </c>
      <c r="B252">
        <v>3</v>
      </c>
      <c r="C252" t="s">
        <v>14</v>
      </c>
      <c r="D252" s="79">
        <f t="shared" si="38"/>
        <v>1230643</v>
      </c>
      <c r="E252">
        <v>100</v>
      </c>
      <c r="F252" t="s">
        <v>418</v>
      </c>
      <c r="G252">
        <f t="shared" si="36"/>
        <v>100</v>
      </c>
      <c r="H252">
        <v>3</v>
      </c>
      <c r="I252" s="21" t="s">
        <v>1246</v>
      </c>
      <c r="K252" s="21">
        <f>INDEX(Missions!K:K,MATCH('OLD Mission Enemy Waves'!A252,Missions!A:A,0))</f>
        <v>1</v>
      </c>
      <c r="L252" s="21">
        <f>INDEX(AffinityRel[AffinityWeak],MATCH(K252,AffinityRel[Affinity],0))</f>
        <v>2</v>
      </c>
      <c r="M252">
        <v>3</v>
      </c>
      <c r="N252" s="203">
        <v>4040</v>
      </c>
      <c r="O252">
        <f t="shared" si="35"/>
        <v>13</v>
      </c>
      <c r="P252" s="21">
        <f t="shared" si="33"/>
        <v>5</v>
      </c>
      <c r="T252" t="str">
        <f>IF(C252="Boss","--",INDEX('Enemy Waves'!AB:AB,IFERROR(MATCH('OLD Mission Enemy Waves'!D:D,'Enemy Waves'!A:A,0),1)))</f>
        <v>64</v>
      </c>
      <c r="U252">
        <f t="shared" si="39"/>
        <v>4</v>
      </c>
      <c r="V252">
        <f>INT(LEFT(RIGHT($N252,3),1))</f>
        <v>0</v>
      </c>
      <c r="W252">
        <f>INT(LEFT(RIGHT($N252,2),1))</f>
        <v>4</v>
      </c>
      <c r="X252">
        <f>INT(LEFT(RIGHT($N252,1),1))</f>
        <v>0</v>
      </c>
      <c r="AC252" t="str">
        <f>IF(INT(U252&amp;V252&amp;W252&amp;X252)=N252,"","ERR")</f>
        <v/>
      </c>
    </row>
    <row r="253" spans="1:30">
      <c r="A253" s="30">
        <v>64</v>
      </c>
      <c r="B253">
        <v>4</v>
      </c>
      <c r="C253" t="s">
        <v>14</v>
      </c>
      <c r="D253" s="79">
        <f t="shared" si="38"/>
        <v>1230644</v>
      </c>
      <c r="E253">
        <v>100</v>
      </c>
      <c r="F253" t="s">
        <v>411</v>
      </c>
      <c r="G253">
        <f t="shared" si="36"/>
        <v>100</v>
      </c>
      <c r="H253">
        <v>3</v>
      </c>
      <c r="I253" s="21" t="s">
        <v>1246</v>
      </c>
      <c r="K253" s="21">
        <f>INDEX(Missions!K:K,MATCH('OLD Mission Enemy Waves'!A253,Missions!A:A,0))</f>
        <v>1</v>
      </c>
      <c r="L253" s="21">
        <f>INDEX(AffinityRel[AffinityWeak],MATCH(K253,AffinityRel[Affinity],0))</f>
        <v>2</v>
      </c>
      <c r="M253">
        <v>3</v>
      </c>
      <c r="N253" s="203">
        <v>4211</v>
      </c>
      <c r="O253">
        <f t="shared" si="35"/>
        <v>13</v>
      </c>
      <c r="P253" s="21">
        <f t="shared" si="33"/>
        <v>5</v>
      </c>
      <c r="T253" t="str">
        <f>IF(C253="Boss","--",INDEX('Enemy Waves'!AB:AB,IFERROR(MATCH('OLD Mission Enemy Waves'!D:D,'Enemy Waves'!A:A,0),1)))</f>
        <v>64</v>
      </c>
      <c r="U253">
        <f t="shared" si="39"/>
        <v>4</v>
      </c>
      <c r="V253">
        <f>INT(LEFT(RIGHT($N253,3),1))</f>
        <v>2</v>
      </c>
      <c r="W253">
        <f>INT(LEFT(RIGHT($N253,2),1))</f>
        <v>1</v>
      </c>
      <c r="X253">
        <f>INT(LEFT(RIGHT($N253,1),1))</f>
        <v>1</v>
      </c>
      <c r="AC253" t="str">
        <f>IF(INT(U253&amp;V253&amp;W253&amp;X253)=N253,"","ERR")</f>
        <v/>
      </c>
    </row>
    <row r="254" spans="1:30">
      <c r="A254" s="30">
        <v>64</v>
      </c>
      <c r="B254">
        <f>P254</f>
        <v>5</v>
      </c>
      <c r="C254" t="s">
        <v>13</v>
      </c>
      <c r="D254" s="79" t="str">
        <f t="shared" si="38"/>
        <v>b1064</v>
      </c>
      <c r="E254">
        <v>100</v>
      </c>
      <c r="F254" t="s">
        <v>242</v>
      </c>
      <c r="G254" t="str">
        <f t="shared" si="36"/>
        <v/>
      </c>
      <c r="H254">
        <v>3</v>
      </c>
      <c r="I254" s="21" t="s">
        <v>1246</v>
      </c>
      <c r="K254" s="21">
        <f>INDEX(Missions!K:K,MATCH('OLD Mission Enemy Waves'!A254,Missions!A:A,0))</f>
        <v>1</v>
      </c>
      <c r="L254" s="21">
        <f>INDEX(AffinityRel[AffinityWeak],MATCH(K254,AffinityRel[Affinity],0))</f>
        <v>2</v>
      </c>
      <c r="M254">
        <v>3</v>
      </c>
      <c r="N254" s="203">
        <f>INT(U254&amp;V254&amp;W254&amp;X254)</f>
        <v>0</v>
      </c>
      <c r="O254">
        <f t="shared" si="35"/>
        <v>13</v>
      </c>
      <c r="P254" s="21">
        <f t="shared" si="33"/>
        <v>5</v>
      </c>
      <c r="T254" t="str">
        <f>IF(C254="Boss","--",INDEX('Enemy Waves'!AB:AB,IFERROR(MATCH('OLD Mission Enemy Waves'!D:D,'Enemy Waves'!A:A,0),1)))</f>
        <v>--</v>
      </c>
      <c r="U254">
        <f t="shared" si="39"/>
        <v>0</v>
      </c>
      <c r="Z254">
        <v>2</v>
      </c>
      <c r="AA254">
        <v>5</v>
      </c>
    </row>
    <row r="255" spans="1:30">
      <c r="A255" s="30">
        <v>65</v>
      </c>
      <c r="B255">
        <v>1</v>
      </c>
      <c r="C255" t="s">
        <v>14</v>
      </c>
      <c r="D255" s="79">
        <f t="shared" si="38"/>
        <v>1230651</v>
      </c>
      <c r="E255">
        <v>100</v>
      </c>
      <c r="F255" t="s">
        <v>413</v>
      </c>
      <c r="G255">
        <f t="shared" si="36"/>
        <v>100</v>
      </c>
      <c r="H255">
        <v>3</v>
      </c>
      <c r="I255" s="21" t="s">
        <v>1246</v>
      </c>
      <c r="K255" s="21">
        <f>INDEX(Missions!K:K,MATCH('OLD Mission Enemy Waves'!A255,Missions!A:A,0))</f>
        <v>1</v>
      </c>
      <c r="L255" s="21">
        <f>INDEX(AffinityRel[AffinityWeak],MATCH(K255,AffinityRel[Affinity],0))</f>
        <v>2</v>
      </c>
      <c r="M255">
        <v>3</v>
      </c>
      <c r="N255" s="203">
        <v>2200</v>
      </c>
      <c r="O255">
        <f t="shared" si="35"/>
        <v>7</v>
      </c>
      <c r="P255" s="21">
        <f t="shared" si="33"/>
        <v>3</v>
      </c>
      <c r="T255" t="str">
        <f>IF(C255="Boss","--",INDEX('Enemy Waves'!AB:AB,IFERROR(MATCH('OLD Mission Enemy Waves'!D:D,'Enemy Waves'!A:A,0),1)))</f>
        <v>65</v>
      </c>
      <c r="U255">
        <f t="shared" si="39"/>
        <v>2</v>
      </c>
      <c r="V255">
        <f>INT(LEFT(RIGHT($N255,3),1))</f>
        <v>2</v>
      </c>
      <c r="W255">
        <f>INT(LEFT(RIGHT($N255,2),1))</f>
        <v>0</v>
      </c>
      <c r="X255">
        <f>INT(LEFT(RIGHT($N255,1),1))</f>
        <v>0</v>
      </c>
      <c r="Z255">
        <v>3</v>
      </c>
      <c r="AA255">
        <v>3</v>
      </c>
      <c r="AC255" t="str">
        <f>IF(INT(U255&amp;V255&amp;W255&amp;X255)=N255,"","ERR")</f>
        <v/>
      </c>
      <c r="AD255">
        <v>16</v>
      </c>
    </row>
    <row r="256" spans="1:30">
      <c r="A256" s="30">
        <v>65</v>
      </c>
      <c r="B256">
        <v>2</v>
      </c>
      <c r="C256" t="s">
        <v>14</v>
      </c>
      <c r="D256" s="79">
        <f t="shared" si="38"/>
        <v>1230652</v>
      </c>
      <c r="E256">
        <v>100</v>
      </c>
      <c r="F256" t="s">
        <v>999</v>
      </c>
      <c r="G256">
        <f t="shared" si="36"/>
        <v>100</v>
      </c>
      <c r="H256">
        <v>3</v>
      </c>
      <c r="I256" s="21" t="s">
        <v>1246</v>
      </c>
      <c r="K256" s="21">
        <f>INDEX(Missions!K:K,MATCH('OLD Mission Enemy Waves'!A256,Missions!A:A,0))</f>
        <v>1</v>
      </c>
      <c r="L256" s="21">
        <f>INDEX(AffinityRel[AffinityWeak],MATCH(K256,AffinityRel[Affinity],0))</f>
        <v>2</v>
      </c>
      <c r="M256">
        <v>3</v>
      </c>
      <c r="N256" s="203">
        <v>5212</v>
      </c>
      <c r="O256">
        <f t="shared" si="35"/>
        <v>7</v>
      </c>
      <c r="P256" s="21">
        <f t="shared" si="33"/>
        <v>3</v>
      </c>
      <c r="T256" t="str">
        <f>IF(C256="Boss","--",INDEX('Enemy Waves'!AB:AB,IFERROR(MATCH('OLD Mission Enemy Waves'!D:D,'Enemy Waves'!A:A,0),1)))</f>
        <v>65</v>
      </c>
      <c r="U256">
        <f t="shared" si="39"/>
        <v>5</v>
      </c>
      <c r="V256">
        <f>INT(LEFT(RIGHT($N256,3),1))</f>
        <v>2</v>
      </c>
      <c r="W256">
        <f>INT(LEFT(RIGHT($N256,2),1))</f>
        <v>1</v>
      </c>
      <c r="X256">
        <f>INT(LEFT(RIGHT($N256,1),1))</f>
        <v>2</v>
      </c>
      <c r="Z256">
        <v>3</v>
      </c>
      <c r="AA256">
        <v>3</v>
      </c>
      <c r="AC256" t="str">
        <f>IF(INT(U256&amp;V256&amp;W256&amp;X256)=N256,"","ERR")</f>
        <v/>
      </c>
    </row>
    <row r="257" spans="1:32">
      <c r="A257" s="30">
        <v>65</v>
      </c>
      <c r="B257">
        <f>P257</f>
        <v>3</v>
      </c>
      <c r="C257" t="s">
        <v>13</v>
      </c>
      <c r="D257" s="79" t="str">
        <f t="shared" si="38"/>
        <v>b1065</v>
      </c>
      <c r="E257">
        <v>100</v>
      </c>
      <c r="F257" t="s">
        <v>242</v>
      </c>
      <c r="G257" t="str">
        <f t="shared" si="36"/>
        <v/>
      </c>
      <c r="H257">
        <v>3</v>
      </c>
      <c r="I257" s="21" t="s">
        <v>1246</v>
      </c>
      <c r="K257" s="21">
        <f>INDEX(Missions!K:K,MATCH('OLD Mission Enemy Waves'!A257,Missions!A:A,0))</f>
        <v>1</v>
      </c>
      <c r="L257" s="21">
        <f>INDEX(AffinityRel[AffinityWeak],MATCH(K257,AffinityRel[Affinity],0))</f>
        <v>2</v>
      </c>
      <c r="M257">
        <v>3</v>
      </c>
      <c r="N257" s="203">
        <f>INT(U257&amp;V257&amp;W257&amp;X257)</f>
        <v>0</v>
      </c>
      <c r="O257">
        <f t="shared" si="35"/>
        <v>7</v>
      </c>
      <c r="P257" s="21">
        <f t="shared" si="33"/>
        <v>3</v>
      </c>
      <c r="T257" t="str">
        <f>IF(C257="Boss","--",INDEX('Enemy Waves'!AB:AB,IFERROR(MATCH('OLD Mission Enemy Waves'!D:D,'Enemy Waves'!A:A,0),1)))</f>
        <v>--</v>
      </c>
      <c r="U257">
        <f t="shared" si="39"/>
        <v>0</v>
      </c>
      <c r="Z257">
        <v>3</v>
      </c>
      <c r="AA257">
        <v>3</v>
      </c>
    </row>
    <row r="258" spans="1:32">
      <c r="A258" s="30">
        <v>66</v>
      </c>
      <c r="B258">
        <v>1</v>
      </c>
      <c r="C258" t="s">
        <v>14</v>
      </c>
      <c r="D258" s="79">
        <f t="shared" si="38"/>
        <v>1230661</v>
      </c>
      <c r="E258">
        <v>100</v>
      </c>
      <c r="F258" t="s">
        <v>410</v>
      </c>
      <c r="G258">
        <f t="shared" si="36"/>
        <v>100</v>
      </c>
      <c r="H258">
        <v>3</v>
      </c>
      <c r="I258" s="21" t="s">
        <v>1246</v>
      </c>
      <c r="K258" s="21">
        <f>INDEX(Missions!K:K,MATCH('OLD Mission Enemy Waves'!A258,Missions!A:A,0))</f>
        <v>1</v>
      </c>
      <c r="L258" s="21">
        <f>INDEX(AffinityRel[AffinityWeak],MATCH(K258,AffinityRel[Affinity],0))</f>
        <v>2</v>
      </c>
      <c r="M258">
        <v>3</v>
      </c>
      <c r="N258" s="203">
        <v>3012</v>
      </c>
      <c r="O258">
        <f t="shared" si="35"/>
        <v>15</v>
      </c>
      <c r="P258" s="21">
        <f t="shared" ref="P258:P321" si="40">COUNTIF(A:A,A258)</f>
        <v>5</v>
      </c>
      <c r="T258" t="str">
        <f>IF(C258="Boss","--",INDEX('Enemy Waves'!AB:AB,IFERROR(MATCH('OLD Mission Enemy Waves'!D:D,'Enemy Waves'!A:A,0),1)))</f>
        <v>66</v>
      </c>
      <c r="U258">
        <f t="shared" si="39"/>
        <v>3</v>
      </c>
      <c r="V258">
        <f>INT(LEFT(RIGHT($N258,3),1))</f>
        <v>0</v>
      </c>
      <c r="W258">
        <f>INT(LEFT(RIGHT($N258,2),1))</f>
        <v>1</v>
      </c>
      <c r="X258">
        <f>INT(LEFT(RIGHT($N258,1),1))</f>
        <v>2</v>
      </c>
      <c r="Z258">
        <v>4</v>
      </c>
      <c r="AA258">
        <v>5</v>
      </c>
      <c r="AC258" t="str">
        <f>IF(INT(U258&amp;V258&amp;W258&amp;X258)=N258,"","ERR")</f>
        <v/>
      </c>
      <c r="AD258">
        <v>17</v>
      </c>
      <c r="AF258">
        <v>2200</v>
      </c>
    </row>
    <row r="259" spans="1:32">
      <c r="A259" s="30">
        <v>66</v>
      </c>
      <c r="B259">
        <v>2</v>
      </c>
      <c r="C259" t="s">
        <v>14</v>
      </c>
      <c r="D259" s="79">
        <f t="shared" si="38"/>
        <v>1230662</v>
      </c>
      <c r="E259">
        <v>100</v>
      </c>
      <c r="F259" t="s">
        <v>410</v>
      </c>
      <c r="G259">
        <f t="shared" si="36"/>
        <v>100</v>
      </c>
      <c r="H259">
        <v>3</v>
      </c>
      <c r="I259" s="21" t="s">
        <v>1246</v>
      </c>
      <c r="K259" s="21">
        <f>INDEX(Missions!K:K,MATCH('OLD Mission Enemy Waves'!A259,Missions!A:A,0))</f>
        <v>1</v>
      </c>
      <c r="L259" s="21">
        <f>INDEX(AffinityRel[AffinityWeak],MATCH(K259,AffinityRel[Affinity],0))</f>
        <v>2</v>
      </c>
      <c r="M259">
        <v>3</v>
      </c>
      <c r="N259" s="203">
        <v>3003</v>
      </c>
      <c r="O259">
        <f t="shared" si="35"/>
        <v>15</v>
      </c>
      <c r="P259" s="21">
        <f t="shared" si="40"/>
        <v>5</v>
      </c>
      <c r="T259" t="str">
        <f>IF(C259="Boss","--",INDEX('Enemy Waves'!AB:AB,IFERROR(MATCH('OLD Mission Enemy Waves'!D:D,'Enemy Waves'!A:A,0),1)))</f>
        <v>66</v>
      </c>
      <c r="U259">
        <f t="shared" si="39"/>
        <v>3</v>
      </c>
      <c r="V259">
        <f>INT(LEFT(RIGHT($N259,3),1))</f>
        <v>0</v>
      </c>
      <c r="W259">
        <f>INT(LEFT(RIGHT($N259,2),1))</f>
        <v>0</v>
      </c>
      <c r="X259">
        <f>INT(LEFT(RIGHT($N259,1),1))</f>
        <v>3</v>
      </c>
      <c r="Z259">
        <v>4</v>
      </c>
      <c r="AA259">
        <v>5</v>
      </c>
      <c r="AC259" t="str">
        <f>IF(INT(U259&amp;V259&amp;W259&amp;X259)=N259,"","ERR")</f>
        <v/>
      </c>
      <c r="AF259">
        <v>2110</v>
      </c>
    </row>
    <row r="260" spans="1:32">
      <c r="A260" s="30">
        <v>66</v>
      </c>
      <c r="B260">
        <v>3</v>
      </c>
      <c r="C260" t="s">
        <v>14</v>
      </c>
      <c r="D260" s="79">
        <f t="shared" si="38"/>
        <v>1230663</v>
      </c>
      <c r="E260">
        <v>100</v>
      </c>
      <c r="F260" t="s">
        <v>411</v>
      </c>
      <c r="G260">
        <f t="shared" si="36"/>
        <v>100</v>
      </c>
      <c r="H260">
        <v>3</v>
      </c>
      <c r="I260" s="21" t="s">
        <v>1246</v>
      </c>
      <c r="K260" s="21">
        <f>INDEX(Missions!K:K,MATCH('OLD Mission Enemy Waves'!A260,Missions!A:A,0))</f>
        <v>1</v>
      </c>
      <c r="L260" s="21">
        <f>INDEX(AffinityRel[AffinityWeak],MATCH(K260,AffinityRel[Affinity],0))</f>
        <v>2</v>
      </c>
      <c r="M260">
        <v>3</v>
      </c>
      <c r="N260" s="203">
        <v>4004</v>
      </c>
      <c r="O260">
        <f t="shared" si="35"/>
        <v>15</v>
      </c>
      <c r="P260" s="21">
        <f t="shared" si="40"/>
        <v>5</v>
      </c>
      <c r="T260" t="str">
        <f>IF(C260="Boss","--",INDEX('Enemy Waves'!AB:AB,IFERROR(MATCH('OLD Mission Enemy Waves'!D:D,'Enemy Waves'!A:A,0),1)))</f>
        <v>66</v>
      </c>
      <c r="U260">
        <f t="shared" si="39"/>
        <v>4</v>
      </c>
      <c r="V260">
        <f>INT(LEFT(RIGHT($N260,3),1))</f>
        <v>0</v>
      </c>
      <c r="W260">
        <f>INT(LEFT(RIGHT($N260,2),1))</f>
        <v>0</v>
      </c>
      <c r="X260">
        <f>INT(LEFT(RIGHT($N260,1),1))</f>
        <v>4</v>
      </c>
      <c r="AC260" t="str">
        <f>IF(INT(U260&amp;V260&amp;W260&amp;X260)=N260,"","ERR")</f>
        <v/>
      </c>
      <c r="AF260">
        <v>4121</v>
      </c>
    </row>
    <row r="261" spans="1:32">
      <c r="A261" s="30">
        <v>66</v>
      </c>
      <c r="B261">
        <v>4</v>
      </c>
      <c r="C261" t="s">
        <v>14</v>
      </c>
      <c r="D261" s="79">
        <f t="shared" si="38"/>
        <v>1230664</v>
      </c>
      <c r="E261">
        <v>100</v>
      </c>
      <c r="F261" t="s">
        <v>999</v>
      </c>
      <c r="G261">
        <f t="shared" si="36"/>
        <v>100</v>
      </c>
      <c r="H261">
        <v>3</v>
      </c>
      <c r="I261" s="21" t="s">
        <v>1246</v>
      </c>
      <c r="K261" s="21">
        <f>INDEX(Missions!K:K,MATCH('OLD Mission Enemy Waves'!A261,Missions!A:A,0))</f>
        <v>1</v>
      </c>
      <c r="L261" s="21">
        <f>INDEX(AffinityRel[AffinityWeak],MATCH(K261,AffinityRel[Affinity],0))</f>
        <v>2</v>
      </c>
      <c r="M261">
        <v>3</v>
      </c>
      <c r="N261" s="203">
        <v>5212</v>
      </c>
      <c r="O261">
        <f t="shared" ref="O261:O324" si="41">SUMIF(A:A,A261,U:U)</f>
        <v>15</v>
      </c>
      <c r="P261" s="21">
        <f t="shared" si="40"/>
        <v>5</v>
      </c>
      <c r="T261" t="str">
        <f>IF(C261="Boss","--",INDEX('Enemy Waves'!AB:AB,IFERROR(MATCH('OLD Mission Enemy Waves'!D:D,'Enemy Waves'!A:A,0),1)))</f>
        <v>66</v>
      </c>
      <c r="U261">
        <f t="shared" si="39"/>
        <v>5</v>
      </c>
      <c r="V261">
        <f>INT(LEFT(RIGHT($N261,3),1))</f>
        <v>2</v>
      </c>
      <c r="W261">
        <f>INT(LEFT(RIGHT($N261,2),1))</f>
        <v>1</v>
      </c>
      <c r="X261">
        <f>INT(LEFT(RIGHT($N261,1),1))</f>
        <v>2</v>
      </c>
      <c r="AC261" t="str">
        <f>IF(INT(U261&amp;V261&amp;W261&amp;X261)=N261,"","ERR")</f>
        <v/>
      </c>
      <c r="AF261">
        <v>4112</v>
      </c>
    </row>
    <row r="262" spans="1:32">
      <c r="A262" s="30">
        <v>66</v>
      </c>
      <c r="B262">
        <f>P262</f>
        <v>5</v>
      </c>
      <c r="C262" t="s">
        <v>13</v>
      </c>
      <c r="D262" s="79" t="str">
        <f t="shared" si="38"/>
        <v>b1066</v>
      </c>
      <c r="E262">
        <v>100</v>
      </c>
      <c r="F262" t="s">
        <v>242</v>
      </c>
      <c r="G262" t="str">
        <f t="shared" ref="G262:G325" si="42">IF(F262="","",100)</f>
        <v/>
      </c>
      <c r="H262">
        <v>3</v>
      </c>
      <c r="I262" s="21" t="s">
        <v>1246</v>
      </c>
      <c r="K262" s="21">
        <f>INDEX(Missions!K:K,MATCH('OLD Mission Enemy Waves'!A262,Missions!A:A,0))</f>
        <v>1</v>
      </c>
      <c r="L262" s="21">
        <f>INDEX(AffinityRel[AffinityWeak],MATCH(K262,AffinityRel[Affinity],0))</f>
        <v>2</v>
      </c>
      <c r="M262">
        <v>3</v>
      </c>
      <c r="N262" s="203">
        <f>INT(U262&amp;V262&amp;W262&amp;X262)</f>
        <v>0</v>
      </c>
      <c r="O262">
        <f t="shared" si="41"/>
        <v>15</v>
      </c>
      <c r="P262" s="21">
        <f t="shared" si="40"/>
        <v>5</v>
      </c>
      <c r="T262" t="str">
        <f>IF(C262="Boss","--",INDEX('Enemy Waves'!AB:AB,IFERROR(MATCH('OLD Mission Enemy Waves'!D:D,'Enemy Waves'!A:A,0),1)))</f>
        <v>--</v>
      </c>
      <c r="U262">
        <f t="shared" si="39"/>
        <v>0</v>
      </c>
      <c r="Z262">
        <v>4</v>
      </c>
      <c r="AA262">
        <v>5</v>
      </c>
      <c r="AF262">
        <v>4103</v>
      </c>
    </row>
    <row r="263" spans="1:32">
      <c r="A263" s="30">
        <v>67</v>
      </c>
      <c r="B263">
        <v>1</v>
      </c>
      <c r="C263" t="s">
        <v>14</v>
      </c>
      <c r="D263" s="79">
        <f t="shared" ref="D263:D326" si="43">IF(C263="Boss","b"&amp;1000+A263,K263*1000000+L263*100000+M263*10000+A263*10+B263)</f>
        <v>2330671</v>
      </c>
      <c r="E263">
        <v>100</v>
      </c>
      <c r="F263" t="s">
        <v>416</v>
      </c>
      <c r="G263">
        <f t="shared" si="42"/>
        <v>100</v>
      </c>
      <c r="H263">
        <v>3</v>
      </c>
      <c r="I263" s="21" t="s">
        <v>1247</v>
      </c>
      <c r="K263" s="21">
        <f>INDEX(Missions!K:K,MATCH('OLD Mission Enemy Waves'!A263,Missions!A:A,0))</f>
        <v>2</v>
      </c>
      <c r="L263" s="21">
        <f>INDEX(AffinityRel[AffinityWeak],MATCH(K263,AffinityRel[Affinity],0))</f>
        <v>3</v>
      </c>
      <c r="M263">
        <v>3</v>
      </c>
      <c r="N263" s="203">
        <v>3012</v>
      </c>
      <c r="O263">
        <f t="shared" si="41"/>
        <v>7</v>
      </c>
      <c r="P263" s="21">
        <f t="shared" si="40"/>
        <v>3</v>
      </c>
      <c r="T263" t="str">
        <f>IF(C263="Boss","--",INDEX('Enemy Waves'!AB:AB,IFERROR(MATCH('OLD Mission Enemy Waves'!D:D,'Enemy Waves'!A:A,0),1)))</f>
        <v>67</v>
      </c>
      <c r="U263">
        <f t="shared" ref="U263:U326" si="44">SUM(V263:X263)</f>
        <v>3</v>
      </c>
      <c r="V263">
        <f>INT(LEFT(RIGHT($N263,3),1))</f>
        <v>0</v>
      </c>
      <c r="W263">
        <f>INT(LEFT(RIGHT($N263,2),1))</f>
        <v>1</v>
      </c>
      <c r="X263">
        <f>INT(LEFT(RIGHT($N263,1),1))</f>
        <v>2</v>
      </c>
      <c r="Z263">
        <v>1</v>
      </c>
      <c r="AA263">
        <v>3</v>
      </c>
      <c r="AC263" t="str">
        <f>IF(INT(U263&amp;V263&amp;W263&amp;X263)=N263,"","ERR")</f>
        <v/>
      </c>
      <c r="AD263">
        <v>18</v>
      </c>
      <c r="AF263">
        <v>4040</v>
      </c>
    </row>
    <row r="264" spans="1:32">
      <c r="A264" s="30">
        <v>67</v>
      </c>
      <c r="B264">
        <v>2</v>
      </c>
      <c r="C264" t="s">
        <v>14</v>
      </c>
      <c r="D264" s="79">
        <f t="shared" si="43"/>
        <v>2330672</v>
      </c>
      <c r="E264">
        <v>100</v>
      </c>
      <c r="F264" t="s">
        <v>411</v>
      </c>
      <c r="G264">
        <f t="shared" si="42"/>
        <v>100</v>
      </c>
      <c r="H264">
        <v>3</v>
      </c>
      <c r="I264" s="21" t="s">
        <v>1247</v>
      </c>
      <c r="K264" s="21">
        <f>INDEX(Missions!K:K,MATCH('OLD Mission Enemy Waves'!A264,Missions!A:A,0))</f>
        <v>2</v>
      </c>
      <c r="L264" s="21">
        <f>INDEX(AffinityRel[AffinityWeak],MATCH(K264,AffinityRel[Affinity],0))</f>
        <v>3</v>
      </c>
      <c r="M264">
        <v>3</v>
      </c>
      <c r="N264" s="203">
        <v>4202</v>
      </c>
      <c r="O264">
        <f t="shared" si="41"/>
        <v>7</v>
      </c>
      <c r="P264" s="21">
        <f t="shared" si="40"/>
        <v>3</v>
      </c>
      <c r="T264" t="str">
        <f>IF(C264="Boss","--",INDEX('Enemy Waves'!AB:AB,IFERROR(MATCH('OLD Mission Enemy Waves'!D:D,'Enemy Waves'!A:A,0),1)))</f>
        <v>67</v>
      </c>
      <c r="U264">
        <f t="shared" si="44"/>
        <v>4</v>
      </c>
      <c r="V264">
        <f>INT(LEFT(RIGHT($N264,3),1))</f>
        <v>2</v>
      </c>
      <c r="W264">
        <f>INT(LEFT(RIGHT($N264,2),1))</f>
        <v>0</v>
      </c>
      <c r="X264">
        <f>INT(LEFT(RIGHT($N264,1),1))</f>
        <v>2</v>
      </c>
      <c r="Z264">
        <v>1</v>
      </c>
      <c r="AA264">
        <v>3</v>
      </c>
      <c r="AC264" t="str">
        <f>IF(INT(U264&amp;V264&amp;W264&amp;X264)=N264,"","ERR")</f>
        <v/>
      </c>
      <c r="AF264">
        <v>4031</v>
      </c>
    </row>
    <row r="265" spans="1:32">
      <c r="A265" s="30">
        <v>67</v>
      </c>
      <c r="B265">
        <f>P265</f>
        <v>3</v>
      </c>
      <c r="C265" t="s">
        <v>13</v>
      </c>
      <c r="D265" s="79" t="str">
        <f t="shared" si="43"/>
        <v>b1067</v>
      </c>
      <c r="E265">
        <v>100</v>
      </c>
      <c r="F265" t="s">
        <v>242</v>
      </c>
      <c r="G265" t="str">
        <f t="shared" si="42"/>
        <v/>
      </c>
      <c r="H265">
        <v>3</v>
      </c>
      <c r="I265" s="21" t="s">
        <v>1247</v>
      </c>
      <c r="K265" s="21">
        <f>INDEX(Missions!K:K,MATCH('OLD Mission Enemy Waves'!A265,Missions!A:A,0))</f>
        <v>2</v>
      </c>
      <c r="L265" s="21">
        <f>INDEX(AffinityRel[AffinityWeak],MATCH(K265,AffinityRel[Affinity],0))</f>
        <v>3</v>
      </c>
      <c r="M265">
        <v>3</v>
      </c>
      <c r="N265" s="203">
        <f>INT(U265&amp;V265&amp;W265&amp;X265)</f>
        <v>0</v>
      </c>
      <c r="O265">
        <f t="shared" si="41"/>
        <v>7</v>
      </c>
      <c r="P265" s="21">
        <f t="shared" si="40"/>
        <v>3</v>
      </c>
      <c r="T265" t="str">
        <f>IF(C265="Boss","--",INDEX('Enemy Waves'!AB:AB,IFERROR(MATCH('OLD Mission Enemy Waves'!D:D,'Enemy Waves'!A:A,0),1)))</f>
        <v>--</v>
      </c>
      <c r="U265">
        <f t="shared" si="44"/>
        <v>0</v>
      </c>
      <c r="Z265">
        <v>1</v>
      </c>
      <c r="AA265">
        <v>3</v>
      </c>
      <c r="AF265">
        <v>4022</v>
      </c>
    </row>
    <row r="266" spans="1:32">
      <c r="A266" s="30">
        <v>68</v>
      </c>
      <c r="B266">
        <v>1</v>
      </c>
      <c r="C266" t="s">
        <v>14</v>
      </c>
      <c r="D266" s="79">
        <f t="shared" si="43"/>
        <v>2330681</v>
      </c>
      <c r="E266">
        <v>100</v>
      </c>
      <c r="F266" t="s">
        <v>416</v>
      </c>
      <c r="G266">
        <f t="shared" si="42"/>
        <v>100</v>
      </c>
      <c r="H266">
        <v>3</v>
      </c>
      <c r="I266" s="21" t="s">
        <v>1247</v>
      </c>
      <c r="K266" s="21">
        <f>INDEX(Missions!K:K,MATCH('OLD Mission Enemy Waves'!A266,Missions!A:A,0))</f>
        <v>2</v>
      </c>
      <c r="L266" s="21">
        <f>INDEX(AffinityRel[AffinityWeak],MATCH(K266,AffinityRel[Affinity],0))</f>
        <v>3</v>
      </c>
      <c r="M266">
        <v>3</v>
      </c>
      <c r="N266" s="203">
        <v>3210</v>
      </c>
      <c r="O266">
        <f t="shared" si="41"/>
        <v>11</v>
      </c>
      <c r="P266" s="21">
        <f t="shared" si="40"/>
        <v>4</v>
      </c>
      <c r="T266" t="str">
        <f>IF(C266="Boss","--",INDEX('Enemy Waves'!AB:AB,IFERROR(MATCH('OLD Mission Enemy Waves'!D:D,'Enemy Waves'!A:A,0),1)))</f>
        <v>68</v>
      </c>
      <c r="U266">
        <f t="shared" si="44"/>
        <v>3</v>
      </c>
      <c r="V266">
        <f>INT(LEFT(RIGHT($N266,3),1))</f>
        <v>2</v>
      </c>
      <c r="W266">
        <f>INT(LEFT(RIGHT($N266,2),1))</f>
        <v>1</v>
      </c>
      <c r="X266">
        <f>INT(LEFT(RIGHT($N266,1),1))</f>
        <v>0</v>
      </c>
      <c r="Z266">
        <v>2</v>
      </c>
      <c r="AA266">
        <v>4</v>
      </c>
      <c r="AC266" t="str">
        <f>IF(INT(U266&amp;V266&amp;W266&amp;X266)=N266,"","ERR")</f>
        <v/>
      </c>
      <c r="AD266">
        <v>19</v>
      </c>
      <c r="AF266">
        <v>4013</v>
      </c>
    </row>
    <row r="267" spans="1:32">
      <c r="A267" s="30">
        <v>68</v>
      </c>
      <c r="B267">
        <v>2</v>
      </c>
      <c r="C267" t="s">
        <v>14</v>
      </c>
      <c r="D267" s="79">
        <f t="shared" si="43"/>
        <v>2330682</v>
      </c>
      <c r="E267">
        <v>100</v>
      </c>
      <c r="F267" t="s">
        <v>419</v>
      </c>
      <c r="G267">
        <f t="shared" si="42"/>
        <v>100</v>
      </c>
      <c r="H267">
        <v>3</v>
      </c>
      <c r="I267" s="21" t="s">
        <v>1247</v>
      </c>
      <c r="K267" s="21">
        <f>INDEX(Missions!K:K,MATCH('OLD Mission Enemy Waves'!A267,Missions!A:A,0))</f>
        <v>2</v>
      </c>
      <c r="L267" s="21">
        <f>INDEX(AffinityRel[AffinityWeak],MATCH(K267,AffinityRel[Affinity],0))</f>
        <v>3</v>
      </c>
      <c r="M267">
        <v>3</v>
      </c>
      <c r="N267" s="203">
        <v>5122</v>
      </c>
      <c r="O267">
        <f t="shared" si="41"/>
        <v>11</v>
      </c>
      <c r="P267" s="21">
        <f t="shared" si="40"/>
        <v>4</v>
      </c>
      <c r="T267" t="str">
        <f>IF(C267="Boss","--",INDEX('Enemy Waves'!AB:AB,IFERROR(MATCH('OLD Mission Enemy Waves'!D:D,'Enemy Waves'!A:A,0),1)))</f>
        <v>68</v>
      </c>
      <c r="U267">
        <f t="shared" si="44"/>
        <v>5</v>
      </c>
      <c r="V267">
        <f>INT(LEFT(RIGHT($N267,3),1))</f>
        <v>1</v>
      </c>
      <c r="W267">
        <f>INT(LEFT(RIGHT($N267,2),1))</f>
        <v>2</v>
      </c>
      <c r="X267">
        <f>INT(LEFT(RIGHT($N267,1),1))</f>
        <v>2</v>
      </c>
      <c r="Z267">
        <v>2</v>
      </c>
      <c r="AA267">
        <v>4</v>
      </c>
      <c r="AC267" t="str">
        <f>IF(INT(U267&amp;V267&amp;W267&amp;X267)=N267,"","ERR")</f>
        <v/>
      </c>
      <c r="AF267">
        <v>4004</v>
      </c>
    </row>
    <row r="268" spans="1:32">
      <c r="A268" s="30">
        <v>68</v>
      </c>
      <c r="B268">
        <v>3</v>
      </c>
      <c r="C268" t="s">
        <v>14</v>
      </c>
      <c r="D268" s="79">
        <f t="shared" si="43"/>
        <v>2330683</v>
      </c>
      <c r="E268">
        <v>100</v>
      </c>
      <c r="F268" t="s">
        <v>416</v>
      </c>
      <c r="G268">
        <f t="shared" si="42"/>
        <v>100</v>
      </c>
      <c r="H268">
        <v>3</v>
      </c>
      <c r="I268" s="21" t="s">
        <v>1247</v>
      </c>
      <c r="K268" s="21">
        <f>INDEX(Missions!K:K,MATCH('OLD Mission Enemy Waves'!A268,Missions!A:A,0))</f>
        <v>2</v>
      </c>
      <c r="L268" s="21">
        <f>INDEX(AffinityRel[AffinityWeak],MATCH(K268,AffinityRel[Affinity],0))</f>
        <v>3</v>
      </c>
      <c r="M268">
        <v>3</v>
      </c>
      <c r="N268" s="203">
        <v>3012</v>
      </c>
      <c r="O268">
        <f t="shared" si="41"/>
        <v>11</v>
      </c>
      <c r="P268" s="21">
        <f t="shared" si="40"/>
        <v>4</v>
      </c>
      <c r="T268" t="str">
        <f>IF(C268="Boss","--",INDEX('Enemy Waves'!AB:AB,IFERROR(MATCH('OLD Mission Enemy Waves'!D:D,'Enemy Waves'!A:A,0),1)))</f>
        <v>68</v>
      </c>
      <c r="U268">
        <f t="shared" si="44"/>
        <v>3</v>
      </c>
      <c r="V268">
        <f>INT(LEFT(RIGHT($N268,3),1))</f>
        <v>0</v>
      </c>
      <c r="W268">
        <f>INT(LEFT(RIGHT($N268,2),1))</f>
        <v>1</v>
      </c>
      <c r="X268">
        <f>INT(LEFT(RIGHT($N268,1),1))</f>
        <v>2</v>
      </c>
      <c r="AC268" t="str">
        <f>IF(INT(U268&amp;V268&amp;W268&amp;X268)=N268,"","ERR")</f>
        <v/>
      </c>
      <c r="AF268">
        <v>4400</v>
      </c>
    </row>
    <row r="269" spans="1:32">
      <c r="A269" s="30">
        <v>68</v>
      </c>
      <c r="B269">
        <f>P269</f>
        <v>4</v>
      </c>
      <c r="C269" t="s">
        <v>13</v>
      </c>
      <c r="D269" s="79" t="str">
        <f t="shared" si="43"/>
        <v>b1068</v>
      </c>
      <c r="E269">
        <v>100</v>
      </c>
      <c r="F269" t="s">
        <v>242</v>
      </c>
      <c r="G269" t="str">
        <f t="shared" si="42"/>
        <v/>
      </c>
      <c r="H269">
        <v>3</v>
      </c>
      <c r="I269" s="21" t="s">
        <v>1247</v>
      </c>
      <c r="K269" s="21">
        <f>INDEX(Missions!K:K,MATCH('OLD Mission Enemy Waves'!A269,Missions!A:A,0))</f>
        <v>2</v>
      </c>
      <c r="L269" s="21">
        <f>INDEX(AffinityRel[AffinityWeak],MATCH(K269,AffinityRel[Affinity],0))</f>
        <v>3</v>
      </c>
      <c r="M269">
        <v>3</v>
      </c>
      <c r="N269" s="203">
        <f>INT(U269&amp;V269&amp;W269&amp;X269)</f>
        <v>0</v>
      </c>
      <c r="O269">
        <f t="shared" si="41"/>
        <v>11</v>
      </c>
      <c r="P269" s="21">
        <f t="shared" si="40"/>
        <v>4</v>
      </c>
      <c r="T269" t="str">
        <f>IF(C269="Boss","--",INDEX('Enemy Waves'!AB:AB,IFERROR(MATCH('OLD Mission Enemy Waves'!D:D,'Enemy Waves'!A:A,0),1)))</f>
        <v>--</v>
      </c>
      <c r="U269">
        <f t="shared" si="44"/>
        <v>0</v>
      </c>
      <c r="Z269">
        <v>2</v>
      </c>
      <c r="AA269">
        <v>4</v>
      </c>
      <c r="AF269">
        <v>4220</v>
      </c>
    </row>
    <row r="270" spans="1:32">
      <c r="A270" s="30">
        <v>69</v>
      </c>
      <c r="B270">
        <v>1</v>
      </c>
      <c r="C270" t="s">
        <v>14</v>
      </c>
      <c r="D270" s="79">
        <f t="shared" si="43"/>
        <v>2330691</v>
      </c>
      <c r="E270">
        <v>100</v>
      </c>
      <c r="F270" t="s">
        <v>993</v>
      </c>
      <c r="G270">
        <f t="shared" si="42"/>
        <v>100</v>
      </c>
      <c r="H270">
        <v>3</v>
      </c>
      <c r="I270" s="21" t="s">
        <v>1247</v>
      </c>
      <c r="K270" s="21">
        <f>INDEX(Missions!K:K,MATCH('OLD Mission Enemy Waves'!A270,Missions!A:A,0))</f>
        <v>2</v>
      </c>
      <c r="L270" s="21">
        <f>INDEX(AffinityRel[AffinityWeak],MATCH(K270,AffinityRel[Affinity],0))</f>
        <v>3</v>
      </c>
      <c r="M270">
        <v>3</v>
      </c>
      <c r="N270" s="203">
        <v>4112</v>
      </c>
      <c r="O270">
        <f t="shared" si="41"/>
        <v>12</v>
      </c>
      <c r="P270" s="21">
        <f t="shared" si="40"/>
        <v>4</v>
      </c>
      <c r="T270" t="str">
        <f>IF(C270="Boss","--",INDEX('Enemy Waves'!AB:AB,IFERROR(MATCH('OLD Mission Enemy Waves'!D:D,'Enemy Waves'!A:A,0),1)))</f>
        <v>69</v>
      </c>
      <c r="U270">
        <f t="shared" si="44"/>
        <v>4</v>
      </c>
      <c r="V270">
        <f>INT(LEFT(RIGHT($N270,3),1))</f>
        <v>1</v>
      </c>
      <c r="W270">
        <f>INT(LEFT(RIGHT($N270,2),1))</f>
        <v>1</v>
      </c>
      <c r="X270">
        <f>INT(LEFT(RIGHT($N270,1),1))</f>
        <v>2</v>
      </c>
      <c r="Z270">
        <v>3</v>
      </c>
      <c r="AA270">
        <v>4</v>
      </c>
      <c r="AC270" t="str">
        <f>IF(INT(U270&amp;V270&amp;W270&amp;X270)=N270,"","ERR")</f>
        <v/>
      </c>
      <c r="AD270">
        <v>20</v>
      </c>
      <c r="AF270">
        <v>5500</v>
      </c>
    </row>
    <row r="271" spans="1:32">
      <c r="A271" s="30">
        <v>69</v>
      </c>
      <c r="B271">
        <v>2</v>
      </c>
      <c r="C271" t="s">
        <v>14</v>
      </c>
      <c r="D271" s="79">
        <f t="shared" si="43"/>
        <v>2330692</v>
      </c>
      <c r="E271">
        <v>100</v>
      </c>
      <c r="F271" t="s">
        <v>412</v>
      </c>
      <c r="G271">
        <f t="shared" si="42"/>
        <v>100</v>
      </c>
      <c r="H271">
        <v>3</v>
      </c>
      <c r="I271" s="21" t="s">
        <v>1247</v>
      </c>
      <c r="K271" s="21">
        <f>INDEX(Missions!K:K,MATCH('OLD Mission Enemy Waves'!A271,Missions!A:A,0))</f>
        <v>2</v>
      </c>
      <c r="L271" s="21">
        <f>INDEX(AffinityRel[AffinityWeak],MATCH(K271,AffinityRel[Affinity],0))</f>
        <v>3</v>
      </c>
      <c r="M271">
        <v>3</v>
      </c>
      <c r="N271" s="203">
        <v>5221</v>
      </c>
      <c r="O271">
        <f t="shared" si="41"/>
        <v>12</v>
      </c>
      <c r="P271" s="21">
        <f t="shared" si="40"/>
        <v>4</v>
      </c>
      <c r="T271" t="str">
        <f>IF(C271="Boss","--",INDEX('Enemy Waves'!AB:AB,IFERROR(MATCH('OLD Mission Enemy Waves'!D:D,'Enemy Waves'!A:A,0),1)))</f>
        <v>69</v>
      </c>
      <c r="U271">
        <f t="shared" si="44"/>
        <v>5</v>
      </c>
      <c r="V271">
        <f>INT(LEFT(RIGHT($N271,3),1))</f>
        <v>2</v>
      </c>
      <c r="W271">
        <f>INT(LEFT(RIGHT($N271,2),1))</f>
        <v>2</v>
      </c>
      <c r="X271">
        <f>INT(LEFT(RIGHT($N271,1),1))</f>
        <v>1</v>
      </c>
      <c r="Z271">
        <v>3</v>
      </c>
      <c r="AA271">
        <v>4</v>
      </c>
      <c r="AC271" t="str">
        <f>IF(INT(U271&amp;V271&amp;W271&amp;X271)=N271,"","ERR")</f>
        <v/>
      </c>
      <c r="AF271">
        <v>5320</v>
      </c>
    </row>
    <row r="272" spans="1:32">
      <c r="A272" s="30">
        <v>69</v>
      </c>
      <c r="B272">
        <v>3</v>
      </c>
      <c r="C272" t="s">
        <v>14</v>
      </c>
      <c r="D272" s="79">
        <f t="shared" si="43"/>
        <v>2330693</v>
      </c>
      <c r="E272">
        <v>100</v>
      </c>
      <c r="F272" t="s">
        <v>410</v>
      </c>
      <c r="G272">
        <f t="shared" si="42"/>
        <v>100</v>
      </c>
      <c r="H272">
        <v>3</v>
      </c>
      <c r="I272" s="21" t="s">
        <v>1247</v>
      </c>
      <c r="K272" s="21">
        <f>INDEX(Missions!K:K,MATCH('OLD Mission Enemy Waves'!A272,Missions!A:A,0))</f>
        <v>2</v>
      </c>
      <c r="L272" s="21">
        <f>INDEX(AffinityRel[AffinityWeak],MATCH(K272,AffinityRel[Affinity],0))</f>
        <v>3</v>
      </c>
      <c r="M272">
        <v>3</v>
      </c>
      <c r="N272" s="203">
        <v>3102</v>
      </c>
      <c r="O272">
        <f t="shared" si="41"/>
        <v>12</v>
      </c>
      <c r="P272" s="21">
        <f t="shared" si="40"/>
        <v>4</v>
      </c>
      <c r="T272" t="str">
        <f>IF(C272="Boss","--",INDEX('Enemy Waves'!AB:AB,IFERROR(MATCH('OLD Mission Enemy Waves'!D:D,'Enemy Waves'!A:A,0),1)))</f>
        <v>69</v>
      </c>
      <c r="U272">
        <f t="shared" si="44"/>
        <v>3</v>
      </c>
      <c r="V272">
        <f>INT(LEFT(RIGHT($N272,3),1))</f>
        <v>1</v>
      </c>
      <c r="W272">
        <f>INT(LEFT(RIGHT($N272,2),1))</f>
        <v>0</v>
      </c>
      <c r="X272">
        <f>INT(LEFT(RIGHT($N272,1),1))</f>
        <v>2</v>
      </c>
      <c r="AC272" t="str">
        <f>IF(INT(U272&amp;V272&amp;W272&amp;X272)=N272,"","ERR")</f>
        <v/>
      </c>
      <c r="AF272">
        <v>5302</v>
      </c>
    </row>
    <row r="273" spans="1:32">
      <c r="A273" s="30">
        <v>69</v>
      </c>
      <c r="B273">
        <f>P273</f>
        <v>4</v>
      </c>
      <c r="C273" t="s">
        <v>13</v>
      </c>
      <c r="D273" s="79" t="str">
        <f t="shared" si="43"/>
        <v>b1069</v>
      </c>
      <c r="E273">
        <v>100</v>
      </c>
      <c r="F273" t="s">
        <v>242</v>
      </c>
      <c r="G273" t="str">
        <f t="shared" si="42"/>
        <v/>
      </c>
      <c r="H273">
        <v>3</v>
      </c>
      <c r="I273" s="21" t="s">
        <v>1247</v>
      </c>
      <c r="K273" s="21">
        <f>INDEX(Missions!K:K,MATCH('OLD Mission Enemy Waves'!A273,Missions!A:A,0))</f>
        <v>2</v>
      </c>
      <c r="L273" s="21">
        <f>INDEX(AffinityRel[AffinityWeak],MATCH(K273,AffinityRel[Affinity],0))</f>
        <v>3</v>
      </c>
      <c r="M273">
        <v>3</v>
      </c>
      <c r="N273" s="203">
        <f>INT(U273&amp;V273&amp;W273&amp;X273)</f>
        <v>0</v>
      </c>
      <c r="O273">
        <f t="shared" si="41"/>
        <v>12</v>
      </c>
      <c r="P273" s="21">
        <f t="shared" si="40"/>
        <v>4</v>
      </c>
      <c r="T273" t="str">
        <f>IF(C273="Boss","--",INDEX('Enemy Waves'!AB:AB,IFERROR(MATCH('OLD Mission Enemy Waves'!D:D,'Enemy Waves'!A:A,0),1)))</f>
        <v>--</v>
      </c>
      <c r="U273">
        <f t="shared" si="44"/>
        <v>0</v>
      </c>
      <c r="Z273">
        <v>3</v>
      </c>
      <c r="AA273">
        <v>4</v>
      </c>
      <c r="AF273">
        <v>5221</v>
      </c>
    </row>
    <row r="274" spans="1:32">
      <c r="A274" s="30">
        <v>70</v>
      </c>
      <c r="B274">
        <v>1</v>
      </c>
      <c r="C274" t="s">
        <v>14</v>
      </c>
      <c r="D274" s="79">
        <f t="shared" si="43"/>
        <v>2330701</v>
      </c>
      <c r="E274">
        <v>100</v>
      </c>
      <c r="F274" t="s">
        <v>993</v>
      </c>
      <c r="G274">
        <f t="shared" si="42"/>
        <v>100</v>
      </c>
      <c r="H274">
        <v>3</v>
      </c>
      <c r="I274" s="21" t="s">
        <v>1247</v>
      </c>
      <c r="K274" s="21">
        <f>INDEX(Missions!K:K,MATCH('OLD Mission Enemy Waves'!A274,Missions!A:A,0))</f>
        <v>2</v>
      </c>
      <c r="L274" s="21">
        <f>INDEX(AffinityRel[AffinityWeak],MATCH(K274,AffinityRel[Affinity],0))</f>
        <v>3</v>
      </c>
      <c r="M274">
        <v>3</v>
      </c>
      <c r="N274" s="203">
        <v>4211</v>
      </c>
      <c r="O274">
        <f t="shared" si="41"/>
        <v>13</v>
      </c>
      <c r="P274" s="21">
        <f t="shared" si="40"/>
        <v>5</v>
      </c>
      <c r="T274" t="str">
        <f>IF(C274="Boss","--",INDEX('Enemy Waves'!AB:AB,IFERROR(MATCH('OLD Mission Enemy Waves'!D:D,'Enemy Waves'!A:A,0),1)))</f>
        <v>70</v>
      </c>
      <c r="U274">
        <f t="shared" si="44"/>
        <v>4</v>
      </c>
      <c r="V274">
        <f>INT(LEFT(RIGHT($N274,3),1))</f>
        <v>2</v>
      </c>
      <c r="W274">
        <f>INT(LEFT(RIGHT($N274,2),1))</f>
        <v>1</v>
      </c>
      <c r="X274">
        <f>INT(LEFT(RIGHT($N274,1),1))</f>
        <v>1</v>
      </c>
      <c r="Z274">
        <v>4</v>
      </c>
      <c r="AA274">
        <v>5</v>
      </c>
      <c r="AC274" t="str">
        <f>IF(INT(U274&amp;V274&amp;W274&amp;X274)=N274,"","ERR")</f>
        <v/>
      </c>
      <c r="AD274">
        <v>21</v>
      </c>
      <c r="AF274">
        <v>3021</v>
      </c>
    </row>
    <row r="275" spans="1:32">
      <c r="A275" s="30">
        <v>70</v>
      </c>
      <c r="B275">
        <v>2</v>
      </c>
      <c r="C275" t="s">
        <v>14</v>
      </c>
      <c r="D275" s="79">
        <f t="shared" si="43"/>
        <v>2330702</v>
      </c>
      <c r="E275">
        <v>100</v>
      </c>
      <c r="F275" t="s">
        <v>413</v>
      </c>
      <c r="G275">
        <f t="shared" si="42"/>
        <v>100</v>
      </c>
      <c r="H275">
        <v>3</v>
      </c>
      <c r="I275" s="21" t="s">
        <v>1247</v>
      </c>
      <c r="K275" s="21">
        <f>INDEX(Missions!K:K,MATCH('OLD Mission Enemy Waves'!A275,Missions!A:A,0))</f>
        <v>2</v>
      </c>
      <c r="L275" s="21">
        <f>INDEX(AffinityRel[AffinityWeak],MATCH(K275,AffinityRel[Affinity],0))</f>
        <v>3</v>
      </c>
      <c r="M275">
        <v>3</v>
      </c>
      <c r="N275" s="203">
        <v>2020</v>
      </c>
      <c r="O275">
        <f t="shared" si="41"/>
        <v>13</v>
      </c>
      <c r="P275" s="21">
        <f t="shared" si="40"/>
        <v>5</v>
      </c>
      <c r="T275" t="str">
        <f>IF(C275="Boss","--",INDEX('Enemy Waves'!AB:AB,IFERROR(MATCH('OLD Mission Enemy Waves'!D:D,'Enemy Waves'!A:A,0),1)))</f>
        <v>70</v>
      </c>
      <c r="U275">
        <f t="shared" si="44"/>
        <v>2</v>
      </c>
      <c r="V275">
        <f>INT(LEFT(RIGHT($N275,3),1))</f>
        <v>0</v>
      </c>
      <c r="W275">
        <f>INT(LEFT(RIGHT($N275,2),1))</f>
        <v>2</v>
      </c>
      <c r="X275">
        <f>INT(LEFT(RIGHT($N275,1),1))</f>
        <v>0</v>
      </c>
      <c r="Z275">
        <v>4</v>
      </c>
      <c r="AA275">
        <v>5</v>
      </c>
      <c r="AC275" t="str">
        <f>IF(INT(U275&amp;V275&amp;W275&amp;X275)=N275,"","ERR")</f>
        <v/>
      </c>
      <c r="AF275">
        <v>3012</v>
      </c>
    </row>
    <row r="276" spans="1:32">
      <c r="A276" s="30">
        <v>70</v>
      </c>
      <c r="B276">
        <v>3</v>
      </c>
      <c r="C276" t="s">
        <v>14</v>
      </c>
      <c r="D276" s="79">
        <f t="shared" si="43"/>
        <v>2330703</v>
      </c>
      <c r="E276">
        <v>100</v>
      </c>
      <c r="F276" t="s">
        <v>409</v>
      </c>
      <c r="G276">
        <f t="shared" si="42"/>
        <v>100</v>
      </c>
      <c r="H276">
        <v>3</v>
      </c>
      <c r="I276" s="21" t="s">
        <v>1247</v>
      </c>
      <c r="K276" s="21">
        <f>INDEX(Missions!K:K,MATCH('OLD Mission Enemy Waves'!A276,Missions!A:A,0))</f>
        <v>2</v>
      </c>
      <c r="L276" s="21">
        <f>INDEX(AffinityRel[AffinityWeak],MATCH(K276,AffinityRel[Affinity],0))</f>
        <v>3</v>
      </c>
      <c r="M276">
        <v>3</v>
      </c>
      <c r="N276" s="203">
        <v>2200</v>
      </c>
      <c r="O276">
        <f t="shared" si="41"/>
        <v>13</v>
      </c>
      <c r="P276" s="21">
        <f t="shared" si="40"/>
        <v>5</v>
      </c>
      <c r="T276" t="str">
        <f>IF(C276="Boss","--",INDEX('Enemy Waves'!AB:AB,IFERROR(MATCH('OLD Mission Enemy Waves'!D:D,'Enemy Waves'!A:A,0),1)))</f>
        <v>70</v>
      </c>
      <c r="U276">
        <f t="shared" si="44"/>
        <v>2</v>
      </c>
      <c r="V276">
        <f>INT(LEFT(RIGHT($N276,3),1))</f>
        <v>2</v>
      </c>
      <c r="W276">
        <f>INT(LEFT(RIGHT($N276,2),1))</f>
        <v>0</v>
      </c>
      <c r="X276">
        <f>INT(LEFT(RIGHT($N276,1),1))</f>
        <v>0</v>
      </c>
      <c r="AC276" t="str">
        <f>IF(INT(U276&amp;V276&amp;W276&amp;X276)=N276,"","ERR")</f>
        <v/>
      </c>
      <c r="AF276">
        <v>3003</v>
      </c>
    </row>
    <row r="277" spans="1:32">
      <c r="A277" s="30">
        <v>70</v>
      </c>
      <c r="B277">
        <v>4</v>
      </c>
      <c r="C277" t="s">
        <v>14</v>
      </c>
      <c r="D277" s="79">
        <f t="shared" si="43"/>
        <v>2330704</v>
      </c>
      <c r="E277">
        <v>100</v>
      </c>
      <c r="F277" t="s">
        <v>412</v>
      </c>
      <c r="G277">
        <f t="shared" si="42"/>
        <v>100</v>
      </c>
      <c r="H277">
        <v>3</v>
      </c>
      <c r="I277" s="21" t="s">
        <v>1247</v>
      </c>
      <c r="K277" s="21">
        <f>INDEX(Missions!K:K,MATCH('OLD Mission Enemy Waves'!A277,Missions!A:A,0))</f>
        <v>2</v>
      </c>
      <c r="L277" s="21">
        <f>INDEX(AffinityRel[AffinityWeak],MATCH(K277,AffinityRel[Affinity],0))</f>
        <v>3</v>
      </c>
      <c r="M277">
        <v>3</v>
      </c>
      <c r="N277" s="203">
        <v>5221</v>
      </c>
      <c r="O277">
        <f t="shared" si="41"/>
        <v>13</v>
      </c>
      <c r="P277" s="21">
        <f t="shared" si="40"/>
        <v>5</v>
      </c>
      <c r="T277" t="str">
        <f>IF(C277="Boss","--",INDEX('Enemy Waves'!AB:AB,IFERROR(MATCH('OLD Mission Enemy Waves'!D:D,'Enemy Waves'!A:A,0),1)))</f>
        <v>70</v>
      </c>
      <c r="U277">
        <f t="shared" si="44"/>
        <v>5</v>
      </c>
      <c r="V277">
        <f>INT(LEFT(RIGHT($N277,3),1))</f>
        <v>2</v>
      </c>
      <c r="W277">
        <f>INT(LEFT(RIGHT($N277,2),1))</f>
        <v>2</v>
      </c>
      <c r="X277">
        <f>INT(LEFT(RIGHT($N277,1),1))</f>
        <v>1</v>
      </c>
      <c r="AC277" t="str">
        <f>IF(INT(U277&amp;V277&amp;W277&amp;X277)=N277,"","ERR")</f>
        <v/>
      </c>
      <c r="AF277">
        <v>3300</v>
      </c>
    </row>
    <row r="278" spans="1:32">
      <c r="A278" s="30">
        <v>70</v>
      </c>
      <c r="B278">
        <f>P278</f>
        <v>5</v>
      </c>
      <c r="C278" t="s">
        <v>13</v>
      </c>
      <c r="D278" s="79" t="str">
        <f t="shared" si="43"/>
        <v>b1070</v>
      </c>
      <c r="E278">
        <v>100</v>
      </c>
      <c r="F278" t="s">
        <v>242</v>
      </c>
      <c r="G278" t="str">
        <f t="shared" si="42"/>
        <v/>
      </c>
      <c r="H278">
        <v>3</v>
      </c>
      <c r="I278" s="21" t="s">
        <v>1247</v>
      </c>
      <c r="K278" s="21">
        <f>INDEX(Missions!K:K,MATCH('OLD Mission Enemy Waves'!A278,Missions!A:A,0))</f>
        <v>2</v>
      </c>
      <c r="L278" s="21">
        <f>INDEX(AffinityRel[AffinityWeak],MATCH(K278,AffinityRel[Affinity],0))</f>
        <v>3</v>
      </c>
      <c r="M278">
        <v>3</v>
      </c>
      <c r="N278" s="203">
        <f>INT(U278&amp;V278&amp;W278&amp;X278)</f>
        <v>0</v>
      </c>
      <c r="O278">
        <f t="shared" si="41"/>
        <v>13</v>
      </c>
      <c r="P278" s="21">
        <f t="shared" si="40"/>
        <v>5</v>
      </c>
      <c r="T278" t="str">
        <f>IF(C278="Boss","--",INDEX('Enemy Waves'!AB:AB,IFERROR(MATCH('OLD Mission Enemy Waves'!D:D,'Enemy Waves'!A:A,0),1)))</f>
        <v>--</v>
      </c>
      <c r="U278">
        <f t="shared" si="44"/>
        <v>0</v>
      </c>
      <c r="Z278">
        <v>4</v>
      </c>
      <c r="AA278">
        <v>5</v>
      </c>
      <c r="AF278">
        <v>3210</v>
      </c>
    </row>
    <row r="279" spans="1:32">
      <c r="A279" s="30">
        <v>71</v>
      </c>
      <c r="B279">
        <v>1</v>
      </c>
      <c r="C279" t="s">
        <v>14</v>
      </c>
      <c r="D279" s="79">
        <f t="shared" si="43"/>
        <v>3130711</v>
      </c>
      <c r="E279">
        <v>100</v>
      </c>
      <c r="F279" t="s">
        <v>410</v>
      </c>
      <c r="G279">
        <f t="shared" si="42"/>
        <v>100</v>
      </c>
      <c r="H279">
        <v>3</v>
      </c>
      <c r="I279" s="21" t="s">
        <v>1245</v>
      </c>
      <c r="K279" s="21">
        <f>INDEX(Missions!K:K,MATCH('OLD Mission Enemy Waves'!A279,Missions!A:A,0))</f>
        <v>3</v>
      </c>
      <c r="L279" s="21">
        <f>INDEX(AffinityRel[AffinityWeak],MATCH(K279,AffinityRel[Affinity],0))</f>
        <v>1</v>
      </c>
      <c r="M279">
        <v>3</v>
      </c>
      <c r="N279" s="203">
        <v>3021</v>
      </c>
      <c r="O279">
        <f t="shared" si="41"/>
        <v>9</v>
      </c>
      <c r="P279" s="21">
        <f t="shared" si="40"/>
        <v>4</v>
      </c>
      <c r="T279" t="str">
        <f>IF(C279="Boss","--",INDEX('Enemy Waves'!AB:AB,IFERROR(MATCH('OLD Mission Enemy Waves'!D:D,'Enemy Waves'!A:A,0),1)))</f>
        <v>71</v>
      </c>
      <c r="U279">
        <f t="shared" si="44"/>
        <v>3</v>
      </c>
      <c r="V279">
        <f>INT(LEFT(RIGHT($N279,3),1))</f>
        <v>0</v>
      </c>
      <c r="W279">
        <f>INT(LEFT(RIGHT($N279,2),1))</f>
        <v>2</v>
      </c>
      <c r="X279">
        <f>INT(LEFT(RIGHT($N279,1),1))</f>
        <v>1</v>
      </c>
      <c r="Z279">
        <v>1</v>
      </c>
      <c r="AA279">
        <v>4</v>
      </c>
      <c r="AC279" t="str">
        <f>IF(INT(U279&amp;V279&amp;W279&amp;X279)=N279,"","ERR")</f>
        <v/>
      </c>
      <c r="AD279">
        <v>22</v>
      </c>
      <c r="AF279">
        <v>2200</v>
      </c>
    </row>
    <row r="280" spans="1:32">
      <c r="A280" s="30">
        <v>71</v>
      </c>
      <c r="B280">
        <v>2</v>
      </c>
      <c r="C280" t="s">
        <v>14</v>
      </c>
      <c r="D280" s="79">
        <f t="shared" si="43"/>
        <v>3130712</v>
      </c>
      <c r="E280">
        <v>100</v>
      </c>
      <c r="F280" t="s">
        <v>417</v>
      </c>
      <c r="G280">
        <f t="shared" si="42"/>
        <v>100</v>
      </c>
      <c r="H280">
        <v>3</v>
      </c>
      <c r="I280" s="21" t="s">
        <v>1245</v>
      </c>
      <c r="K280" s="21">
        <f>INDEX(Missions!K:K,MATCH('OLD Mission Enemy Waves'!A280,Missions!A:A,0))</f>
        <v>3</v>
      </c>
      <c r="L280" s="21">
        <f>INDEX(AffinityRel[AffinityWeak],MATCH(K280,AffinityRel[Affinity],0))</f>
        <v>1</v>
      </c>
      <c r="M280">
        <v>3</v>
      </c>
      <c r="N280" s="203">
        <v>3300</v>
      </c>
      <c r="O280">
        <f t="shared" si="41"/>
        <v>9</v>
      </c>
      <c r="P280" s="21">
        <f t="shared" si="40"/>
        <v>4</v>
      </c>
      <c r="T280" t="str">
        <f>IF(C280="Boss","--",INDEX('Enemy Waves'!AB:AB,IFERROR(MATCH('OLD Mission Enemy Waves'!D:D,'Enemy Waves'!A:A,0),1)))</f>
        <v>71</v>
      </c>
      <c r="U280">
        <f t="shared" si="44"/>
        <v>3</v>
      </c>
      <c r="V280">
        <f>INT(LEFT(RIGHT($N280,3),1))</f>
        <v>3</v>
      </c>
      <c r="W280">
        <f>INT(LEFT(RIGHT($N280,2),1))</f>
        <v>0</v>
      </c>
      <c r="X280">
        <f>INT(LEFT(RIGHT($N280,1),1))</f>
        <v>0</v>
      </c>
      <c r="Z280">
        <v>1</v>
      </c>
      <c r="AA280">
        <v>4</v>
      </c>
      <c r="AC280" t="str">
        <f>IF(INT(U280&amp;V280&amp;W280&amp;X280)=N280,"","ERR")</f>
        <v/>
      </c>
      <c r="AF280">
        <v>2110</v>
      </c>
    </row>
    <row r="281" spans="1:32">
      <c r="A281" s="30">
        <v>71</v>
      </c>
      <c r="B281">
        <v>3</v>
      </c>
      <c r="C281" t="s">
        <v>14</v>
      </c>
      <c r="D281" s="79">
        <f t="shared" si="43"/>
        <v>3130713</v>
      </c>
      <c r="E281">
        <v>100</v>
      </c>
      <c r="F281" t="s">
        <v>410</v>
      </c>
      <c r="G281">
        <f t="shared" si="42"/>
        <v>100</v>
      </c>
      <c r="H281">
        <v>3</v>
      </c>
      <c r="I281" s="21" t="s">
        <v>1245</v>
      </c>
      <c r="K281" s="21">
        <f>INDEX(Missions!K:K,MATCH('OLD Mission Enemy Waves'!A281,Missions!A:A,0))</f>
        <v>3</v>
      </c>
      <c r="L281" s="21">
        <f>INDEX(AffinityRel[AffinityWeak],MATCH(K281,AffinityRel[Affinity],0))</f>
        <v>1</v>
      </c>
      <c r="M281">
        <v>3</v>
      </c>
      <c r="N281" s="203">
        <v>3021</v>
      </c>
      <c r="O281">
        <f t="shared" si="41"/>
        <v>9</v>
      </c>
      <c r="P281" s="21">
        <f t="shared" si="40"/>
        <v>4</v>
      </c>
      <c r="T281" t="str">
        <f>IF(C281="Boss","--",INDEX('Enemy Waves'!AB:AB,IFERROR(MATCH('OLD Mission Enemy Waves'!D:D,'Enemy Waves'!A:A,0),1)))</f>
        <v>71</v>
      </c>
      <c r="U281">
        <f t="shared" si="44"/>
        <v>3</v>
      </c>
      <c r="V281">
        <f>INT(LEFT(RIGHT($N281,3),1))</f>
        <v>0</v>
      </c>
      <c r="W281">
        <f>INT(LEFT(RIGHT($N281,2),1))</f>
        <v>2</v>
      </c>
      <c r="X281">
        <f>INT(LEFT(RIGHT($N281,1),1))</f>
        <v>1</v>
      </c>
      <c r="AC281" t="str">
        <f>IF(INT(U281&amp;V281&amp;W281&amp;X281)=N281,"","ERR")</f>
        <v/>
      </c>
      <c r="AF281">
        <v>2020</v>
      </c>
    </row>
    <row r="282" spans="1:32">
      <c r="A282" s="30">
        <v>71</v>
      </c>
      <c r="B282">
        <f>P282</f>
        <v>4</v>
      </c>
      <c r="C282" t="s">
        <v>13</v>
      </c>
      <c r="D282" s="79" t="str">
        <f t="shared" si="43"/>
        <v>b1071</v>
      </c>
      <c r="E282">
        <v>100</v>
      </c>
      <c r="F282" t="s">
        <v>242</v>
      </c>
      <c r="G282" t="str">
        <f t="shared" si="42"/>
        <v/>
      </c>
      <c r="H282">
        <v>3</v>
      </c>
      <c r="I282" s="21" t="s">
        <v>1245</v>
      </c>
      <c r="K282" s="21">
        <f>INDEX(Missions!K:K,MATCH('OLD Mission Enemy Waves'!A282,Missions!A:A,0))</f>
        <v>3</v>
      </c>
      <c r="L282" s="21">
        <f>INDEX(AffinityRel[AffinityWeak],MATCH(K282,AffinityRel[Affinity],0))</f>
        <v>1</v>
      </c>
      <c r="M282">
        <v>3</v>
      </c>
      <c r="N282" s="203">
        <f>INT(U282&amp;V282&amp;W282&amp;X282)</f>
        <v>0</v>
      </c>
      <c r="O282">
        <f t="shared" si="41"/>
        <v>9</v>
      </c>
      <c r="P282" s="21">
        <f t="shared" si="40"/>
        <v>4</v>
      </c>
      <c r="T282" t="str">
        <f>IF(C282="Boss","--",INDEX('Enemy Waves'!AB:AB,IFERROR(MATCH('OLD Mission Enemy Waves'!D:D,'Enemy Waves'!A:A,0),1)))</f>
        <v>--</v>
      </c>
      <c r="U282">
        <f t="shared" si="44"/>
        <v>0</v>
      </c>
      <c r="Z282">
        <v>1</v>
      </c>
      <c r="AA282">
        <v>4</v>
      </c>
      <c r="AF282">
        <v>2011</v>
      </c>
    </row>
    <row r="283" spans="1:32">
      <c r="A283" s="30">
        <v>72</v>
      </c>
      <c r="B283">
        <v>1</v>
      </c>
      <c r="C283" t="s">
        <v>14</v>
      </c>
      <c r="D283" s="79">
        <f t="shared" si="43"/>
        <v>3130721</v>
      </c>
      <c r="E283">
        <v>100</v>
      </c>
      <c r="F283" t="s">
        <v>410</v>
      </c>
      <c r="G283">
        <f t="shared" si="42"/>
        <v>100</v>
      </c>
      <c r="H283">
        <v>3</v>
      </c>
      <c r="I283" s="21" t="s">
        <v>1245</v>
      </c>
      <c r="K283" s="21">
        <f>INDEX(Missions!K:K,MATCH('OLD Mission Enemy Waves'!A283,Missions!A:A,0))</f>
        <v>3</v>
      </c>
      <c r="L283" s="21">
        <f>INDEX(AffinityRel[AffinityWeak],MATCH(K283,AffinityRel[Affinity],0))</f>
        <v>1</v>
      </c>
      <c r="M283">
        <v>3</v>
      </c>
      <c r="N283" s="203">
        <v>3021</v>
      </c>
      <c r="O283">
        <f t="shared" si="41"/>
        <v>11</v>
      </c>
      <c r="P283" s="21">
        <f t="shared" si="40"/>
        <v>4</v>
      </c>
      <c r="T283" t="str">
        <f>IF(C283="Boss","--",INDEX('Enemy Waves'!AB:AB,IFERROR(MATCH('OLD Mission Enemy Waves'!D:D,'Enemy Waves'!A:A,0),1)))</f>
        <v>72</v>
      </c>
      <c r="U283">
        <f t="shared" si="44"/>
        <v>3</v>
      </c>
      <c r="V283">
        <f>INT(LEFT(RIGHT($N283,3),1))</f>
        <v>0</v>
      </c>
      <c r="W283">
        <f>INT(LEFT(RIGHT($N283,2),1))</f>
        <v>2</v>
      </c>
      <c r="X283">
        <f>INT(LEFT(RIGHT($N283,1),1))</f>
        <v>1</v>
      </c>
      <c r="Z283">
        <v>2</v>
      </c>
      <c r="AA283">
        <v>4</v>
      </c>
      <c r="AC283" t="str">
        <f>IF(INT(U283&amp;V283&amp;W283&amp;X283)=N283,"","ERR")</f>
        <v/>
      </c>
      <c r="AD283">
        <v>23</v>
      </c>
      <c r="AF283">
        <v>2101</v>
      </c>
    </row>
    <row r="284" spans="1:32">
      <c r="A284" s="30">
        <v>72</v>
      </c>
      <c r="B284">
        <v>2</v>
      </c>
      <c r="C284" t="s">
        <v>14</v>
      </c>
      <c r="D284" s="79">
        <f t="shared" si="43"/>
        <v>3130722</v>
      </c>
      <c r="E284">
        <v>100</v>
      </c>
      <c r="F284" t="s">
        <v>412</v>
      </c>
      <c r="G284">
        <f t="shared" si="42"/>
        <v>100</v>
      </c>
      <c r="H284">
        <v>3</v>
      </c>
      <c r="I284" s="21" t="s">
        <v>1245</v>
      </c>
      <c r="K284" s="21">
        <f>INDEX(Missions!K:K,MATCH('OLD Mission Enemy Waves'!A284,Missions!A:A,0))</f>
        <v>3</v>
      </c>
      <c r="L284" s="21">
        <f>INDEX(AffinityRel[AffinityWeak],MATCH(K284,AffinityRel[Affinity],0))</f>
        <v>1</v>
      </c>
      <c r="M284">
        <v>3</v>
      </c>
      <c r="N284" s="203">
        <v>5221</v>
      </c>
      <c r="O284">
        <f t="shared" si="41"/>
        <v>11</v>
      </c>
      <c r="P284" s="21">
        <f t="shared" si="40"/>
        <v>4</v>
      </c>
      <c r="T284" t="str">
        <f>IF(C284="Boss","--",INDEX('Enemy Waves'!AB:AB,IFERROR(MATCH('OLD Mission Enemy Waves'!D:D,'Enemy Waves'!A:A,0),1)))</f>
        <v>72</v>
      </c>
      <c r="U284">
        <f t="shared" si="44"/>
        <v>5</v>
      </c>
      <c r="V284">
        <f>INT(LEFT(RIGHT($N284,3),1))</f>
        <v>2</v>
      </c>
      <c r="W284">
        <f>INT(LEFT(RIGHT($N284,2),1))</f>
        <v>2</v>
      </c>
      <c r="X284">
        <f>INT(LEFT(RIGHT($N284,1),1))</f>
        <v>1</v>
      </c>
      <c r="Z284">
        <v>2</v>
      </c>
      <c r="AA284">
        <v>4</v>
      </c>
      <c r="AC284" t="str">
        <f>IF(INT(U284&amp;V284&amp;W284&amp;X284)=N284,"","ERR")</f>
        <v/>
      </c>
      <c r="AF284">
        <v>2002</v>
      </c>
    </row>
    <row r="285" spans="1:32">
      <c r="A285" s="30">
        <v>72</v>
      </c>
      <c r="B285">
        <v>3</v>
      </c>
      <c r="C285" t="s">
        <v>14</v>
      </c>
      <c r="D285" s="79">
        <f t="shared" si="43"/>
        <v>3130723</v>
      </c>
      <c r="E285">
        <v>100</v>
      </c>
      <c r="F285" t="s">
        <v>410</v>
      </c>
      <c r="G285">
        <f t="shared" si="42"/>
        <v>100</v>
      </c>
      <c r="H285">
        <v>3</v>
      </c>
      <c r="I285" s="21" t="s">
        <v>1245</v>
      </c>
      <c r="K285" s="21">
        <f>INDEX(Missions!K:K,MATCH('OLD Mission Enemy Waves'!A285,Missions!A:A,0))</f>
        <v>3</v>
      </c>
      <c r="L285" s="21">
        <f>INDEX(AffinityRel[AffinityWeak],MATCH(K285,AffinityRel[Affinity],0))</f>
        <v>1</v>
      </c>
      <c r="M285">
        <v>3</v>
      </c>
      <c r="N285" s="203">
        <v>3030</v>
      </c>
      <c r="O285">
        <f t="shared" si="41"/>
        <v>11</v>
      </c>
      <c r="P285" s="21">
        <f t="shared" si="40"/>
        <v>4</v>
      </c>
      <c r="T285" t="str">
        <f>IF(C285="Boss","--",INDEX('Enemy Waves'!AB:AB,IFERROR(MATCH('OLD Mission Enemy Waves'!D:D,'Enemy Waves'!A:A,0),1)))</f>
        <v>72</v>
      </c>
      <c r="U285">
        <f t="shared" si="44"/>
        <v>3</v>
      </c>
      <c r="V285">
        <f>INT(LEFT(RIGHT($N285,3),1))</f>
        <v>0</v>
      </c>
      <c r="W285">
        <f>INT(LEFT(RIGHT($N285,2),1))</f>
        <v>3</v>
      </c>
      <c r="X285">
        <f>INT(LEFT(RIGHT($N285,1),1))</f>
        <v>0</v>
      </c>
      <c r="AC285" t="str">
        <f>IF(INT(U285&amp;V285&amp;W285&amp;X285)=N285,"","ERR")</f>
        <v/>
      </c>
      <c r="AF285">
        <v>3021</v>
      </c>
    </row>
    <row r="286" spans="1:32">
      <c r="A286" s="30">
        <v>72</v>
      </c>
      <c r="B286">
        <f>P286</f>
        <v>4</v>
      </c>
      <c r="C286" t="s">
        <v>13</v>
      </c>
      <c r="D286" s="79" t="str">
        <f t="shared" si="43"/>
        <v>b1072</v>
      </c>
      <c r="E286">
        <v>100</v>
      </c>
      <c r="F286" t="s">
        <v>242</v>
      </c>
      <c r="G286" t="str">
        <f t="shared" si="42"/>
        <v/>
      </c>
      <c r="H286">
        <v>3</v>
      </c>
      <c r="I286" s="21" t="s">
        <v>1245</v>
      </c>
      <c r="K286" s="21">
        <f>INDEX(Missions!K:K,MATCH('OLD Mission Enemy Waves'!A286,Missions!A:A,0))</f>
        <v>3</v>
      </c>
      <c r="L286" s="21">
        <f>INDEX(AffinityRel[AffinityWeak],MATCH(K286,AffinityRel[Affinity],0))</f>
        <v>1</v>
      </c>
      <c r="M286">
        <v>3</v>
      </c>
      <c r="N286" s="203">
        <f>INT(U286&amp;V286&amp;W286&amp;X286)</f>
        <v>0</v>
      </c>
      <c r="O286">
        <f t="shared" si="41"/>
        <v>11</v>
      </c>
      <c r="P286" s="21">
        <f t="shared" si="40"/>
        <v>4</v>
      </c>
      <c r="T286" t="str">
        <f>IF(C286="Boss","--",INDEX('Enemy Waves'!AB:AB,IFERROR(MATCH('OLD Mission Enemy Waves'!D:D,'Enemy Waves'!A:A,0),1)))</f>
        <v>--</v>
      </c>
      <c r="U286">
        <f t="shared" si="44"/>
        <v>0</v>
      </c>
      <c r="Z286">
        <v>2</v>
      </c>
      <c r="AA286">
        <v>4</v>
      </c>
      <c r="AF286">
        <v>3012</v>
      </c>
    </row>
    <row r="287" spans="1:32">
      <c r="A287" s="30">
        <v>73</v>
      </c>
      <c r="B287">
        <v>1</v>
      </c>
      <c r="C287" t="s">
        <v>14</v>
      </c>
      <c r="D287" s="79">
        <f t="shared" si="43"/>
        <v>3130731</v>
      </c>
      <c r="E287">
        <v>100</v>
      </c>
      <c r="F287" t="s">
        <v>1013</v>
      </c>
      <c r="G287">
        <f t="shared" si="42"/>
        <v>100</v>
      </c>
      <c r="H287">
        <v>3</v>
      </c>
      <c r="I287" s="21" t="s">
        <v>1245</v>
      </c>
      <c r="K287" s="21">
        <f>INDEX(Missions!K:K,MATCH('OLD Mission Enemy Waves'!A287,Missions!A:A,0))</f>
        <v>3</v>
      </c>
      <c r="L287" s="21">
        <f>INDEX(AffinityRel[AffinityWeak],MATCH(K287,AffinityRel[Affinity],0))</f>
        <v>1</v>
      </c>
      <c r="M287">
        <v>3</v>
      </c>
      <c r="N287" s="203">
        <v>4211</v>
      </c>
      <c r="O287">
        <f t="shared" si="41"/>
        <v>8</v>
      </c>
      <c r="P287" s="21">
        <f t="shared" si="40"/>
        <v>3</v>
      </c>
      <c r="T287" t="str">
        <f>IF(C287="Boss","--",INDEX('Enemy Waves'!AB:AB,IFERROR(MATCH('OLD Mission Enemy Waves'!D:D,'Enemy Waves'!A:A,0),1)))</f>
        <v>73</v>
      </c>
      <c r="U287">
        <f t="shared" si="44"/>
        <v>4</v>
      </c>
      <c r="V287">
        <f>INT(LEFT(RIGHT($N287,3),1))</f>
        <v>2</v>
      </c>
      <c r="W287">
        <f>INT(LEFT(RIGHT($N287,2),1))</f>
        <v>1</v>
      </c>
      <c r="X287">
        <f>INT(LEFT(RIGHT($N287,1),1))</f>
        <v>1</v>
      </c>
      <c r="Z287">
        <v>3</v>
      </c>
      <c r="AA287">
        <v>3</v>
      </c>
      <c r="AC287" t="str">
        <f>IF(INT(U287&amp;V287&amp;W287&amp;X287)=N287,"","ERR")</f>
        <v/>
      </c>
      <c r="AD287">
        <v>24</v>
      </c>
      <c r="AF287">
        <v>3003</v>
      </c>
    </row>
    <row r="288" spans="1:32">
      <c r="A288" s="30">
        <v>73</v>
      </c>
      <c r="B288">
        <v>2</v>
      </c>
      <c r="C288" t="s">
        <v>14</v>
      </c>
      <c r="D288" s="79">
        <f t="shared" si="43"/>
        <v>3130732</v>
      </c>
      <c r="E288">
        <v>100</v>
      </c>
      <c r="F288" t="s">
        <v>998</v>
      </c>
      <c r="G288">
        <f t="shared" si="42"/>
        <v>100</v>
      </c>
      <c r="H288">
        <v>3</v>
      </c>
      <c r="I288" s="21" t="s">
        <v>1245</v>
      </c>
      <c r="K288" s="21">
        <f>INDEX(Missions!K:K,MATCH('OLD Mission Enemy Waves'!A288,Missions!A:A,0))</f>
        <v>3</v>
      </c>
      <c r="L288" s="21">
        <f>INDEX(AffinityRel[AffinityWeak],MATCH(K288,AffinityRel[Affinity],0))</f>
        <v>1</v>
      </c>
      <c r="M288">
        <v>3</v>
      </c>
      <c r="N288" s="203">
        <v>4112</v>
      </c>
      <c r="O288">
        <f t="shared" si="41"/>
        <v>8</v>
      </c>
      <c r="P288" s="21">
        <f t="shared" si="40"/>
        <v>3</v>
      </c>
      <c r="T288" t="str">
        <f>IF(C288="Boss","--",INDEX('Enemy Waves'!AB:AB,IFERROR(MATCH('OLD Mission Enemy Waves'!D:D,'Enemy Waves'!A:A,0),1)))</f>
        <v>73</v>
      </c>
      <c r="U288">
        <f t="shared" si="44"/>
        <v>4</v>
      </c>
      <c r="V288">
        <f>INT(LEFT(RIGHT($N288,3),1))</f>
        <v>1</v>
      </c>
      <c r="W288">
        <f>INT(LEFT(RIGHT($N288,2),1))</f>
        <v>1</v>
      </c>
      <c r="X288">
        <f>INT(LEFT(RIGHT($N288,1),1))</f>
        <v>2</v>
      </c>
      <c r="Z288">
        <v>3</v>
      </c>
      <c r="AA288">
        <v>3</v>
      </c>
      <c r="AC288" t="str">
        <f>IF(INT(U288&amp;V288&amp;W288&amp;X288)=N288,"","ERR")</f>
        <v/>
      </c>
      <c r="AF288">
        <v>3300</v>
      </c>
    </row>
    <row r="289" spans="1:32">
      <c r="A289" s="30">
        <v>73</v>
      </c>
      <c r="B289">
        <f>P289</f>
        <v>3</v>
      </c>
      <c r="C289" t="s">
        <v>13</v>
      </c>
      <c r="D289" s="79" t="str">
        <f t="shared" si="43"/>
        <v>b1073</v>
      </c>
      <c r="E289">
        <v>100</v>
      </c>
      <c r="F289" t="s">
        <v>242</v>
      </c>
      <c r="G289" t="str">
        <f t="shared" si="42"/>
        <v/>
      </c>
      <c r="H289">
        <v>3</v>
      </c>
      <c r="I289" s="21" t="s">
        <v>1245</v>
      </c>
      <c r="K289" s="21">
        <f>INDEX(Missions!K:K,MATCH('OLD Mission Enemy Waves'!A289,Missions!A:A,0))</f>
        <v>3</v>
      </c>
      <c r="L289" s="21">
        <f>INDEX(AffinityRel[AffinityWeak],MATCH(K289,AffinityRel[Affinity],0))</f>
        <v>1</v>
      </c>
      <c r="M289">
        <v>3</v>
      </c>
      <c r="N289" s="203">
        <f>INT(U289&amp;V289&amp;W289&amp;X289)</f>
        <v>0</v>
      </c>
      <c r="O289">
        <f t="shared" si="41"/>
        <v>8</v>
      </c>
      <c r="P289" s="21">
        <f t="shared" si="40"/>
        <v>3</v>
      </c>
      <c r="T289" t="str">
        <f>IF(C289="Boss","--",INDEX('Enemy Waves'!AB:AB,IFERROR(MATCH('OLD Mission Enemy Waves'!D:D,'Enemy Waves'!A:A,0),1)))</f>
        <v>--</v>
      </c>
      <c r="U289">
        <f t="shared" si="44"/>
        <v>0</v>
      </c>
      <c r="Z289">
        <v>3</v>
      </c>
      <c r="AA289">
        <v>3</v>
      </c>
      <c r="AF289">
        <v>3210</v>
      </c>
    </row>
    <row r="290" spans="1:32">
      <c r="A290" s="30">
        <v>74</v>
      </c>
      <c r="B290">
        <v>1</v>
      </c>
      <c r="C290" t="s">
        <v>14</v>
      </c>
      <c r="D290" s="79">
        <f t="shared" si="43"/>
        <v>3130741</v>
      </c>
      <c r="E290">
        <v>100</v>
      </c>
      <c r="F290" t="s">
        <v>410</v>
      </c>
      <c r="G290">
        <f t="shared" si="42"/>
        <v>100</v>
      </c>
      <c r="H290">
        <v>3</v>
      </c>
      <c r="I290" s="21" t="s">
        <v>1245</v>
      </c>
      <c r="K290" s="21">
        <f>INDEX(Missions!K:K,MATCH('OLD Mission Enemy Waves'!A290,Missions!A:A,0))</f>
        <v>3</v>
      </c>
      <c r="L290" s="21">
        <f>INDEX(AffinityRel[AffinityWeak],MATCH(K290,AffinityRel[Affinity],0))</f>
        <v>1</v>
      </c>
      <c r="M290">
        <v>3</v>
      </c>
      <c r="N290" s="203">
        <v>3120</v>
      </c>
      <c r="O290">
        <f t="shared" si="41"/>
        <v>13</v>
      </c>
      <c r="P290" s="21">
        <f t="shared" si="40"/>
        <v>5</v>
      </c>
      <c r="T290" t="str">
        <f>IF(C290="Boss","--",INDEX('Enemy Waves'!AB:AB,IFERROR(MATCH('OLD Mission Enemy Waves'!D:D,'Enemy Waves'!A:A,0),1)))</f>
        <v>74</v>
      </c>
      <c r="U290">
        <f t="shared" si="44"/>
        <v>3</v>
      </c>
      <c r="V290">
        <f>INT(LEFT(RIGHT($N290,3),1))</f>
        <v>1</v>
      </c>
      <c r="W290">
        <f>INT(LEFT(RIGHT($N290,2),1))</f>
        <v>2</v>
      </c>
      <c r="X290">
        <f>INT(LEFT(RIGHT($N290,1),1))</f>
        <v>0</v>
      </c>
      <c r="Z290">
        <v>4</v>
      </c>
      <c r="AA290">
        <v>5</v>
      </c>
      <c r="AC290" t="str">
        <f>IF(INT(U290&amp;V290&amp;W290&amp;X290)=N290,"","ERR")</f>
        <v/>
      </c>
      <c r="AD290">
        <v>25</v>
      </c>
      <c r="AF290">
        <v>4211</v>
      </c>
    </row>
    <row r="291" spans="1:32">
      <c r="A291" s="30">
        <v>74</v>
      </c>
      <c r="B291">
        <v>2</v>
      </c>
      <c r="C291" t="s">
        <v>14</v>
      </c>
      <c r="D291" s="79">
        <f t="shared" si="43"/>
        <v>3130742</v>
      </c>
      <c r="E291">
        <v>100</v>
      </c>
      <c r="F291" t="s">
        <v>417</v>
      </c>
      <c r="G291">
        <f t="shared" si="42"/>
        <v>100</v>
      </c>
      <c r="H291">
        <v>3</v>
      </c>
      <c r="I291" s="21" t="s">
        <v>1245</v>
      </c>
      <c r="K291" s="21">
        <f>INDEX(Missions!K:K,MATCH('OLD Mission Enemy Waves'!A291,Missions!A:A,0))</f>
        <v>3</v>
      </c>
      <c r="L291" s="21">
        <f>INDEX(AffinityRel[AffinityWeak],MATCH(K291,AffinityRel[Affinity],0))</f>
        <v>1</v>
      </c>
      <c r="M291">
        <v>3</v>
      </c>
      <c r="N291" s="203">
        <v>3201</v>
      </c>
      <c r="O291">
        <f t="shared" si="41"/>
        <v>13</v>
      </c>
      <c r="P291" s="21">
        <f t="shared" si="40"/>
        <v>5</v>
      </c>
      <c r="T291" t="str">
        <f>IF(C291="Boss","--",INDEX('Enemy Waves'!AB:AB,IFERROR(MATCH('OLD Mission Enemy Waves'!D:D,'Enemy Waves'!A:A,0),1)))</f>
        <v>74</v>
      </c>
      <c r="U291">
        <f t="shared" si="44"/>
        <v>3</v>
      </c>
      <c r="V291">
        <f>INT(LEFT(RIGHT($N291,3),1))</f>
        <v>2</v>
      </c>
      <c r="W291">
        <f>INT(LEFT(RIGHT($N291,2),1))</f>
        <v>0</v>
      </c>
      <c r="X291">
        <f>INT(LEFT(RIGHT($N291,1),1))</f>
        <v>1</v>
      </c>
      <c r="Z291">
        <v>4</v>
      </c>
      <c r="AA291">
        <v>5</v>
      </c>
      <c r="AC291" t="str">
        <f>IF(INT(U291&amp;V291&amp;W291&amp;X291)=N291,"","ERR")</f>
        <v/>
      </c>
      <c r="AF291">
        <v>4202</v>
      </c>
    </row>
    <row r="292" spans="1:32">
      <c r="A292" s="30">
        <v>74</v>
      </c>
      <c r="B292">
        <v>3</v>
      </c>
      <c r="C292" t="s">
        <v>14</v>
      </c>
      <c r="D292" s="79">
        <f t="shared" si="43"/>
        <v>3130743</v>
      </c>
      <c r="E292">
        <v>100</v>
      </c>
      <c r="F292" t="s">
        <v>417</v>
      </c>
      <c r="G292">
        <f t="shared" si="42"/>
        <v>100</v>
      </c>
      <c r="H292">
        <v>3</v>
      </c>
      <c r="I292" s="21" t="s">
        <v>1245</v>
      </c>
      <c r="K292" s="21">
        <f>INDEX(Missions!K:K,MATCH('OLD Mission Enemy Waves'!A292,Missions!A:A,0))</f>
        <v>3</v>
      </c>
      <c r="L292" s="21">
        <f>INDEX(AffinityRel[AffinityWeak],MATCH(K292,AffinityRel[Affinity],0))</f>
        <v>1</v>
      </c>
      <c r="M292">
        <v>3</v>
      </c>
      <c r="N292" s="203">
        <v>3210</v>
      </c>
      <c r="O292">
        <f t="shared" si="41"/>
        <v>13</v>
      </c>
      <c r="P292" s="21">
        <f t="shared" si="40"/>
        <v>5</v>
      </c>
      <c r="T292" t="str">
        <f>IF(C292="Boss","--",INDEX('Enemy Waves'!AB:AB,IFERROR(MATCH('OLD Mission Enemy Waves'!D:D,'Enemy Waves'!A:A,0),1)))</f>
        <v>74</v>
      </c>
      <c r="U292">
        <f t="shared" si="44"/>
        <v>3</v>
      </c>
      <c r="V292">
        <f>INT(LEFT(RIGHT($N292,3),1))</f>
        <v>2</v>
      </c>
      <c r="W292">
        <f>INT(LEFT(RIGHT($N292,2),1))</f>
        <v>1</v>
      </c>
      <c r="X292">
        <f>INT(LEFT(RIGHT($N292,1),1))</f>
        <v>0</v>
      </c>
      <c r="AC292" t="str">
        <f>IF(INT(U292&amp;V292&amp;W292&amp;X292)=N292,"","ERR")</f>
        <v/>
      </c>
      <c r="AF292">
        <v>4130</v>
      </c>
    </row>
    <row r="293" spans="1:32">
      <c r="A293" s="30">
        <v>74</v>
      </c>
      <c r="B293">
        <v>4</v>
      </c>
      <c r="C293" t="s">
        <v>14</v>
      </c>
      <c r="D293" s="79">
        <f t="shared" si="43"/>
        <v>3130744</v>
      </c>
      <c r="E293">
        <v>100</v>
      </c>
      <c r="F293" t="s">
        <v>1013</v>
      </c>
      <c r="G293">
        <f t="shared" si="42"/>
        <v>100</v>
      </c>
      <c r="H293">
        <v>3</v>
      </c>
      <c r="I293" s="21" t="s">
        <v>1245</v>
      </c>
      <c r="K293" s="21">
        <f>INDEX(Missions!K:K,MATCH('OLD Mission Enemy Waves'!A293,Missions!A:A,0))</f>
        <v>3</v>
      </c>
      <c r="L293" s="21">
        <f>INDEX(AffinityRel[AffinityWeak],MATCH(K293,AffinityRel[Affinity],0))</f>
        <v>1</v>
      </c>
      <c r="M293">
        <v>3</v>
      </c>
      <c r="N293" s="203">
        <v>4211</v>
      </c>
      <c r="O293">
        <f t="shared" si="41"/>
        <v>13</v>
      </c>
      <c r="P293" s="21">
        <f t="shared" si="40"/>
        <v>5</v>
      </c>
      <c r="T293" t="str">
        <f>IF(C293="Boss","--",INDEX('Enemy Waves'!AB:AB,IFERROR(MATCH('OLD Mission Enemy Waves'!D:D,'Enemy Waves'!A:A,0),1)))</f>
        <v>74</v>
      </c>
      <c r="U293">
        <f t="shared" si="44"/>
        <v>4</v>
      </c>
      <c r="V293">
        <f>INT(LEFT(RIGHT($N293,3),1))</f>
        <v>2</v>
      </c>
      <c r="W293">
        <f>INT(LEFT(RIGHT($N293,2),1))</f>
        <v>1</v>
      </c>
      <c r="X293">
        <f>INT(LEFT(RIGHT($N293,1),1))</f>
        <v>1</v>
      </c>
      <c r="AC293" t="str">
        <f>IF(INT(U293&amp;V293&amp;W293&amp;X293)=N293,"","ERR")</f>
        <v/>
      </c>
      <c r="AF293">
        <v>4211</v>
      </c>
    </row>
    <row r="294" spans="1:32">
      <c r="A294" s="30">
        <v>74</v>
      </c>
      <c r="B294">
        <f>P294</f>
        <v>5</v>
      </c>
      <c r="C294" t="s">
        <v>13</v>
      </c>
      <c r="D294" s="79" t="str">
        <f t="shared" si="43"/>
        <v>b1074</v>
      </c>
      <c r="E294">
        <v>100</v>
      </c>
      <c r="F294" t="s">
        <v>242</v>
      </c>
      <c r="G294" t="str">
        <f t="shared" si="42"/>
        <v/>
      </c>
      <c r="H294">
        <v>3</v>
      </c>
      <c r="I294" s="21" t="s">
        <v>1245</v>
      </c>
      <c r="K294" s="21">
        <f>INDEX(Missions!K:K,MATCH('OLD Mission Enemy Waves'!A294,Missions!A:A,0))</f>
        <v>3</v>
      </c>
      <c r="L294" s="21">
        <f>INDEX(AffinityRel[AffinityWeak],MATCH(K294,AffinityRel[Affinity],0))</f>
        <v>1</v>
      </c>
      <c r="M294">
        <v>3</v>
      </c>
      <c r="N294" s="203">
        <f>INT(U294&amp;V294&amp;W294&amp;X294)</f>
        <v>0</v>
      </c>
      <c r="O294">
        <f t="shared" si="41"/>
        <v>13</v>
      </c>
      <c r="P294" s="21">
        <f t="shared" si="40"/>
        <v>5</v>
      </c>
      <c r="T294" t="str">
        <f>IF(C294="Boss","--",INDEX('Enemy Waves'!AB:AB,IFERROR(MATCH('OLD Mission Enemy Waves'!D:D,'Enemy Waves'!A:A,0),1)))</f>
        <v>--</v>
      </c>
      <c r="U294">
        <f t="shared" si="44"/>
        <v>0</v>
      </c>
      <c r="Z294">
        <v>4</v>
      </c>
      <c r="AA294">
        <v>5</v>
      </c>
      <c r="AF294">
        <v>4202</v>
      </c>
    </row>
    <row r="295" spans="1:32">
      <c r="A295" s="30">
        <v>75</v>
      </c>
      <c r="B295">
        <v>1</v>
      </c>
      <c r="C295" t="s">
        <v>14</v>
      </c>
      <c r="D295" s="79">
        <f t="shared" si="43"/>
        <v>5430751</v>
      </c>
      <c r="E295">
        <v>100</v>
      </c>
      <c r="F295" t="s">
        <v>420</v>
      </c>
      <c r="G295">
        <f t="shared" si="42"/>
        <v>100</v>
      </c>
      <c r="H295">
        <v>3</v>
      </c>
      <c r="I295" s="21" t="s">
        <v>1248</v>
      </c>
      <c r="K295" s="21">
        <f>INDEX(Missions!K:K,MATCH('OLD Mission Enemy Waves'!A295,Missions!A:A,0))</f>
        <v>5</v>
      </c>
      <c r="L295" s="21">
        <f>INDEX(AffinityRel[AffinityWeak],MATCH(K295,AffinityRel[Affinity],0))</f>
        <v>4</v>
      </c>
      <c r="M295">
        <v>3</v>
      </c>
      <c r="N295" s="203">
        <v>5320</v>
      </c>
      <c r="O295">
        <f t="shared" si="41"/>
        <v>14</v>
      </c>
      <c r="P295" s="21">
        <f t="shared" si="40"/>
        <v>4</v>
      </c>
      <c r="T295" t="str">
        <f>IF(C295="Boss","--",INDEX('Enemy Waves'!AB:AB,IFERROR(MATCH('OLD Mission Enemy Waves'!D:D,'Enemy Waves'!A:A,0),1)))</f>
        <v>75</v>
      </c>
      <c r="U295">
        <f t="shared" si="44"/>
        <v>5</v>
      </c>
      <c r="V295">
        <f>INT(LEFT(RIGHT($N295,3),1))</f>
        <v>3</v>
      </c>
      <c r="W295">
        <f>INT(LEFT(RIGHT($N295,2),1))</f>
        <v>2</v>
      </c>
      <c r="X295">
        <f>INT(LEFT(RIGHT($N295,1),1))</f>
        <v>0</v>
      </c>
      <c r="Z295">
        <v>1</v>
      </c>
      <c r="AA295">
        <v>4</v>
      </c>
      <c r="AC295" t="str">
        <f>IF(INT(U295&amp;V295&amp;W295&amp;X295)=N295,"","ERR")</f>
        <v/>
      </c>
      <c r="AD295">
        <v>26</v>
      </c>
      <c r="AF295">
        <v>5230</v>
      </c>
    </row>
    <row r="296" spans="1:32">
      <c r="A296" s="30">
        <v>75</v>
      </c>
      <c r="B296">
        <v>2</v>
      </c>
      <c r="C296" t="s">
        <v>14</v>
      </c>
      <c r="D296" s="79">
        <f t="shared" si="43"/>
        <v>5430752</v>
      </c>
      <c r="E296">
        <v>100</v>
      </c>
      <c r="F296" t="s">
        <v>998</v>
      </c>
      <c r="G296">
        <f t="shared" si="42"/>
        <v>100</v>
      </c>
      <c r="H296">
        <v>3</v>
      </c>
      <c r="I296" s="21" t="s">
        <v>1248</v>
      </c>
      <c r="K296" s="21">
        <f>INDEX(Missions!K:K,MATCH('OLD Mission Enemy Waves'!A296,Missions!A:A,0))</f>
        <v>5</v>
      </c>
      <c r="L296" s="21">
        <f>INDEX(AffinityRel[AffinityWeak],MATCH(K296,AffinityRel[Affinity],0))</f>
        <v>4</v>
      </c>
      <c r="M296">
        <v>3</v>
      </c>
      <c r="N296" s="203">
        <v>4121</v>
      </c>
      <c r="O296">
        <f t="shared" si="41"/>
        <v>14</v>
      </c>
      <c r="P296" s="21">
        <f t="shared" si="40"/>
        <v>4</v>
      </c>
      <c r="T296" t="str">
        <f>IF(C296="Boss","--",INDEX('Enemy Waves'!AB:AB,IFERROR(MATCH('OLD Mission Enemy Waves'!D:D,'Enemy Waves'!A:A,0),1)))</f>
        <v>75</v>
      </c>
      <c r="U296">
        <f t="shared" si="44"/>
        <v>4</v>
      </c>
      <c r="V296">
        <f>INT(LEFT(RIGHT($N296,3),1))</f>
        <v>1</v>
      </c>
      <c r="W296">
        <f>INT(LEFT(RIGHT($N296,2),1))</f>
        <v>2</v>
      </c>
      <c r="X296">
        <f>INT(LEFT(RIGHT($N296,1),1))</f>
        <v>1</v>
      </c>
      <c r="Z296">
        <v>1</v>
      </c>
      <c r="AA296">
        <v>4</v>
      </c>
      <c r="AC296" t="str">
        <f>IF(INT(U296&amp;V296&amp;W296&amp;X296)=N296,"","ERR")</f>
        <v/>
      </c>
      <c r="AF296">
        <v>5203</v>
      </c>
    </row>
    <row r="297" spans="1:32">
      <c r="A297" s="30">
        <v>75</v>
      </c>
      <c r="B297">
        <v>3</v>
      </c>
      <c r="C297" t="s">
        <v>14</v>
      </c>
      <c r="D297" s="79">
        <f t="shared" si="43"/>
        <v>5430753</v>
      </c>
      <c r="E297">
        <v>100</v>
      </c>
      <c r="F297" t="s">
        <v>420</v>
      </c>
      <c r="G297">
        <f t="shared" si="42"/>
        <v>100</v>
      </c>
      <c r="H297">
        <v>3</v>
      </c>
      <c r="I297" s="21" t="s">
        <v>1248</v>
      </c>
      <c r="K297" s="21">
        <f>INDEX(Missions!K:K,MATCH('OLD Mission Enemy Waves'!A297,Missions!A:A,0))</f>
        <v>5</v>
      </c>
      <c r="L297" s="21">
        <f>INDEX(AffinityRel[AffinityWeak],MATCH(K297,AffinityRel[Affinity],0))</f>
        <v>4</v>
      </c>
      <c r="M297">
        <v>3</v>
      </c>
      <c r="N297" s="203">
        <v>5500</v>
      </c>
      <c r="O297">
        <f t="shared" si="41"/>
        <v>14</v>
      </c>
      <c r="P297" s="21">
        <f t="shared" si="40"/>
        <v>4</v>
      </c>
      <c r="T297" t="str">
        <f>IF(C297="Boss","--",INDEX('Enemy Waves'!AB:AB,IFERROR(MATCH('OLD Mission Enemy Waves'!D:D,'Enemy Waves'!A:A,0),1)))</f>
        <v>75</v>
      </c>
      <c r="U297">
        <f t="shared" si="44"/>
        <v>5</v>
      </c>
      <c r="V297">
        <f>INT(LEFT(RIGHT($N297,3),1))</f>
        <v>5</v>
      </c>
      <c r="W297">
        <f>INT(LEFT(RIGHT($N297,2),1))</f>
        <v>0</v>
      </c>
      <c r="X297">
        <f>INT(LEFT(RIGHT($N297,1),1))</f>
        <v>0</v>
      </c>
      <c r="AC297" t="str">
        <f>IF(INT(U297&amp;V297&amp;W297&amp;X297)=N297,"","ERR")</f>
        <v/>
      </c>
      <c r="AF297">
        <v>3021</v>
      </c>
    </row>
    <row r="298" spans="1:32">
      <c r="A298" s="30">
        <v>75</v>
      </c>
      <c r="B298">
        <f>P298</f>
        <v>4</v>
      </c>
      <c r="C298" t="s">
        <v>13</v>
      </c>
      <c r="D298" s="79" t="str">
        <f t="shared" si="43"/>
        <v>b1075</v>
      </c>
      <c r="E298">
        <v>100</v>
      </c>
      <c r="F298" t="s">
        <v>242</v>
      </c>
      <c r="G298" t="str">
        <f t="shared" si="42"/>
        <v/>
      </c>
      <c r="H298">
        <v>3</v>
      </c>
      <c r="I298" s="21" t="s">
        <v>1248</v>
      </c>
      <c r="K298" s="21">
        <f>INDEX(Missions!K:K,MATCH('OLD Mission Enemy Waves'!A298,Missions!A:A,0))</f>
        <v>5</v>
      </c>
      <c r="L298" s="21">
        <f>INDEX(AffinityRel[AffinityWeak],MATCH(K298,AffinityRel[Affinity],0))</f>
        <v>4</v>
      </c>
      <c r="M298">
        <v>3</v>
      </c>
      <c r="N298" s="203">
        <f>INT(U298&amp;V298&amp;W298&amp;X298)</f>
        <v>0</v>
      </c>
      <c r="O298">
        <f t="shared" si="41"/>
        <v>14</v>
      </c>
      <c r="P298" s="21">
        <f t="shared" si="40"/>
        <v>4</v>
      </c>
      <c r="T298" t="str">
        <f>IF(C298="Boss","--",INDEX('Enemy Waves'!AB:AB,IFERROR(MATCH('OLD Mission Enemy Waves'!D:D,'Enemy Waves'!A:A,0),1)))</f>
        <v>--</v>
      </c>
      <c r="U298">
        <f t="shared" si="44"/>
        <v>0</v>
      </c>
      <c r="Z298">
        <v>1</v>
      </c>
      <c r="AA298">
        <v>4</v>
      </c>
      <c r="AF298">
        <v>3012</v>
      </c>
    </row>
    <row r="299" spans="1:32">
      <c r="A299" s="30">
        <v>76</v>
      </c>
      <c r="B299">
        <v>1</v>
      </c>
      <c r="C299" t="s">
        <v>14</v>
      </c>
      <c r="D299" s="79">
        <f t="shared" si="43"/>
        <v>5430761</v>
      </c>
      <c r="E299">
        <v>100</v>
      </c>
      <c r="F299" t="s">
        <v>414</v>
      </c>
      <c r="G299">
        <f t="shared" si="42"/>
        <v>100</v>
      </c>
      <c r="H299">
        <v>3</v>
      </c>
      <c r="I299" s="21" t="s">
        <v>1248</v>
      </c>
      <c r="K299" s="21">
        <f>INDEX(Missions!K:K,MATCH('OLD Mission Enemy Waves'!A299,Missions!A:A,0))</f>
        <v>5</v>
      </c>
      <c r="L299" s="21">
        <f>INDEX(AffinityRel[AffinityWeak],MATCH(K299,AffinityRel[Affinity],0))</f>
        <v>4</v>
      </c>
      <c r="M299">
        <v>3</v>
      </c>
      <c r="N299" s="203">
        <v>2011</v>
      </c>
      <c r="O299">
        <f t="shared" si="41"/>
        <v>11</v>
      </c>
      <c r="P299" s="21">
        <f t="shared" si="40"/>
        <v>5</v>
      </c>
      <c r="T299" t="str">
        <f>IF(C299="Boss","--",INDEX('Enemy Waves'!AB:AB,IFERROR(MATCH('OLD Mission Enemy Waves'!D:D,'Enemy Waves'!A:A,0),1)))</f>
        <v>76</v>
      </c>
      <c r="U299">
        <f t="shared" si="44"/>
        <v>2</v>
      </c>
      <c r="V299">
        <f>INT(LEFT(RIGHT($N299,3),1))</f>
        <v>0</v>
      </c>
      <c r="W299">
        <f>INT(LEFT(RIGHT($N299,2),1))</f>
        <v>1</v>
      </c>
      <c r="X299">
        <f>INT(LEFT(RIGHT($N299,1),1))</f>
        <v>1</v>
      </c>
      <c r="Z299">
        <v>2</v>
      </c>
      <c r="AA299">
        <v>5</v>
      </c>
      <c r="AC299" t="str">
        <f>IF(INT(U299&amp;V299&amp;W299&amp;X299)=N299,"","ERR")</f>
        <v/>
      </c>
      <c r="AD299">
        <v>27</v>
      </c>
      <c r="AF299">
        <v>3003</v>
      </c>
    </row>
    <row r="300" spans="1:32">
      <c r="A300" s="30">
        <v>76</v>
      </c>
      <c r="B300">
        <v>2</v>
      </c>
      <c r="C300" t="s">
        <v>14</v>
      </c>
      <c r="D300" s="79">
        <f t="shared" si="43"/>
        <v>5430762</v>
      </c>
      <c r="E300">
        <v>100</v>
      </c>
      <c r="F300" t="s">
        <v>413</v>
      </c>
      <c r="G300">
        <f t="shared" si="42"/>
        <v>100</v>
      </c>
      <c r="H300">
        <v>3</v>
      </c>
      <c r="I300" s="21" t="s">
        <v>1248</v>
      </c>
      <c r="K300" s="21">
        <f>INDEX(Missions!K:K,MATCH('OLD Mission Enemy Waves'!A300,Missions!A:A,0))</f>
        <v>5</v>
      </c>
      <c r="L300" s="21">
        <f>INDEX(AffinityRel[AffinityWeak],MATCH(K300,AffinityRel[Affinity],0))</f>
        <v>4</v>
      </c>
      <c r="M300">
        <v>3</v>
      </c>
      <c r="N300" s="203">
        <v>2002</v>
      </c>
      <c r="O300">
        <f t="shared" si="41"/>
        <v>11</v>
      </c>
      <c r="P300" s="21">
        <f t="shared" si="40"/>
        <v>5</v>
      </c>
      <c r="T300" t="str">
        <f>IF(C300="Boss","--",INDEX('Enemy Waves'!AB:AB,IFERROR(MATCH('OLD Mission Enemy Waves'!D:D,'Enemy Waves'!A:A,0),1)))</f>
        <v>76</v>
      </c>
      <c r="U300">
        <f t="shared" si="44"/>
        <v>2</v>
      </c>
      <c r="V300">
        <f>INT(LEFT(RIGHT($N300,3),1))</f>
        <v>0</v>
      </c>
      <c r="W300">
        <f>INT(LEFT(RIGHT($N300,2),1))</f>
        <v>0</v>
      </c>
      <c r="X300">
        <f>INT(LEFT(RIGHT($N300,1),1))</f>
        <v>2</v>
      </c>
      <c r="Z300">
        <v>2</v>
      </c>
      <c r="AA300">
        <v>5</v>
      </c>
      <c r="AC300" t="str">
        <f>IF(INT(U300&amp;V300&amp;W300&amp;X300)=N300,"","ERR")</f>
        <v/>
      </c>
      <c r="AF300">
        <v>2002</v>
      </c>
    </row>
    <row r="301" spans="1:32">
      <c r="A301" s="30">
        <v>76</v>
      </c>
      <c r="B301">
        <v>3</v>
      </c>
      <c r="C301" t="s">
        <v>14</v>
      </c>
      <c r="D301" s="79">
        <f t="shared" si="43"/>
        <v>5430763</v>
      </c>
      <c r="E301">
        <v>100</v>
      </c>
      <c r="F301" t="s">
        <v>1013</v>
      </c>
      <c r="G301">
        <f t="shared" si="42"/>
        <v>100</v>
      </c>
      <c r="H301">
        <v>3</v>
      </c>
      <c r="I301" s="21" t="s">
        <v>1248</v>
      </c>
      <c r="K301" s="21">
        <f>INDEX(Missions!K:K,MATCH('OLD Mission Enemy Waves'!A301,Missions!A:A,0))</f>
        <v>5</v>
      </c>
      <c r="L301" s="21">
        <f>INDEX(AffinityRel[AffinityWeak],MATCH(K301,AffinityRel[Affinity],0))</f>
        <v>4</v>
      </c>
      <c r="M301">
        <v>3</v>
      </c>
      <c r="N301" s="203">
        <v>4310</v>
      </c>
      <c r="O301">
        <f t="shared" si="41"/>
        <v>11</v>
      </c>
      <c r="P301" s="21">
        <f t="shared" si="40"/>
        <v>5</v>
      </c>
      <c r="T301" t="str">
        <f>IF(C301="Boss","--",INDEX('Enemy Waves'!AB:AB,IFERROR(MATCH('OLD Mission Enemy Waves'!D:D,'Enemy Waves'!A:A,0),1)))</f>
        <v>76</v>
      </c>
      <c r="U301">
        <f t="shared" si="44"/>
        <v>4</v>
      </c>
      <c r="V301">
        <f>INT(LEFT(RIGHT($N301,3),1))</f>
        <v>3</v>
      </c>
      <c r="W301">
        <f>INT(LEFT(RIGHT($N301,2),1))</f>
        <v>1</v>
      </c>
      <c r="X301">
        <f>INT(LEFT(RIGHT($N301,1),1))</f>
        <v>0</v>
      </c>
      <c r="AC301" t="str">
        <f>IF(INT(U301&amp;V301&amp;W301&amp;X301)=N301,"","ERR")</f>
        <v/>
      </c>
      <c r="AF301">
        <v>2200</v>
      </c>
    </row>
    <row r="302" spans="1:32">
      <c r="A302" s="30">
        <v>76</v>
      </c>
      <c r="B302">
        <v>4</v>
      </c>
      <c r="C302" t="s">
        <v>14</v>
      </c>
      <c r="D302" s="79">
        <f t="shared" si="43"/>
        <v>5430764</v>
      </c>
      <c r="E302">
        <v>100</v>
      </c>
      <c r="F302" t="s">
        <v>417</v>
      </c>
      <c r="G302">
        <f t="shared" si="42"/>
        <v>100</v>
      </c>
      <c r="H302">
        <v>3</v>
      </c>
      <c r="I302" s="21" t="s">
        <v>1248</v>
      </c>
      <c r="K302" s="21">
        <f>INDEX(Missions!K:K,MATCH('OLD Mission Enemy Waves'!A302,Missions!A:A,0))</f>
        <v>5</v>
      </c>
      <c r="L302" s="21">
        <f>INDEX(AffinityRel[AffinityWeak],MATCH(K302,AffinityRel[Affinity],0))</f>
        <v>4</v>
      </c>
      <c r="M302">
        <v>3</v>
      </c>
      <c r="N302" s="203">
        <v>3210</v>
      </c>
      <c r="O302">
        <f t="shared" si="41"/>
        <v>11</v>
      </c>
      <c r="P302" s="21">
        <f t="shared" si="40"/>
        <v>5</v>
      </c>
      <c r="T302" t="str">
        <f>IF(C302="Boss","--",INDEX('Enemy Waves'!AB:AB,IFERROR(MATCH('OLD Mission Enemy Waves'!D:D,'Enemy Waves'!A:A,0),1)))</f>
        <v>76</v>
      </c>
      <c r="U302">
        <f t="shared" si="44"/>
        <v>3</v>
      </c>
      <c r="V302">
        <f>INT(LEFT(RIGHT($N302,3),1))</f>
        <v>2</v>
      </c>
      <c r="W302">
        <f>INT(LEFT(RIGHT($N302,2),1))</f>
        <v>1</v>
      </c>
      <c r="X302">
        <f>INT(LEFT(RIGHT($N302,1),1))</f>
        <v>0</v>
      </c>
      <c r="AC302" t="str">
        <f>IF(INT(U302&amp;V302&amp;W302&amp;X302)=N302,"","ERR")</f>
        <v/>
      </c>
      <c r="AF302">
        <v>2110</v>
      </c>
    </row>
    <row r="303" spans="1:32">
      <c r="A303" s="30">
        <v>76</v>
      </c>
      <c r="B303">
        <f>P303</f>
        <v>5</v>
      </c>
      <c r="C303" t="s">
        <v>13</v>
      </c>
      <c r="D303" s="79" t="str">
        <f t="shared" si="43"/>
        <v>b1076</v>
      </c>
      <c r="E303">
        <v>100</v>
      </c>
      <c r="F303" t="s">
        <v>242</v>
      </c>
      <c r="G303" t="str">
        <f t="shared" si="42"/>
        <v/>
      </c>
      <c r="H303">
        <v>3</v>
      </c>
      <c r="I303" s="21" t="s">
        <v>1248</v>
      </c>
      <c r="K303" s="21">
        <f>INDEX(Missions!K:K,MATCH('OLD Mission Enemy Waves'!A303,Missions!A:A,0))</f>
        <v>5</v>
      </c>
      <c r="L303" s="21">
        <f>INDEX(AffinityRel[AffinityWeak],MATCH(K303,AffinityRel[Affinity],0))</f>
        <v>4</v>
      </c>
      <c r="M303">
        <v>3</v>
      </c>
      <c r="N303" s="203">
        <f>INT(U303&amp;V303&amp;W303&amp;X303)</f>
        <v>0</v>
      </c>
      <c r="O303">
        <f t="shared" si="41"/>
        <v>11</v>
      </c>
      <c r="P303" s="21">
        <f t="shared" si="40"/>
        <v>5</v>
      </c>
      <c r="T303" t="str">
        <f>IF(C303="Boss","--",INDEX('Enemy Waves'!AB:AB,IFERROR(MATCH('OLD Mission Enemy Waves'!D:D,'Enemy Waves'!A:A,0),1)))</f>
        <v>--</v>
      </c>
      <c r="U303">
        <f t="shared" si="44"/>
        <v>0</v>
      </c>
      <c r="Z303">
        <v>2</v>
      </c>
      <c r="AA303">
        <v>5</v>
      </c>
      <c r="AF303">
        <v>3201</v>
      </c>
    </row>
    <row r="304" spans="1:32">
      <c r="A304" s="30">
        <v>77</v>
      </c>
      <c r="B304">
        <v>1</v>
      </c>
      <c r="C304" t="s">
        <v>14</v>
      </c>
      <c r="D304" s="79">
        <f t="shared" si="43"/>
        <v>5430771</v>
      </c>
      <c r="E304">
        <v>100</v>
      </c>
      <c r="F304" t="s">
        <v>997</v>
      </c>
      <c r="G304">
        <f t="shared" si="42"/>
        <v>100</v>
      </c>
      <c r="H304">
        <v>3</v>
      </c>
      <c r="I304" s="21" t="s">
        <v>1248</v>
      </c>
      <c r="K304" s="21">
        <f>INDEX(Missions!K:K,MATCH('OLD Mission Enemy Waves'!A304,Missions!A:A,0))</f>
        <v>5</v>
      </c>
      <c r="L304" s="21">
        <f>INDEX(AffinityRel[AffinityWeak],MATCH(K304,AffinityRel[Affinity],0))</f>
        <v>4</v>
      </c>
      <c r="M304">
        <v>3</v>
      </c>
      <c r="N304" s="203">
        <v>4112</v>
      </c>
      <c r="O304">
        <f t="shared" si="41"/>
        <v>7</v>
      </c>
      <c r="P304" s="21">
        <f t="shared" si="40"/>
        <v>3</v>
      </c>
      <c r="T304" t="str">
        <f>IF(C304="Boss","--",INDEX('Enemy Waves'!AB:AB,IFERROR(MATCH('OLD Mission Enemy Waves'!D:D,'Enemy Waves'!A:A,0),1)))</f>
        <v>77</v>
      </c>
      <c r="U304">
        <f t="shared" si="44"/>
        <v>4</v>
      </c>
      <c r="V304">
        <f>INT(LEFT(RIGHT($N304,3),1))</f>
        <v>1</v>
      </c>
      <c r="W304">
        <f>INT(LEFT(RIGHT($N304,2),1))</f>
        <v>1</v>
      </c>
      <c r="X304">
        <f>INT(LEFT(RIGHT($N304,1),1))</f>
        <v>2</v>
      </c>
      <c r="Z304">
        <v>3</v>
      </c>
      <c r="AA304">
        <v>3</v>
      </c>
      <c r="AC304" t="str">
        <f>IF(INT(U304&amp;V304&amp;W304&amp;X304)=N304,"","ERR")</f>
        <v/>
      </c>
      <c r="AD304">
        <v>28</v>
      </c>
      <c r="AF304">
        <v>3120</v>
      </c>
    </row>
    <row r="305" spans="1:33">
      <c r="A305" s="30">
        <v>77</v>
      </c>
      <c r="B305">
        <v>2</v>
      </c>
      <c r="C305" t="s">
        <v>14</v>
      </c>
      <c r="D305" s="79">
        <f t="shared" si="43"/>
        <v>5430772</v>
      </c>
      <c r="E305">
        <v>100</v>
      </c>
      <c r="F305" t="s">
        <v>996</v>
      </c>
      <c r="G305">
        <f t="shared" si="42"/>
        <v>100</v>
      </c>
      <c r="H305">
        <v>3</v>
      </c>
      <c r="I305" s="21" t="s">
        <v>1248</v>
      </c>
      <c r="K305" s="21">
        <f>INDEX(Missions!K:K,MATCH('OLD Mission Enemy Waves'!A305,Missions!A:A,0))</f>
        <v>5</v>
      </c>
      <c r="L305" s="21">
        <f>INDEX(AffinityRel[AffinityWeak],MATCH(K305,AffinityRel[Affinity],0))</f>
        <v>4</v>
      </c>
      <c r="M305">
        <v>3</v>
      </c>
      <c r="N305" s="203">
        <v>3111</v>
      </c>
      <c r="O305">
        <f t="shared" si="41"/>
        <v>7</v>
      </c>
      <c r="P305" s="21">
        <f t="shared" si="40"/>
        <v>3</v>
      </c>
      <c r="T305" t="str">
        <f>IF(C305="Boss","--",INDEX('Enemy Waves'!AB:AB,IFERROR(MATCH('OLD Mission Enemy Waves'!D:D,'Enemy Waves'!A:A,0),1)))</f>
        <v>77</v>
      </c>
      <c r="U305">
        <f t="shared" si="44"/>
        <v>3</v>
      </c>
      <c r="V305">
        <f>INT(LEFT(RIGHT($N305,3),1))</f>
        <v>1</v>
      </c>
      <c r="W305">
        <f>INT(LEFT(RIGHT($N305,2),1))</f>
        <v>1</v>
      </c>
      <c r="X305">
        <f>INT(LEFT(RIGHT($N305,1),1))</f>
        <v>1</v>
      </c>
      <c r="Z305">
        <v>3</v>
      </c>
      <c r="AA305">
        <v>3</v>
      </c>
      <c r="AC305" t="str">
        <f>IF(INT(U305&amp;V305&amp;W305&amp;X305)=N305,"","ERR")</f>
        <v/>
      </c>
      <c r="AF305">
        <v>3111</v>
      </c>
    </row>
    <row r="306" spans="1:33">
      <c r="A306" s="30">
        <v>77</v>
      </c>
      <c r="B306">
        <f>P306</f>
        <v>3</v>
      </c>
      <c r="C306" t="s">
        <v>13</v>
      </c>
      <c r="D306" s="79" t="str">
        <f t="shared" si="43"/>
        <v>b1077</v>
      </c>
      <c r="E306">
        <v>100</v>
      </c>
      <c r="F306" t="s">
        <v>242</v>
      </c>
      <c r="G306" t="str">
        <f t="shared" si="42"/>
        <v/>
      </c>
      <c r="H306">
        <v>3</v>
      </c>
      <c r="I306" s="21" t="s">
        <v>1248</v>
      </c>
      <c r="K306" s="21">
        <f>INDEX(Missions!K:K,MATCH('OLD Mission Enemy Waves'!A306,Missions!A:A,0))</f>
        <v>5</v>
      </c>
      <c r="L306" s="21">
        <f>INDEX(AffinityRel[AffinityWeak],MATCH(K306,AffinityRel[Affinity],0))</f>
        <v>4</v>
      </c>
      <c r="M306">
        <v>3</v>
      </c>
      <c r="N306" s="203">
        <f>INT(U306&amp;V306&amp;W306&amp;X306)</f>
        <v>0</v>
      </c>
      <c r="O306">
        <f t="shared" si="41"/>
        <v>7</v>
      </c>
      <c r="P306" s="21">
        <f t="shared" si="40"/>
        <v>3</v>
      </c>
      <c r="T306" t="str">
        <f>IF(C306="Boss","--",INDEX('Enemy Waves'!AB:AB,IFERROR(MATCH('OLD Mission Enemy Waves'!D:D,'Enemy Waves'!A:A,0),1)))</f>
        <v>--</v>
      </c>
      <c r="U306">
        <f t="shared" si="44"/>
        <v>0</v>
      </c>
      <c r="Z306">
        <v>3</v>
      </c>
      <c r="AA306">
        <v>3</v>
      </c>
      <c r="AF306">
        <v>2020</v>
      </c>
    </row>
    <row r="307" spans="1:33">
      <c r="A307" s="30">
        <v>78</v>
      </c>
      <c r="B307">
        <v>1</v>
      </c>
      <c r="C307" t="s">
        <v>14</v>
      </c>
      <c r="D307" s="79">
        <f t="shared" si="43"/>
        <v>5430781</v>
      </c>
      <c r="E307">
        <v>100</v>
      </c>
      <c r="F307" t="s">
        <v>1013</v>
      </c>
      <c r="G307">
        <f t="shared" si="42"/>
        <v>100</v>
      </c>
      <c r="H307">
        <v>3</v>
      </c>
      <c r="I307" s="21" t="s">
        <v>1248</v>
      </c>
      <c r="K307" s="21">
        <f>INDEX(Missions!K:K,MATCH('OLD Mission Enemy Waves'!A307,Missions!A:A,0))</f>
        <v>5</v>
      </c>
      <c r="L307" s="21">
        <f>INDEX(AffinityRel[AffinityWeak],MATCH(K307,AffinityRel[Affinity],0))</f>
        <v>4</v>
      </c>
      <c r="M307">
        <v>3</v>
      </c>
      <c r="N307" s="203">
        <v>4400</v>
      </c>
      <c r="O307">
        <f t="shared" si="41"/>
        <v>13</v>
      </c>
      <c r="P307" s="21">
        <f t="shared" si="40"/>
        <v>5</v>
      </c>
      <c r="T307" t="str">
        <f>IF(C307="Boss","--",INDEX('Enemy Waves'!AB:AB,IFERROR(MATCH('OLD Mission Enemy Waves'!D:D,'Enemy Waves'!A:A,0),1)))</f>
        <v>78</v>
      </c>
      <c r="U307">
        <f t="shared" si="44"/>
        <v>4</v>
      </c>
      <c r="V307">
        <f>INT(LEFT(RIGHT($N307,3),1))</f>
        <v>4</v>
      </c>
      <c r="W307">
        <f>INT(LEFT(RIGHT($N307,2),1))</f>
        <v>0</v>
      </c>
      <c r="X307">
        <f>INT(LEFT(RIGHT($N307,1),1))</f>
        <v>0</v>
      </c>
      <c r="Z307">
        <v>4</v>
      </c>
      <c r="AA307">
        <v>5</v>
      </c>
      <c r="AC307" t="str">
        <f>IF(INT(U307&amp;V307&amp;W307&amp;X307)=N307,"","ERR")</f>
        <v/>
      </c>
      <c r="AD307">
        <v>29</v>
      </c>
      <c r="AF307">
        <v>2011</v>
      </c>
    </row>
    <row r="308" spans="1:33">
      <c r="A308" s="30">
        <v>78</v>
      </c>
      <c r="B308">
        <v>2</v>
      </c>
      <c r="C308" t="s">
        <v>14</v>
      </c>
      <c r="D308" s="79">
        <f t="shared" si="43"/>
        <v>5430782</v>
      </c>
      <c r="E308">
        <v>100</v>
      </c>
      <c r="F308" t="s">
        <v>413</v>
      </c>
      <c r="G308">
        <f t="shared" si="42"/>
        <v>100</v>
      </c>
      <c r="H308">
        <v>3</v>
      </c>
      <c r="I308" s="21" t="s">
        <v>1248</v>
      </c>
      <c r="K308" s="21">
        <f>INDEX(Missions!K:K,MATCH('OLD Mission Enemy Waves'!A308,Missions!A:A,0))</f>
        <v>5</v>
      </c>
      <c r="L308" s="21">
        <f>INDEX(AffinityRel[AffinityWeak],MATCH(K308,AffinityRel[Affinity],0))</f>
        <v>4</v>
      </c>
      <c r="M308">
        <v>3</v>
      </c>
      <c r="N308" s="203">
        <v>2002</v>
      </c>
      <c r="O308">
        <f t="shared" si="41"/>
        <v>13</v>
      </c>
      <c r="P308" s="21">
        <f t="shared" si="40"/>
        <v>5</v>
      </c>
      <c r="T308" t="str">
        <f>IF(C308="Boss","--",INDEX('Enemy Waves'!AB:AB,IFERROR(MATCH('OLD Mission Enemy Waves'!D:D,'Enemy Waves'!A:A,0),1)))</f>
        <v>78</v>
      </c>
      <c r="U308">
        <f t="shared" si="44"/>
        <v>2</v>
      </c>
      <c r="V308">
        <f>INT(LEFT(RIGHT($N308,3),1))</f>
        <v>0</v>
      </c>
      <c r="W308">
        <f>INT(LEFT(RIGHT($N308,2),1))</f>
        <v>0</v>
      </c>
      <c r="X308">
        <f>INT(LEFT(RIGHT($N308,1),1))</f>
        <v>2</v>
      </c>
      <c r="Z308">
        <v>4</v>
      </c>
      <c r="AA308">
        <v>5</v>
      </c>
      <c r="AC308" t="str">
        <f>IF(INT(U308&amp;V308&amp;W308&amp;X308)=N308,"","ERR")</f>
        <v/>
      </c>
      <c r="AF308">
        <v>3102</v>
      </c>
    </row>
    <row r="309" spans="1:33">
      <c r="A309" s="30">
        <v>78</v>
      </c>
      <c r="B309">
        <v>3</v>
      </c>
      <c r="C309" t="s">
        <v>14</v>
      </c>
      <c r="D309" s="79">
        <f t="shared" si="43"/>
        <v>5430783</v>
      </c>
      <c r="E309">
        <v>100</v>
      </c>
      <c r="F309" t="s">
        <v>420</v>
      </c>
      <c r="G309">
        <f t="shared" si="42"/>
        <v>100</v>
      </c>
      <c r="H309">
        <v>3</v>
      </c>
      <c r="I309" s="21" t="s">
        <v>1248</v>
      </c>
      <c r="K309" s="21">
        <f>INDEX(Missions!K:K,MATCH('OLD Mission Enemy Waves'!A309,Missions!A:A,0))</f>
        <v>5</v>
      </c>
      <c r="L309" s="21">
        <f>INDEX(AffinityRel[AffinityWeak],MATCH(K309,AffinityRel[Affinity],0))</f>
        <v>4</v>
      </c>
      <c r="M309">
        <v>3</v>
      </c>
      <c r="N309" s="203">
        <v>5320</v>
      </c>
      <c r="O309">
        <f t="shared" si="41"/>
        <v>13</v>
      </c>
      <c r="P309" s="21">
        <f t="shared" si="40"/>
        <v>5</v>
      </c>
      <c r="T309" t="str">
        <f>IF(C309="Boss","--",INDEX('Enemy Waves'!AB:AB,IFERROR(MATCH('OLD Mission Enemy Waves'!D:D,'Enemy Waves'!A:A,0),1)))</f>
        <v>78</v>
      </c>
      <c r="U309">
        <f t="shared" si="44"/>
        <v>5</v>
      </c>
      <c r="V309">
        <f>INT(LEFT(RIGHT($N309,3),1))</f>
        <v>3</v>
      </c>
      <c r="W309">
        <f>INT(LEFT(RIGHT($N309,2),1))</f>
        <v>2</v>
      </c>
      <c r="X309">
        <f>INT(LEFT(RIGHT($N309,1),1))</f>
        <v>0</v>
      </c>
      <c r="AC309" t="str">
        <f>IF(INT(U309&amp;V309&amp;W309&amp;X309)=N309,"","ERR")</f>
        <v/>
      </c>
      <c r="AF309">
        <v>3030</v>
      </c>
    </row>
    <row r="310" spans="1:33">
      <c r="A310" s="30">
        <v>78</v>
      </c>
      <c r="B310">
        <v>4</v>
      </c>
      <c r="C310" t="s">
        <v>14</v>
      </c>
      <c r="D310" s="79">
        <f t="shared" si="43"/>
        <v>5430784</v>
      </c>
      <c r="E310">
        <v>100</v>
      </c>
      <c r="F310" t="s">
        <v>414</v>
      </c>
      <c r="G310">
        <f t="shared" si="42"/>
        <v>100</v>
      </c>
      <c r="H310">
        <v>3</v>
      </c>
      <c r="I310" s="21" t="s">
        <v>1248</v>
      </c>
      <c r="K310" s="21">
        <f>INDEX(Missions!K:K,MATCH('OLD Mission Enemy Waves'!A310,Missions!A:A,0))</f>
        <v>5</v>
      </c>
      <c r="L310" s="21">
        <f>INDEX(AffinityRel[AffinityWeak],MATCH(K310,AffinityRel[Affinity],0))</f>
        <v>4</v>
      </c>
      <c r="M310">
        <v>3</v>
      </c>
      <c r="N310" s="203">
        <v>2101</v>
      </c>
      <c r="O310">
        <f t="shared" si="41"/>
        <v>13</v>
      </c>
      <c r="P310" s="21">
        <f t="shared" si="40"/>
        <v>5</v>
      </c>
      <c r="T310" t="str">
        <f>IF(C310="Boss","--",INDEX('Enemy Waves'!AB:AB,IFERROR(MATCH('OLD Mission Enemy Waves'!D:D,'Enemy Waves'!A:A,0),1)))</f>
        <v>78</v>
      </c>
      <c r="U310">
        <f t="shared" si="44"/>
        <v>2</v>
      </c>
      <c r="V310">
        <f>INT(LEFT(RIGHT($N310,3),1))</f>
        <v>1</v>
      </c>
      <c r="W310">
        <f>INT(LEFT(RIGHT($N310,2),1))</f>
        <v>0</v>
      </c>
      <c r="X310">
        <f>INT(LEFT(RIGHT($N310,1),1))</f>
        <v>1</v>
      </c>
      <c r="AC310" t="str">
        <f>IF(INT(U310&amp;V310&amp;W310&amp;X310)=N310,"","ERR")</f>
        <v/>
      </c>
      <c r="AF310">
        <v>4400</v>
      </c>
    </row>
    <row r="311" spans="1:33">
      <c r="A311" s="30">
        <v>78</v>
      </c>
      <c r="B311">
        <f>P311</f>
        <v>5</v>
      </c>
      <c r="C311" t="s">
        <v>13</v>
      </c>
      <c r="D311" s="79" t="str">
        <f t="shared" si="43"/>
        <v>b1078</v>
      </c>
      <c r="E311">
        <v>100</v>
      </c>
      <c r="F311" t="s">
        <v>242</v>
      </c>
      <c r="G311" t="str">
        <f t="shared" si="42"/>
        <v/>
      </c>
      <c r="H311">
        <v>3</v>
      </c>
      <c r="I311" s="21" t="s">
        <v>1248</v>
      </c>
      <c r="K311" s="21">
        <f>INDEX(Missions!K:K,MATCH('OLD Mission Enemy Waves'!A311,Missions!A:A,0))</f>
        <v>5</v>
      </c>
      <c r="L311" s="21">
        <f>INDEX(AffinityRel[AffinityWeak],MATCH(K311,AffinityRel[Affinity],0))</f>
        <v>4</v>
      </c>
      <c r="M311">
        <v>3</v>
      </c>
      <c r="N311" s="203">
        <f>INT(U311&amp;V311&amp;W311&amp;X311)</f>
        <v>0</v>
      </c>
      <c r="O311">
        <f t="shared" si="41"/>
        <v>13</v>
      </c>
      <c r="P311" s="21">
        <f t="shared" si="40"/>
        <v>5</v>
      </c>
      <c r="T311" t="str">
        <f>IF(C311="Boss","--",INDEX('Enemy Waves'!AB:AB,IFERROR(MATCH('OLD Mission Enemy Waves'!D:D,'Enemy Waves'!A:A,0),1)))</f>
        <v>--</v>
      </c>
      <c r="U311">
        <f t="shared" si="44"/>
        <v>0</v>
      </c>
      <c r="Z311">
        <v>4</v>
      </c>
      <c r="AA311">
        <v>5</v>
      </c>
      <c r="AF311">
        <v>4310</v>
      </c>
    </row>
    <row r="312" spans="1:33">
      <c r="A312" s="30">
        <v>79</v>
      </c>
      <c r="B312">
        <v>1</v>
      </c>
      <c r="C312" t="s">
        <v>14</v>
      </c>
      <c r="D312" s="79">
        <f t="shared" si="43"/>
        <v>1230791</v>
      </c>
      <c r="E312">
        <v>100</v>
      </c>
      <c r="F312" t="s">
        <v>417</v>
      </c>
      <c r="G312">
        <f t="shared" si="42"/>
        <v>100</v>
      </c>
      <c r="H312">
        <v>3</v>
      </c>
      <c r="I312" s="21" t="s">
        <v>1246</v>
      </c>
      <c r="K312" s="21">
        <f>INDEX(Missions!K:K,MATCH('OLD Mission Enemy Waves'!A312,Missions!A:A,0))</f>
        <v>1</v>
      </c>
      <c r="L312" s="21">
        <f>INDEX(AffinityRel[AffinityWeak],MATCH(K312,AffinityRel[Affinity],0))</f>
        <v>2</v>
      </c>
      <c r="M312">
        <v>3</v>
      </c>
      <c r="N312" s="203">
        <v>3021</v>
      </c>
      <c r="O312">
        <f t="shared" si="41"/>
        <v>14</v>
      </c>
      <c r="P312" s="21">
        <f t="shared" si="40"/>
        <v>5</v>
      </c>
      <c r="T312" t="str">
        <f>IF(C312="Boss","--",INDEX('Enemy Waves'!AB:AB,IFERROR(MATCH('OLD Mission Enemy Waves'!D:D,'Enemy Waves'!A:A,0),1)))</f>
        <v>79</v>
      </c>
      <c r="U312">
        <f t="shared" si="44"/>
        <v>3</v>
      </c>
      <c r="V312">
        <f>INT(LEFT(RIGHT($N312,3),1))</f>
        <v>0</v>
      </c>
      <c r="W312">
        <f>INT(LEFT(RIGHT($N312,2),1))</f>
        <v>2</v>
      </c>
      <c r="X312">
        <f>INT(LEFT(RIGHT($N312,1),1))</f>
        <v>1</v>
      </c>
      <c r="Z312">
        <v>1</v>
      </c>
      <c r="AA312">
        <v>5</v>
      </c>
      <c r="AC312" t="str">
        <f>IF(INT(U312&amp;V312&amp;W312&amp;X312)=N312,"","ERR")</f>
        <v/>
      </c>
      <c r="AD312">
        <v>30</v>
      </c>
      <c r="AF312">
        <v>4301</v>
      </c>
    </row>
    <row r="313" spans="1:33">
      <c r="A313" s="30">
        <v>79</v>
      </c>
      <c r="B313">
        <v>2</v>
      </c>
      <c r="C313" t="s">
        <v>14</v>
      </c>
      <c r="D313" s="79">
        <f t="shared" si="43"/>
        <v>1230792</v>
      </c>
      <c r="E313">
        <v>100</v>
      </c>
      <c r="F313" t="s">
        <v>412</v>
      </c>
      <c r="G313">
        <f t="shared" si="42"/>
        <v>100</v>
      </c>
      <c r="H313">
        <v>3</v>
      </c>
      <c r="I313" s="21" t="s">
        <v>1246</v>
      </c>
      <c r="K313" s="21">
        <f>INDEX(Missions!K:K,MATCH('OLD Mission Enemy Waves'!A313,Missions!A:A,0))</f>
        <v>1</v>
      </c>
      <c r="L313" s="21">
        <f>INDEX(AffinityRel[AffinityWeak],MATCH(K313,AffinityRel[Affinity],0))</f>
        <v>2</v>
      </c>
      <c r="M313">
        <v>3</v>
      </c>
      <c r="N313" s="203">
        <v>5230</v>
      </c>
      <c r="O313">
        <f t="shared" si="41"/>
        <v>14</v>
      </c>
      <c r="P313" s="21">
        <f t="shared" si="40"/>
        <v>5</v>
      </c>
      <c r="T313" t="str">
        <f>IF(C313="Boss","--",INDEX('Enemy Waves'!AB:AB,IFERROR(MATCH('OLD Mission Enemy Waves'!D:D,'Enemy Waves'!A:A,0),1)))</f>
        <v>79</v>
      </c>
      <c r="U313">
        <f t="shared" si="44"/>
        <v>5</v>
      </c>
      <c r="V313">
        <f>INT(LEFT(RIGHT($N313,3),1))</f>
        <v>2</v>
      </c>
      <c r="W313">
        <f>INT(LEFT(RIGHT($N313,2),1))</f>
        <v>3</v>
      </c>
      <c r="X313">
        <f>INT(LEFT(RIGHT($N313,1),1))</f>
        <v>0</v>
      </c>
      <c r="Z313">
        <v>1</v>
      </c>
      <c r="AA313">
        <v>5</v>
      </c>
      <c r="AC313" t="str">
        <f>IF(INT(U313&amp;V313&amp;W313&amp;X313)=N313,"","ERR")</f>
        <v/>
      </c>
      <c r="AF313">
        <v>3021</v>
      </c>
    </row>
    <row r="314" spans="1:33">
      <c r="A314" s="30">
        <v>79</v>
      </c>
      <c r="B314">
        <v>3</v>
      </c>
      <c r="C314" t="s">
        <v>14</v>
      </c>
      <c r="D314" s="79">
        <f t="shared" si="43"/>
        <v>1230793</v>
      </c>
      <c r="E314">
        <v>100</v>
      </c>
      <c r="F314" t="s">
        <v>417</v>
      </c>
      <c r="G314">
        <f t="shared" si="42"/>
        <v>100</v>
      </c>
      <c r="H314">
        <v>3</v>
      </c>
      <c r="I314" s="21" t="s">
        <v>1246</v>
      </c>
      <c r="K314" s="21">
        <f>INDEX(Missions!K:K,MATCH('OLD Mission Enemy Waves'!A314,Missions!A:A,0))</f>
        <v>1</v>
      </c>
      <c r="L314" s="21">
        <f>INDEX(AffinityRel[AffinityWeak],MATCH(K314,AffinityRel[Affinity],0))</f>
        <v>2</v>
      </c>
      <c r="M314">
        <v>3</v>
      </c>
      <c r="N314" s="203">
        <v>3021</v>
      </c>
      <c r="O314">
        <f t="shared" si="41"/>
        <v>14</v>
      </c>
      <c r="P314" s="21">
        <f t="shared" si="40"/>
        <v>5</v>
      </c>
      <c r="T314" t="str">
        <f>IF(C314="Boss","--",INDEX('Enemy Waves'!AB:AB,IFERROR(MATCH('OLD Mission Enemy Waves'!D:D,'Enemy Waves'!A:A,0),1)))</f>
        <v>79</v>
      </c>
      <c r="U314">
        <f t="shared" si="44"/>
        <v>3</v>
      </c>
      <c r="V314">
        <f>INT(LEFT(RIGHT($N314,3),1))</f>
        <v>0</v>
      </c>
      <c r="W314">
        <f>INT(LEFT(RIGHT($N314,2),1))</f>
        <v>2</v>
      </c>
      <c r="X314">
        <f>INT(LEFT(RIGHT($N314,1),1))</f>
        <v>1</v>
      </c>
      <c r="AC314" t="str">
        <f>IF(INT(U314&amp;V314&amp;W314&amp;X314)=N314,"","ERR")</f>
        <v/>
      </c>
      <c r="AF314">
        <v>3012</v>
      </c>
    </row>
    <row r="315" spans="1:33">
      <c r="A315" s="30">
        <v>79</v>
      </c>
      <c r="B315">
        <v>4</v>
      </c>
      <c r="C315" t="s">
        <v>14</v>
      </c>
      <c r="D315" s="79">
        <f t="shared" si="43"/>
        <v>1230794</v>
      </c>
      <c r="E315">
        <v>100</v>
      </c>
      <c r="F315" t="s">
        <v>410</v>
      </c>
      <c r="G315">
        <f t="shared" si="42"/>
        <v>100</v>
      </c>
      <c r="H315">
        <v>3</v>
      </c>
      <c r="I315" s="21" t="s">
        <v>1246</v>
      </c>
      <c r="K315" s="21">
        <f>INDEX(Missions!K:K,MATCH('OLD Mission Enemy Waves'!A315,Missions!A:A,0))</f>
        <v>1</v>
      </c>
      <c r="L315" s="21">
        <f>INDEX(AffinityRel[AffinityWeak],MATCH(K315,AffinityRel[Affinity],0))</f>
        <v>2</v>
      </c>
      <c r="M315">
        <v>3</v>
      </c>
      <c r="N315" s="203">
        <v>3012</v>
      </c>
      <c r="O315">
        <f t="shared" si="41"/>
        <v>14</v>
      </c>
      <c r="P315" s="21">
        <f t="shared" si="40"/>
        <v>5</v>
      </c>
      <c r="T315" t="str">
        <f>IF(C315="Boss","--",INDEX('Enemy Waves'!AB:AB,IFERROR(MATCH('OLD Mission Enemy Waves'!D:D,'Enemy Waves'!A:A,0),1)))</f>
        <v>79</v>
      </c>
      <c r="U315">
        <f t="shared" si="44"/>
        <v>3</v>
      </c>
      <c r="V315">
        <f>INT(LEFT(RIGHT($N315,3),1))</f>
        <v>0</v>
      </c>
      <c r="W315">
        <f>INT(LEFT(RIGHT($N315,2),1))</f>
        <v>1</v>
      </c>
      <c r="X315">
        <f>INT(LEFT(RIGHT($N315,1),1))</f>
        <v>2</v>
      </c>
      <c r="AC315" t="str">
        <f>IF(INT(U315&amp;V315&amp;W315&amp;X315)=N315,"","ERR")</f>
        <v/>
      </c>
      <c r="AF315">
        <v>3003</v>
      </c>
    </row>
    <row r="316" spans="1:33">
      <c r="A316" s="30">
        <v>79</v>
      </c>
      <c r="B316">
        <f>P316</f>
        <v>5</v>
      </c>
      <c r="C316" t="s">
        <v>13</v>
      </c>
      <c r="D316" s="79" t="str">
        <f t="shared" si="43"/>
        <v>b1079</v>
      </c>
      <c r="E316">
        <v>100</v>
      </c>
      <c r="F316" t="s">
        <v>242</v>
      </c>
      <c r="G316" t="str">
        <f t="shared" si="42"/>
        <v/>
      </c>
      <c r="H316">
        <v>3</v>
      </c>
      <c r="I316" s="21" t="s">
        <v>1246</v>
      </c>
      <c r="K316" s="21">
        <f>INDEX(Missions!K:K,MATCH('OLD Mission Enemy Waves'!A316,Missions!A:A,0))</f>
        <v>1</v>
      </c>
      <c r="L316" s="21">
        <f>INDEX(AffinityRel[AffinityWeak],MATCH(K316,AffinityRel[Affinity],0))</f>
        <v>2</v>
      </c>
      <c r="M316">
        <v>3</v>
      </c>
      <c r="N316" s="203">
        <f>INT(U316&amp;V316&amp;W316&amp;X316)</f>
        <v>0</v>
      </c>
      <c r="O316">
        <f t="shared" si="41"/>
        <v>14</v>
      </c>
      <c r="P316" s="21">
        <f t="shared" si="40"/>
        <v>5</v>
      </c>
      <c r="T316" t="str">
        <f>IF(C316="Boss","--",INDEX('Enemy Waves'!AB:AB,IFERROR(MATCH('OLD Mission Enemy Waves'!D:D,'Enemy Waves'!A:A,0),1)))</f>
        <v>--</v>
      </c>
      <c r="U316">
        <f t="shared" si="44"/>
        <v>0</v>
      </c>
      <c r="Z316">
        <v>1</v>
      </c>
      <c r="AA316">
        <v>5</v>
      </c>
      <c r="AF316">
        <v>3300</v>
      </c>
    </row>
    <row r="317" spans="1:33">
      <c r="A317" s="30">
        <v>80</v>
      </c>
      <c r="B317">
        <v>1</v>
      </c>
      <c r="C317" t="s">
        <v>14</v>
      </c>
      <c r="D317" s="79">
        <f t="shared" si="43"/>
        <v>1230801</v>
      </c>
      <c r="E317">
        <v>100</v>
      </c>
      <c r="F317" t="s">
        <v>409</v>
      </c>
      <c r="G317">
        <f t="shared" si="42"/>
        <v>100</v>
      </c>
      <c r="H317">
        <v>3</v>
      </c>
      <c r="I317" s="21" t="s">
        <v>1246</v>
      </c>
      <c r="K317" s="21">
        <f>INDEX(Missions!K:K,MATCH('OLD Mission Enemy Waves'!A317,Missions!A:A,0))</f>
        <v>1</v>
      </c>
      <c r="L317" s="21">
        <f>INDEX(AffinityRel[AffinityWeak],MATCH(K317,AffinityRel[Affinity],0))</f>
        <v>2</v>
      </c>
      <c r="M317">
        <v>3</v>
      </c>
      <c r="N317" s="203">
        <v>2002</v>
      </c>
      <c r="O317">
        <f t="shared" si="41"/>
        <v>9</v>
      </c>
      <c r="P317" s="21">
        <f t="shared" si="40"/>
        <v>4</v>
      </c>
      <c r="T317" t="str">
        <f>IF(C317="Boss","--",INDEX('Enemy Waves'!AB:AB,IFERROR(MATCH('OLD Mission Enemy Waves'!D:D,'Enemy Waves'!A:A,0),1)))</f>
        <v>80</v>
      </c>
      <c r="U317">
        <f t="shared" si="44"/>
        <v>2</v>
      </c>
      <c r="V317">
        <f>INT(LEFT(RIGHT($N317,3),1))</f>
        <v>0</v>
      </c>
      <c r="W317">
        <f>INT(LEFT(RIGHT($N317,2),1))</f>
        <v>0</v>
      </c>
      <c r="X317">
        <f>INT(LEFT(RIGHT($N317,1),1))</f>
        <v>2</v>
      </c>
      <c r="Z317">
        <v>2</v>
      </c>
      <c r="AA317">
        <v>4</v>
      </c>
      <c r="AC317" t="str">
        <f>IF(INT(U317&amp;V317&amp;W317&amp;X317)=N317,"","ERR")</f>
        <v/>
      </c>
      <c r="AD317">
        <v>31</v>
      </c>
      <c r="AF317">
        <v>3210</v>
      </c>
    </row>
    <row r="318" spans="1:33">
      <c r="A318" s="30">
        <v>80</v>
      </c>
      <c r="B318">
        <v>2</v>
      </c>
      <c r="C318" t="s">
        <v>14</v>
      </c>
      <c r="D318" s="79">
        <f t="shared" si="43"/>
        <v>1230802</v>
      </c>
      <c r="E318">
        <v>100</v>
      </c>
      <c r="F318" t="s">
        <v>418</v>
      </c>
      <c r="G318">
        <f t="shared" si="42"/>
        <v>100</v>
      </c>
      <c r="H318">
        <v>3</v>
      </c>
      <c r="I318" s="21" t="s">
        <v>1246</v>
      </c>
      <c r="K318" s="21">
        <f>INDEX(Missions!K:K,MATCH('OLD Mission Enemy Waves'!A318,Missions!A:A,0))</f>
        <v>1</v>
      </c>
      <c r="L318" s="21">
        <f>INDEX(AffinityRel[AffinityWeak],MATCH(K318,AffinityRel[Affinity],0))</f>
        <v>2</v>
      </c>
      <c r="M318">
        <v>3</v>
      </c>
      <c r="N318" s="203">
        <v>4004</v>
      </c>
      <c r="O318">
        <f t="shared" si="41"/>
        <v>9</v>
      </c>
      <c r="P318" s="21">
        <f t="shared" si="40"/>
        <v>4</v>
      </c>
      <c r="T318" t="str">
        <f>IF(C318="Boss","--",INDEX('Enemy Waves'!AB:AB,IFERROR(MATCH('OLD Mission Enemy Waves'!D:D,'Enemy Waves'!A:A,0),1)))</f>
        <v>80</v>
      </c>
      <c r="U318">
        <f t="shared" si="44"/>
        <v>4</v>
      </c>
      <c r="V318">
        <f>INT(LEFT(RIGHT($N318,3),1))</f>
        <v>0</v>
      </c>
      <c r="W318">
        <f>INT(LEFT(RIGHT($N318,2),1))</f>
        <v>0</v>
      </c>
      <c r="X318">
        <f>INT(LEFT(RIGHT($N318,1),1))</f>
        <v>4</v>
      </c>
      <c r="Z318">
        <v>2</v>
      </c>
      <c r="AA318">
        <v>4</v>
      </c>
      <c r="AC318" t="str">
        <f>IF(INT(U318&amp;V318&amp;W318&amp;X318)=N318,"","ERR")</f>
        <v/>
      </c>
      <c r="AF318">
        <v>5212</v>
      </c>
    </row>
    <row r="319" spans="1:33">
      <c r="A319" s="30">
        <v>80</v>
      </c>
      <c r="B319">
        <v>3</v>
      </c>
      <c r="C319" t="s">
        <v>14</v>
      </c>
      <c r="D319" s="79">
        <f t="shared" si="43"/>
        <v>1230803</v>
      </c>
      <c r="E319">
        <v>100</v>
      </c>
      <c r="F319" t="s">
        <v>410</v>
      </c>
      <c r="G319">
        <f t="shared" si="42"/>
        <v>100</v>
      </c>
      <c r="H319">
        <v>3</v>
      </c>
      <c r="I319" s="21" t="s">
        <v>1246</v>
      </c>
      <c r="K319" s="21">
        <f>INDEX(Missions!K:K,MATCH('OLD Mission Enemy Waves'!A319,Missions!A:A,0))</f>
        <v>1</v>
      </c>
      <c r="L319" s="21">
        <f>INDEX(AffinityRel[AffinityWeak],MATCH(K319,AffinityRel[Affinity],0))</f>
        <v>2</v>
      </c>
      <c r="M319">
        <v>3</v>
      </c>
      <c r="N319" s="203">
        <v>3003</v>
      </c>
      <c r="O319">
        <f t="shared" si="41"/>
        <v>9</v>
      </c>
      <c r="P319" s="21">
        <f t="shared" si="40"/>
        <v>4</v>
      </c>
      <c r="T319" t="str">
        <f>IF(C319="Boss","--",INDEX('Enemy Waves'!AB:AB,IFERROR(MATCH('OLD Mission Enemy Waves'!D:D,'Enemy Waves'!A:A,0),1)))</f>
        <v>80</v>
      </c>
      <c r="U319">
        <f t="shared" si="44"/>
        <v>3</v>
      </c>
      <c r="V319">
        <f>INT(LEFT(RIGHT($N319,3),1))</f>
        <v>0</v>
      </c>
      <c r="W319">
        <f>INT(LEFT(RIGHT($N319,2),1))</f>
        <v>0</v>
      </c>
      <c r="X319">
        <f>INT(LEFT(RIGHT($N319,1),1))</f>
        <v>3</v>
      </c>
      <c r="AC319" t="str">
        <f>IF(INT(U319&amp;V319&amp;W319&amp;X319)=N319,"","ERR")</f>
        <v/>
      </c>
      <c r="AG319" s="21"/>
    </row>
    <row r="320" spans="1:33">
      <c r="A320" s="30">
        <v>80</v>
      </c>
      <c r="B320">
        <f>P320</f>
        <v>4</v>
      </c>
      <c r="C320" t="s">
        <v>13</v>
      </c>
      <c r="D320" s="79" t="str">
        <f t="shared" si="43"/>
        <v>b1080</v>
      </c>
      <c r="E320">
        <v>100</v>
      </c>
      <c r="F320" t="s">
        <v>242</v>
      </c>
      <c r="G320" t="str">
        <f t="shared" si="42"/>
        <v/>
      </c>
      <c r="H320">
        <v>3</v>
      </c>
      <c r="I320" s="21" t="s">
        <v>1246</v>
      </c>
      <c r="K320" s="21">
        <f>INDEX(Missions!K:K,MATCH('OLD Mission Enemy Waves'!A320,Missions!A:A,0))</f>
        <v>1</v>
      </c>
      <c r="L320" s="21">
        <f>INDEX(AffinityRel[AffinityWeak],MATCH(K320,AffinityRel[Affinity],0))</f>
        <v>2</v>
      </c>
      <c r="M320">
        <v>3</v>
      </c>
      <c r="N320" s="203">
        <f>INT(U320&amp;V320&amp;W320&amp;X320)</f>
        <v>0</v>
      </c>
      <c r="O320">
        <f t="shared" si="41"/>
        <v>9</v>
      </c>
      <c r="P320" s="21">
        <f t="shared" si="40"/>
        <v>4</v>
      </c>
      <c r="T320" t="str">
        <f>IF(C320="Boss","--",INDEX('Enemy Waves'!AB:AB,IFERROR(MATCH('OLD Mission Enemy Waves'!D:D,'Enemy Waves'!A:A,0),1)))</f>
        <v>--</v>
      </c>
      <c r="U320">
        <f t="shared" si="44"/>
        <v>0</v>
      </c>
      <c r="Z320">
        <v>2</v>
      </c>
      <c r="AA320">
        <v>4</v>
      </c>
      <c r="AF320" s="30"/>
      <c r="AG320" s="21"/>
    </row>
    <row r="321" spans="1:33">
      <c r="A321" s="30">
        <v>81</v>
      </c>
      <c r="B321">
        <v>1</v>
      </c>
      <c r="C321" t="s">
        <v>14</v>
      </c>
      <c r="D321" s="79">
        <f t="shared" si="43"/>
        <v>1230811</v>
      </c>
      <c r="E321">
        <v>100</v>
      </c>
      <c r="F321" t="s">
        <v>411</v>
      </c>
      <c r="G321">
        <f t="shared" si="42"/>
        <v>100</v>
      </c>
      <c r="H321">
        <v>3</v>
      </c>
      <c r="I321" s="21" t="s">
        <v>1246</v>
      </c>
      <c r="K321" s="21">
        <f>INDEX(Missions!K:K,MATCH('OLD Mission Enemy Waves'!A321,Missions!A:A,0))</f>
        <v>1</v>
      </c>
      <c r="L321" s="21">
        <f>INDEX(AffinityRel[AffinityWeak],MATCH(K321,AffinityRel[Affinity],0))</f>
        <v>2</v>
      </c>
      <c r="M321">
        <v>3</v>
      </c>
      <c r="N321" s="203">
        <v>4103</v>
      </c>
      <c r="O321">
        <f t="shared" si="41"/>
        <v>9</v>
      </c>
      <c r="P321" s="21">
        <f t="shared" si="40"/>
        <v>3</v>
      </c>
      <c r="T321" t="str">
        <f>IF(C321="Boss","--",INDEX('Enemy Waves'!AB:AB,IFERROR(MATCH('OLD Mission Enemy Waves'!D:D,'Enemy Waves'!A:A,0),1)))</f>
        <v>81</v>
      </c>
      <c r="U321">
        <f t="shared" si="44"/>
        <v>4</v>
      </c>
      <c r="V321">
        <f>INT(LEFT(RIGHT($N321,3),1))</f>
        <v>1</v>
      </c>
      <c r="W321">
        <f>INT(LEFT(RIGHT($N321,2),1))</f>
        <v>0</v>
      </c>
      <c r="X321">
        <f>INT(LEFT(RIGHT($N321,1),1))</f>
        <v>3</v>
      </c>
      <c r="Z321">
        <v>3</v>
      </c>
      <c r="AA321">
        <v>3</v>
      </c>
      <c r="AC321" t="str">
        <f>IF(INT(U321&amp;V321&amp;W321&amp;X321)=N321,"","ERR")</f>
        <v/>
      </c>
      <c r="AD321">
        <v>32</v>
      </c>
      <c r="AF321" s="30"/>
      <c r="AG321" s="21"/>
    </row>
    <row r="322" spans="1:33">
      <c r="A322" s="30">
        <v>81</v>
      </c>
      <c r="B322">
        <v>2</v>
      </c>
      <c r="C322" t="s">
        <v>14</v>
      </c>
      <c r="D322" s="79">
        <f t="shared" si="43"/>
        <v>1230812</v>
      </c>
      <c r="E322">
        <v>100</v>
      </c>
      <c r="F322" t="s">
        <v>420</v>
      </c>
      <c r="G322">
        <f t="shared" si="42"/>
        <v>100</v>
      </c>
      <c r="H322">
        <v>3</v>
      </c>
      <c r="I322" s="21" t="s">
        <v>1246</v>
      </c>
      <c r="K322" s="21">
        <f>INDEX(Missions!K:K,MATCH('OLD Mission Enemy Waves'!A322,Missions!A:A,0))</f>
        <v>1</v>
      </c>
      <c r="L322" s="21">
        <f>INDEX(AffinityRel[AffinityWeak],MATCH(K322,AffinityRel[Affinity],0))</f>
        <v>2</v>
      </c>
      <c r="M322">
        <v>3</v>
      </c>
      <c r="N322" s="203">
        <v>5023</v>
      </c>
      <c r="O322">
        <f t="shared" si="41"/>
        <v>9</v>
      </c>
      <c r="P322" s="21">
        <f t="shared" ref="P322:P385" si="45">COUNTIF(A:A,A322)</f>
        <v>3</v>
      </c>
      <c r="T322" t="str">
        <f>IF(C322="Boss","--",INDEX('Enemy Waves'!AB:AB,IFERROR(MATCH('OLD Mission Enemy Waves'!D:D,'Enemy Waves'!A:A,0),1)))</f>
        <v>81</v>
      </c>
      <c r="U322">
        <f t="shared" si="44"/>
        <v>5</v>
      </c>
      <c r="V322">
        <f>INT(LEFT(RIGHT($N322,3),1))</f>
        <v>0</v>
      </c>
      <c r="W322">
        <f>INT(LEFT(RIGHT($N322,2),1))</f>
        <v>2</v>
      </c>
      <c r="X322">
        <f>INT(LEFT(RIGHT($N322,1),1))</f>
        <v>3</v>
      </c>
      <c r="Z322">
        <v>3</v>
      </c>
      <c r="AA322">
        <v>3</v>
      </c>
      <c r="AC322" t="str">
        <f>IF(INT(U322&amp;V322&amp;W322&amp;X322)=N322,"","ERR")</f>
        <v/>
      </c>
      <c r="AF322" s="30"/>
      <c r="AG322" s="21"/>
    </row>
    <row r="323" spans="1:33">
      <c r="A323" s="30">
        <v>81</v>
      </c>
      <c r="B323">
        <f>P323</f>
        <v>3</v>
      </c>
      <c r="C323" t="s">
        <v>13</v>
      </c>
      <c r="D323" s="79" t="str">
        <f t="shared" si="43"/>
        <v>b1081</v>
      </c>
      <c r="E323">
        <v>100</v>
      </c>
      <c r="F323" t="s">
        <v>242</v>
      </c>
      <c r="G323" t="str">
        <f t="shared" si="42"/>
        <v/>
      </c>
      <c r="H323">
        <v>3</v>
      </c>
      <c r="I323" s="21" t="s">
        <v>1246</v>
      </c>
      <c r="K323" s="21">
        <f>INDEX(Missions!K:K,MATCH('OLD Mission Enemy Waves'!A323,Missions!A:A,0))</f>
        <v>1</v>
      </c>
      <c r="L323" s="21">
        <f>INDEX(AffinityRel[AffinityWeak],MATCH(K323,AffinityRel[Affinity],0))</f>
        <v>2</v>
      </c>
      <c r="M323">
        <v>3</v>
      </c>
      <c r="N323" s="203">
        <f>INT(U323&amp;V323&amp;W323&amp;X323)</f>
        <v>0</v>
      </c>
      <c r="O323">
        <f t="shared" si="41"/>
        <v>9</v>
      </c>
      <c r="P323" s="21">
        <f t="shared" si="45"/>
        <v>3</v>
      </c>
      <c r="T323" t="str">
        <f>IF(C323="Boss","--",INDEX('Enemy Waves'!AB:AB,IFERROR(MATCH('OLD Mission Enemy Waves'!D:D,'Enemy Waves'!A:A,0),1)))</f>
        <v>--</v>
      </c>
      <c r="U323">
        <f t="shared" si="44"/>
        <v>0</v>
      </c>
      <c r="Z323">
        <v>3</v>
      </c>
      <c r="AA323">
        <v>3</v>
      </c>
      <c r="AF323" s="30"/>
      <c r="AG323" s="21"/>
    </row>
    <row r="324" spans="1:33">
      <c r="A324" s="30">
        <v>82</v>
      </c>
      <c r="B324">
        <v>1</v>
      </c>
      <c r="C324" t="s">
        <v>14</v>
      </c>
      <c r="D324" s="79">
        <f t="shared" si="43"/>
        <v>1230821</v>
      </c>
      <c r="E324">
        <v>100</v>
      </c>
      <c r="F324" t="s">
        <v>410</v>
      </c>
      <c r="G324">
        <f t="shared" si="42"/>
        <v>100</v>
      </c>
      <c r="H324">
        <v>3</v>
      </c>
      <c r="I324" s="21" t="s">
        <v>1246</v>
      </c>
      <c r="K324" s="21">
        <f>INDEX(Missions!K:K,MATCH('OLD Mission Enemy Waves'!A324,Missions!A:A,0))</f>
        <v>1</v>
      </c>
      <c r="L324" s="21">
        <f>INDEX(AffinityRel[AffinityWeak],MATCH(K324,AffinityRel[Affinity],0))</f>
        <v>2</v>
      </c>
      <c r="M324">
        <v>3</v>
      </c>
      <c r="N324" s="203">
        <v>3012</v>
      </c>
      <c r="O324">
        <f t="shared" si="41"/>
        <v>12</v>
      </c>
      <c r="P324" s="21">
        <f t="shared" si="45"/>
        <v>5</v>
      </c>
      <c r="T324" t="str">
        <f>IF(C324="Boss","--",INDEX('Enemy Waves'!AB:AB,IFERROR(MATCH('OLD Mission Enemy Waves'!D:D,'Enemy Waves'!A:A,0),1)))</f>
        <v>82</v>
      </c>
      <c r="U324">
        <f t="shared" si="44"/>
        <v>3</v>
      </c>
      <c r="V324">
        <f>INT(LEFT(RIGHT($N324,3),1))</f>
        <v>0</v>
      </c>
      <c r="W324">
        <f>INT(LEFT(RIGHT($N324,2),1))</f>
        <v>1</v>
      </c>
      <c r="X324">
        <f>INT(LEFT(RIGHT($N324,1),1))</f>
        <v>2</v>
      </c>
      <c r="Z324">
        <v>4</v>
      </c>
      <c r="AA324">
        <v>5</v>
      </c>
      <c r="AC324" t="str">
        <f>IF(INT(U324&amp;V324&amp;W324&amp;X324)=N324,"","ERR")</f>
        <v/>
      </c>
      <c r="AD324">
        <v>33</v>
      </c>
      <c r="AF324" s="30"/>
      <c r="AG324" s="21"/>
    </row>
    <row r="325" spans="1:33">
      <c r="A325" s="30">
        <v>82</v>
      </c>
      <c r="B325">
        <v>2</v>
      </c>
      <c r="C325" t="s">
        <v>14</v>
      </c>
      <c r="D325" s="79">
        <f t="shared" si="43"/>
        <v>1230822</v>
      </c>
      <c r="E325">
        <v>100</v>
      </c>
      <c r="F325" t="s">
        <v>409</v>
      </c>
      <c r="G325">
        <f t="shared" si="42"/>
        <v>100</v>
      </c>
      <c r="H325">
        <v>3</v>
      </c>
      <c r="I325" s="21" t="s">
        <v>1246</v>
      </c>
      <c r="K325" s="21">
        <f>INDEX(Missions!K:K,MATCH('OLD Mission Enemy Waves'!A325,Missions!A:A,0))</f>
        <v>1</v>
      </c>
      <c r="L325" s="21">
        <f>INDEX(AffinityRel[AffinityWeak],MATCH(K325,AffinityRel[Affinity],0))</f>
        <v>2</v>
      </c>
      <c r="M325">
        <v>3</v>
      </c>
      <c r="N325" s="203">
        <v>2020</v>
      </c>
      <c r="O325">
        <f t="shared" ref="O325:O388" si="46">SUMIF(A:A,A325,U:U)</f>
        <v>12</v>
      </c>
      <c r="P325" s="21">
        <f t="shared" si="45"/>
        <v>5</v>
      </c>
      <c r="T325" t="str">
        <f>IF(C325="Boss","--",INDEX('Enemy Waves'!AB:AB,IFERROR(MATCH('OLD Mission Enemy Waves'!D:D,'Enemy Waves'!A:A,0),1)))</f>
        <v>82</v>
      </c>
      <c r="U325">
        <f t="shared" si="44"/>
        <v>2</v>
      </c>
      <c r="V325">
        <f>INT(LEFT(RIGHT($N325,3),1))</f>
        <v>0</v>
      </c>
      <c r="W325">
        <f>INT(LEFT(RIGHT($N325,2),1))</f>
        <v>2</v>
      </c>
      <c r="X325">
        <f>INT(LEFT(RIGHT($N325,1),1))</f>
        <v>0</v>
      </c>
      <c r="Z325">
        <v>4</v>
      </c>
      <c r="AA325">
        <v>5</v>
      </c>
      <c r="AC325" t="str">
        <f>IF(INT(U325&amp;V325&amp;W325&amp;X325)=N325,"","ERR")</f>
        <v/>
      </c>
      <c r="AF325" s="30"/>
      <c r="AG325" s="21"/>
    </row>
    <row r="326" spans="1:33">
      <c r="A326" s="30">
        <v>82</v>
      </c>
      <c r="B326">
        <v>3</v>
      </c>
      <c r="C326" t="s">
        <v>14</v>
      </c>
      <c r="D326" s="79">
        <f t="shared" si="43"/>
        <v>1230823</v>
      </c>
      <c r="E326">
        <v>100</v>
      </c>
      <c r="F326" t="s">
        <v>410</v>
      </c>
      <c r="G326">
        <f t="shared" ref="G326:G389" si="47">IF(F326="","",100)</f>
        <v>100</v>
      </c>
      <c r="H326">
        <v>3</v>
      </c>
      <c r="I326" s="21" t="s">
        <v>1246</v>
      </c>
      <c r="K326" s="21">
        <f>INDEX(Missions!K:K,MATCH('OLD Mission Enemy Waves'!A326,Missions!A:A,0))</f>
        <v>1</v>
      </c>
      <c r="L326" s="21">
        <f>INDEX(AffinityRel[AffinityWeak],MATCH(K326,AffinityRel[Affinity],0))</f>
        <v>2</v>
      </c>
      <c r="M326">
        <v>3</v>
      </c>
      <c r="N326" s="203">
        <v>3012</v>
      </c>
      <c r="O326">
        <f t="shared" si="46"/>
        <v>12</v>
      </c>
      <c r="P326" s="21">
        <f t="shared" si="45"/>
        <v>5</v>
      </c>
      <c r="T326" t="str">
        <f>IF(C326="Boss","--",INDEX('Enemy Waves'!AB:AB,IFERROR(MATCH('OLD Mission Enemy Waves'!D:D,'Enemy Waves'!A:A,0),1)))</f>
        <v>82</v>
      </c>
      <c r="U326">
        <f t="shared" si="44"/>
        <v>3</v>
      </c>
      <c r="V326">
        <f>INT(LEFT(RIGHT($N326,3),1))</f>
        <v>0</v>
      </c>
      <c r="W326">
        <f>INT(LEFT(RIGHT($N326,2),1))</f>
        <v>1</v>
      </c>
      <c r="X326">
        <f>INT(LEFT(RIGHT($N326,1),1))</f>
        <v>2</v>
      </c>
      <c r="AC326" t="str">
        <f>IF(INT(U326&amp;V326&amp;W326&amp;X326)=N326,"","ERR")</f>
        <v/>
      </c>
      <c r="AF326" s="30"/>
      <c r="AG326" s="21"/>
    </row>
    <row r="327" spans="1:33">
      <c r="A327" s="30">
        <v>82</v>
      </c>
      <c r="B327">
        <v>4</v>
      </c>
      <c r="C327" t="s">
        <v>14</v>
      </c>
      <c r="D327" s="79">
        <f t="shared" ref="D327:D390" si="48">IF(C327="Boss","b"&amp;1000+A327,K327*1000000+L327*100000+M327*10000+A327*10+B327)</f>
        <v>1230824</v>
      </c>
      <c r="E327">
        <v>100</v>
      </c>
      <c r="F327" t="s">
        <v>411</v>
      </c>
      <c r="G327">
        <f t="shared" si="47"/>
        <v>100</v>
      </c>
      <c r="H327">
        <v>3</v>
      </c>
      <c r="I327" s="21" t="s">
        <v>1246</v>
      </c>
      <c r="K327" s="21">
        <f>INDEX(Missions!K:K,MATCH('OLD Mission Enemy Waves'!A327,Missions!A:A,0))</f>
        <v>1</v>
      </c>
      <c r="L327" s="21">
        <f>INDEX(AffinityRel[AffinityWeak],MATCH(K327,AffinityRel[Affinity],0))</f>
        <v>2</v>
      </c>
      <c r="M327">
        <v>3</v>
      </c>
      <c r="N327" s="203">
        <v>4121</v>
      </c>
      <c r="O327">
        <f t="shared" si="46"/>
        <v>12</v>
      </c>
      <c r="P327" s="21">
        <f t="shared" si="45"/>
        <v>5</v>
      </c>
      <c r="T327" t="str">
        <f>IF(C327="Boss","--",INDEX('Enemy Waves'!AB:AB,IFERROR(MATCH('OLD Mission Enemy Waves'!D:D,'Enemy Waves'!A:A,0),1)))</f>
        <v>82</v>
      </c>
      <c r="U327">
        <f t="shared" ref="U327:U390" si="49">SUM(V327:X327)</f>
        <v>4</v>
      </c>
      <c r="V327">
        <f>INT(LEFT(RIGHT($N327,3),1))</f>
        <v>1</v>
      </c>
      <c r="W327">
        <f>INT(LEFT(RIGHT($N327,2),1))</f>
        <v>2</v>
      </c>
      <c r="X327">
        <f>INT(LEFT(RIGHT($N327,1),1))</f>
        <v>1</v>
      </c>
      <c r="AC327" t="str">
        <f>IF(INT(U327&amp;V327&amp;W327&amp;X327)=N327,"","ERR")</f>
        <v/>
      </c>
      <c r="AF327" s="30"/>
      <c r="AG327" s="21"/>
    </row>
    <row r="328" spans="1:33">
      <c r="A328" s="30">
        <v>82</v>
      </c>
      <c r="B328">
        <f>P328</f>
        <v>5</v>
      </c>
      <c r="C328" t="s">
        <v>13</v>
      </c>
      <c r="D328" s="79" t="str">
        <f t="shared" si="48"/>
        <v>b1082</v>
      </c>
      <c r="E328">
        <v>100</v>
      </c>
      <c r="F328" t="s">
        <v>242</v>
      </c>
      <c r="G328" t="str">
        <f t="shared" si="47"/>
        <v/>
      </c>
      <c r="H328">
        <v>3</v>
      </c>
      <c r="I328" s="21" t="s">
        <v>1246</v>
      </c>
      <c r="K328" s="21">
        <f>INDEX(Missions!K:K,MATCH('OLD Mission Enemy Waves'!A328,Missions!A:A,0))</f>
        <v>1</v>
      </c>
      <c r="L328" s="21">
        <f>INDEX(AffinityRel[AffinityWeak],MATCH(K328,AffinityRel[Affinity],0))</f>
        <v>2</v>
      </c>
      <c r="M328">
        <v>3</v>
      </c>
      <c r="N328" s="203">
        <f>INT(U328&amp;V328&amp;W328&amp;X328)</f>
        <v>0</v>
      </c>
      <c r="O328">
        <f t="shared" si="46"/>
        <v>12</v>
      </c>
      <c r="P328" s="21">
        <f t="shared" si="45"/>
        <v>5</v>
      </c>
      <c r="T328" t="str">
        <f>IF(C328="Boss","--",INDEX('Enemy Waves'!AB:AB,IFERROR(MATCH('OLD Mission Enemy Waves'!D:D,'Enemy Waves'!A:A,0),1)))</f>
        <v>--</v>
      </c>
      <c r="U328">
        <f t="shared" si="49"/>
        <v>0</v>
      </c>
      <c r="Z328">
        <v>4</v>
      </c>
      <c r="AA328">
        <v>5</v>
      </c>
      <c r="AF328" s="30"/>
      <c r="AG328" s="21"/>
    </row>
    <row r="329" spans="1:33">
      <c r="A329" s="30">
        <v>83</v>
      </c>
      <c r="B329">
        <v>1</v>
      </c>
      <c r="C329" t="s">
        <v>14</v>
      </c>
      <c r="D329" s="79">
        <f t="shared" si="48"/>
        <v>2330831</v>
      </c>
      <c r="E329">
        <v>100</v>
      </c>
      <c r="F329" t="s">
        <v>410</v>
      </c>
      <c r="G329">
        <f t="shared" si="47"/>
        <v>100</v>
      </c>
      <c r="H329">
        <v>3</v>
      </c>
      <c r="I329" s="21" t="s">
        <v>1247</v>
      </c>
      <c r="K329" s="21">
        <f>INDEX(Missions!K:K,MATCH('OLD Mission Enemy Waves'!A329,Missions!A:A,0))</f>
        <v>2</v>
      </c>
      <c r="L329" s="21">
        <f>INDEX(AffinityRel[AffinityWeak],MATCH(K329,AffinityRel[Affinity],0))</f>
        <v>3</v>
      </c>
      <c r="M329">
        <v>3</v>
      </c>
      <c r="N329" s="203">
        <v>3120</v>
      </c>
      <c r="O329">
        <f t="shared" si="46"/>
        <v>11</v>
      </c>
      <c r="P329" s="21">
        <f t="shared" si="45"/>
        <v>4</v>
      </c>
      <c r="T329" t="str">
        <f>IF(C329="Boss","--",INDEX('Enemy Waves'!AB:AB,IFERROR(MATCH('OLD Mission Enemy Waves'!D:D,'Enemy Waves'!A:A,0),1)))</f>
        <v>83</v>
      </c>
      <c r="U329">
        <f t="shared" si="49"/>
        <v>3</v>
      </c>
      <c r="V329">
        <f>INT(LEFT(RIGHT($N329,3),1))</f>
        <v>1</v>
      </c>
      <c r="W329">
        <f>INT(LEFT(RIGHT($N329,2),1))</f>
        <v>2</v>
      </c>
      <c r="X329">
        <f>INT(LEFT(RIGHT($N329,1),1))</f>
        <v>0</v>
      </c>
      <c r="Z329">
        <v>1</v>
      </c>
      <c r="AA329">
        <v>4</v>
      </c>
      <c r="AC329" t="str">
        <f>IF(INT(U329&amp;V329&amp;W329&amp;X329)=N329,"","ERR")</f>
        <v/>
      </c>
      <c r="AD329">
        <v>34</v>
      </c>
      <c r="AF329" s="30"/>
      <c r="AG329" s="21"/>
    </row>
    <row r="330" spans="1:33">
      <c r="A330" s="30">
        <v>83</v>
      </c>
      <c r="B330">
        <v>2</v>
      </c>
      <c r="C330" t="s">
        <v>14</v>
      </c>
      <c r="D330" s="79">
        <f t="shared" si="48"/>
        <v>2330832</v>
      </c>
      <c r="E330">
        <v>100</v>
      </c>
      <c r="F330" t="s">
        <v>416</v>
      </c>
      <c r="G330">
        <f t="shared" si="47"/>
        <v>100</v>
      </c>
      <c r="H330">
        <v>3</v>
      </c>
      <c r="I330" s="21" t="s">
        <v>1247</v>
      </c>
      <c r="K330" s="21">
        <f>INDEX(Missions!K:K,MATCH('OLD Mission Enemy Waves'!A330,Missions!A:A,0))</f>
        <v>2</v>
      </c>
      <c r="L330" s="21">
        <f>INDEX(AffinityRel[AffinityWeak],MATCH(K330,AffinityRel[Affinity],0))</f>
        <v>3</v>
      </c>
      <c r="M330">
        <v>3</v>
      </c>
      <c r="N330" s="203">
        <v>3111</v>
      </c>
      <c r="O330">
        <f t="shared" si="46"/>
        <v>11</v>
      </c>
      <c r="P330" s="21">
        <f t="shared" si="45"/>
        <v>4</v>
      </c>
      <c r="T330" t="str">
        <f>IF(C330="Boss","--",INDEX('Enemy Waves'!AB:AB,IFERROR(MATCH('OLD Mission Enemy Waves'!D:D,'Enemy Waves'!A:A,0),1)))</f>
        <v>83</v>
      </c>
      <c r="U330">
        <f t="shared" si="49"/>
        <v>3</v>
      </c>
      <c r="V330">
        <f>INT(LEFT(RIGHT($N330,3),1))</f>
        <v>1</v>
      </c>
      <c r="W330">
        <f>INT(LEFT(RIGHT($N330,2),1))</f>
        <v>1</v>
      </c>
      <c r="X330">
        <f>INT(LEFT(RIGHT($N330,1),1))</f>
        <v>1</v>
      </c>
      <c r="Z330">
        <v>1</v>
      </c>
      <c r="AA330">
        <v>4</v>
      </c>
      <c r="AC330" t="str">
        <f>IF(INT(U330&amp;V330&amp;W330&amp;X330)=N330,"","ERR")</f>
        <v/>
      </c>
      <c r="AF330" s="30"/>
      <c r="AG330" s="21"/>
    </row>
    <row r="331" spans="1:33">
      <c r="A331" s="30">
        <v>83</v>
      </c>
      <c r="B331">
        <v>3</v>
      </c>
      <c r="C331" t="s">
        <v>14</v>
      </c>
      <c r="D331" s="79">
        <f t="shared" si="48"/>
        <v>2330833</v>
      </c>
      <c r="E331">
        <v>100</v>
      </c>
      <c r="F331" t="s">
        <v>412</v>
      </c>
      <c r="G331">
        <f t="shared" si="47"/>
        <v>100</v>
      </c>
      <c r="H331">
        <v>3</v>
      </c>
      <c r="I331" s="21" t="s">
        <v>1247</v>
      </c>
      <c r="K331" s="21">
        <f>INDEX(Missions!K:K,MATCH('OLD Mission Enemy Waves'!A331,Missions!A:A,0))</f>
        <v>2</v>
      </c>
      <c r="L331" s="21">
        <f>INDEX(AffinityRel[AffinityWeak],MATCH(K331,AffinityRel[Affinity],0))</f>
        <v>3</v>
      </c>
      <c r="M331">
        <v>3</v>
      </c>
      <c r="N331" s="203">
        <v>5203</v>
      </c>
      <c r="O331">
        <f t="shared" si="46"/>
        <v>11</v>
      </c>
      <c r="P331" s="21">
        <f t="shared" si="45"/>
        <v>4</v>
      </c>
      <c r="T331" t="str">
        <f>IF(C331="Boss","--",INDEX('Enemy Waves'!AB:AB,IFERROR(MATCH('OLD Mission Enemy Waves'!D:D,'Enemy Waves'!A:A,0),1)))</f>
        <v>83</v>
      </c>
      <c r="U331">
        <f t="shared" si="49"/>
        <v>5</v>
      </c>
      <c r="V331">
        <f>INT(LEFT(RIGHT($N331,3),1))</f>
        <v>2</v>
      </c>
      <c r="W331">
        <f>INT(LEFT(RIGHT($N331,2),1))</f>
        <v>0</v>
      </c>
      <c r="X331">
        <f>INT(LEFT(RIGHT($N331,1),1))</f>
        <v>3</v>
      </c>
      <c r="AC331" t="str">
        <f>IF(INT(U331&amp;V331&amp;W331&amp;X331)=N331,"","ERR")</f>
        <v/>
      </c>
      <c r="AF331" s="30"/>
      <c r="AG331" s="21"/>
    </row>
    <row r="332" spans="1:33">
      <c r="A332" s="30">
        <v>83</v>
      </c>
      <c r="B332">
        <f>P332</f>
        <v>4</v>
      </c>
      <c r="C332" t="s">
        <v>13</v>
      </c>
      <c r="D332" s="79" t="str">
        <f t="shared" si="48"/>
        <v>b1083</v>
      </c>
      <c r="E332">
        <v>100</v>
      </c>
      <c r="F332" t="s">
        <v>242</v>
      </c>
      <c r="G332" t="str">
        <f t="shared" si="47"/>
        <v/>
      </c>
      <c r="H332">
        <v>3</v>
      </c>
      <c r="I332" s="21" t="s">
        <v>1247</v>
      </c>
      <c r="K332" s="21">
        <f>INDEX(Missions!K:K,MATCH('OLD Mission Enemy Waves'!A332,Missions!A:A,0))</f>
        <v>2</v>
      </c>
      <c r="L332" s="21">
        <f>INDEX(AffinityRel[AffinityWeak],MATCH(K332,AffinityRel[Affinity],0))</f>
        <v>3</v>
      </c>
      <c r="M332">
        <v>3</v>
      </c>
      <c r="N332" s="203">
        <f>INT(U332&amp;V332&amp;W332&amp;X332)</f>
        <v>0</v>
      </c>
      <c r="O332">
        <f t="shared" si="46"/>
        <v>11</v>
      </c>
      <c r="P332" s="21">
        <f t="shared" si="45"/>
        <v>4</v>
      </c>
      <c r="T332" t="str">
        <f>IF(C332="Boss","--",INDEX('Enemy Waves'!AB:AB,IFERROR(MATCH('OLD Mission Enemy Waves'!D:D,'Enemy Waves'!A:A,0),1)))</f>
        <v>--</v>
      </c>
      <c r="U332">
        <f t="shared" si="49"/>
        <v>0</v>
      </c>
      <c r="Z332">
        <v>1</v>
      </c>
      <c r="AA332">
        <v>4</v>
      </c>
      <c r="AF332" s="30"/>
      <c r="AG332" s="21"/>
    </row>
    <row r="333" spans="1:33">
      <c r="A333" s="30">
        <v>84</v>
      </c>
      <c r="B333">
        <v>1</v>
      </c>
      <c r="C333" t="s">
        <v>14</v>
      </c>
      <c r="D333" s="79">
        <f t="shared" si="48"/>
        <v>2330841</v>
      </c>
      <c r="E333">
        <v>100</v>
      </c>
      <c r="F333" t="s">
        <v>414</v>
      </c>
      <c r="G333">
        <f t="shared" si="47"/>
        <v>100</v>
      </c>
      <c r="H333">
        <v>3</v>
      </c>
      <c r="I333" s="21" t="s">
        <v>1247</v>
      </c>
      <c r="K333" s="21">
        <f>INDEX(Missions!K:K,MATCH('OLD Mission Enemy Waves'!A333,Missions!A:A,0))</f>
        <v>2</v>
      </c>
      <c r="L333" s="21">
        <f>INDEX(AffinityRel[AffinityWeak],MATCH(K333,AffinityRel[Affinity],0))</f>
        <v>3</v>
      </c>
      <c r="M333">
        <v>3</v>
      </c>
      <c r="N333" s="203">
        <v>2110</v>
      </c>
      <c r="O333">
        <f t="shared" si="46"/>
        <v>10</v>
      </c>
      <c r="P333" s="21">
        <f t="shared" si="45"/>
        <v>4</v>
      </c>
      <c r="T333" t="str">
        <f>IF(C333="Boss","--",INDEX('Enemy Waves'!AB:AB,IFERROR(MATCH('OLD Mission Enemy Waves'!D:D,'Enemy Waves'!A:A,0),1)))</f>
        <v>84</v>
      </c>
      <c r="U333">
        <f t="shared" si="49"/>
        <v>2</v>
      </c>
      <c r="V333">
        <f>INT(LEFT(RIGHT($N333,3),1))</f>
        <v>1</v>
      </c>
      <c r="W333">
        <f>INT(LEFT(RIGHT($N333,2),1))</f>
        <v>1</v>
      </c>
      <c r="X333">
        <f>INT(LEFT(RIGHT($N333,1),1))</f>
        <v>0</v>
      </c>
      <c r="Z333">
        <v>2</v>
      </c>
      <c r="AA333">
        <v>4</v>
      </c>
      <c r="AC333" t="str">
        <f>IF(INT(U333&amp;V333&amp;W333&amp;X333)=N333,"","ERR")</f>
        <v/>
      </c>
      <c r="AD333">
        <v>35</v>
      </c>
      <c r="AF333" s="30"/>
      <c r="AG333" s="21"/>
    </row>
    <row r="334" spans="1:33">
      <c r="A334" s="30">
        <v>84</v>
      </c>
      <c r="B334">
        <v>2</v>
      </c>
      <c r="C334" t="s">
        <v>14</v>
      </c>
      <c r="D334" s="79">
        <f t="shared" si="48"/>
        <v>2330842</v>
      </c>
      <c r="E334">
        <v>100</v>
      </c>
      <c r="F334" t="s">
        <v>412</v>
      </c>
      <c r="G334">
        <f t="shared" si="47"/>
        <v>100</v>
      </c>
      <c r="H334">
        <v>3</v>
      </c>
      <c r="I334" s="21" t="s">
        <v>1247</v>
      </c>
      <c r="K334" s="21">
        <f>INDEX(Missions!K:K,MATCH('OLD Mission Enemy Waves'!A334,Missions!A:A,0))</f>
        <v>2</v>
      </c>
      <c r="L334" s="21">
        <f>INDEX(AffinityRel[AffinityWeak],MATCH(K334,AffinityRel[Affinity],0))</f>
        <v>3</v>
      </c>
      <c r="M334">
        <v>3</v>
      </c>
      <c r="N334" s="203">
        <v>5023</v>
      </c>
      <c r="O334">
        <f t="shared" si="46"/>
        <v>10</v>
      </c>
      <c r="P334" s="21">
        <f t="shared" si="45"/>
        <v>4</v>
      </c>
      <c r="T334" t="str">
        <f>IF(C334="Boss","--",INDEX('Enemy Waves'!AB:AB,IFERROR(MATCH('OLD Mission Enemy Waves'!D:D,'Enemy Waves'!A:A,0),1)))</f>
        <v>84</v>
      </c>
      <c r="U334">
        <f t="shared" si="49"/>
        <v>5</v>
      </c>
      <c r="V334">
        <f>INT(LEFT(RIGHT($N334,3),1))</f>
        <v>0</v>
      </c>
      <c r="W334">
        <f>INT(LEFT(RIGHT($N334,2),1))</f>
        <v>2</v>
      </c>
      <c r="X334">
        <f>INT(LEFT(RIGHT($N334,1),1))</f>
        <v>3</v>
      </c>
      <c r="Z334">
        <v>2</v>
      </c>
      <c r="AA334">
        <v>4</v>
      </c>
      <c r="AC334" t="str">
        <f>IF(INT(U334&amp;V334&amp;W334&amp;X334)=N334,"","ERR")</f>
        <v/>
      </c>
      <c r="AF334" s="30"/>
      <c r="AG334" s="21"/>
    </row>
    <row r="335" spans="1:33">
      <c r="A335" s="30">
        <v>84</v>
      </c>
      <c r="B335">
        <v>3</v>
      </c>
      <c r="C335" t="s">
        <v>14</v>
      </c>
      <c r="D335" s="79">
        <f t="shared" si="48"/>
        <v>2330843</v>
      </c>
      <c r="E335">
        <v>100</v>
      </c>
      <c r="F335" t="s">
        <v>410</v>
      </c>
      <c r="G335">
        <f t="shared" si="47"/>
        <v>100</v>
      </c>
      <c r="H335">
        <v>3</v>
      </c>
      <c r="I335" s="21" t="s">
        <v>1247</v>
      </c>
      <c r="K335" s="21">
        <f>INDEX(Missions!K:K,MATCH('OLD Mission Enemy Waves'!A335,Missions!A:A,0))</f>
        <v>2</v>
      </c>
      <c r="L335" s="21">
        <f>INDEX(AffinityRel[AffinityWeak],MATCH(K335,AffinityRel[Affinity],0))</f>
        <v>3</v>
      </c>
      <c r="M335">
        <v>3</v>
      </c>
      <c r="N335" s="203">
        <v>3120</v>
      </c>
      <c r="O335">
        <f t="shared" si="46"/>
        <v>10</v>
      </c>
      <c r="P335" s="21">
        <f t="shared" si="45"/>
        <v>4</v>
      </c>
      <c r="T335" t="str">
        <f>IF(C335="Boss","--",INDEX('Enemy Waves'!AB:AB,IFERROR(MATCH('OLD Mission Enemy Waves'!D:D,'Enemy Waves'!A:A,0),1)))</f>
        <v>84</v>
      </c>
      <c r="U335">
        <f t="shared" si="49"/>
        <v>3</v>
      </c>
      <c r="V335">
        <f>INT(LEFT(RIGHT($N335,3),1))</f>
        <v>1</v>
      </c>
      <c r="W335">
        <f>INT(LEFT(RIGHT($N335,2),1))</f>
        <v>2</v>
      </c>
      <c r="X335">
        <f>INT(LEFT(RIGHT($N335,1),1))</f>
        <v>0</v>
      </c>
      <c r="AC335" t="str">
        <f>IF(INT(U335&amp;V335&amp;W335&amp;X335)=N335,"","ERR")</f>
        <v/>
      </c>
      <c r="AF335" s="30"/>
      <c r="AG335" s="21"/>
    </row>
    <row r="336" spans="1:33">
      <c r="A336" s="30">
        <v>84</v>
      </c>
      <c r="B336">
        <f>P336</f>
        <v>4</v>
      </c>
      <c r="C336" t="s">
        <v>13</v>
      </c>
      <c r="D336" s="79" t="str">
        <f t="shared" si="48"/>
        <v>b1084</v>
      </c>
      <c r="E336">
        <v>100</v>
      </c>
      <c r="F336" t="s">
        <v>242</v>
      </c>
      <c r="G336" t="str">
        <f t="shared" si="47"/>
        <v/>
      </c>
      <c r="H336">
        <v>3</v>
      </c>
      <c r="I336" s="21" t="s">
        <v>1247</v>
      </c>
      <c r="K336" s="21">
        <f>INDEX(Missions!K:K,MATCH('OLD Mission Enemy Waves'!A336,Missions!A:A,0))</f>
        <v>2</v>
      </c>
      <c r="L336" s="21">
        <f>INDEX(AffinityRel[AffinityWeak],MATCH(K336,AffinityRel[Affinity],0))</f>
        <v>3</v>
      </c>
      <c r="M336">
        <v>3</v>
      </c>
      <c r="N336" s="203">
        <f>INT(U336&amp;V336&amp;W336&amp;X336)</f>
        <v>0</v>
      </c>
      <c r="O336">
        <f t="shared" si="46"/>
        <v>10</v>
      </c>
      <c r="P336" s="21">
        <f t="shared" si="45"/>
        <v>4</v>
      </c>
      <c r="T336" t="str">
        <f>IF(C336="Boss","--",INDEX('Enemy Waves'!AB:AB,IFERROR(MATCH('OLD Mission Enemy Waves'!D:D,'Enemy Waves'!A:A,0),1)))</f>
        <v>--</v>
      </c>
      <c r="U336">
        <f t="shared" si="49"/>
        <v>0</v>
      </c>
      <c r="Z336">
        <v>2</v>
      </c>
      <c r="AA336">
        <v>4</v>
      </c>
      <c r="AF336" s="30"/>
      <c r="AG336" s="21"/>
    </row>
    <row r="337" spans="1:33">
      <c r="A337" s="30">
        <v>85</v>
      </c>
      <c r="B337">
        <v>1</v>
      </c>
      <c r="C337" t="s">
        <v>14</v>
      </c>
      <c r="D337" s="79">
        <f t="shared" si="48"/>
        <v>2330851</v>
      </c>
      <c r="E337">
        <v>100</v>
      </c>
      <c r="F337" t="s">
        <v>412</v>
      </c>
      <c r="G337">
        <f t="shared" si="47"/>
        <v>100</v>
      </c>
      <c r="H337">
        <v>3</v>
      </c>
      <c r="I337" s="21" t="s">
        <v>1247</v>
      </c>
      <c r="K337" s="21">
        <f>INDEX(Missions!K:K,MATCH('OLD Mission Enemy Waves'!A337,Missions!A:A,0))</f>
        <v>2</v>
      </c>
      <c r="L337" s="21">
        <f>INDEX(AffinityRel[AffinityWeak],MATCH(K337,AffinityRel[Affinity],0))</f>
        <v>3</v>
      </c>
      <c r="M337">
        <v>3</v>
      </c>
      <c r="N337" s="203">
        <v>5023</v>
      </c>
      <c r="O337">
        <f t="shared" si="46"/>
        <v>13</v>
      </c>
      <c r="P337" s="21">
        <f t="shared" si="45"/>
        <v>5</v>
      </c>
      <c r="T337" t="str">
        <f>IF(C337="Boss","--",INDEX('Enemy Waves'!AB:AB,IFERROR(MATCH('OLD Mission Enemy Waves'!D:D,'Enemy Waves'!A:A,0),1)))</f>
        <v>85</v>
      </c>
      <c r="U337">
        <f t="shared" si="49"/>
        <v>5</v>
      </c>
      <c r="V337">
        <f>INT(LEFT(RIGHT($N337,3),1))</f>
        <v>0</v>
      </c>
      <c r="W337">
        <f>INT(LEFT(RIGHT($N337,2),1))</f>
        <v>2</v>
      </c>
      <c r="X337">
        <f>INT(LEFT(RIGHT($N337,1),1))</f>
        <v>3</v>
      </c>
      <c r="Z337">
        <v>3</v>
      </c>
      <c r="AA337">
        <v>5</v>
      </c>
      <c r="AC337" t="str">
        <f>IF(INT(U337&amp;V337&amp;W337&amp;X337)=N337,"","ERR")</f>
        <v/>
      </c>
      <c r="AD337">
        <v>36</v>
      </c>
      <c r="AF337" s="30"/>
      <c r="AG337" s="21"/>
    </row>
    <row r="338" spans="1:33">
      <c r="A338" s="30">
        <v>85</v>
      </c>
      <c r="B338">
        <v>2</v>
      </c>
      <c r="C338" t="s">
        <v>14</v>
      </c>
      <c r="D338" s="79">
        <f t="shared" si="48"/>
        <v>2330852</v>
      </c>
      <c r="E338">
        <v>100</v>
      </c>
      <c r="F338" t="s">
        <v>413</v>
      </c>
      <c r="G338">
        <f t="shared" si="47"/>
        <v>100</v>
      </c>
      <c r="H338">
        <v>3</v>
      </c>
      <c r="I338" s="21" t="s">
        <v>1247</v>
      </c>
      <c r="K338" s="21">
        <f>INDEX(Missions!K:K,MATCH('OLD Mission Enemy Waves'!A338,Missions!A:A,0))</f>
        <v>2</v>
      </c>
      <c r="L338" s="21">
        <f>INDEX(AffinityRel[AffinityWeak],MATCH(K338,AffinityRel[Affinity],0))</f>
        <v>3</v>
      </c>
      <c r="M338">
        <v>3</v>
      </c>
      <c r="N338" s="203">
        <v>2020</v>
      </c>
      <c r="O338">
        <f t="shared" si="46"/>
        <v>13</v>
      </c>
      <c r="P338" s="21">
        <f t="shared" si="45"/>
        <v>5</v>
      </c>
      <c r="T338" t="str">
        <f>IF(C338="Boss","--",INDEX('Enemy Waves'!AB:AB,IFERROR(MATCH('OLD Mission Enemy Waves'!D:D,'Enemy Waves'!A:A,0),1)))</f>
        <v>85</v>
      </c>
      <c r="U338">
        <f t="shared" si="49"/>
        <v>2</v>
      </c>
      <c r="V338">
        <f>INT(LEFT(RIGHT($N338,3),1))</f>
        <v>0</v>
      </c>
      <c r="W338">
        <f>INT(LEFT(RIGHT($N338,2),1))</f>
        <v>2</v>
      </c>
      <c r="X338">
        <f>INT(LEFT(RIGHT($N338,1),1))</f>
        <v>0</v>
      </c>
      <c r="Z338">
        <v>3</v>
      </c>
      <c r="AA338">
        <v>5</v>
      </c>
      <c r="AC338" t="str">
        <f>IF(INT(U338&amp;V338&amp;W338&amp;X338)=N338,"","ERR")</f>
        <v/>
      </c>
      <c r="AF338" s="30"/>
      <c r="AG338" s="21"/>
    </row>
    <row r="339" spans="1:33">
      <c r="A339" s="30">
        <v>85</v>
      </c>
      <c r="B339">
        <v>3</v>
      </c>
      <c r="C339" t="s">
        <v>14</v>
      </c>
      <c r="D339" s="79">
        <f t="shared" si="48"/>
        <v>2330853</v>
      </c>
      <c r="E339">
        <v>100</v>
      </c>
      <c r="F339" t="s">
        <v>414</v>
      </c>
      <c r="G339">
        <f t="shared" si="47"/>
        <v>100</v>
      </c>
      <c r="H339">
        <v>3</v>
      </c>
      <c r="I339" s="21" t="s">
        <v>1247</v>
      </c>
      <c r="K339" s="21">
        <f>INDEX(Missions!K:K,MATCH('OLD Mission Enemy Waves'!A339,Missions!A:A,0))</f>
        <v>2</v>
      </c>
      <c r="L339" s="21">
        <f>INDEX(AffinityRel[AffinityWeak],MATCH(K339,AffinityRel[Affinity],0))</f>
        <v>3</v>
      </c>
      <c r="M339">
        <v>3</v>
      </c>
      <c r="N339" s="203">
        <v>2110</v>
      </c>
      <c r="O339">
        <f t="shared" si="46"/>
        <v>13</v>
      </c>
      <c r="P339" s="21">
        <f t="shared" si="45"/>
        <v>5</v>
      </c>
      <c r="T339" t="str">
        <f>IF(C339="Boss","--",INDEX('Enemy Waves'!AB:AB,IFERROR(MATCH('OLD Mission Enemy Waves'!D:D,'Enemy Waves'!A:A,0),1)))</f>
        <v>85</v>
      </c>
      <c r="U339">
        <f t="shared" si="49"/>
        <v>2</v>
      </c>
      <c r="V339">
        <f>INT(LEFT(RIGHT($N339,3),1))</f>
        <v>1</v>
      </c>
      <c r="W339">
        <f>INT(LEFT(RIGHT($N339,2),1))</f>
        <v>1</v>
      </c>
      <c r="X339">
        <f>INT(LEFT(RIGHT($N339,1),1))</f>
        <v>0</v>
      </c>
      <c r="AC339" t="str">
        <f>IF(INT(U339&amp;V339&amp;W339&amp;X339)=N339,"","ERR")</f>
        <v/>
      </c>
      <c r="AF339" s="30"/>
      <c r="AG339" s="21"/>
    </row>
    <row r="340" spans="1:33">
      <c r="A340" s="30">
        <v>85</v>
      </c>
      <c r="B340">
        <v>4</v>
      </c>
      <c r="C340" t="s">
        <v>14</v>
      </c>
      <c r="D340" s="79">
        <f t="shared" si="48"/>
        <v>2330854</v>
      </c>
      <c r="E340">
        <v>100</v>
      </c>
      <c r="F340" t="s">
        <v>418</v>
      </c>
      <c r="G340">
        <f t="shared" si="47"/>
        <v>100</v>
      </c>
      <c r="H340">
        <v>3</v>
      </c>
      <c r="I340" s="21" t="s">
        <v>1247</v>
      </c>
      <c r="K340" s="21">
        <f>INDEX(Missions!K:K,MATCH('OLD Mission Enemy Waves'!A340,Missions!A:A,0))</f>
        <v>2</v>
      </c>
      <c r="L340" s="21">
        <f>INDEX(AffinityRel[AffinityWeak],MATCH(K340,AffinityRel[Affinity],0))</f>
        <v>3</v>
      </c>
      <c r="M340">
        <v>3</v>
      </c>
      <c r="N340" s="203">
        <v>4220</v>
      </c>
      <c r="O340">
        <f t="shared" si="46"/>
        <v>13</v>
      </c>
      <c r="P340" s="21">
        <f t="shared" si="45"/>
        <v>5</v>
      </c>
      <c r="T340" t="str">
        <f>IF(C340="Boss","--",INDEX('Enemy Waves'!AB:AB,IFERROR(MATCH('OLD Mission Enemy Waves'!D:D,'Enemy Waves'!A:A,0),1)))</f>
        <v>85</v>
      </c>
      <c r="U340">
        <f t="shared" si="49"/>
        <v>4</v>
      </c>
      <c r="V340">
        <f>INT(LEFT(RIGHT($N340,3),1))</f>
        <v>2</v>
      </c>
      <c r="W340">
        <f>INT(LEFT(RIGHT($N340,2),1))</f>
        <v>2</v>
      </c>
      <c r="X340">
        <f>INT(LEFT(RIGHT($N340,1),1))</f>
        <v>0</v>
      </c>
      <c r="AC340" t="str">
        <f>IF(INT(U340&amp;V340&amp;W340&amp;X340)=N340,"","ERR")</f>
        <v/>
      </c>
      <c r="AF340" s="30"/>
      <c r="AG340" s="21"/>
    </row>
    <row r="341" spans="1:33">
      <c r="A341" s="30">
        <v>85</v>
      </c>
      <c r="B341">
        <f>P341</f>
        <v>5</v>
      </c>
      <c r="C341" t="s">
        <v>13</v>
      </c>
      <c r="D341" s="79" t="str">
        <f t="shared" si="48"/>
        <v>b1085</v>
      </c>
      <c r="E341">
        <v>100</v>
      </c>
      <c r="F341" t="s">
        <v>242</v>
      </c>
      <c r="G341" t="str">
        <f t="shared" si="47"/>
        <v/>
      </c>
      <c r="H341">
        <v>3</v>
      </c>
      <c r="I341" s="21" t="s">
        <v>1247</v>
      </c>
      <c r="K341" s="21">
        <f>INDEX(Missions!K:K,MATCH('OLD Mission Enemy Waves'!A341,Missions!A:A,0))</f>
        <v>2</v>
      </c>
      <c r="L341" s="21">
        <f>INDEX(AffinityRel[AffinityWeak],MATCH(K341,AffinityRel[Affinity],0))</f>
        <v>3</v>
      </c>
      <c r="M341">
        <v>3</v>
      </c>
      <c r="N341" s="203">
        <f>INT(U341&amp;V341&amp;W341&amp;X341)</f>
        <v>0</v>
      </c>
      <c r="O341">
        <f t="shared" si="46"/>
        <v>13</v>
      </c>
      <c r="P341" s="21">
        <f t="shared" si="45"/>
        <v>5</v>
      </c>
      <c r="T341" t="str">
        <f>IF(C341="Boss","--",INDEX('Enemy Waves'!AB:AB,IFERROR(MATCH('OLD Mission Enemy Waves'!D:D,'Enemy Waves'!A:A,0),1)))</f>
        <v>--</v>
      </c>
      <c r="U341">
        <f t="shared" si="49"/>
        <v>0</v>
      </c>
      <c r="Z341">
        <v>3</v>
      </c>
      <c r="AA341">
        <v>5</v>
      </c>
      <c r="AF341" s="30"/>
      <c r="AG341" s="21"/>
    </row>
    <row r="342" spans="1:33">
      <c r="A342" s="30">
        <v>86</v>
      </c>
      <c r="B342">
        <v>1</v>
      </c>
      <c r="C342" t="s">
        <v>14</v>
      </c>
      <c r="D342" s="79">
        <f t="shared" si="48"/>
        <v>2330861</v>
      </c>
      <c r="E342">
        <v>100</v>
      </c>
      <c r="F342" t="s">
        <v>415</v>
      </c>
      <c r="G342">
        <f t="shared" si="47"/>
        <v>100</v>
      </c>
      <c r="H342">
        <v>3</v>
      </c>
      <c r="I342" s="21" t="s">
        <v>1247</v>
      </c>
      <c r="K342" s="21">
        <f>INDEX(Missions!K:K,MATCH('OLD Mission Enemy Waves'!A342,Missions!A:A,0))</f>
        <v>2</v>
      </c>
      <c r="L342" s="21">
        <f>INDEX(AffinityRel[AffinityWeak],MATCH(K342,AffinityRel[Affinity],0))</f>
        <v>3</v>
      </c>
      <c r="M342">
        <v>3</v>
      </c>
      <c r="N342" s="203">
        <v>2011</v>
      </c>
      <c r="O342">
        <f t="shared" si="46"/>
        <v>10</v>
      </c>
      <c r="P342" s="21">
        <f t="shared" si="45"/>
        <v>5</v>
      </c>
      <c r="T342" t="str">
        <f>IF(C342="Boss","--",INDEX('Enemy Waves'!AB:AB,IFERROR(MATCH('OLD Mission Enemy Waves'!D:D,'Enemy Waves'!A:A,0),1)))</f>
        <v>86</v>
      </c>
      <c r="U342">
        <f t="shared" si="49"/>
        <v>2</v>
      </c>
      <c r="V342">
        <f>INT(LEFT(RIGHT($N342,3),1))</f>
        <v>0</v>
      </c>
      <c r="W342">
        <f>INT(LEFT(RIGHT($N342,2),1))</f>
        <v>1</v>
      </c>
      <c r="X342">
        <f>INT(LEFT(RIGHT($N342,1),1))</f>
        <v>1</v>
      </c>
      <c r="Z342">
        <v>4</v>
      </c>
      <c r="AA342">
        <v>5</v>
      </c>
      <c r="AC342" t="str">
        <f>IF(INT(U342&amp;V342&amp;W342&amp;X342)=N342,"","ERR")</f>
        <v/>
      </c>
      <c r="AD342">
        <v>37</v>
      </c>
      <c r="AF342" s="30"/>
      <c r="AG342" s="21"/>
    </row>
    <row r="343" spans="1:33">
      <c r="A343" s="30">
        <v>86</v>
      </c>
      <c r="B343">
        <v>2</v>
      </c>
      <c r="C343" t="s">
        <v>14</v>
      </c>
      <c r="D343" s="79">
        <f t="shared" si="48"/>
        <v>2330862</v>
      </c>
      <c r="E343">
        <v>100</v>
      </c>
      <c r="F343" t="s">
        <v>416</v>
      </c>
      <c r="G343">
        <f t="shared" si="47"/>
        <v>100</v>
      </c>
      <c r="H343">
        <v>3</v>
      </c>
      <c r="I343" s="21" t="s">
        <v>1247</v>
      </c>
      <c r="K343" s="21">
        <f>INDEX(Missions!K:K,MATCH('OLD Mission Enemy Waves'!A343,Missions!A:A,0))</f>
        <v>2</v>
      </c>
      <c r="L343" s="21">
        <f>INDEX(AffinityRel[AffinityWeak],MATCH(K343,AffinityRel[Affinity],0))</f>
        <v>3</v>
      </c>
      <c r="M343">
        <v>3</v>
      </c>
      <c r="N343" s="203">
        <v>3030</v>
      </c>
      <c r="O343">
        <f t="shared" si="46"/>
        <v>10</v>
      </c>
      <c r="P343" s="21">
        <f t="shared" si="45"/>
        <v>5</v>
      </c>
      <c r="T343" t="str">
        <f>IF(C343="Boss","--",INDEX('Enemy Waves'!AB:AB,IFERROR(MATCH('OLD Mission Enemy Waves'!D:D,'Enemy Waves'!A:A,0),1)))</f>
        <v>86</v>
      </c>
      <c r="U343">
        <f t="shared" si="49"/>
        <v>3</v>
      </c>
      <c r="V343">
        <f>INT(LEFT(RIGHT($N343,3),1))</f>
        <v>0</v>
      </c>
      <c r="W343">
        <f>INT(LEFT(RIGHT($N343,2),1))</f>
        <v>3</v>
      </c>
      <c r="X343">
        <f>INT(LEFT(RIGHT($N343,1),1))</f>
        <v>0</v>
      </c>
      <c r="Z343">
        <v>4</v>
      </c>
      <c r="AA343">
        <v>5</v>
      </c>
      <c r="AC343" t="str">
        <f>IF(INT(U343&amp;V343&amp;W343&amp;X343)=N343,"","ERR")</f>
        <v/>
      </c>
      <c r="AF343" s="30"/>
      <c r="AG343" s="21"/>
    </row>
    <row r="344" spans="1:33">
      <c r="A344" s="30">
        <v>86</v>
      </c>
      <c r="B344">
        <v>3</v>
      </c>
      <c r="C344" t="s">
        <v>14</v>
      </c>
      <c r="D344" s="79">
        <f t="shared" si="48"/>
        <v>2330863</v>
      </c>
      <c r="E344">
        <v>100</v>
      </c>
      <c r="F344" t="s">
        <v>414</v>
      </c>
      <c r="G344">
        <f t="shared" si="47"/>
        <v>100</v>
      </c>
      <c r="H344">
        <v>3</v>
      </c>
      <c r="I344" s="21" t="s">
        <v>1247</v>
      </c>
      <c r="K344" s="21">
        <f>INDEX(Missions!K:K,MATCH('OLD Mission Enemy Waves'!A344,Missions!A:A,0))</f>
        <v>2</v>
      </c>
      <c r="L344" s="21">
        <f>INDEX(AffinityRel[AffinityWeak],MATCH(K344,AffinityRel[Affinity],0))</f>
        <v>3</v>
      </c>
      <c r="M344">
        <v>3</v>
      </c>
      <c r="N344" s="203">
        <v>2110</v>
      </c>
      <c r="O344">
        <f t="shared" si="46"/>
        <v>10</v>
      </c>
      <c r="P344" s="21">
        <f t="shared" si="45"/>
        <v>5</v>
      </c>
      <c r="T344" t="str">
        <f>IF(C344="Boss","--",INDEX('Enemy Waves'!AB:AB,IFERROR(MATCH('OLD Mission Enemy Waves'!D:D,'Enemy Waves'!A:A,0),1)))</f>
        <v>86</v>
      </c>
      <c r="U344">
        <f t="shared" si="49"/>
        <v>2</v>
      </c>
      <c r="V344">
        <f>INT(LEFT(RIGHT($N344,3),1))</f>
        <v>1</v>
      </c>
      <c r="W344">
        <f>INT(LEFT(RIGHT($N344,2),1))</f>
        <v>1</v>
      </c>
      <c r="X344">
        <f>INT(LEFT(RIGHT($N344,1),1))</f>
        <v>0</v>
      </c>
      <c r="AC344" t="str">
        <f>IF(INT(U344&amp;V344&amp;W344&amp;X344)=N344,"","ERR")</f>
        <v/>
      </c>
      <c r="AF344" s="30"/>
      <c r="AG344" s="21"/>
    </row>
    <row r="345" spans="1:33">
      <c r="A345" s="30">
        <v>86</v>
      </c>
      <c r="B345">
        <v>4</v>
      </c>
      <c r="C345" t="s">
        <v>14</v>
      </c>
      <c r="D345" s="79">
        <f t="shared" si="48"/>
        <v>2330864</v>
      </c>
      <c r="E345">
        <v>100</v>
      </c>
      <c r="F345" t="s">
        <v>416</v>
      </c>
      <c r="G345">
        <f t="shared" si="47"/>
        <v>100</v>
      </c>
      <c r="H345">
        <v>3</v>
      </c>
      <c r="I345" s="21" t="s">
        <v>1247</v>
      </c>
      <c r="K345" s="21">
        <f>INDEX(Missions!K:K,MATCH('OLD Mission Enemy Waves'!A345,Missions!A:A,0))</f>
        <v>2</v>
      </c>
      <c r="L345" s="21">
        <f>INDEX(AffinityRel[AffinityWeak],MATCH(K345,AffinityRel[Affinity],0))</f>
        <v>3</v>
      </c>
      <c r="M345">
        <v>3</v>
      </c>
      <c r="N345" s="203">
        <v>3012</v>
      </c>
      <c r="O345">
        <f t="shared" si="46"/>
        <v>10</v>
      </c>
      <c r="P345" s="21">
        <f t="shared" si="45"/>
        <v>5</v>
      </c>
      <c r="T345" t="str">
        <f>IF(C345="Boss","--",INDEX('Enemy Waves'!AB:AB,IFERROR(MATCH('OLD Mission Enemy Waves'!D:D,'Enemy Waves'!A:A,0),1)))</f>
        <v>86</v>
      </c>
      <c r="U345">
        <f t="shared" si="49"/>
        <v>3</v>
      </c>
      <c r="V345">
        <f>INT(LEFT(RIGHT($N345,3),1))</f>
        <v>0</v>
      </c>
      <c r="W345">
        <f>INT(LEFT(RIGHT($N345,2),1))</f>
        <v>1</v>
      </c>
      <c r="X345">
        <f>INT(LEFT(RIGHT($N345,1),1))</f>
        <v>2</v>
      </c>
      <c r="AC345" t="str">
        <f>IF(INT(U345&amp;V345&amp;W345&amp;X345)=N345,"","ERR")</f>
        <v/>
      </c>
      <c r="AF345" s="30"/>
      <c r="AG345" s="21"/>
    </row>
    <row r="346" spans="1:33">
      <c r="A346" s="30">
        <v>86</v>
      </c>
      <c r="B346">
        <f>P346</f>
        <v>5</v>
      </c>
      <c r="C346" t="s">
        <v>13</v>
      </c>
      <c r="D346" s="79" t="str">
        <f t="shared" si="48"/>
        <v>b1086</v>
      </c>
      <c r="E346">
        <v>100</v>
      </c>
      <c r="F346" t="s">
        <v>242</v>
      </c>
      <c r="G346" t="str">
        <f t="shared" si="47"/>
        <v/>
      </c>
      <c r="H346">
        <v>3</v>
      </c>
      <c r="I346" s="21" t="s">
        <v>1247</v>
      </c>
      <c r="K346" s="21">
        <f>INDEX(Missions!K:K,MATCH('OLD Mission Enemy Waves'!A346,Missions!A:A,0))</f>
        <v>2</v>
      </c>
      <c r="L346" s="21">
        <f>INDEX(AffinityRel[AffinityWeak],MATCH(K346,AffinityRel[Affinity],0))</f>
        <v>3</v>
      </c>
      <c r="M346">
        <v>3</v>
      </c>
      <c r="N346" s="203">
        <f>INT(U346&amp;V346&amp;W346&amp;X346)</f>
        <v>0</v>
      </c>
      <c r="O346">
        <f t="shared" si="46"/>
        <v>10</v>
      </c>
      <c r="P346" s="21">
        <f t="shared" si="45"/>
        <v>5</v>
      </c>
      <c r="T346" t="str">
        <f>IF(C346="Boss","--",INDEX('Enemy Waves'!AB:AB,IFERROR(MATCH('OLD Mission Enemy Waves'!D:D,'Enemy Waves'!A:A,0),1)))</f>
        <v>--</v>
      </c>
      <c r="U346">
        <f t="shared" si="49"/>
        <v>0</v>
      </c>
      <c r="Z346">
        <v>4</v>
      </c>
      <c r="AA346">
        <v>5</v>
      </c>
      <c r="AF346" s="30"/>
      <c r="AG346" s="21"/>
    </row>
    <row r="347" spans="1:33">
      <c r="A347" s="30">
        <v>87</v>
      </c>
      <c r="B347">
        <v>1</v>
      </c>
      <c r="C347" t="s">
        <v>14</v>
      </c>
      <c r="D347" s="79">
        <f t="shared" si="48"/>
        <v>4530871</v>
      </c>
      <c r="E347">
        <v>100</v>
      </c>
      <c r="F347" t="s">
        <v>418</v>
      </c>
      <c r="G347">
        <f t="shared" si="47"/>
        <v>100</v>
      </c>
      <c r="H347">
        <v>3</v>
      </c>
      <c r="I347" s="21" t="s">
        <v>1249</v>
      </c>
      <c r="K347" s="21">
        <f>INDEX(Missions!K:K,MATCH('OLD Mission Enemy Waves'!A347,Missions!A:A,0))</f>
        <v>4</v>
      </c>
      <c r="L347" s="21">
        <f>INDEX(AffinityRel[AffinityWeak],MATCH(K347,AffinityRel[Affinity],0))</f>
        <v>5</v>
      </c>
      <c r="M347">
        <v>3</v>
      </c>
      <c r="N347" s="203">
        <v>4220</v>
      </c>
      <c r="O347">
        <f t="shared" si="46"/>
        <v>8</v>
      </c>
      <c r="P347" s="21">
        <f t="shared" si="45"/>
        <v>3</v>
      </c>
      <c r="T347" t="str">
        <f>IF(C347="Boss","--",INDEX('Enemy Waves'!AB:AB,IFERROR(MATCH('OLD Mission Enemy Waves'!D:D,'Enemy Waves'!A:A,0),1)))</f>
        <v>87</v>
      </c>
      <c r="U347">
        <f t="shared" si="49"/>
        <v>4</v>
      </c>
      <c r="V347">
        <f>INT(LEFT(RIGHT($N347,3),1))</f>
        <v>2</v>
      </c>
      <c r="W347">
        <f>INT(LEFT(RIGHT($N347,2),1))</f>
        <v>2</v>
      </c>
      <c r="X347">
        <f>INT(LEFT(RIGHT($N347,1),1))</f>
        <v>0</v>
      </c>
      <c r="Z347">
        <v>1</v>
      </c>
      <c r="AA347">
        <v>3</v>
      </c>
      <c r="AC347" t="str">
        <f>IF(INT(U347&amp;V347&amp;W347&amp;X347)=N347,"","ERR")</f>
        <v/>
      </c>
      <c r="AD347">
        <v>38</v>
      </c>
      <c r="AF347" s="30"/>
      <c r="AG347" s="21"/>
    </row>
    <row r="348" spans="1:33">
      <c r="A348" s="30">
        <v>87</v>
      </c>
      <c r="B348">
        <v>2</v>
      </c>
      <c r="C348" t="s">
        <v>14</v>
      </c>
      <c r="D348" s="79">
        <f t="shared" si="48"/>
        <v>4530872</v>
      </c>
      <c r="E348">
        <v>100</v>
      </c>
      <c r="F348" t="s">
        <v>994</v>
      </c>
      <c r="G348">
        <f t="shared" si="47"/>
        <v>100</v>
      </c>
      <c r="H348">
        <v>3</v>
      </c>
      <c r="I348" s="21" t="s">
        <v>1249</v>
      </c>
      <c r="K348" s="21">
        <f>INDEX(Missions!K:K,MATCH('OLD Mission Enemy Waves'!A348,Missions!A:A,0))</f>
        <v>4</v>
      </c>
      <c r="L348" s="21">
        <f>INDEX(AffinityRel[AffinityWeak],MATCH(K348,AffinityRel[Affinity],0))</f>
        <v>5</v>
      </c>
      <c r="M348">
        <v>3</v>
      </c>
      <c r="N348" s="203">
        <v>4112</v>
      </c>
      <c r="O348">
        <f t="shared" si="46"/>
        <v>8</v>
      </c>
      <c r="P348" s="21">
        <f t="shared" si="45"/>
        <v>3</v>
      </c>
      <c r="T348" t="str">
        <f>IF(C348="Boss","--",INDEX('Enemy Waves'!AB:AB,IFERROR(MATCH('OLD Mission Enemy Waves'!D:D,'Enemy Waves'!A:A,0),1)))</f>
        <v>87</v>
      </c>
      <c r="U348">
        <f t="shared" si="49"/>
        <v>4</v>
      </c>
      <c r="V348">
        <f>INT(LEFT(RIGHT($N348,3),1))</f>
        <v>1</v>
      </c>
      <c r="W348">
        <f>INT(LEFT(RIGHT($N348,2),1))</f>
        <v>1</v>
      </c>
      <c r="X348">
        <f>INT(LEFT(RIGHT($N348,1),1))</f>
        <v>2</v>
      </c>
      <c r="Z348">
        <v>1</v>
      </c>
      <c r="AA348">
        <v>3</v>
      </c>
      <c r="AC348" t="str">
        <f>IF(INT(U348&amp;V348&amp;W348&amp;X348)=N348,"","ERR")</f>
        <v/>
      </c>
      <c r="AF348" s="30"/>
      <c r="AG348" s="21"/>
    </row>
    <row r="349" spans="1:33">
      <c r="A349" s="30">
        <v>87</v>
      </c>
      <c r="B349">
        <f>P349</f>
        <v>3</v>
      </c>
      <c r="C349" t="s">
        <v>13</v>
      </c>
      <c r="D349" s="79" t="str">
        <f t="shared" si="48"/>
        <v>b1087</v>
      </c>
      <c r="E349">
        <v>100</v>
      </c>
      <c r="F349" t="s">
        <v>242</v>
      </c>
      <c r="G349" t="str">
        <f t="shared" si="47"/>
        <v/>
      </c>
      <c r="H349">
        <v>3</v>
      </c>
      <c r="I349" s="21" t="s">
        <v>1249</v>
      </c>
      <c r="K349" s="21">
        <f>INDEX(Missions!K:K,MATCH('OLD Mission Enemy Waves'!A349,Missions!A:A,0))</f>
        <v>4</v>
      </c>
      <c r="L349" s="21">
        <f>INDEX(AffinityRel[AffinityWeak],MATCH(K349,AffinityRel[Affinity],0))</f>
        <v>5</v>
      </c>
      <c r="M349">
        <v>3</v>
      </c>
      <c r="N349" s="203">
        <f>INT(U349&amp;V349&amp;W349&amp;X349)</f>
        <v>0</v>
      </c>
      <c r="O349">
        <f t="shared" si="46"/>
        <v>8</v>
      </c>
      <c r="P349" s="21">
        <f t="shared" si="45"/>
        <v>3</v>
      </c>
      <c r="T349" t="str">
        <f>IF(C349="Boss","--",INDEX('Enemy Waves'!AB:AB,IFERROR(MATCH('OLD Mission Enemy Waves'!D:D,'Enemy Waves'!A:A,0),1)))</f>
        <v>--</v>
      </c>
      <c r="U349">
        <f t="shared" si="49"/>
        <v>0</v>
      </c>
      <c r="Z349">
        <v>1</v>
      </c>
      <c r="AA349">
        <v>3</v>
      </c>
      <c r="AF349" s="30"/>
      <c r="AG349" s="21"/>
    </row>
    <row r="350" spans="1:33">
      <c r="A350" s="30">
        <v>88</v>
      </c>
      <c r="B350">
        <v>1</v>
      </c>
      <c r="C350" t="s">
        <v>14</v>
      </c>
      <c r="D350" s="79">
        <f t="shared" si="48"/>
        <v>4530881</v>
      </c>
      <c r="E350">
        <v>100</v>
      </c>
      <c r="F350" t="s">
        <v>416</v>
      </c>
      <c r="G350">
        <f t="shared" si="47"/>
        <v>100</v>
      </c>
      <c r="H350">
        <v>3</v>
      </c>
      <c r="I350" s="21" t="s">
        <v>1249</v>
      </c>
      <c r="K350" s="21">
        <f>INDEX(Missions!K:K,MATCH('OLD Mission Enemy Waves'!A350,Missions!A:A,0))</f>
        <v>4</v>
      </c>
      <c r="L350" s="21">
        <f>INDEX(AffinityRel[AffinityWeak],MATCH(K350,AffinityRel[Affinity],0))</f>
        <v>5</v>
      </c>
      <c r="M350">
        <v>3</v>
      </c>
      <c r="N350" s="203">
        <v>3300</v>
      </c>
      <c r="O350">
        <f t="shared" si="46"/>
        <v>9</v>
      </c>
      <c r="P350" s="21">
        <f t="shared" si="45"/>
        <v>4</v>
      </c>
      <c r="T350" t="str">
        <f>IF(C350="Boss","--",INDEX('Enemy Waves'!AB:AB,IFERROR(MATCH('OLD Mission Enemy Waves'!D:D,'Enemy Waves'!A:A,0),1)))</f>
        <v>88</v>
      </c>
      <c r="U350">
        <f t="shared" si="49"/>
        <v>3</v>
      </c>
      <c r="V350">
        <f>INT(LEFT(RIGHT($N350,3),1))</f>
        <v>3</v>
      </c>
      <c r="W350">
        <f>INT(LEFT(RIGHT($N350,2),1))</f>
        <v>0</v>
      </c>
      <c r="X350">
        <f>INT(LEFT(RIGHT($N350,1),1))</f>
        <v>0</v>
      </c>
      <c r="Z350">
        <v>2</v>
      </c>
      <c r="AA350">
        <v>4</v>
      </c>
      <c r="AC350" t="str">
        <f>IF(INT(U350&amp;V350&amp;W350&amp;X350)=N350,"","ERR")</f>
        <v/>
      </c>
      <c r="AD350">
        <v>39</v>
      </c>
      <c r="AF350" s="30"/>
      <c r="AG350" s="21"/>
    </row>
    <row r="351" spans="1:33">
      <c r="A351" s="30">
        <v>88</v>
      </c>
      <c r="B351">
        <v>2</v>
      </c>
      <c r="C351" t="s">
        <v>14</v>
      </c>
      <c r="D351" s="79">
        <f t="shared" si="48"/>
        <v>4530882</v>
      </c>
      <c r="E351">
        <v>100</v>
      </c>
      <c r="F351" t="s">
        <v>411</v>
      </c>
      <c r="G351">
        <f t="shared" si="47"/>
        <v>100</v>
      </c>
      <c r="H351">
        <v>3</v>
      </c>
      <c r="I351" s="21" t="s">
        <v>1249</v>
      </c>
      <c r="K351" s="21">
        <f>INDEX(Missions!K:K,MATCH('OLD Mission Enemy Waves'!A351,Missions!A:A,0))</f>
        <v>4</v>
      </c>
      <c r="L351" s="21">
        <f>INDEX(AffinityRel[AffinityWeak],MATCH(K351,AffinityRel[Affinity],0))</f>
        <v>5</v>
      </c>
      <c r="M351">
        <v>3</v>
      </c>
      <c r="N351" s="203">
        <v>4202</v>
      </c>
      <c r="O351">
        <f t="shared" si="46"/>
        <v>9</v>
      </c>
      <c r="P351" s="21">
        <f t="shared" si="45"/>
        <v>4</v>
      </c>
      <c r="T351" t="str">
        <f>IF(C351="Boss","--",INDEX('Enemy Waves'!AB:AB,IFERROR(MATCH('OLD Mission Enemy Waves'!D:D,'Enemy Waves'!A:A,0),1)))</f>
        <v>88</v>
      </c>
      <c r="U351">
        <f t="shared" si="49"/>
        <v>4</v>
      </c>
      <c r="V351">
        <f>INT(LEFT(RIGHT($N351,3),1))</f>
        <v>2</v>
      </c>
      <c r="W351">
        <f>INT(LEFT(RIGHT($N351,2),1))</f>
        <v>0</v>
      </c>
      <c r="X351">
        <f>INT(LEFT(RIGHT($N351,1),1))</f>
        <v>2</v>
      </c>
      <c r="Z351">
        <v>2</v>
      </c>
      <c r="AA351">
        <v>4</v>
      </c>
      <c r="AC351" t="str">
        <f>IF(INT(U351&amp;V351&amp;W351&amp;X351)=N351,"","ERR")</f>
        <v/>
      </c>
      <c r="AF351" s="30"/>
      <c r="AG351" s="21"/>
    </row>
    <row r="352" spans="1:33">
      <c r="A352" s="30">
        <v>88</v>
      </c>
      <c r="B352">
        <v>3</v>
      </c>
      <c r="C352" t="s">
        <v>14</v>
      </c>
      <c r="D352" s="79">
        <f t="shared" si="48"/>
        <v>4530883</v>
      </c>
      <c r="E352">
        <v>100</v>
      </c>
      <c r="F352" t="s">
        <v>413</v>
      </c>
      <c r="G352">
        <f t="shared" si="47"/>
        <v>100</v>
      </c>
      <c r="H352">
        <v>3</v>
      </c>
      <c r="I352" s="21" t="s">
        <v>1249</v>
      </c>
      <c r="K352" s="21">
        <f>INDEX(Missions!K:K,MATCH('OLD Mission Enemy Waves'!A352,Missions!A:A,0))</f>
        <v>4</v>
      </c>
      <c r="L352" s="21">
        <f>INDEX(AffinityRel[AffinityWeak],MATCH(K352,AffinityRel[Affinity],0))</f>
        <v>5</v>
      </c>
      <c r="M352">
        <v>3</v>
      </c>
      <c r="N352" s="203">
        <v>2110</v>
      </c>
      <c r="O352">
        <f t="shared" si="46"/>
        <v>9</v>
      </c>
      <c r="P352" s="21">
        <f t="shared" si="45"/>
        <v>4</v>
      </c>
      <c r="T352" t="str">
        <f>IF(C352="Boss","--",INDEX('Enemy Waves'!AB:AB,IFERROR(MATCH('OLD Mission Enemy Waves'!D:D,'Enemy Waves'!A:A,0),1)))</f>
        <v>88</v>
      </c>
      <c r="U352">
        <f t="shared" si="49"/>
        <v>2</v>
      </c>
      <c r="V352">
        <f>INT(LEFT(RIGHT($N352,3),1))</f>
        <v>1</v>
      </c>
      <c r="W352">
        <f>INT(LEFT(RIGHT($N352,2),1))</f>
        <v>1</v>
      </c>
      <c r="X352">
        <f>INT(LEFT(RIGHT($N352,1),1))</f>
        <v>0</v>
      </c>
      <c r="AC352" t="str">
        <f>IF(INT(U352&amp;V352&amp;W352&amp;X352)=N352,"","ERR")</f>
        <v/>
      </c>
      <c r="AF352" s="30"/>
      <c r="AG352" s="21"/>
    </row>
    <row r="353" spans="1:33">
      <c r="A353" s="30">
        <v>88</v>
      </c>
      <c r="B353">
        <f>P353</f>
        <v>4</v>
      </c>
      <c r="C353" t="s">
        <v>13</v>
      </c>
      <c r="D353" s="79" t="str">
        <f t="shared" si="48"/>
        <v>b1088</v>
      </c>
      <c r="E353">
        <v>100</v>
      </c>
      <c r="F353" t="s">
        <v>242</v>
      </c>
      <c r="G353" t="str">
        <f t="shared" si="47"/>
        <v/>
      </c>
      <c r="H353">
        <v>3</v>
      </c>
      <c r="I353" s="21" t="s">
        <v>1249</v>
      </c>
      <c r="K353" s="21">
        <f>INDEX(Missions!K:K,MATCH('OLD Mission Enemy Waves'!A353,Missions!A:A,0))</f>
        <v>4</v>
      </c>
      <c r="L353" s="21">
        <f>INDEX(AffinityRel[AffinityWeak],MATCH(K353,AffinityRel[Affinity],0))</f>
        <v>5</v>
      </c>
      <c r="M353">
        <v>3</v>
      </c>
      <c r="N353" s="203">
        <f>INT(U353&amp;V353&amp;W353&amp;X353)</f>
        <v>0</v>
      </c>
      <c r="O353">
        <f t="shared" si="46"/>
        <v>9</v>
      </c>
      <c r="P353" s="21">
        <f t="shared" si="45"/>
        <v>4</v>
      </c>
      <c r="T353" t="str">
        <f>IF(C353="Boss","--",INDEX('Enemy Waves'!AB:AB,IFERROR(MATCH('OLD Mission Enemy Waves'!D:D,'Enemy Waves'!A:A,0),1)))</f>
        <v>--</v>
      </c>
      <c r="U353">
        <f t="shared" si="49"/>
        <v>0</v>
      </c>
      <c r="Z353">
        <v>2</v>
      </c>
      <c r="AA353">
        <v>4</v>
      </c>
      <c r="AF353" s="30"/>
      <c r="AG353" s="21"/>
    </row>
    <row r="354" spans="1:33">
      <c r="A354" s="30">
        <v>89</v>
      </c>
      <c r="B354">
        <v>1</v>
      </c>
      <c r="C354" t="s">
        <v>14</v>
      </c>
      <c r="D354" s="79">
        <f t="shared" si="48"/>
        <v>4530891</v>
      </c>
      <c r="E354">
        <v>100</v>
      </c>
      <c r="F354" t="s">
        <v>410</v>
      </c>
      <c r="G354">
        <f t="shared" si="47"/>
        <v>100</v>
      </c>
      <c r="H354">
        <v>3</v>
      </c>
      <c r="I354" s="21" t="s">
        <v>1249</v>
      </c>
      <c r="K354" s="21">
        <f>INDEX(Missions!K:K,MATCH('OLD Mission Enemy Waves'!A354,Missions!A:A,0))</f>
        <v>4</v>
      </c>
      <c r="L354" s="21">
        <f>INDEX(AffinityRel[AffinityWeak],MATCH(K354,AffinityRel[Affinity],0))</f>
        <v>5</v>
      </c>
      <c r="M354">
        <v>3</v>
      </c>
      <c r="N354" s="203">
        <v>3201</v>
      </c>
      <c r="O354">
        <f t="shared" si="46"/>
        <v>10</v>
      </c>
      <c r="P354" s="21">
        <f t="shared" si="45"/>
        <v>5</v>
      </c>
      <c r="T354" t="str">
        <f>IF(C354="Boss","--",INDEX('Enemy Waves'!AB:AB,IFERROR(MATCH('OLD Mission Enemy Waves'!D:D,'Enemy Waves'!A:A,0),1)))</f>
        <v>89</v>
      </c>
      <c r="U354">
        <f t="shared" si="49"/>
        <v>3</v>
      </c>
      <c r="V354">
        <f>INT(LEFT(RIGHT($N354,3),1))</f>
        <v>2</v>
      </c>
      <c r="W354">
        <f>INT(LEFT(RIGHT($N354,2),1))</f>
        <v>0</v>
      </c>
      <c r="X354">
        <f>INT(LEFT(RIGHT($N354,1),1))</f>
        <v>1</v>
      </c>
      <c r="Z354">
        <v>3</v>
      </c>
      <c r="AA354">
        <v>5</v>
      </c>
      <c r="AC354" t="str">
        <f>IF(INT(U354&amp;V354&amp;W354&amp;X354)=N354,"","ERR")</f>
        <v/>
      </c>
      <c r="AD354">
        <v>40</v>
      </c>
      <c r="AF354" s="30"/>
      <c r="AG354" s="21"/>
    </row>
    <row r="355" spans="1:33">
      <c r="A355" s="30">
        <v>89</v>
      </c>
      <c r="B355">
        <v>2</v>
      </c>
      <c r="C355" t="s">
        <v>14</v>
      </c>
      <c r="D355" s="79">
        <f t="shared" si="48"/>
        <v>4530892</v>
      </c>
      <c r="E355">
        <v>100</v>
      </c>
      <c r="F355" t="s">
        <v>413</v>
      </c>
      <c r="G355">
        <f t="shared" si="47"/>
        <v>100</v>
      </c>
      <c r="H355">
        <v>3</v>
      </c>
      <c r="I355" s="21" t="s">
        <v>1249</v>
      </c>
      <c r="K355" s="21">
        <f>INDEX(Missions!K:K,MATCH('OLD Mission Enemy Waves'!A355,Missions!A:A,0))</f>
        <v>4</v>
      </c>
      <c r="L355" s="21">
        <f>INDEX(AffinityRel[AffinityWeak],MATCH(K355,AffinityRel[Affinity],0))</f>
        <v>5</v>
      </c>
      <c r="M355">
        <v>3</v>
      </c>
      <c r="N355" s="203">
        <v>2200</v>
      </c>
      <c r="O355">
        <f t="shared" si="46"/>
        <v>10</v>
      </c>
      <c r="P355" s="21">
        <f t="shared" si="45"/>
        <v>5</v>
      </c>
      <c r="T355" t="str">
        <f>IF(C355="Boss","--",INDEX('Enemy Waves'!AB:AB,IFERROR(MATCH('OLD Mission Enemy Waves'!D:D,'Enemy Waves'!A:A,0),1)))</f>
        <v>89</v>
      </c>
      <c r="U355">
        <f t="shared" si="49"/>
        <v>2</v>
      </c>
      <c r="V355">
        <f>INT(LEFT(RIGHT($N355,3),1))</f>
        <v>2</v>
      </c>
      <c r="W355">
        <f>INT(LEFT(RIGHT($N355,2),1))</f>
        <v>0</v>
      </c>
      <c r="X355">
        <f>INT(LEFT(RIGHT($N355,1),1))</f>
        <v>0</v>
      </c>
      <c r="Z355">
        <v>3</v>
      </c>
      <c r="AA355">
        <v>5</v>
      </c>
      <c r="AC355" t="str">
        <f>IF(INT(U355&amp;V355&amp;W355&amp;X355)=N355,"","ERR")</f>
        <v/>
      </c>
      <c r="AF355" s="30"/>
      <c r="AG355" s="21"/>
    </row>
    <row r="356" spans="1:33">
      <c r="A356" s="30">
        <v>89</v>
      </c>
      <c r="B356">
        <v>3</v>
      </c>
      <c r="C356" t="s">
        <v>14</v>
      </c>
      <c r="D356" s="79">
        <f t="shared" si="48"/>
        <v>4530893</v>
      </c>
      <c r="E356">
        <v>100</v>
      </c>
      <c r="F356" t="s">
        <v>416</v>
      </c>
      <c r="G356">
        <f t="shared" si="47"/>
        <v>100</v>
      </c>
      <c r="H356">
        <v>3</v>
      </c>
      <c r="I356" s="21" t="s">
        <v>1249</v>
      </c>
      <c r="K356" s="21">
        <f>INDEX(Missions!K:K,MATCH('OLD Mission Enemy Waves'!A356,Missions!A:A,0))</f>
        <v>4</v>
      </c>
      <c r="L356" s="21">
        <f>INDEX(AffinityRel[AffinityWeak],MATCH(K356,AffinityRel[Affinity],0))</f>
        <v>5</v>
      </c>
      <c r="M356">
        <v>3</v>
      </c>
      <c r="N356" s="203">
        <v>3210</v>
      </c>
      <c r="O356">
        <f t="shared" si="46"/>
        <v>10</v>
      </c>
      <c r="P356" s="21">
        <f t="shared" si="45"/>
        <v>5</v>
      </c>
      <c r="T356" t="str">
        <f>IF(C356="Boss","--",INDEX('Enemy Waves'!AB:AB,IFERROR(MATCH('OLD Mission Enemy Waves'!D:D,'Enemy Waves'!A:A,0),1)))</f>
        <v>89</v>
      </c>
      <c r="U356">
        <f t="shared" si="49"/>
        <v>3</v>
      </c>
      <c r="V356">
        <f>INT(LEFT(RIGHT($N356,3),1))</f>
        <v>2</v>
      </c>
      <c r="W356">
        <f>INT(LEFT(RIGHT($N356,2),1))</f>
        <v>1</v>
      </c>
      <c r="X356">
        <f>INT(LEFT(RIGHT($N356,1),1))</f>
        <v>0</v>
      </c>
      <c r="AC356" t="str">
        <f>IF(INT(U356&amp;V356&amp;W356&amp;X356)=N356,"","ERR")</f>
        <v/>
      </c>
      <c r="AF356" s="30"/>
      <c r="AG356" s="21"/>
    </row>
    <row r="357" spans="1:33">
      <c r="A357" s="30">
        <v>89</v>
      </c>
      <c r="B357">
        <v>4</v>
      </c>
      <c r="C357" t="s">
        <v>14</v>
      </c>
      <c r="D357" s="79">
        <f t="shared" si="48"/>
        <v>4530894</v>
      </c>
      <c r="E357">
        <v>100</v>
      </c>
      <c r="F357" t="s">
        <v>415</v>
      </c>
      <c r="G357">
        <f t="shared" si="47"/>
        <v>100</v>
      </c>
      <c r="H357">
        <v>3</v>
      </c>
      <c r="I357" s="21" t="s">
        <v>1249</v>
      </c>
      <c r="K357" s="21">
        <f>INDEX(Missions!K:K,MATCH('OLD Mission Enemy Waves'!A357,Missions!A:A,0))</f>
        <v>4</v>
      </c>
      <c r="L357" s="21">
        <f>INDEX(AffinityRel[AffinityWeak],MATCH(K357,AffinityRel[Affinity],0))</f>
        <v>5</v>
      </c>
      <c r="M357">
        <v>3</v>
      </c>
      <c r="N357" s="203">
        <v>2011</v>
      </c>
      <c r="O357">
        <f t="shared" si="46"/>
        <v>10</v>
      </c>
      <c r="P357" s="21">
        <f t="shared" si="45"/>
        <v>5</v>
      </c>
      <c r="T357" t="str">
        <f>IF(C357="Boss","--",INDEX('Enemy Waves'!AB:AB,IFERROR(MATCH('OLD Mission Enemy Waves'!D:D,'Enemy Waves'!A:A,0),1)))</f>
        <v>89</v>
      </c>
      <c r="U357">
        <f t="shared" si="49"/>
        <v>2</v>
      </c>
      <c r="V357">
        <f>INT(LEFT(RIGHT($N357,3),1))</f>
        <v>0</v>
      </c>
      <c r="W357">
        <f>INT(LEFT(RIGHT($N357,2),1))</f>
        <v>1</v>
      </c>
      <c r="X357">
        <f>INT(LEFT(RIGHT($N357,1),1))</f>
        <v>1</v>
      </c>
      <c r="AC357" t="str">
        <f>IF(INT(U357&amp;V357&amp;W357&amp;X357)=N357,"","ERR")</f>
        <v/>
      </c>
      <c r="AF357" s="30"/>
      <c r="AG357" s="21"/>
    </row>
    <row r="358" spans="1:33">
      <c r="A358" s="30">
        <v>89</v>
      </c>
      <c r="B358">
        <f>P358</f>
        <v>5</v>
      </c>
      <c r="C358" t="s">
        <v>13</v>
      </c>
      <c r="D358" s="79" t="str">
        <f t="shared" si="48"/>
        <v>b1089</v>
      </c>
      <c r="E358">
        <v>100</v>
      </c>
      <c r="F358" t="s">
        <v>242</v>
      </c>
      <c r="G358" t="str">
        <f t="shared" si="47"/>
        <v/>
      </c>
      <c r="H358">
        <v>3</v>
      </c>
      <c r="I358" s="21" t="s">
        <v>1249</v>
      </c>
      <c r="K358" s="21">
        <f>INDEX(Missions!K:K,MATCH('OLD Mission Enemy Waves'!A358,Missions!A:A,0))</f>
        <v>4</v>
      </c>
      <c r="L358" s="21">
        <f>INDEX(AffinityRel[AffinityWeak],MATCH(K358,AffinityRel[Affinity],0))</f>
        <v>5</v>
      </c>
      <c r="M358">
        <v>3</v>
      </c>
      <c r="N358" s="203">
        <f>INT(U358&amp;V358&amp;W358&amp;X358)</f>
        <v>0</v>
      </c>
      <c r="O358">
        <f t="shared" si="46"/>
        <v>10</v>
      </c>
      <c r="P358" s="21">
        <f t="shared" si="45"/>
        <v>5</v>
      </c>
      <c r="T358" t="str">
        <f>IF(C358="Boss","--",INDEX('Enemy Waves'!AB:AB,IFERROR(MATCH('OLD Mission Enemy Waves'!D:D,'Enemy Waves'!A:A,0),1)))</f>
        <v>--</v>
      </c>
      <c r="U358">
        <f t="shared" si="49"/>
        <v>0</v>
      </c>
      <c r="Z358">
        <v>3</v>
      </c>
      <c r="AA358">
        <v>5</v>
      </c>
      <c r="AF358" s="30"/>
      <c r="AG358" s="21"/>
    </row>
    <row r="359" spans="1:33">
      <c r="A359" s="30">
        <v>90</v>
      </c>
      <c r="B359">
        <v>1</v>
      </c>
      <c r="C359" t="s">
        <v>14</v>
      </c>
      <c r="D359" s="79">
        <f t="shared" si="48"/>
        <v>4530901</v>
      </c>
      <c r="E359">
        <v>100</v>
      </c>
      <c r="F359" t="s">
        <v>994</v>
      </c>
      <c r="G359">
        <f t="shared" si="47"/>
        <v>100</v>
      </c>
      <c r="H359">
        <v>3</v>
      </c>
      <c r="I359" s="21" t="s">
        <v>1249</v>
      </c>
      <c r="K359" s="21">
        <f>INDEX(Missions!K:K,MATCH('OLD Mission Enemy Waves'!A359,Missions!A:A,0))</f>
        <v>4</v>
      </c>
      <c r="L359" s="21">
        <f>INDEX(AffinityRel[AffinityWeak],MATCH(K359,AffinityRel[Affinity],0))</f>
        <v>5</v>
      </c>
      <c r="M359">
        <v>3</v>
      </c>
      <c r="N359" s="203">
        <v>4112</v>
      </c>
      <c r="O359">
        <f t="shared" si="46"/>
        <v>13</v>
      </c>
      <c r="P359" s="21">
        <f t="shared" si="45"/>
        <v>5</v>
      </c>
      <c r="T359" t="str">
        <f>IF(C359="Boss","--",INDEX('Enemy Waves'!AB:AB,IFERROR(MATCH('OLD Mission Enemy Waves'!D:D,'Enemy Waves'!A:A,0),1)))</f>
        <v>90</v>
      </c>
      <c r="U359">
        <f t="shared" si="49"/>
        <v>4</v>
      </c>
      <c r="V359">
        <f>INT(LEFT(RIGHT($N359,3),1))</f>
        <v>1</v>
      </c>
      <c r="W359">
        <f>INT(LEFT(RIGHT($N359,2),1))</f>
        <v>1</v>
      </c>
      <c r="X359">
        <f>INT(LEFT(RIGHT($N359,1),1))</f>
        <v>2</v>
      </c>
      <c r="Z359">
        <v>4</v>
      </c>
      <c r="AA359">
        <v>5</v>
      </c>
      <c r="AC359" t="str">
        <f>IF(INT(U359&amp;V359&amp;W359&amp;X359)=N359,"","ERR")</f>
        <v/>
      </c>
      <c r="AD359">
        <v>41</v>
      </c>
      <c r="AF359" s="30"/>
      <c r="AG359" s="21"/>
    </row>
    <row r="360" spans="1:33">
      <c r="A360" s="30">
        <v>90</v>
      </c>
      <c r="B360">
        <v>2</v>
      </c>
      <c r="C360" t="s">
        <v>14</v>
      </c>
      <c r="D360" s="79">
        <f t="shared" si="48"/>
        <v>4530902</v>
      </c>
      <c r="E360">
        <v>100</v>
      </c>
      <c r="F360" t="s">
        <v>416</v>
      </c>
      <c r="G360">
        <f t="shared" si="47"/>
        <v>100</v>
      </c>
      <c r="H360">
        <v>3</v>
      </c>
      <c r="I360" s="21" t="s">
        <v>1249</v>
      </c>
      <c r="K360" s="21">
        <f>INDEX(Missions!K:K,MATCH('OLD Mission Enemy Waves'!A360,Missions!A:A,0))</f>
        <v>4</v>
      </c>
      <c r="L360" s="21">
        <f>INDEX(AffinityRel[AffinityWeak],MATCH(K360,AffinityRel[Affinity],0))</f>
        <v>5</v>
      </c>
      <c r="M360">
        <v>3</v>
      </c>
      <c r="N360" s="203">
        <v>3300</v>
      </c>
      <c r="O360">
        <f t="shared" si="46"/>
        <v>13</v>
      </c>
      <c r="P360" s="21">
        <f t="shared" si="45"/>
        <v>5</v>
      </c>
      <c r="T360" t="str">
        <f>IF(C360="Boss","--",INDEX('Enemy Waves'!AB:AB,IFERROR(MATCH('OLD Mission Enemy Waves'!D:D,'Enemy Waves'!A:A,0),1)))</f>
        <v>90</v>
      </c>
      <c r="U360">
        <f t="shared" si="49"/>
        <v>3</v>
      </c>
      <c r="V360">
        <f>INT(LEFT(RIGHT($N360,3),1))</f>
        <v>3</v>
      </c>
      <c r="W360">
        <f>INT(LEFT(RIGHT($N360,2),1))</f>
        <v>0</v>
      </c>
      <c r="X360">
        <f>INT(LEFT(RIGHT($N360,1),1))</f>
        <v>0</v>
      </c>
      <c r="Z360">
        <v>4</v>
      </c>
      <c r="AA360">
        <v>5</v>
      </c>
      <c r="AC360" t="str">
        <f>IF(INT(U360&amp;V360&amp;W360&amp;X360)=N360,"","ERR")</f>
        <v/>
      </c>
      <c r="AF360" s="30"/>
      <c r="AG360" s="21"/>
    </row>
    <row r="361" spans="1:33">
      <c r="A361" s="30">
        <v>90</v>
      </c>
      <c r="B361">
        <v>3</v>
      </c>
      <c r="C361" t="s">
        <v>14</v>
      </c>
      <c r="D361" s="79">
        <f t="shared" si="48"/>
        <v>4530903</v>
      </c>
      <c r="E361">
        <v>100</v>
      </c>
      <c r="F361" t="s">
        <v>418</v>
      </c>
      <c r="G361">
        <f t="shared" si="47"/>
        <v>100</v>
      </c>
      <c r="H361">
        <v>3</v>
      </c>
      <c r="I361" s="21" t="s">
        <v>1249</v>
      </c>
      <c r="K361" s="21">
        <f>INDEX(Missions!K:K,MATCH('OLD Mission Enemy Waves'!A361,Missions!A:A,0))</f>
        <v>4</v>
      </c>
      <c r="L361" s="21">
        <f>INDEX(AffinityRel[AffinityWeak],MATCH(K361,AffinityRel[Affinity],0))</f>
        <v>5</v>
      </c>
      <c r="M361">
        <v>3</v>
      </c>
      <c r="N361" s="203">
        <v>4130</v>
      </c>
      <c r="O361">
        <f t="shared" si="46"/>
        <v>13</v>
      </c>
      <c r="P361" s="21">
        <f t="shared" si="45"/>
        <v>5</v>
      </c>
      <c r="T361" t="str">
        <f>IF(C361="Boss","--",INDEX('Enemy Waves'!AB:AB,IFERROR(MATCH('OLD Mission Enemy Waves'!D:D,'Enemy Waves'!A:A,0),1)))</f>
        <v>90</v>
      </c>
      <c r="U361">
        <f t="shared" si="49"/>
        <v>4</v>
      </c>
      <c r="V361">
        <f>INT(LEFT(RIGHT($N361,3),1))</f>
        <v>1</v>
      </c>
      <c r="W361">
        <f>INT(LEFT(RIGHT($N361,2),1))</f>
        <v>3</v>
      </c>
      <c r="X361">
        <f>INT(LEFT(RIGHT($N361,1),1))</f>
        <v>0</v>
      </c>
      <c r="AC361" t="str">
        <f>IF(INT(U361&amp;V361&amp;W361&amp;X361)=N361,"","ERR")</f>
        <v/>
      </c>
      <c r="AF361" s="30"/>
      <c r="AG361" s="21"/>
    </row>
    <row r="362" spans="1:33">
      <c r="A362" s="30">
        <v>90</v>
      </c>
      <c r="B362">
        <v>4</v>
      </c>
      <c r="C362" t="s">
        <v>14</v>
      </c>
      <c r="D362" s="79">
        <f t="shared" si="48"/>
        <v>4530904</v>
      </c>
      <c r="E362">
        <v>100</v>
      </c>
      <c r="F362" t="s">
        <v>413</v>
      </c>
      <c r="G362">
        <f t="shared" si="47"/>
        <v>100</v>
      </c>
      <c r="H362">
        <v>3</v>
      </c>
      <c r="I362" s="21" t="s">
        <v>1249</v>
      </c>
      <c r="K362" s="21">
        <f>INDEX(Missions!K:K,MATCH('OLD Mission Enemy Waves'!A362,Missions!A:A,0))</f>
        <v>4</v>
      </c>
      <c r="L362" s="21">
        <f>INDEX(AffinityRel[AffinityWeak],MATCH(K362,AffinityRel[Affinity],0))</f>
        <v>5</v>
      </c>
      <c r="M362">
        <v>3</v>
      </c>
      <c r="N362" s="203">
        <v>2110</v>
      </c>
      <c r="O362">
        <f t="shared" si="46"/>
        <v>13</v>
      </c>
      <c r="P362" s="21">
        <f t="shared" si="45"/>
        <v>5</v>
      </c>
      <c r="T362" t="str">
        <f>IF(C362="Boss","--",INDEX('Enemy Waves'!AB:AB,IFERROR(MATCH('OLD Mission Enemy Waves'!D:D,'Enemy Waves'!A:A,0),1)))</f>
        <v>90</v>
      </c>
      <c r="U362">
        <f t="shared" si="49"/>
        <v>2</v>
      </c>
      <c r="V362">
        <f>INT(LEFT(RIGHT($N362,3),1))</f>
        <v>1</v>
      </c>
      <c r="W362">
        <f>INT(LEFT(RIGHT($N362,2),1))</f>
        <v>1</v>
      </c>
      <c r="X362">
        <f>INT(LEFT(RIGHT($N362,1),1))</f>
        <v>0</v>
      </c>
      <c r="AC362" t="str">
        <f>IF(INT(U362&amp;V362&amp;W362&amp;X362)=N362,"","ERR")</f>
        <v/>
      </c>
      <c r="AF362" s="30"/>
      <c r="AG362" s="21"/>
    </row>
    <row r="363" spans="1:33">
      <c r="A363" s="30">
        <v>90</v>
      </c>
      <c r="B363">
        <f>P363</f>
        <v>5</v>
      </c>
      <c r="C363" t="s">
        <v>13</v>
      </c>
      <c r="D363" s="79" t="str">
        <f t="shared" si="48"/>
        <v>b1090</v>
      </c>
      <c r="E363">
        <v>100</v>
      </c>
      <c r="F363" t="s">
        <v>242</v>
      </c>
      <c r="G363" t="str">
        <f t="shared" si="47"/>
        <v/>
      </c>
      <c r="H363">
        <v>3</v>
      </c>
      <c r="I363" s="21" t="s">
        <v>1249</v>
      </c>
      <c r="K363" s="21">
        <f>INDEX(Missions!K:K,MATCH('OLD Mission Enemy Waves'!A363,Missions!A:A,0))</f>
        <v>4</v>
      </c>
      <c r="L363" s="21">
        <f>INDEX(AffinityRel[AffinityWeak],MATCH(K363,AffinityRel[Affinity],0))</f>
        <v>5</v>
      </c>
      <c r="M363">
        <v>3</v>
      </c>
      <c r="N363" s="203">
        <f>INT(U363&amp;V363&amp;W363&amp;X363)</f>
        <v>0</v>
      </c>
      <c r="O363">
        <f t="shared" si="46"/>
        <v>13</v>
      </c>
      <c r="P363" s="21">
        <f t="shared" si="45"/>
        <v>5</v>
      </c>
      <c r="T363" t="str">
        <f>IF(C363="Boss","--",INDEX('Enemy Waves'!AB:AB,IFERROR(MATCH('OLD Mission Enemy Waves'!D:D,'Enemy Waves'!A:A,0),1)))</f>
        <v>--</v>
      </c>
      <c r="U363">
        <f t="shared" si="49"/>
        <v>0</v>
      </c>
      <c r="Z363">
        <v>4</v>
      </c>
      <c r="AA363">
        <v>5</v>
      </c>
      <c r="AF363" s="30"/>
      <c r="AG363" s="21"/>
    </row>
    <row r="364" spans="1:33">
      <c r="A364" s="30">
        <v>91</v>
      </c>
      <c r="B364">
        <v>1</v>
      </c>
      <c r="C364" t="s">
        <v>14</v>
      </c>
      <c r="D364" s="79">
        <f t="shared" si="48"/>
        <v>5430911</v>
      </c>
      <c r="E364">
        <v>100</v>
      </c>
      <c r="F364" t="s">
        <v>417</v>
      </c>
      <c r="G364">
        <f t="shared" si="47"/>
        <v>100</v>
      </c>
      <c r="H364">
        <v>3</v>
      </c>
      <c r="I364" s="21" t="s">
        <v>1248</v>
      </c>
      <c r="K364" s="21">
        <f>INDEX(Missions!K:K,MATCH('OLD Mission Enemy Waves'!A364,Missions!A:A,0))</f>
        <v>5</v>
      </c>
      <c r="L364" s="21">
        <f>INDEX(AffinityRel[AffinityWeak],MATCH(K364,AffinityRel[Affinity],0))</f>
        <v>4</v>
      </c>
      <c r="M364">
        <v>3</v>
      </c>
      <c r="N364" s="203">
        <v>3210</v>
      </c>
      <c r="O364">
        <f t="shared" si="46"/>
        <v>11</v>
      </c>
      <c r="P364" s="21">
        <f t="shared" si="45"/>
        <v>4</v>
      </c>
      <c r="T364" t="str">
        <f>IF(C364="Boss","--",INDEX('Enemy Waves'!AB:AB,IFERROR(MATCH('OLD Mission Enemy Waves'!D:D,'Enemy Waves'!A:A,0),1)))</f>
        <v>91</v>
      </c>
      <c r="U364">
        <f t="shared" si="49"/>
        <v>3</v>
      </c>
      <c r="V364">
        <f>INT(LEFT(RIGHT($N364,3),1))</f>
        <v>2</v>
      </c>
      <c r="W364">
        <f>INT(LEFT(RIGHT($N364,2),1))</f>
        <v>1</v>
      </c>
      <c r="X364">
        <f>INT(LEFT(RIGHT($N364,1),1))</f>
        <v>0</v>
      </c>
      <c r="Z364">
        <v>1</v>
      </c>
      <c r="AA364">
        <v>4</v>
      </c>
      <c r="AC364" t="str">
        <f>IF(INT(U364&amp;V364&amp;W364&amp;X364)=N364,"","ERR")</f>
        <v/>
      </c>
      <c r="AD364">
        <v>42</v>
      </c>
      <c r="AF364" s="30"/>
      <c r="AG364" s="21"/>
    </row>
    <row r="365" spans="1:33">
      <c r="A365" s="30">
        <v>91</v>
      </c>
      <c r="B365">
        <v>2</v>
      </c>
      <c r="C365" t="s">
        <v>14</v>
      </c>
      <c r="D365" s="79">
        <f t="shared" si="48"/>
        <v>5430912</v>
      </c>
      <c r="E365">
        <v>100</v>
      </c>
      <c r="F365" t="s">
        <v>412</v>
      </c>
      <c r="G365">
        <f t="shared" si="47"/>
        <v>100</v>
      </c>
      <c r="H365">
        <v>3</v>
      </c>
      <c r="I365" s="21" t="s">
        <v>1248</v>
      </c>
      <c r="K365" s="21">
        <f>INDEX(Missions!K:K,MATCH('OLD Mission Enemy Waves'!A365,Missions!A:A,0))</f>
        <v>5</v>
      </c>
      <c r="L365" s="21">
        <f>INDEX(AffinityRel[AffinityWeak],MATCH(K365,AffinityRel[Affinity],0))</f>
        <v>4</v>
      </c>
      <c r="M365">
        <v>3</v>
      </c>
      <c r="N365" s="203">
        <v>5212</v>
      </c>
      <c r="O365">
        <f t="shared" si="46"/>
        <v>11</v>
      </c>
      <c r="P365" s="21">
        <f t="shared" si="45"/>
        <v>4</v>
      </c>
      <c r="T365" t="str">
        <f>IF(C365="Boss","--",INDEX('Enemy Waves'!AB:AB,IFERROR(MATCH('OLD Mission Enemy Waves'!D:D,'Enemy Waves'!A:A,0),1)))</f>
        <v>91</v>
      </c>
      <c r="U365">
        <f t="shared" si="49"/>
        <v>5</v>
      </c>
      <c r="V365">
        <f>INT(LEFT(RIGHT($N365,3),1))</f>
        <v>2</v>
      </c>
      <c r="W365">
        <f>INT(LEFT(RIGHT($N365,2),1))</f>
        <v>1</v>
      </c>
      <c r="X365">
        <f>INT(LEFT(RIGHT($N365,1),1))</f>
        <v>2</v>
      </c>
      <c r="Z365">
        <v>1</v>
      </c>
      <c r="AA365">
        <v>4</v>
      </c>
      <c r="AC365" t="str">
        <f>IF(INT(U365&amp;V365&amp;W365&amp;X365)=N365,"","ERR")</f>
        <v/>
      </c>
      <c r="AF365" s="30"/>
      <c r="AG365" s="21"/>
    </row>
    <row r="366" spans="1:33">
      <c r="A366" s="30">
        <v>91</v>
      </c>
      <c r="B366">
        <v>3</v>
      </c>
      <c r="C366" t="s">
        <v>14</v>
      </c>
      <c r="D366" s="79">
        <f t="shared" si="48"/>
        <v>5430913</v>
      </c>
      <c r="E366">
        <v>100</v>
      </c>
      <c r="F366" t="s">
        <v>417</v>
      </c>
      <c r="G366">
        <f t="shared" si="47"/>
        <v>100</v>
      </c>
      <c r="H366">
        <v>3</v>
      </c>
      <c r="I366" s="21" t="s">
        <v>1248</v>
      </c>
      <c r="K366" s="21">
        <f>INDEX(Missions!K:K,MATCH('OLD Mission Enemy Waves'!A366,Missions!A:A,0))</f>
        <v>5</v>
      </c>
      <c r="L366" s="21">
        <f>INDEX(AffinityRel[AffinityWeak],MATCH(K366,AffinityRel[Affinity],0))</f>
        <v>4</v>
      </c>
      <c r="M366">
        <v>3</v>
      </c>
      <c r="N366" s="203">
        <v>3120</v>
      </c>
      <c r="O366">
        <f t="shared" si="46"/>
        <v>11</v>
      </c>
      <c r="P366" s="21">
        <f t="shared" si="45"/>
        <v>4</v>
      </c>
      <c r="T366" t="str">
        <f>IF(C366="Boss","--",INDEX('Enemy Waves'!AB:AB,IFERROR(MATCH('OLD Mission Enemy Waves'!D:D,'Enemy Waves'!A:A,0),1)))</f>
        <v>91</v>
      </c>
      <c r="U366">
        <f t="shared" si="49"/>
        <v>3</v>
      </c>
      <c r="V366">
        <f>INT(LEFT(RIGHT($N366,3),1))</f>
        <v>1</v>
      </c>
      <c r="W366">
        <f>INT(LEFT(RIGHT($N366,2),1))</f>
        <v>2</v>
      </c>
      <c r="X366">
        <f>INT(LEFT(RIGHT($N366,1),1))</f>
        <v>0</v>
      </c>
      <c r="AC366" t="str">
        <f>IF(INT(U366&amp;V366&amp;W366&amp;X366)=N366,"","ERR")</f>
        <v/>
      </c>
      <c r="AF366" s="30"/>
      <c r="AG366" s="21"/>
    </row>
    <row r="367" spans="1:33">
      <c r="A367" s="30">
        <v>91</v>
      </c>
      <c r="B367">
        <f>P367</f>
        <v>4</v>
      </c>
      <c r="C367" t="s">
        <v>13</v>
      </c>
      <c r="D367" s="79" t="str">
        <f t="shared" si="48"/>
        <v>b1091</v>
      </c>
      <c r="E367">
        <v>100</v>
      </c>
      <c r="F367" t="s">
        <v>242</v>
      </c>
      <c r="G367" t="str">
        <f t="shared" si="47"/>
        <v/>
      </c>
      <c r="H367">
        <v>3</v>
      </c>
      <c r="I367" s="21" t="s">
        <v>1248</v>
      </c>
      <c r="K367" s="21">
        <f>INDEX(Missions!K:K,MATCH('OLD Mission Enemy Waves'!A367,Missions!A:A,0))</f>
        <v>5</v>
      </c>
      <c r="L367" s="21">
        <f>INDEX(AffinityRel[AffinityWeak],MATCH(K367,AffinityRel[Affinity],0))</f>
        <v>4</v>
      </c>
      <c r="M367">
        <v>3</v>
      </c>
      <c r="N367" s="203">
        <f>INT(U367&amp;V367&amp;W367&amp;X367)</f>
        <v>0</v>
      </c>
      <c r="O367">
        <f t="shared" si="46"/>
        <v>11</v>
      </c>
      <c r="P367" s="21">
        <f t="shared" si="45"/>
        <v>4</v>
      </c>
      <c r="T367" t="str">
        <f>IF(C367="Boss","--",INDEX('Enemy Waves'!AB:AB,IFERROR(MATCH('OLD Mission Enemy Waves'!D:D,'Enemy Waves'!A:A,0),1)))</f>
        <v>--</v>
      </c>
      <c r="U367">
        <f t="shared" si="49"/>
        <v>0</v>
      </c>
      <c r="Z367">
        <v>1</v>
      </c>
      <c r="AA367">
        <v>4</v>
      </c>
      <c r="AF367" s="30"/>
      <c r="AG367" s="21"/>
    </row>
    <row r="368" spans="1:33">
      <c r="A368" s="30">
        <v>92</v>
      </c>
      <c r="B368">
        <v>1</v>
      </c>
      <c r="C368" t="s">
        <v>14</v>
      </c>
      <c r="D368" s="79">
        <f t="shared" si="48"/>
        <v>5430921</v>
      </c>
      <c r="E368">
        <v>100</v>
      </c>
      <c r="F368" t="s">
        <v>416</v>
      </c>
      <c r="G368">
        <f t="shared" si="47"/>
        <v>100</v>
      </c>
      <c r="H368">
        <v>3</v>
      </c>
      <c r="I368" s="21" t="s">
        <v>1248</v>
      </c>
      <c r="K368" s="21">
        <f>INDEX(Missions!K:K,MATCH('OLD Mission Enemy Waves'!A368,Missions!A:A,0))</f>
        <v>5</v>
      </c>
      <c r="L368" s="21">
        <f>INDEX(AffinityRel[AffinityWeak],MATCH(K368,AffinityRel[Affinity],0))</f>
        <v>4</v>
      </c>
      <c r="M368">
        <v>3</v>
      </c>
      <c r="N368" s="203">
        <v>3003</v>
      </c>
      <c r="O368">
        <f t="shared" si="46"/>
        <v>8</v>
      </c>
      <c r="P368" s="21">
        <f t="shared" si="45"/>
        <v>3</v>
      </c>
      <c r="T368" t="str">
        <f>IF(C368="Boss","--",INDEX('Enemy Waves'!AB:AB,IFERROR(MATCH('OLD Mission Enemy Waves'!D:D,'Enemy Waves'!A:A,0),1)))</f>
        <v>92</v>
      </c>
      <c r="U368">
        <f t="shared" si="49"/>
        <v>3</v>
      </c>
      <c r="V368">
        <f>INT(LEFT(RIGHT($N368,3),1))</f>
        <v>0</v>
      </c>
      <c r="W368">
        <f>INT(LEFT(RIGHT($N368,2),1))</f>
        <v>0</v>
      </c>
      <c r="X368">
        <f>INT(LEFT(RIGHT($N368,1),1))</f>
        <v>3</v>
      </c>
      <c r="Z368">
        <v>2</v>
      </c>
      <c r="AA368">
        <v>3</v>
      </c>
      <c r="AC368" t="str">
        <f>IF(INT(U368&amp;V368&amp;W368&amp;X368)=N368,"","ERR")</f>
        <v/>
      </c>
      <c r="AD368">
        <v>43</v>
      </c>
      <c r="AF368" s="30"/>
      <c r="AG368" s="21"/>
    </row>
    <row r="369" spans="1:33">
      <c r="A369" s="30">
        <v>92</v>
      </c>
      <c r="B369">
        <v>2</v>
      </c>
      <c r="C369" t="s">
        <v>14</v>
      </c>
      <c r="D369" s="79">
        <f t="shared" si="48"/>
        <v>5430922</v>
      </c>
      <c r="E369">
        <v>100</v>
      </c>
      <c r="F369" t="s">
        <v>420</v>
      </c>
      <c r="G369">
        <f t="shared" si="47"/>
        <v>100</v>
      </c>
      <c r="H369">
        <v>3</v>
      </c>
      <c r="I369" s="21" t="s">
        <v>1248</v>
      </c>
      <c r="K369" s="21">
        <f>INDEX(Missions!K:K,MATCH('OLD Mission Enemy Waves'!A369,Missions!A:A,0))</f>
        <v>5</v>
      </c>
      <c r="L369" s="21">
        <f>INDEX(AffinityRel[AffinityWeak],MATCH(K369,AffinityRel[Affinity],0))</f>
        <v>4</v>
      </c>
      <c r="M369">
        <v>3</v>
      </c>
      <c r="N369" s="203">
        <v>5500</v>
      </c>
      <c r="O369">
        <f t="shared" si="46"/>
        <v>8</v>
      </c>
      <c r="P369" s="21">
        <f t="shared" si="45"/>
        <v>3</v>
      </c>
      <c r="T369" t="str">
        <f>IF(C369="Boss","--",INDEX('Enemy Waves'!AB:AB,IFERROR(MATCH('OLD Mission Enemy Waves'!D:D,'Enemy Waves'!A:A,0),1)))</f>
        <v>92</v>
      </c>
      <c r="U369">
        <f t="shared" si="49"/>
        <v>5</v>
      </c>
      <c r="V369">
        <f>INT(LEFT(RIGHT($N369,3),1))</f>
        <v>5</v>
      </c>
      <c r="W369">
        <f>INT(LEFT(RIGHT($N369,2),1))</f>
        <v>0</v>
      </c>
      <c r="X369">
        <f>INT(LEFT(RIGHT($N369,1),1))</f>
        <v>0</v>
      </c>
      <c r="Z369">
        <v>2</v>
      </c>
      <c r="AA369">
        <v>3</v>
      </c>
      <c r="AC369" t="str">
        <f>IF(INT(U369&amp;V369&amp;W369&amp;X369)=N369,"","ERR")</f>
        <v/>
      </c>
      <c r="AF369" s="30"/>
      <c r="AG369" s="21"/>
    </row>
    <row r="370" spans="1:33">
      <c r="A370" s="30">
        <v>92</v>
      </c>
      <c r="B370">
        <f>P370</f>
        <v>3</v>
      </c>
      <c r="C370" t="s">
        <v>13</v>
      </c>
      <c r="D370" s="79" t="str">
        <f t="shared" si="48"/>
        <v>b1092</v>
      </c>
      <c r="E370">
        <v>100</v>
      </c>
      <c r="F370" t="s">
        <v>242</v>
      </c>
      <c r="G370" t="str">
        <f t="shared" si="47"/>
        <v/>
      </c>
      <c r="H370">
        <v>3</v>
      </c>
      <c r="I370" s="21" t="s">
        <v>1248</v>
      </c>
      <c r="K370" s="21">
        <f>INDEX(Missions!K:K,MATCH('OLD Mission Enemy Waves'!A370,Missions!A:A,0))</f>
        <v>5</v>
      </c>
      <c r="L370" s="21">
        <f>INDEX(AffinityRel[AffinityWeak],MATCH(K370,AffinityRel[Affinity],0))</f>
        <v>4</v>
      </c>
      <c r="M370">
        <v>3</v>
      </c>
      <c r="N370" s="203">
        <f>INT(U370&amp;V370&amp;W370&amp;X370)</f>
        <v>0</v>
      </c>
      <c r="O370">
        <f t="shared" si="46"/>
        <v>8</v>
      </c>
      <c r="P370" s="21">
        <f t="shared" si="45"/>
        <v>3</v>
      </c>
      <c r="T370" t="str">
        <f>IF(C370="Boss","--",INDEX('Enemy Waves'!AB:AB,IFERROR(MATCH('OLD Mission Enemy Waves'!D:D,'Enemy Waves'!A:A,0),1)))</f>
        <v>--</v>
      </c>
      <c r="U370">
        <f t="shared" si="49"/>
        <v>0</v>
      </c>
      <c r="Z370">
        <v>2</v>
      </c>
      <c r="AA370">
        <v>3</v>
      </c>
      <c r="AF370" s="30"/>
      <c r="AG370" s="21"/>
    </row>
    <row r="371" spans="1:33">
      <c r="A371" s="30">
        <v>93</v>
      </c>
      <c r="B371">
        <v>1</v>
      </c>
      <c r="C371" t="s">
        <v>14</v>
      </c>
      <c r="D371" s="79">
        <f t="shared" si="48"/>
        <v>5430931</v>
      </c>
      <c r="E371">
        <v>100</v>
      </c>
      <c r="F371" t="s">
        <v>412</v>
      </c>
      <c r="G371">
        <f t="shared" si="47"/>
        <v>100</v>
      </c>
      <c r="H371">
        <v>3</v>
      </c>
      <c r="I371" s="21" t="s">
        <v>1248</v>
      </c>
      <c r="K371" s="21">
        <f>INDEX(Missions!K:K,MATCH('OLD Mission Enemy Waves'!A371,Missions!A:A,0))</f>
        <v>5</v>
      </c>
      <c r="L371" s="21">
        <f>INDEX(AffinityRel[AffinityWeak],MATCH(K371,AffinityRel[Affinity],0))</f>
        <v>4</v>
      </c>
      <c r="M371">
        <v>3</v>
      </c>
      <c r="N371" s="203">
        <v>5302</v>
      </c>
      <c r="O371">
        <f t="shared" si="46"/>
        <v>9</v>
      </c>
      <c r="P371" s="21">
        <f t="shared" si="45"/>
        <v>3</v>
      </c>
      <c r="T371" t="str">
        <f>IF(C371="Boss","--",INDEX('Enemy Waves'!AB:AB,IFERROR(MATCH('OLD Mission Enemy Waves'!D:D,'Enemy Waves'!A:A,0),1)))</f>
        <v>93</v>
      </c>
      <c r="U371">
        <f t="shared" si="49"/>
        <v>5</v>
      </c>
      <c r="V371">
        <f>INT(LEFT(RIGHT($N371,3),1))</f>
        <v>3</v>
      </c>
      <c r="W371">
        <f>INT(LEFT(RIGHT($N371,2),1))</f>
        <v>0</v>
      </c>
      <c r="X371">
        <f>INT(LEFT(RIGHT($N371,1),1))</f>
        <v>2</v>
      </c>
      <c r="Z371">
        <v>3</v>
      </c>
      <c r="AA371">
        <v>3</v>
      </c>
      <c r="AC371" t="str">
        <f>IF(INT(U371&amp;V371&amp;W371&amp;X371)=N371,"","ERR")</f>
        <v/>
      </c>
      <c r="AD371">
        <v>44</v>
      </c>
      <c r="AF371" s="30"/>
      <c r="AG371" s="21"/>
    </row>
    <row r="372" spans="1:33">
      <c r="A372" s="30">
        <v>93</v>
      </c>
      <c r="B372">
        <v>2</v>
      </c>
      <c r="C372" t="s">
        <v>14</v>
      </c>
      <c r="D372" s="79">
        <f t="shared" si="48"/>
        <v>5430932</v>
      </c>
      <c r="E372">
        <v>100</v>
      </c>
      <c r="F372" t="s">
        <v>418</v>
      </c>
      <c r="G372">
        <f t="shared" si="47"/>
        <v>100</v>
      </c>
      <c r="H372">
        <v>3</v>
      </c>
      <c r="I372" s="21" t="s">
        <v>1248</v>
      </c>
      <c r="K372" s="21">
        <f>INDEX(Missions!K:K,MATCH('OLD Mission Enemy Waves'!A372,Missions!A:A,0))</f>
        <v>5</v>
      </c>
      <c r="L372" s="21">
        <f>INDEX(AffinityRel[AffinityWeak],MATCH(K372,AffinityRel[Affinity],0))</f>
        <v>4</v>
      </c>
      <c r="M372">
        <v>3</v>
      </c>
      <c r="N372" s="203">
        <v>4004</v>
      </c>
      <c r="O372">
        <f t="shared" si="46"/>
        <v>9</v>
      </c>
      <c r="P372" s="21">
        <f t="shared" si="45"/>
        <v>3</v>
      </c>
      <c r="T372" t="str">
        <f>IF(C372="Boss","--",INDEX('Enemy Waves'!AB:AB,IFERROR(MATCH('OLD Mission Enemy Waves'!D:D,'Enemy Waves'!A:A,0),1)))</f>
        <v>93</v>
      </c>
      <c r="U372">
        <f t="shared" si="49"/>
        <v>4</v>
      </c>
      <c r="V372">
        <f>INT(LEFT(RIGHT($N372,3),1))</f>
        <v>0</v>
      </c>
      <c r="W372">
        <f>INT(LEFT(RIGHT($N372,2),1))</f>
        <v>0</v>
      </c>
      <c r="X372">
        <f>INT(LEFT(RIGHT($N372,1),1))</f>
        <v>4</v>
      </c>
      <c r="Z372">
        <v>3</v>
      </c>
      <c r="AA372">
        <v>3</v>
      </c>
      <c r="AC372" t="str">
        <f>IF(INT(U372&amp;V372&amp;W372&amp;X372)=N372,"","ERR")</f>
        <v/>
      </c>
      <c r="AF372" s="30"/>
      <c r="AG372" s="21"/>
    </row>
    <row r="373" spans="1:33">
      <c r="A373" s="30">
        <v>93</v>
      </c>
      <c r="B373">
        <f>P373</f>
        <v>3</v>
      </c>
      <c r="C373" t="s">
        <v>13</v>
      </c>
      <c r="D373" s="79" t="str">
        <f t="shared" si="48"/>
        <v>b1093</v>
      </c>
      <c r="E373">
        <v>100</v>
      </c>
      <c r="F373" t="s">
        <v>242</v>
      </c>
      <c r="G373" t="str">
        <f t="shared" si="47"/>
        <v/>
      </c>
      <c r="H373">
        <v>3</v>
      </c>
      <c r="I373" s="21" t="s">
        <v>1248</v>
      </c>
      <c r="K373" s="21">
        <f>INDEX(Missions!K:K,MATCH('OLD Mission Enemy Waves'!A373,Missions!A:A,0))</f>
        <v>5</v>
      </c>
      <c r="L373" s="21">
        <f>INDEX(AffinityRel[AffinityWeak],MATCH(K373,AffinityRel[Affinity],0))</f>
        <v>4</v>
      </c>
      <c r="M373">
        <v>3</v>
      </c>
      <c r="N373" s="203">
        <f>INT(U373&amp;V373&amp;W373&amp;X373)</f>
        <v>0</v>
      </c>
      <c r="O373">
        <f t="shared" si="46"/>
        <v>9</v>
      </c>
      <c r="P373" s="21">
        <f t="shared" si="45"/>
        <v>3</v>
      </c>
      <c r="T373" t="str">
        <f>IF(C373="Boss","--",INDEX('Enemy Waves'!AB:AB,IFERROR(MATCH('OLD Mission Enemy Waves'!D:D,'Enemy Waves'!A:A,0),1)))</f>
        <v>--</v>
      </c>
      <c r="U373">
        <f t="shared" si="49"/>
        <v>0</v>
      </c>
      <c r="Z373">
        <v>3</v>
      </c>
      <c r="AA373">
        <v>3</v>
      </c>
      <c r="AF373" s="30"/>
      <c r="AG373" s="21"/>
    </row>
    <row r="374" spans="1:33">
      <c r="A374" s="30">
        <v>94</v>
      </c>
      <c r="B374">
        <v>1</v>
      </c>
      <c r="C374" t="s">
        <v>14</v>
      </c>
      <c r="D374" s="79">
        <f t="shared" si="48"/>
        <v>5430941</v>
      </c>
      <c r="E374">
        <v>100</v>
      </c>
      <c r="F374" t="s">
        <v>410</v>
      </c>
      <c r="G374">
        <f t="shared" si="47"/>
        <v>100</v>
      </c>
      <c r="H374">
        <v>3</v>
      </c>
      <c r="I374" s="21" t="s">
        <v>1248</v>
      </c>
      <c r="K374" s="21">
        <f>INDEX(Missions!K:K,MATCH('OLD Mission Enemy Waves'!A374,Missions!A:A,0))</f>
        <v>5</v>
      </c>
      <c r="L374" s="21">
        <f>INDEX(AffinityRel[AffinityWeak],MATCH(K374,AffinityRel[Affinity],0))</f>
        <v>4</v>
      </c>
      <c r="M374">
        <v>3</v>
      </c>
      <c r="N374" s="203">
        <v>3012</v>
      </c>
      <c r="O374">
        <f t="shared" si="46"/>
        <v>12</v>
      </c>
      <c r="P374" s="21">
        <f t="shared" si="45"/>
        <v>5</v>
      </c>
      <c r="T374" t="str">
        <f>IF(C374="Boss","--",INDEX('Enemy Waves'!AB:AB,IFERROR(MATCH('OLD Mission Enemy Waves'!D:D,'Enemy Waves'!A:A,0),1)))</f>
        <v>94</v>
      </c>
      <c r="U374">
        <f t="shared" si="49"/>
        <v>3</v>
      </c>
      <c r="V374">
        <f>INT(LEFT(RIGHT($N374,3),1))</f>
        <v>0</v>
      </c>
      <c r="W374">
        <f>INT(LEFT(RIGHT($N374,2),1))</f>
        <v>1</v>
      </c>
      <c r="X374">
        <f>INT(LEFT(RIGHT($N374,1),1))</f>
        <v>2</v>
      </c>
      <c r="Z374">
        <v>4</v>
      </c>
      <c r="AA374">
        <v>5</v>
      </c>
      <c r="AC374" t="str">
        <f>IF(INT(U374&amp;V374&amp;W374&amp;X374)=N374,"","ERR")</f>
        <v/>
      </c>
      <c r="AD374">
        <v>45</v>
      </c>
      <c r="AF374" s="30"/>
      <c r="AG374" s="21"/>
    </row>
    <row r="375" spans="1:33">
      <c r="A375" s="30">
        <v>94</v>
      </c>
      <c r="B375">
        <v>2</v>
      </c>
      <c r="C375" t="s">
        <v>14</v>
      </c>
      <c r="D375" s="79">
        <f t="shared" si="48"/>
        <v>5430942</v>
      </c>
      <c r="E375">
        <v>100</v>
      </c>
      <c r="F375" t="s">
        <v>409</v>
      </c>
      <c r="G375">
        <f t="shared" si="47"/>
        <v>100</v>
      </c>
      <c r="H375">
        <v>3</v>
      </c>
      <c r="I375" s="21" t="s">
        <v>1248</v>
      </c>
      <c r="K375" s="21">
        <f>INDEX(Missions!K:K,MATCH('OLD Mission Enemy Waves'!A375,Missions!A:A,0))</f>
        <v>5</v>
      </c>
      <c r="L375" s="21">
        <f>INDEX(AffinityRel[AffinityWeak],MATCH(K375,AffinityRel[Affinity],0))</f>
        <v>4</v>
      </c>
      <c r="M375">
        <v>3</v>
      </c>
      <c r="N375" s="203">
        <v>2110</v>
      </c>
      <c r="O375">
        <f t="shared" si="46"/>
        <v>12</v>
      </c>
      <c r="P375" s="21">
        <f t="shared" si="45"/>
        <v>5</v>
      </c>
      <c r="T375" t="str">
        <f>IF(C375="Boss","--",INDEX('Enemy Waves'!AB:AB,IFERROR(MATCH('OLD Mission Enemy Waves'!D:D,'Enemy Waves'!A:A,0),1)))</f>
        <v>94</v>
      </c>
      <c r="U375">
        <f t="shared" si="49"/>
        <v>2</v>
      </c>
      <c r="V375">
        <f>INT(LEFT(RIGHT($N375,3),1))</f>
        <v>1</v>
      </c>
      <c r="W375">
        <f>INT(LEFT(RIGHT($N375,2),1))</f>
        <v>1</v>
      </c>
      <c r="X375">
        <f>INT(LEFT(RIGHT($N375,1),1))</f>
        <v>0</v>
      </c>
      <c r="Z375">
        <v>4</v>
      </c>
      <c r="AA375">
        <v>5</v>
      </c>
      <c r="AC375" t="str">
        <f>IF(INT(U375&amp;V375&amp;W375&amp;X375)=N375,"","ERR")</f>
        <v/>
      </c>
      <c r="AF375" s="30"/>
      <c r="AG375" s="21"/>
    </row>
    <row r="376" spans="1:33">
      <c r="A376" s="30">
        <v>94</v>
      </c>
      <c r="B376">
        <v>3</v>
      </c>
      <c r="C376" t="s">
        <v>14</v>
      </c>
      <c r="D376" s="79">
        <f t="shared" si="48"/>
        <v>5430943</v>
      </c>
      <c r="E376">
        <v>100</v>
      </c>
      <c r="F376" t="s">
        <v>418</v>
      </c>
      <c r="G376">
        <f t="shared" si="47"/>
        <v>100</v>
      </c>
      <c r="H376">
        <v>3</v>
      </c>
      <c r="I376" s="21" t="s">
        <v>1248</v>
      </c>
      <c r="K376" s="21">
        <f>INDEX(Missions!K:K,MATCH('OLD Mission Enemy Waves'!A376,Missions!A:A,0))</f>
        <v>5</v>
      </c>
      <c r="L376" s="21">
        <f>INDEX(AffinityRel[AffinityWeak],MATCH(K376,AffinityRel[Affinity],0))</f>
        <v>4</v>
      </c>
      <c r="M376">
        <v>3</v>
      </c>
      <c r="N376" s="203">
        <v>4004</v>
      </c>
      <c r="O376">
        <f t="shared" si="46"/>
        <v>12</v>
      </c>
      <c r="P376" s="21">
        <f t="shared" si="45"/>
        <v>5</v>
      </c>
      <c r="T376" t="str">
        <f>IF(C376="Boss","--",INDEX('Enemy Waves'!AB:AB,IFERROR(MATCH('OLD Mission Enemy Waves'!D:D,'Enemy Waves'!A:A,0),1)))</f>
        <v>94</v>
      </c>
      <c r="U376">
        <f t="shared" si="49"/>
        <v>4</v>
      </c>
      <c r="V376">
        <f>INT(LEFT(RIGHT($N376,3),1))</f>
        <v>0</v>
      </c>
      <c r="W376">
        <f>INT(LEFT(RIGHT($N376,2),1))</f>
        <v>0</v>
      </c>
      <c r="X376">
        <f>INT(LEFT(RIGHT($N376,1),1))</f>
        <v>4</v>
      </c>
      <c r="AC376" t="str">
        <f>IF(INT(U376&amp;V376&amp;W376&amp;X376)=N376,"","ERR")</f>
        <v/>
      </c>
      <c r="AF376" s="30"/>
      <c r="AG376" s="21"/>
    </row>
    <row r="377" spans="1:33">
      <c r="A377" s="30">
        <v>94</v>
      </c>
      <c r="B377">
        <v>4</v>
      </c>
      <c r="C377" t="s">
        <v>14</v>
      </c>
      <c r="D377" s="79">
        <f t="shared" si="48"/>
        <v>5430944</v>
      </c>
      <c r="E377">
        <v>100</v>
      </c>
      <c r="F377" t="s">
        <v>410</v>
      </c>
      <c r="G377">
        <f t="shared" si="47"/>
        <v>100</v>
      </c>
      <c r="H377">
        <v>3</v>
      </c>
      <c r="I377" s="21" t="s">
        <v>1248</v>
      </c>
      <c r="K377" s="21">
        <f>INDEX(Missions!K:K,MATCH('OLD Mission Enemy Waves'!A377,Missions!A:A,0))</f>
        <v>5</v>
      </c>
      <c r="L377" s="21">
        <f>INDEX(AffinityRel[AffinityWeak],MATCH(K377,AffinityRel[Affinity],0))</f>
        <v>4</v>
      </c>
      <c r="M377">
        <v>3</v>
      </c>
      <c r="N377" s="203">
        <v>3012</v>
      </c>
      <c r="O377">
        <f t="shared" si="46"/>
        <v>12</v>
      </c>
      <c r="P377" s="21">
        <f t="shared" si="45"/>
        <v>5</v>
      </c>
      <c r="T377" t="str">
        <f>IF(C377="Boss","--",INDEX('Enemy Waves'!AB:AB,IFERROR(MATCH('OLD Mission Enemy Waves'!D:D,'Enemy Waves'!A:A,0),1)))</f>
        <v>94</v>
      </c>
      <c r="U377">
        <f t="shared" si="49"/>
        <v>3</v>
      </c>
      <c r="V377">
        <f>INT(LEFT(RIGHT($N377,3),1))</f>
        <v>0</v>
      </c>
      <c r="W377">
        <f>INT(LEFT(RIGHT($N377,2),1))</f>
        <v>1</v>
      </c>
      <c r="X377">
        <f>INT(LEFT(RIGHT($N377,1),1))</f>
        <v>2</v>
      </c>
      <c r="AC377" t="str">
        <f>IF(INT(U377&amp;V377&amp;W377&amp;X377)=N377,"","ERR")</f>
        <v/>
      </c>
      <c r="AF377" s="30"/>
      <c r="AG377" s="21"/>
    </row>
    <row r="378" spans="1:33">
      <c r="A378" s="30">
        <v>94</v>
      </c>
      <c r="B378">
        <f>P378</f>
        <v>5</v>
      </c>
      <c r="C378" t="s">
        <v>13</v>
      </c>
      <c r="D378" s="79" t="str">
        <f t="shared" si="48"/>
        <v>b1094</v>
      </c>
      <c r="E378">
        <v>100</v>
      </c>
      <c r="F378" t="s">
        <v>242</v>
      </c>
      <c r="G378" t="str">
        <f t="shared" si="47"/>
        <v/>
      </c>
      <c r="H378">
        <v>3</v>
      </c>
      <c r="I378" s="21" t="s">
        <v>1248</v>
      </c>
      <c r="K378" s="21">
        <f>INDEX(Missions!K:K,MATCH('OLD Mission Enemy Waves'!A378,Missions!A:A,0))</f>
        <v>5</v>
      </c>
      <c r="L378" s="21">
        <f>INDEX(AffinityRel[AffinityWeak],MATCH(K378,AffinityRel[Affinity],0))</f>
        <v>4</v>
      </c>
      <c r="M378">
        <v>3</v>
      </c>
      <c r="N378" s="203">
        <f>INT(U378&amp;V378&amp;W378&amp;X378)</f>
        <v>0</v>
      </c>
      <c r="O378">
        <f t="shared" si="46"/>
        <v>12</v>
      </c>
      <c r="P378" s="21">
        <f t="shared" si="45"/>
        <v>5</v>
      </c>
      <c r="T378" t="str">
        <f>IF(C378="Boss","--",INDEX('Enemy Waves'!AB:AB,IFERROR(MATCH('OLD Mission Enemy Waves'!D:D,'Enemy Waves'!A:A,0),1)))</f>
        <v>--</v>
      </c>
      <c r="U378">
        <f t="shared" si="49"/>
        <v>0</v>
      </c>
      <c r="Z378">
        <v>4</v>
      </c>
      <c r="AA378">
        <v>5</v>
      </c>
      <c r="AF378" s="30"/>
      <c r="AG378" s="21"/>
    </row>
    <row r="379" spans="1:33">
      <c r="A379" s="30">
        <v>95</v>
      </c>
      <c r="B379">
        <v>1</v>
      </c>
      <c r="C379" t="s">
        <v>14</v>
      </c>
      <c r="D379" s="79">
        <f t="shared" si="48"/>
        <v>1230951</v>
      </c>
      <c r="E379">
        <v>100</v>
      </c>
      <c r="F379" t="s">
        <v>410</v>
      </c>
      <c r="G379">
        <f t="shared" si="47"/>
        <v>100</v>
      </c>
      <c r="H379">
        <v>3</v>
      </c>
      <c r="I379" s="21" t="s">
        <v>1246</v>
      </c>
      <c r="K379" s="21">
        <f>INDEX(Missions!K:K,MATCH('OLD Mission Enemy Waves'!A379,Missions!A:A,0))</f>
        <v>1</v>
      </c>
      <c r="L379" s="21">
        <f>INDEX(AffinityRel[AffinityWeak],MATCH(K379,AffinityRel[Affinity],0))</f>
        <v>2</v>
      </c>
      <c r="M379">
        <v>3</v>
      </c>
      <c r="N379" s="203">
        <v>3003</v>
      </c>
      <c r="O379">
        <f t="shared" si="46"/>
        <v>12</v>
      </c>
      <c r="P379" s="21">
        <f t="shared" si="45"/>
        <v>4</v>
      </c>
      <c r="T379" t="str">
        <f>IF(C379="Boss","--",INDEX('Enemy Waves'!AB:AB,IFERROR(MATCH('OLD Mission Enemy Waves'!D:D,'Enemy Waves'!A:A,0),1)))</f>
        <v>95</v>
      </c>
      <c r="U379">
        <f t="shared" si="49"/>
        <v>3</v>
      </c>
      <c r="V379">
        <f>INT(LEFT(RIGHT($N379,3),1))</f>
        <v>0</v>
      </c>
      <c r="W379">
        <f>INT(LEFT(RIGHT($N379,2),1))</f>
        <v>0</v>
      </c>
      <c r="X379">
        <f>INT(LEFT(RIGHT($N379,1),1))</f>
        <v>3</v>
      </c>
      <c r="Z379">
        <v>1</v>
      </c>
      <c r="AA379">
        <v>4</v>
      </c>
      <c r="AC379" t="str">
        <f>IF(INT(U379&amp;V379&amp;W379&amp;X379)=N379,"","ERR")</f>
        <v/>
      </c>
      <c r="AD379">
        <v>46</v>
      </c>
    </row>
    <row r="380" spans="1:33">
      <c r="A380" s="30">
        <v>95</v>
      </c>
      <c r="B380">
        <v>2</v>
      </c>
      <c r="C380" t="s">
        <v>14</v>
      </c>
      <c r="D380" s="79">
        <f t="shared" si="48"/>
        <v>1230952</v>
      </c>
      <c r="E380">
        <v>100</v>
      </c>
      <c r="F380" t="s">
        <v>411</v>
      </c>
      <c r="G380">
        <f t="shared" si="47"/>
        <v>100</v>
      </c>
      <c r="H380">
        <v>3</v>
      </c>
      <c r="I380" s="21" t="s">
        <v>1246</v>
      </c>
      <c r="K380" s="21">
        <f>INDEX(Missions!K:K,MATCH('OLD Mission Enemy Waves'!A380,Missions!A:A,0))</f>
        <v>1</v>
      </c>
      <c r="L380" s="21">
        <f>INDEX(AffinityRel[AffinityWeak],MATCH(K380,AffinityRel[Affinity],0))</f>
        <v>2</v>
      </c>
      <c r="M380">
        <v>3</v>
      </c>
      <c r="N380" s="203">
        <v>4202</v>
      </c>
      <c r="O380">
        <f t="shared" si="46"/>
        <v>12</v>
      </c>
      <c r="P380" s="21">
        <f t="shared" si="45"/>
        <v>4</v>
      </c>
      <c r="T380" t="str">
        <f>IF(C380="Boss","--",INDEX('Enemy Waves'!AB:AB,IFERROR(MATCH('OLD Mission Enemy Waves'!D:D,'Enemy Waves'!A:A,0),1)))</f>
        <v>95</v>
      </c>
      <c r="U380">
        <f t="shared" si="49"/>
        <v>4</v>
      </c>
      <c r="V380">
        <f>INT(LEFT(RIGHT($N380,3),1))</f>
        <v>2</v>
      </c>
      <c r="W380">
        <f>INT(LEFT(RIGHT($N380,2),1))</f>
        <v>0</v>
      </c>
      <c r="X380">
        <f>INT(LEFT(RIGHT($N380,1),1))</f>
        <v>2</v>
      </c>
      <c r="Z380">
        <v>1</v>
      </c>
      <c r="AA380">
        <v>4</v>
      </c>
      <c r="AC380" t="str">
        <f>IF(INT(U380&amp;V380&amp;W380&amp;X380)=N380,"","ERR")</f>
        <v/>
      </c>
    </row>
    <row r="381" spans="1:33">
      <c r="A381" s="30">
        <v>95</v>
      </c>
      <c r="B381">
        <v>3</v>
      </c>
      <c r="C381" t="s">
        <v>14</v>
      </c>
      <c r="D381" s="79">
        <f t="shared" si="48"/>
        <v>1230953</v>
      </c>
      <c r="E381">
        <v>100</v>
      </c>
      <c r="F381" t="s">
        <v>412</v>
      </c>
      <c r="G381">
        <f t="shared" si="47"/>
        <v>100</v>
      </c>
      <c r="H381">
        <v>3</v>
      </c>
      <c r="I381" s="21" t="s">
        <v>1246</v>
      </c>
      <c r="K381" s="21">
        <f>INDEX(Missions!K:K,MATCH('OLD Mission Enemy Waves'!A381,Missions!A:A,0))</f>
        <v>1</v>
      </c>
      <c r="L381" s="21">
        <f>INDEX(AffinityRel[AffinityWeak],MATCH(K381,AffinityRel[Affinity],0))</f>
        <v>2</v>
      </c>
      <c r="M381">
        <v>3</v>
      </c>
      <c r="N381" s="203">
        <v>5203</v>
      </c>
      <c r="O381">
        <f t="shared" si="46"/>
        <v>12</v>
      </c>
      <c r="P381" s="21">
        <f t="shared" si="45"/>
        <v>4</v>
      </c>
      <c r="T381" t="str">
        <f>IF(C381="Boss","--",INDEX('Enemy Waves'!AB:AB,IFERROR(MATCH('OLD Mission Enemy Waves'!D:D,'Enemy Waves'!A:A,0),1)))</f>
        <v>95</v>
      </c>
      <c r="U381">
        <f t="shared" si="49"/>
        <v>5</v>
      </c>
      <c r="V381">
        <f>INT(LEFT(RIGHT($N381,3),1))</f>
        <v>2</v>
      </c>
      <c r="W381">
        <f>INT(LEFT(RIGHT($N381,2),1))</f>
        <v>0</v>
      </c>
      <c r="X381">
        <f>INT(LEFT(RIGHT($N381,1),1))</f>
        <v>3</v>
      </c>
      <c r="AC381" t="str">
        <f>IF(INT(U381&amp;V381&amp;W381&amp;X381)=N381,"","ERR")</f>
        <v/>
      </c>
    </row>
    <row r="382" spans="1:33">
      <c r="A382" s="30">
        <v>95</v>
      </c>
      <c r="B382">
        <f>P382</f>
        <v>4</v>
      </c>
      <c r="C382" t="s">
        <v>13</v>
      </c>
      <c r="D382" s="79" t="str">
        <f t="shared" si="48"/>
        <v>b1095</v>
      </c>
      <c r="E382">
        <v>100</v>
      </c>
      <c r="F382" t="s">
        <v>242</v>
      </c>
      <c r="G382" t="str">
        <f t="shared" si="47"/>
        <v/>
      </c>
      <c r="H382">
        <v>3</v>
      </c>
      <c r="I382" s="21" t="s">
        <v>1246</v>
      </c>
      <c r="K382" s="21">
        <f>INDEX(Missions!K:K,MATCH('OLD Mission Enemy Waves'!A382,Missions!A:A,0))</f>
        <v>1</v>
      </c>
      <c r="L382" s="21">
        <f>INDEX(AffinityRel[AffinityWeak],MATCH(K382,AffinityRel[Affinity],0))</f>
        <v>2</v>
      </c>
      <c r="M382">
        <v>3</v>
      </c>
      <c r="N382" s="203">
        <f>INT(U382&amp;V382&amp;W382&amp;X382)</f>
        <v>0</v>
      </c>
      <c r="O382">
        <f t="shared" si="46"/>
        <v>12</v>
      </c>
      <c r="P382" s="21">
        <f t="shared" si="45"/>
        <v>4</v>
      </c>
      <c r="T382" t="str">
        <f>IF(C382="Boss","--",INDEX('Enemy Waves'!AB:AB,IFERROR(MATCH('OLD Mission Enemy Waves'!D:D,'Enemy Waves'!A:A,0),1)))</f>
        <v>--</v>
      </c>
      <c r="U382">
        <f t="shared" si="49"/>
        <v>0</v>
      </c>
      <c r="Z382">
        <v>1</v>
      </c>
      <c r="AA382">
        <v>4</v>
      </c>
    </row>
    <row r="383" spans="1:33">
      <c r="A383" s="30">
        <v>96</v>
      </c>
      <c r="B383">
        <v>1</v>
      </c>
      <c r="C383" t="s">
        <v>14</v>
      </c>
      <c r="D383" s="79">
        <f t="shared" si="48"/>
        <v>1230961</v>
      </c>
      <c r="E383">
        <v>100</v>
      </c>
      <c r="F383" t="s">
        <v>410</v>
      </c>
      <c r="G383">
        <f t="shared" si="47"/>
        <v>100</v>
      </c>
      <c r="H383">
        <v>3</v>
      </c>
      <c r="I383" s="21" t="s">
        <v>1246</v>
      </c>
      <c r="K383" s="21">
        <f>INDEX(Missions!K:K,MATCH('OLD Mission Enemy Waves'!A383,Missions!A:A,0))</f>
        <v>1</v>
      </c>
      <c r="L383" s="21">
        <f>INDEX(AffinityRel[AffinityWeak],MATCH(K383,AffinityRel[Affinity],0))</f>
        <v>2</v>
      </c>
      <c r="M383">
        <v>3</v>
      </c>
      <c r="N383" s="203">
        <v>3210</v>
      </c>
      <c r="O383">
        <f t="shared" si="46"/>
        <v>10</v>
      </c>
      <c r="P383" s="21">
        <f t="shared" si="45"/>
        <v>4</v>
      </c>
      <c r="T383" t="str">
        <f>IF(C383="Boss","--",INDEX('Enemy Waves'!AB:AB,IFERROR(MATCH('OLD Mission Enemy Waves'!D:D,'Enemy Waves'!A:A,0),1)))</f>
        <v>96</v>
      </c>
      <c r="U383">
        <f t="shared" si="49"/>
        <v>3</v>
      </c>
      <c r="V383">
        <f>INT(LEFT(RIGHT($N383,3),1))</f>
        <v>2</v>
      </c>
      <c r="W383">
        <f>INT(LEFT(RIGHT($N383,2),1))</f>
        <v>1</v>
      </c>
      <c r="X383">
        <f>INT(LEFT(RIGHT($N383,1),1))</f>
        <v>0</v>
      </c>
      <c r="Z383">
        <v>2</v>
      </c>
      <c r="AA383">
        <v>4</v>
      </c>
      <c r="AC383" t="str">
        <f>IF(INT(U383&amp;V383&amp;W383&amp;X383)=N383,"","ERR")</f>
        <v/>
      </c>
      <c r="AD383">
        <v>47</v>
      </c>
    </row>
    <row r="384" spans="1:33">
      <c r="A384" s="30">
        <v>96</v>
      </c>
      <c r="B384">
        <v>2</v>
      </c>
      <c r="C384" t="s">
        <v>14</v>
      </c>
      <c r="D384" s="79">
        <f t="shared" si="48"/>
        <v>1230962</v>
      </c>
      <c r="E384">
        <v>100</v>
      </c>
      <c r="F384" t="s">
        <v>410</v>
      </c>
      <c r="G384">
        <f t="shared" si="47"/>
        <v>100</v>
      </c>
      <c r="H384">
        <v>3</v>
      </c>
      <c r="I384" s="21" t="s">
        <v>1246</v>
      </c>
      <c r="K384" s="21">
        <f>INDEX(Missions!K:K,MATCH('OLD Mission Enemy Waves'!A384,Missions!A:A,0))</f>
        <v>1</v>
      </c>
      <c r="L384" s="21">
        <f>INDEX(AffinityRel[AffinityWeak],MATCH(K384,AffinityRel[Affinity],0))</f>
        <v>2</v>
      </c>
      <c r="M384">
        <v>3</v>
      </c>
      <c r="N384" s="203">
        <v>3003</v>
      </c>
      <c r="O384">
        <f t="shared" si="46"/>
        <v>10</v>
      </c>
      <c r="P384" s="21">
        <f t="shared" si="45"/>
        <v>4</v>
      </c>
      <c r="T384" t="str">
        <f>IF(C384="Boss","--",INDEX('Enemy Waves'!AB:AB,IFERROR(MATCH('OLD Mission Enemy Waves'!D:D,'Enemy Waves'!A:A,0),1)))</f>
        <v>96</v>
      </c>
      <c r="U384">
        <f t="shared" si="49"/>
        <v>3</v>
      </c>
      <c r="V384">
        <f>INT(LEFT(RIGHT($N384,3),1))</f>
        <v>0</v>
      </c>
      <c r="W384">
        <f>INT(LEFT(RIGHT($N384,2),1))</f>
        <v>0</v>
      </c>
      <c r="X384">
        <f>INT(LEFT(RIGHT($N384,1),1))</f>
        <v>3</v>
      </c>
      <c r="Z384">
        <v>2</v>
      </c>
      <c r="AA384">
        <v>4</v>
      </c>
      <c r="AC384" t="str">
        <f>IF(INT(U384&amp;V384&amp;W384&amp;X384)=N384,"","ERR")</f>
        <v/>
      </c>
    </row>
    <row r="385" spans="1:30">
      <c r="A385" s="30">
        <v>96</v>
      </c>
      <c r="B385">
        <v>3</v>
      </c>
      <c r="C385" t="s">
        <v>14</v>
      </c>
      <c r="D385" s="79">
        <f t="shared" si="48"/>
        <v>1230963</v>
      </c>
      <c r="E385">
        <v>100</v>
      </c>
      <c r="F385" t="s">
        <v>418</v>
      </c>
      <c r="G385">
        <f t="shared" si="47"/>
        <v>100</v>
      </c>
      <c r="H385">
        <v>3</v>
      </c>
      <c r="I385" s="21" t="s">
        <v>1246</v>
      </c>
      <c r="K385" s="21">
        <f>INDEX(Missions!K:K,MATCH('OLD Mission Enemy Waves'!A385,Missions!A:A,0))</f>
        <v>1</v>
      </c>
      <c r="L385" s="21">
        <f>INDEX(AffinityRel[AffinityWeak],MATCH(K385,AffinityRel[Affinity],0))</f>
        <v>2</v>
      </c>
      <c r="M385">
        <v>3</v>
      </c>
      <c r="N385" s="203">
        <v>4040</v>
      </c>
      <c r="O385">
        <f t="shared" si="46"/>
        <v>10</v>
      </c>
      <c r="P385" s="21">
        <f t="shared" si="45"/>
        <v>4</v>
      </c>
      <c r="T385" t="str">
        <f>IF(C385="Boss","--",INDEX('Enemy Waves'!AB:AB,IFERROR(MATCH('OLD Mission Enemy Waves'!D:D,'Enemy Waves'!A:A,0),1)))</f>
        <v>96</v>
      </c>
      <c r="U385">
        <f t="shared" si="49"/>
        <v>4</v>
      </c>
      <c r="V385">
        <f>INT(LEFT(RIGHT($N385,3),1))</f>
        <v>0</v>
      </c>
      <c r="W385">
        <f>INT(LEFT(RIGHT($N385,2),1))</f>
        <v>4</v>
      </c>
      <c r="X385">
        <f>INT(LEFT(RIGHT($N385,1),1))</f>
        <v>0</v>
      </c>
      <c r="AC385" t="str">
        <f>IF(INT(U385&amp;V385&amp;W385&amp;X385)=N385,"","ERR")</f>
        <v/>
      </c>
    </row>
    <row r="386" spans="1:30">
      <c r="A386" s="30">
        <v>96</v>
      </c>
      <c r="B386">
        <f>P386</f>
        <v>4</v>
      </c>
      <c r="C386" t="s">
        <v>13</v>
      </c>
      <c r="D386" s="79" t="str">
        <f t="shared" si="48"/>
        <v>b1096</v>
      </c>
      <c r="E386">
        <v>100</v>
      </c>
      <c r="F386" t="s">
        <v>242</v>
      </c>
      <c r="G386" t="str">
        <f t="shared" si="47"/>
        <v/>
      </c>
      <c r="H386">
        <v>3</v>
      </c>
      <c r="I386" s="21" t="s">
        <v>1246</v>
      </c>
      <c r="K386" s="21">
        <f>INDEX(Missions!K:K,MATCH('OLD Mission Enemy Waves'!A386,Missions!A:A,0))</f>
        <v>1</v>
      </c>
      <c r="L386" s="21">
        <f>INDEX(AffinityRel[AffinityWeak],MATCH(K386,AffinityRel[Affinity],0))</f>
        <v>2</v>
      </c>
      <c r="M386">
        <v>3</v>
      </c>
      <c r="N386" s="203">
        <f>INT(U386&amp;V386&amp;W386&amp;X386)</f>
        <v>0</v>
      </c>
      <c r="O386">
        <f t="shared" si="46"/>
        <v>10</v>
      </c>
      <c r="P386" s="21">
        <f t="shared" ref="P386:P445" si="50">COUNTIF(A:A,A386)</f>
        <v>4</v>
      </c>
      <c r="T386" t="str">
        <f>IF(C386="Boss","--",INDEX('Enemy Waves'!AB:AB,IFERROR(MATCH('OLD Mission Enemy Waves'!D:D,'Enemy Waves'!A:A,0),1)))</f>
        <v>--</v>
      </c>
      <c r="U386">
        <f t="shared" si="49"/>
        <v>0</v>
      </c>
      <c r="Z386">
        <v>2</v>
      </c>
      <c r="AA386">
        <v>4</v>
      </c>
    </row>
    <row r="387" spans="1:30">
      <c r="A387" s="30">
        <v>97</v>
      </c>
      <c r="B387">
        <v>1</v>
      </c>
      <c r="C387" t="s">
        <v>14</v>
      </c>
      <c r="D387" s="79">
        <f t="shared" si="48"/>
        <v>1230971</v>
      </c>
      <c r="E387">
        <v>100</v>
      </c>
      <c r="F387" t="s">
        <v>411</v>
      </c>
      <c r="G387">
        <f t="shared" si="47"/>
        <v>100</v>
      </c>
      <c r="H387">
        <v>3</v>
      </c>
      <c r="I387" s="21" t="s">
        <v>1246</v>
      </c>
      <c r="K387" s="21">
        <f>INDEX(Missions!K:K,MATCH('OLD Mission Enemy Waves'!A387,Missions!A:A,0))</f>
        <v>1</v>
      </c>
      <c r="L387" s="21">
        <f>INDEX(AffinityRel[AffinityWeak],MATCH(K387,AffinityRel[Affinity],0))</f>
        <v>2</v>
      </c>
      <c r="M387">
        <v>3</v>
      </c>
      <c r="N387" s="203">
        <v>4211</v>
      </c>
      <c r="O387">
        <f t="shared" si="46"/>
        <v>8</v>
      </c>
      <c r="P387" s="21">
        <f t="shared" si="50"/>
        <v>3</v>
      </c>
      <c r="T387" t="str">
        <f>IF(C387="Boss","--",INDEX('Enemy Waves'!AB:AB,IFERROR(MATCH('OLD Mission Enemy Waves'!D:D,'Enemy Waves'!A:A,0),1)))</f>
        <v>97</v>
      </c>
      <c r="U387">
        <f t="shared" si="49"/>
        <v>4</v>
      </c>
      <c r="V387">
        <f>INT(LEFT(RIGHT($N387,3),1))</f>
        <v>2</v>
      </c>
      <c r="W387">
        <f>INT(LEFT(RIGHT($N387,2),1))</f>
        <v>1</v>
      </c>
      <c r="X387">
        <f>INT(LEFT(RIGHT($N387,1),1))</f>
        <v>1</v>
      </c>
      <c r="Z387">
        <v>3</v>
      </c>
      <c r="AA387">
        <v>3</v>
      </c>
      <c r="AC387" t="str">
        <f>IF(INT(U387&amp;V387&amp;W387&amp;X387)=N387,"","ERR")</f>
        <v/>
      </c>
      <c r="AD387">
        <v>48</v>
      </c>
    </row>
    <row r="388" spans="1:30">
      <c r="A388" s="30">
        <v>97</v>
      </c>
      <c r="B388">
        <v>2</v>
      </c>
      <c r="C388" t="s">
        <v>14</v>
      </c>
      <c r="D388" s="79">
        <f t="shared" si="48"/>
        <v>1230972</v>
      </c>
      <c r="E388">
        <v>100</v>
      </c>
      <c r="F388" t="s">
        <v>995</v>
      </c>
      <c r="G388">
        <f t="shared" si="47"/>
        <v>100</v>
      </c>
      <c r="H388">
        <v>3</v>
      </c>
      <c r="I388" s="21" t="s">
        <v>1246</v>
      </c>
      <c r="K388" s="21">
        <f>INDEX(Missions!K:K,MATCH('OLD Mission Enemy Waves'!A388,Missions!A:A,0))</f>
        <v>1</v>
      </c>
      <c r="L388" s="21">
        <f>INDEX(AffinityRel[AffinityWeak],MATCH(K388,AffinityRel[Affinity],0))</f>
        <v>2</v>
      </c>
      <c r="M388">
        <v>3</v>
      </c>
      <c r="N388" s="203">
        <v>4130</v>
      </c>
      <c r="O388">
        <f t="shared" si="46"/>
        <v>8</v>
      </c>
      <c r="P388" s="21">
        <f t="shared" si="50"/>
        <v>3</v>
      </c>
      <c r="T388" t="str">
        <f>IF(C388="Boss","--",INDEX('Enemy Waves'!AB:AB,IFERROR(MATCH('OLD Mission Enemy Waves'!D:D,'Enemy Waves'!A:A,0),1)))</f>
        <v>97</v>
      </c>
      <c r="U388">
        <f t="shared" si="49"/>
        <v>4</v>
      </c>
      <c r="V388">
        <f>INT(LEFT(RIGHT($N388,3),1))</f>
        <v>1</v>
      </c>
      <c r="W388">
        <f>INT(LEFT(RIGHT($N388,2),1))</f>
        <v>3</v>
      </c>
      <c r="X388">
        <f>INT(LEFT(RIGHT($N388,1),1))</f>
        <v>0</v>
      </c>
      <c r="Z388">
        <v>3</v>
      </c>
      <c r="AA388">
        <v>3</v>
      </c>
      <c r="AC388" t="str">
        <f>IF(INT(U388&amp;V388&amp;W388&amp;X388)=N388,"","ERR")</f>
        <v/>
      </c>
    </row>
    <row r="389" spans="1:30">
      <c r="A389" s="30">
        <v>97</v>
      </c>
      <c r="B389">
        <f>P389</f>
        <v>3</v>
      </c>
      <c r="C389" t="s">
        <v>13</v>
      </c>
      <c r="D389" s="79" t="str">
        <f t="shared" si="48"/>
        <v>b1097</v>
      </c>
      <c r="E389">
        <v>100</v>
      </c>
      <c r="F389" t="s">
        <v>242</v>
      </c>
      <c r="G389" t="str">
        <f t="shared" si="47"/>
        <v/>
      </c>
      <c r="H389">
        <v>3</v>
      </c>
      <c r="I389" s="21" t="s">
        <v>1246</v>
      </c>
      <c r="K389" s="21">
        <f>INDEX(Missions!K:K,MATCH('OLD Mission Enemy Waves'!A389,Missions!A:A,0))</f>
        <v>1</v>
      </c>
      <c r="L389" s="21">
        <f>INDEX(AffinityRel[AffinityWeak],MATCH(K389,AffinityRel[Affinity],0))</f>
        <v>2</v>
      </c>
      <c r="M389">
        <v>3</v>
      </c>
      <c r="N389" s="203">
        <f>INT(U389&amp;V389&amp;W389&amp;X389)</f>
        <v>0</v>
      </c>
      <c r="O389">
        <f t="shared" ref="O389:O445" si="51">SUMIF(A:A,A389,U:U)</f>
        <v>8</v>
      </c>
      <c r="P389" s="21">
        <f t="shared" si="50"/>
        <v>3</v>
      </c>
      <c r="T389" t="str">
        <f>IF(C389="Boss","--",INDEX('Enemy Waves'!AB:AB,IFERROR(MATCH('OLD Mission Enemy Waves'!D:D,'Enemy Waves'!A:A,0),1)))</f>
        <v>--</v>
      </c>
      <c r="U389">
        <f t="shared" si="49"/>
        <v>0</v>
      </c>
      <c r="Z389">
        <v>3</v>
      </c>
      <c r="AA389">
        <v>3</v>
      </c>
    </row>
    <row r="390" spans="1:30">
      <c r="A390" s="30">
        <v>98</v>
      </c>
      <c r="B390">
        <v>1</v>
      </c>
      <c r="C390" t="s">
        <v>14</v>
      </c>
      <c r="D390" s="79">
        <f t="shared" si="48"/>
        <v>1230981</v>
      </c>
      <c r="E390">
        <v>100</v>
      </c>
      <c r="F390" t="s">
        <v>409</v>
      </c>
      <c r="G390">
        <f t="shared" ref="G390:G445" si="52">IF(F390="","",100)</f>
        <v>100</v>
      </c>
      <c r="H390">
        <v>3</v>
      </c>
      <c r="I390" s="21" t="s">
        <v>1246</v>
      </c>
      <c r="K390" s="21">
        <f>INDEX(Missions!K:K,MATCH('OLD Mission Enemy Waves'!A390,Missions!A:A,0))</f>
        <v>1</v>
      </c>
      <c r="L390" s="21">
        <f>INDEX(AffinityRel[AffinityWeak],MATCH(K390,AffinityRel[Affinity],0))</f>
        <v>2</v>
      </c>
      <c r="M390">
        <v>3</v>
      </c>
      <c r="N390" s="203">
        <v>2020</v>
      </c>
      <c r="O390">
        <f t="shared" si="51"/>
        <v>14</v>
      </c>
      <c r="P390" s="21">
        <f t="shared" si="50"/>
        <v>5</v>
      </c>
      <c r="T390" t="str">
        <f>IF(C390="Boss","--",INDEX('Enemy Waves'!AB:AB,IFERROR(MATCH('OLD Mission Enemy Waves'!D:D,'Enemy Waves'!A:A,0),1)))</f>
        <v>98</v>
      </c>
      <c r="U390">
        <f t="shared" si="49"/>
        <v>2</v>
      </c>
      <c r="V390">
        <f>INT(LEFT(RIGHT($N390,3),1))</f>
        <v>0</v>
      </c>
      <c r="W390">
        <f>INT(LEFT(RIGHT($N390,2),1))</f>
        <v>2</v>
      </c>
      <c r="X390">
        <f>INT(LEFT(RIGHT($N390,1),1))</f>
        <v>0</v>
      </c>
      <c r="Z390">
        <v>4</v>
      </c>
      <c r="AA390">
        <v>5</v>
      </c>
      <c r="AC390" t="str">
        <f>IF(INT(U390&amp;V390&amp;W390&amp;X390)=N390,"","ERR")</f>
        <v/>
      </c>
      <c r="AD390">
        <v>49</v>
      </c>
    </row>
    <row r="391" spans="1:30">
      <c r="A391" s="30">
        <v>98</v>
      </c>
      <c r="B391">
        <v>2</v>
      </c>
      <c r="C391" t="s">
        <v>14</v>
      </c>
      <c r="D391" s="79">
        <f t="shared" ref="D391:D443" si="53">IF(C391="Boss","b"&amp;1000+A391,K391*1000000+L391*100000+M391*10000+A391*10+B391)</f>
        <v>1230982</v>
      </c>
      <c r="E391">
        <v>100</v>
      </c>
      <c r="F391" t="s">
        <v>412</v>
      </c>
      <c r="G391">
        <f t="shared" si="52"/>
        <v>100</v>
      </c>
      <c r="H391">
        <v>3</v>
      </c>
      <c r="I391" s="21" t="s">
        <v>1246</v>
      </c>
      <c r="K391" s="21">
        <f>INDEX(Missions!K:K,MATCH('OLD Mission Enemy Waves'!A391,Missions!A:A,0))</f>
        <v>1</v>
      </c>
      <c r="L391" s="21">
        <f>INDEX(AffinityRel[AffinityWeak],MATCH(K391,AffinityRel[Affinity],0))</f>
        <v>2</v>
      </c>
      <c r="M391">
        <v>3</v>
      </c>
      <c r="N391" s="203">
        <v>5203</v>
      </c>
      <c r="O391">
        <f t="shared" si="51"/>
        <v>14</v>
      </c>
      <c r="P391" s="21">
        <f t="shared" si="50"/>
        <v>5</v>
      </c>
      <c r="T391" t="str">
        <f>IF(C391="Boss","--",INDEX('Enemy Waves'!AB:AB,IFERROR(MATCH('OLD Mission Enemy Waves'!D:D,'Enemy Waves'!A:A,0),1)))</f>
        <v>98</v>
      </c>
      <c r="U391">
        <f t="shared" ref="U391:U445" si="54">SUM(V391:X391)</f>
        <v>5</v>
      </c>
      <c r="V391">
        <f>INT(LEFT(RIGHT($N391,3),1))</f>
        <v>2</v>
      </c>
      <c r="W391">
        <f>INT(LEFT(RIGHT($N391,2),1))</f>
        <v>0</v>
      </c>
      <c r="X391">
        <f>INT(LEFT(RIGHT($N391,1),1))</f>
        <v>3</v>
      </c>
      <c r="Z391">
        <v>4</v>
      </c>
      <c r="AA391">
        <v>5</v>
      </c>
      <c r="AC391" t="str">
        <f>IF(INT(U391&amp;V391&amp;W391&amp;X391)=N391,"","ERR")</f>
        <v/>
      </c>
    </row>
    <row r="392" spans="1:30">
      <c r="A392" s="30">
        <v>98</v>
      </c>
      <c r="B392">
        <v>3</v>
      </c>
      <c r="C392" t="s">
        <v>14</v>
      </c>
      <c r="D392" s="79">
        <f t="shared" si="53"/>
        <v>1230983</v>
      </c>
      <c r="E392">
        <v>100</v>
      </c>
      <c r="F392" t="s">
        <v>411</v>
      </c>
      <c r="G392">
        <f t="shared" si="52"/>
        <v>100</v>
      </c>
      <c r="H392">
        <v>3</v>
      </c>
      <c r="I392" s="21" t="s">
        <v>1246</v>
      </c>
      <c r="K392" s="21">
        <f>INDEX(Missions!K:K,MATCH('OLD Mission Enemy Waves'!A392,Missions!A:A,0))</f>
        <v>1</v>
      </c>
      <c r="L392" s="21">
        <f>INDEX(AffinityRel[AffinityWeak],MATCH(K392,AffinityRel[Affinity],0))</f>
        <v>2</v>
      </c>
      <c r="M392">
        <v>3</v>
      </c>
      <c r="N392" s="203">
        <v>4121</v>
      </c>
      <c r="O392">
        <f t="shared" si="51"/>
        <v>14</v>
      </c>
      <c r="P392" s="21">
        <f t="shared" si="50"/>
        <v>5</v>
      </c>
      <c r="T392" t="str">
        <f>IF(C392="Boss","--",INDEX('Enemy Waves'!AB:AB,IFERROR(MATCH('OLD Mission Enemy Waves'!D:D,'Enemy Waves'!A:A,0),1)))</f>
        <v>98</v>
      </c>
      <c r="U392">
        <f t="shared" si="54"/>
        <v>4</v>
      </c>
      <c r="V392">
        <f>INT(LEFT(RIGHT($N392,3),1))</f>
        <v>1</v>
      </c>
      <c r="W392">
        <f>INT(LEFT(RIGHT($N392,2),1))</f>
        <v>2</v>
      </c>
      <c r="X392">
        <f>INT(LEFT(RIGHT($N392,1),1))</f>
        <v>1</v>
      </c>
      <c r="AC392" t="str">
        <f>IF(INT(U392&amp;V392&amp;W392&amp;X392)=N392,"","ERR")</f>
        <v/>
      </c>
    </row>
    <row r="393" spans="1:30">
      <c r="A393" s="30">
        <v>98</v>
      </c>
      <c r="B393">
        <v>4</v>
      </c>
      <c r="C393" t="s">
        <v>14</v>
      </c>
      <c r="D393" s="79">
        <f t="shared" si="53"/>
        <v>1230984</v>
      </c>
      <c r="E393">
        <v>100</v>
      </c>
      <c r="F393" t="s">
        <v>416</v>
      </c>
      <c r="G393">
        <f t="shared" si="52"/>
        <v>100</v>
      </c>
      <c r="H393">
        <v>3</v>
      </c>
      <c r="I393" s="21" t="s">
        <v>1246</v>
      </c>
      <c r="K393" s="21">
        <f>INDEX(Missions!K:K,MATCH('OLD Mission Enemy Waves'!A393,Missions!A:A,0))</f>
        <v>1</v>
      </c>
      <c r="L393" s="21">
        <f>INDEX(AffinityRel[AffinityWeak],MATCH(K393,AffinityRel[Affinity],0))</f>
        <v>2</v>
      </c>
      <c r="M393">
        <v>3</v>
      </c>
      <c r="N393" s="203">
        <v>3102</v>
      </c>
      <c r="O393">
        <f t="shared" si="51"/>
        <v>14</v>
      </c>
      <c r="P393" s="21">
        <f t="shared" si="50"/>
        <v>5</v>
      </c>
      <c r="T393" t="str">
        <f>IF(C393="Boss","--",INDEX('Enemy Waves'!AB:AB,IFERROR(MATCH('OLD Mission Enemy Waves'!D:D,'Enemy Waves'!A:A,0),1)))</f>
        <v>98</v>
      </c>
      <c r="U393">
        <f t="shared" si="54"/>
        <v>3</v>
      </c>
      <c r="V393">
        <f>INT(LEFT(RIGHT($N393,3),1))</f>
        <v>1</v>
      </c>
      <c r="W393">
        <f>INT(LEFT(RIGHT($N393,2),1))</f>
        <v>0</v>
      </c>
      <c r="X393">
        <f>INT(LEFT(RIGHT($N393,1),1))</f>
        <v>2</v>
      </c>
      <c r="AC393" t="str">
        <f>IF(INT(U393&amp;V393&amp;W393&amp;X393)=N393,"","ERR")</f>
        <v/>
      </c>
    </row>
    <row r="394" spans="1:30">
      <c r="A394" s="30">
        <v>98</v>
      </c>
      <c r="B394">
        <f>P394</f>
        <v>5</v>
      </c>
      <c r="C394" t="s">
        <v>13</v>
      </c>
      <c r="D394" s="79" t="str">
        <f t="shared" si="53"/>
        <v>b1098</v>
      </c>
      <c r="E394">
        <v>100</v>
      </c>
      <c r="F394" t="s">
        <v>242</v>
      </c>
      <c r="G394" t="str">
        <f t="shared" si="52"/>
        <v/>
      </c>
      <c r="H394">
        <v>3</v>
      </c>
      <c r="I394" s="21" t="s">
        <v>1246</v>
      </c>
      <c r="K394" s="21">
        <f>INDEX(Missions!K:K,MATCH('OLD Mission Enemy Waves'!A394,Missions!A:A,0))</f>
        <v>1</v>
      </c>
      <c r="L394" s="21">
        <f>INDEX(AffinityRel[AffinityWeak],MATCH(K394,AffinityRel[Affinity],0))</f>
        <v>2</v>
      </c>
      <c r="M394">
        <v>3</v>
      </c>
      <c r="N394" s="203">
        <f>INT(U394&amp;V394&amp;W394&amp;X394)</f>
        <v>0</v>
      </c>
      <c r="O394">
        <f t="shared" si="51"/>
        <v>14</v>
      </c>
      <c r="P394" s="21">
        <f t="shared" si="50"/>
        <v>5</v>
      </c>
      <c r="T394" t="str">
        <f>IF(C394="Boss","--",INDEX('Enemy Waves'!AB:AB,IFERROR(MATCH('OLD Mission Enemy Waves'!D:D,'Enemy Waves'!A:A,0),1)))</f>
        <v>--</v>
      </c>
      <c r="U394">
        <f t="shared" si="54"/>
        <v>0</v>
      </c>
      <c r="Z394">
        <v>4</v>
      </c>
      <c r="AA394">
        <v>5</v>
      </c>
    </row>
    <row r="395" spans="1:30">
      <c r="A395" s="30">
        <v>99</v>
      </c>
      <c r="B395">
        <v>1</v>
      </c>
      <c r="C395" t="s">
        <v>14</v>
      </c>
      <c r="D395" s="79">
        <f t="shared" si="53"/>
        <v>2330991</v>
      </c>
      <c r="E395">
        <v>100</v>
      </c>
      <c r="F395" t="s">
        <v>412</v>
      </c>
      <c r="G395">
        <f t="shared" si="52"/>
        <v>100</v>
      </c>
      <c r="H395">
        <v>3</v>
      </c>
      <c r="I395" s="21" t="s">
        <v>1247</v>
      </c>
      <c r="K395" s="21">
        <f>INDEX(Missions!K:K,MATCH('OLD Mission Enemy Waves'!A395,Missions!A:A,0))</f>
        <v>2</v>
      </c>
      <c r="L395" s="21">
        <f>INDEX(AffinityRel[AffinityWeak],MATCH(K395,AffinityRel[Affinity],0))</f>
        <v>3</v>
      </c>
      <c r="M395">
        <v>3</v>
      </c>
      <c r="N395" s="203">
        <v>5221</v>
      </c>
      <c r="O395">
        <f t="shared" si="51"/>
        <v>8</v>
      </c>
      <c r="P395" s="21">
        <f t="shared" si="50"/>
        <v>3</v>
      </c>
      <c r="T395" t="str">
        <f>IF(C395="Boss","--",INDEX('Enemy Waves'!AB:AB,IFERROR(MATCH('OLD Mission Enemy Waves'!D:D,'Enemy Waves'!A:A,0),1)))</f>
        <v>99</v>
      </c>
      <c r="U395">
        <f t="shared" si="54"/>
        <v>5</v>
      </c>
      <c r="V395">
        <f>INT(LEFT(RIGHT($N395,3),1))</f>
        <v>2</v>
      </c>
      <c r="W395">
        <f>INT(LEFT(RIGHT($N395,2),1))</f>
        <v>2</v>
      </c>
      <c r="X395">
        <f>INT(LEFT(RIGHT($N395,1),1))</f>
        <v>1</v>
      </c>
      <c r="Z395">
        <v>1</v>
      </c>
      <c r="AA395">
        <v>3</v>
      </c>
      <c r="AC395" t="str">
        <f>IF(INT(U395&amp;V395&amp;W395&amp;X395)=N395,"","ERR")</f>
        <v/>
      </c>
      <c r="AD395">
        <v>50</v>
      </c>
    </row>
    <row r="396" spans="1:30">
      <c r="A396" s="30">
        <v>99</v>
      </c>
      <c r="B396">
        <v>2</v>
      </c>
      <c r="C396" t="s">
        <v>14</v>
      </c>
      <c r="D396" s="79">
        <f t="shared" si="53"/>
        <v>2330992</v>
      </c>
      <c r="E396">
        <v>100</v>
      </c>
      <c r="F396" t="s">
        <v>410</v>
      </c>
      <c r="G396">
        <f t="shared" si="52"/>
        <v>100</v>
      </c>
      <c r="H396">
        <v>3</v>
      </c>
      <c r="I396" s="21" t="s">
        <v>1247</v>
      </c>
      <c r="K396" s="21">
        <f>INDEX(Missions!K:K,MATCH('OLD Mission Enemy Waves'!A396,Missions!A:A,0))</f>
        <v>2</v>
      </c>
      <c r="L396" s="21">
        <f>INDEX(AffinityRel[AffinityWeak],MATCH(K396,AffinityRel[Affinity],0))</f>
        <v>3</v>
      </c>
      <c r="M396">
        <v>3</v>
      </c>
      <c r="N396" s="203">
        <v>3003</v>
      </c>
      <c r="O396">
        <f t="shared" si="51"/>
        <v>8</v>
      </c>
      <c r="P396" s="21">
        <f t="shared" si="50"/>
        <v>3</v>
      </c>
      <c r="T396" t="str">
        <f>IF(C396="Boss","--",INDEX('Enemy Waves'!AB:AB,IFERROR(MATCH('OLD Mission Enemy Waves'!D:D,'Enemy Waves'!A:A,0),1)))</f>
        <v>99</v>
      </c>
      <c r="U396">
        <f t="shared" si="54"/>
        <v>3</v>
      </c>
      <c r="V396">
        <f>INT(LEFT(RIGHT($N396,3),1))</f>
        <v>0</v>
      </c>
      <c r="W396">
        <f>INT(LEFT(RIGHT($N396,2),1))</f>
        <v>0</v>
      </c>
      <c r="X396">
        <f>INT(LEFT(RIGHT($N396,1),1))</f>
        <v>3</v>
      </c>
      <c r="Z396">
        <v>1</v>
      </c>
      <c r="AA396">
        <v>3</v>
      </c>
      <c r="AC396" t="str">
        <f>IF(INT(U396&amp;V396&amp;W396&amp;X396)=N396,"","ERR")</f>
        <v/>
      </c>
    </row>
    <row r="397" spans="1:30">
      <c r="A397" s="30">
        <v>99</v>
      </c>
      <c r="B397">
        <f>P397</f>
        <v>3</v>
      </c>
      <c r="C397" t="s">
        <v>13</v>
      </c>
      <c r="D397" s="79" t="str">
        <f t="shared" si="53"/>
        <v>b1099</v>
      </c>
      <c r="E397">
        <v>100</v>
      </c>
      <c r="F397" t="s">
        <v>242</v>
      </c>
      <c r="G397" t="str">
        <f t="shared" si="52"/>
        <v/>
      </c>
      <c r="H397">
        <v>3</v>
      </c>
      <c r="I397" s="21" t="s">
        <v>1247</v>
      </c>
      <c r="K397" s="21">
        <f>INDEX(Missions!K:K,MATCH('OLD Mission Enemy Waves'!A397,Missions!A:A,0))</f>
        <v>2</v>
      </c>
      <c r="L397" s="21">
        <f>INDEX(AffinityRel[AffinityWeak],MATCH(K397,AffinityRel[Affinity],0))</f>
        <v>3</v>
      </c>
      <c r="M397">
        <v>3</v>
      </c>
      <c r="N397" s="203">
        <f>INT(U397&amp;V397&amp;W397&amp;X397)</f>
        <v>0</v>
      </c>
      <c r="O397">
        <f t="shared" si="51"/>
        <v>8</v>
      </c>
      <c r="P397" s="21">
        <f t="shared" si="50"/>
        <v>3</v>
      </c>
      <c r="T397" t="str">
        <f>IF(C397="Boss","--",INDEX('Enemy Waves'!AB:AB,IFERROR(MATCH('OLD Mission Enemy Waves'!D:D,'Enemy Waves'!A:A,0),1)))</f>
        <v>--</v>
      </c>
      <c r="U397">
        <f t="shared" si="54"/>
        <v>0</v>
      </c>
      <c r="Z397">
        <v>1</v>
      </c>
      <c r="AA397">
        <v>3</v>
      </c>
    </row>
    <row r="398" spans="1:30">
      <c r="A398" s="30">
        <v>100</v>
      </c>
      <c r="B398">
        <v>1</v>
      </c>
      <c r="C398" t="s">
        <v>14</v>
      </c>
      <c r="D398" s="79">
        <f t="shared" si="53"/>
        <v>2331001</v>
      </c>
      <c r="E398">
        <v>100</v>
      </c>
      <c r="F398" t="s">
        <v>416</v>
      </c>
      <c r="G398">
        <f t="shared" si="52"/>
        <v>100</v>
      </c>
      <c r="H398">
        <v>3</v>
      </c>
      <c r="I398" s="21" t="s">
        <v>1247</v>
      </c>
      <c r="K398" s="21">
        <f>INDEX(Missions!K:K,MATCH('OLD Mission Enemy Waves'!A398,Missions!A:A,0))</f>
        <v>2</v>
      </c>
      <c r="L398" s="21">
        <f>INDEX(AffinityRel[AffinityWeak],MATCH(K398,AffinityRel[Affinity],0))</f>
        <v>3</v>
      </c>
      <c r="M398">
        <v>3</v>
      </c>
      <c r="N398" s="203">
        <v>3210</v>
      </c>
      <c r="O398">
        <f t="shared" si="51"/>
        <v>7</v>
      </c>
      <c r="P398" s="21">
        <f t="shared" si="50"/>
        <v>3</v>
      </c>
      <c r="T398" t="str">
        <f>IF(C398="Boss","--",INDEX('Enemy Waves'!AB:AB,IFERROR(MATCH('OLD Mission Enemy Waves'!D:D,'Enemy Waves'!A:A,0),1)))</f>
        <v>100</v>
      </c>
      <c r="U398">
        <f t="shared" si="54"/>
        <v>3</v>
      </c>
      <c r="V398">
        <f>INT(LEFT(RIGHT($N398,3),1))</f>
        <v>2</v>
      </c>
      <c r="W398">
        <f>INT(LEFT(RIGHT($N398,2),1))</f>
        <v>1</v>
      </c>
      <c r="X398">
        <f>INT(LEFT(RIGHT($N398,1),1))</f>
        <v>0</v>
      </c>
      <c r="Z398">
        <v>2</v>
      </c>
      <c r="AA398">
        <v>3</v>
      </c>
      <c r="AC398" t="str">
        <f>IF(INT(U398&amp;V398&amp;W398&amp;X398)=N398,"","ERR")</f>
        <v/>
      </c>
      <c r="AD398">
        <v>51</v>
      </c>
    </row>
    <row r="399" spans="1:30">
      <c r="A399" s="30">
        <v>100</v>
      </c>
      <c r="B399">
        <v>2</v>
      </c>
      <c r="C399" t="s">
        <v>14</v>
      </c>
      <c r="D399" s="79">
        <f t="shared" si="53"/>
        <v>2331002</v>
      </c>
      <c r="E399">
        <v>100</v>
      </c>
      <c r="F399" t="s">
        <v>411</v>
      </c>
      <c r="G399">
        <f t="shared" si="52"/>
        <v>100</v>
      </c>
      <c r="H399">
        <v>3</v>
      </c>
      <c r="I399" s="21" t="s">
        <v>1247</v>
      </c>
      <c r="K399" s="21">
        <f>INDEX(Missions!K:K,MATCH('OLD Mission Enemy Waves'!A399,Missions!A:A,0))</f>
        <v>2</v>
      </c>
      <c r="L399" s="21">
        <f>INDEX(AffinityRel[AffinityWeak],MATCH(K399,AffinityRel[Affinity],0))</f>
        <v>3</v>
      </c>
      <c r="M399">
        <v>3</v>
      </c>
      <c r="N399" s="203">
        <v>4202</v>
      </c>
      <c r="O399">
        <f t="shared" si="51"/>
        <v>7</v>
      </c>
      <c r="P399" s="21">
        <f t="shared" si="50"/>
        <v>3</v>
      </c>
      <c r="T399" t="str">
        <f>IF(C399="Boss","--",INDEX('Enemy Waves'!AB:AB,IFERROR(MATCH('OLD Mission Enemy Waves'!D:D,'Enemy Waves'!A:A,0),1)))</f>
        <v>100</v>
      </c>
      <c r="U399">
        <f t="shared" si="54"/>
        <v>4</v>
      </c>
      <c r="V399">
        <f>INT(LEFT(RIGHT($N399,3),1))</f>
        <v>2</v>
      </c>
      <c r="W399">
        <f>INT(LEFT(RIGHT($N399,2),1))</f>
        <v>0</v>
      </c>
      <c r="X399">
        <f>INT(LEFT(RIGHT($N399,1),1))</f>
        <v>2</v>
      </c>
      <c r="Z399">
        <v>2</v>
      </c>
      <c r="AA399">
        <v>3</v>
      </c>
      <c r="AC399" t="str">
        <f>IF(INT(U399&amp;V399&amp;W399&amp;X399)=N399,"","ERR")</f>
        <v/>
      </c>
    </row>
    <row r="400" spans="1:30">
      <c r="A400" s="30">
        <v>100</v>
      </c>
      <c r="B400">
        <f>P400</f>
        <v>3</v>
      </c>
      <c r="C400" t="s">
        <v>13</v>
      </c>
      <c r="D400" s="79" t="str">
        <f t="shared" si="53"/>
        <v>b1100</v>
      </c>
      <c r="E400">
        <v>100</v>
      </c>
      <c r="F400" t="s">
        <v>242</v>
      </c>
      <c r="G400" t="str">
        <f t="shared" si="52"/>
        <v/>
      </c>
      <c r="H400">
        <v>3</v>
      </c>
      <c r="I400" s="21" t="s">
        <v>1247</v>
      </c>
      <c r="K400" s="21">
        <f>INDEX(Missions!K:K,MATCH('OLD Mission Enemy Waves'!A400,Missions!A:A,0))</f>
        <v>2</v>
      </c>
      <c r="L400" s="21">
        <f>INDEX(AffinityRel[AffinityWeak],MATCH(K400,AffinityRel[Affinity],0))</f>
        <v>3</v>
      </c>
      <c r="M400">
        <v>3</v>
      </c>
      <c r="N400" s="203">
        <f>INT(U400&amp;V400&amp;W400&amp;X400)</f>
        <v>0</v>
      </c>
      <c r="O400">
        <f t="shared" si="51"/>
        <v>7</v>
      </c>
      <c r="P400" s="21">
        <f t="shared" si="50"/>
        <v>3</v>
      </c>
      <c r="T400" t="str">
        <f>IF(C400="Boss","--",INDEX('Enemy Waves'!AB:AB,IFERROR(MATCH('OLD Mission Enemy Waves'!D:D,'Enemy Waves'!A:A,0),1)))</f>
        <v>--</v>
      </c>
      <c r="U400">
        <f t="shared" si="54"/>
        <v>0</v>
      </c>
      <c r="Z400">
        <v>2</v>
      </c>
      <c r="AA400">
        <v>3</v>
      </c>
    </row>
    <row r="401" spans="1:30">
      <c r="A401" s="30">
        <v>101</v>
      </c>
      <c r="B401">
        <v>1</v>
      </c>
      <c r="C401" t="s">
        <v>14</v>
      </c>
      <c r="D401" s="79">
        <f t="shared" si="53"/>
        <v>2331011</v>
      </c>
      <c r="E401">
        <v>100</v>
      </c>
      <c r="F401" t="s">
        <v>410</v>
      </c>
      <c r="G401">
        <f t="shared" si="52"/>
        <v>100</v>
      </c>
      <c r="H401">
        <v>3</v>
      </c>
      <c r="I401" s="21" t="s">
        <v>1247</v>
      </c>
      <c r="K401" s="21">
        <f>INDEX(Missions!K:K,MATCH('OLD Mission Enemy Waves'!A401,Missions!A:A,0))</f>
        <v>2</v>
      </c>
      <c r="L401" s="21">
        <f>INDEX(AffinityRel[AffinityWeak],MATCH(K401,AffinityRel[Affinity],0))</f>
        <v>3</v>
      </c>
      <c r="M401">
        <v>3</v>
      </c>
      <c r="N401" s="203">
        <v>3003</v>
      </c>
      <c r="O401">
        <f t="shared" si="51"/>
        <v>8</v>
      </c>
      <c r="P401" s="21">
        <f t="shared" si="50"/>
        <v>4</v>
      </c>
      <c r="T401" t="str">
        <f>IF(C401="Boss","--",INDEX('Enemy Waves'!AB:AB,IFERROR(MATCH('OLD Mission Enemy Waves'!D:D,'Enemy Waves'!A:A,0),1)))</f>
        <v>101</v>
      </c>
      <c r="U401">
        <f t="shared" si="54"/>
        <v>3</v>
      </c>
      <c r="V401">
        <f>INT(LEFT(RIGHT($N401,3),1))</f>
        <v>0</v>
      </c>
      <c r="W401">
        <f>INT(LEFT(RIGHT($N401,2),1))</f>
        <v>0</v>
      </c>
      <c r="X401">
        <f>INT(LEFT(RIGHT($N401,1),1))</f>
        <v>3</v>
      </c>
      <c r="Z401">
        <v>3</v>
      </c>
      <c r="AA401">
        <v>4</v>
      </c>
      <c r="AC401" t="str">
        <f>IF(INT(U401&amp;V401&amp;W401&amp;X401)=N401,"","ERR")</f>
        <v/>
      </c>
      <c r="AD401">
        <v>52</v>
      </c>
    </row>
    <row r="402" spans="1:30">
      <c r="A402" s="30">
        <v>101</v>
      </c>
      <c r="B402">
        <v>2</v>
      </c>
      <c r="C402" t="s">
        <v>14</v>
      </c>
      <c r="D402" s="79">
        <f t="shared" si="53"/>
        <v>2331012</v>
      </c>
      <c r="E402">
        <v>100</v>
      </c>
      <c r="F402" t="s">
        <v>410</v>
      </c>
      <c r="G402">
        <f t="shared" si="52"/>
        <v>100</v>
      </c>
      <c r="H402">
        <v>3</v>
      </c>
      <c r="I402" s="21" t="s">
        <v>1247</v>
      </c>
      <c r="K402" s="21">
        <f>INDEX(Missions!K:K,MATCH('OLD Mission Enemy Waves'!A402,Missions!A:A,0))</f>
        <v>2</v>
      </c>
      <c r="L402" s="21">
        <f>INDEX(AffinityRel[AffinityWeak],MATCH(K402,AffinityRel[Affinity],0))</f>
        <v>3</v>
      </c>
      <c r="M402">
        <v>3</v>
      </c>
      <c r="N402" s="203">
        <v>3003</v>
      </c>
      <c r="O402">
        <f t="shared" si="51"/>
        <v>8</v>
      </c>
      <c r="P402" s="21">
        <f t="shared" si="50"/>
        <v>4</v>
      </c>
      <c r="T402" t="str">
        <f>IF(C402="Boss","--",INDEX('Enemy Waves'!AB:AB,IFERROR(MATCH('OLD Mission Enemy Waves'!D:D,'Enemy Waves'!A:A,0),1)))</f>
        <v>101</v>
      </c>
      <c r="U402">
        <f t="shared" si="54"/>
        <v>3</v>
      </c>
      <c r="V402">
        <f>INT(LEFT(RIGHT($N402,3),1))</f>
        <v>0</v>
      </c>
      <c r="W402">
        <f>INT(LEFT(RIGHT($N402,2),1))</f>
        <v>0</v>
      </c>
      <c r="X402">
        <f>INT(LEFT(RIGHT($N402,1),1))</f>
        <v>3</v>
      </c>
      <c r="Z402">
        <v>3</v>
      </c>
      <c r="AA402">
        <v>4</v>
      </c>
      <c r="AC402" t="str">
        <f>IF(INT(U402&amp;V402&amp;W402&amp;X402)=N402,"","ERR")</f>
        <v/>
      </c>
    </row>
    <row r="403" spans="1:30">
      <c r="A403" s="30">
        <v>101</v>
      </c>
      <c r="B403">
        <v>3</v>
      </c>
      <c r="C403" t="s">
        <v>14</v>
      </c>
      <c r="D403" s="79">
        <f t="shared" si="53"/>
        <v>2331013</v>
      </c>
      <c r="E403">
        <v>100</v>
      </c>
      <c r="F403" t="s">
        <v>413</v>
      </c>
      <c r="G403">
        <f t="shared" si="52"/>
        <v>100</v>
      </c>
      <c r="H403">
        <v>3</v>
      </c>
      <c r="I403" s="21" t="s">
        <v>1247</v>
      </c>
      <c r="K403" s="21">
        <f>INDEX(Missions!K:K,MATCH('OLD Mission Enemy Waves'!A403,Missions!A:A,0))</f>
        <v>2</v>
      </c>
      <c r="L403" s="21">
        <f>INDEX(AffinityRel[AffinityWeak],MATCH(K403,AffinityRel[Affinity],0))</f>
        <v>3</v>
      </c>
      <c r="M403">
        <v>3</v>
      </c>
      <c r="N403" s="203">
        <v>2020</v>
      </c>
      <c r="O403">
        <f t="shared" si="51"/>
        <v>8</v>
      </c>
      <c r="P403" s="21">
        <f t="shared" si="50"/>
        <v>4</v>
      </c>
      <c r="T403" t="str">
        <f>IF(C403="Boss","--",INDEX('Enemy Waves'!AB:AB,IFERROR(MATCH('OLD Mission Enemy Waves'!D:D,'Enemy Waves'!A:A,0),1)))</f>
        <v>101</v>
      </c>
      <c r="U403">
        <f t="shared" si="54"/>
        <v>2</v>
      </c>
      <c r="V403">
        <f>INT(LEFT(RIGHT($N403,3),1))</f>
        <v>0</v>
      </c>
      <c r="W403">
        <f>INT(LEFT(RIGHT($N403,2),1))</f>
        <v>2</v>
      </c>
      <c r="X403">
        <f>INT(LEFT(RIGHT($N403,1),1))</f>
        <v>0</v>
      </c>
      <c r="AC403" t="str">
        <f>IF(INT(U403&amp;V403&amp;W403&amp;X403)=N403,"","ERR")</f>
        <v/>
      </c>
    </row>
    <row r="404" spans="1:30">
      <c r="A404" s="30">
        <v>101</v>
      </c>
      <c r="B404">
        <f>P404</f>
        <v>4</v>
      </c>
      <c r="C404" t="s">
        <v>13</v>
      </c>
      <c r="D404" s="79" t="str">
        <f t="shared" si="53"/>
        <v>b1101</v>
      </c>
      <c r="E404">
        <v>100</v>
      </c>
      <c r="F404" t="s">
        <v>242</v>
      </c>
      <c r="G404" t="str">
        <f t="shared" si="52"/>
        <v/>
      </c>
      <c r="H404">
        <v>3</v>
      </c>
      <c r="I404" s="21" t="s">
        <v>1247</v>
      </c>
      <c r="K404" s="21">
        <f>INDEX(Missions!K:K,MATCH('OLD Mission Enemy Waves'!A404,Missions!A:A,0))</f>
        <v>2</v>
      </c>
      <c r="L404" s="21">
        <f>INDEX(AffinityRel[AffinityWeak],MATCH(K404,AffinityRel[Affinity],0))</f>
        <v>3</v>
      </c>
      <c r="M404">
        <v>3</v>
      </c>
      <c r="N404" s="203">
        <f>INT(U404&amp;V404&amp;W404&amp;X404)</f>
        <v>0</v>
      </c>
      <c r="O404">
        <f t="shared" si="51"/>
        <v>8</v>
      </c>
      <c r="P404" s="21">
        <f t="shared" si="50"/>
        <v>4</v>
      </c>
      <c r="T404" t="str">
        <f>IF(C404="Boss","--",INDEX('Enemy Waves'!AB:AB,IFERROR(MATCH('OLD Mission Enemy Waves'!D:D,'Enemy Waves'!A:A,0),1)))</f>
        <v>--</v>
      </c>
      <c r="U404">
        <f t="shared" si="54"/>
        <v>0</v>
      </c>
      <c r="Z404">
        <v>3</v>
      </c>
      <c r="AA404">
        <v>4</v>
      </c>
    </row>
    <row r="405" spans="1:30">
      <c r="A405" s="30">
        <v>102</v>
      </c>
      <c r="B405">
        <v>1</v>
      </c>
      <c r="C405" t="s">
        <v>14</v>
      </c>
      <c r="D405" s="79">
        <f t="shared" si="53"/>
        <v>2331021</v>
      </c>
      <c r="E405">
        <v>100</v>
      </c>
      <c r="F405" t="s">
        <v>412</v>
      </c>
      <c r="G405">
        <f t="shared" si="52"/>
        <v>100</v>
      </c>
      <c r="H405">
        <v>3</v>
      </c>
      <c r="I405" s="21" t="s">
        <v>1247</v>
      </c>
      <c r="K405" s="21">
        <f>INDEX(Missions!K:K,MATCH('OLD Mission Enemy Waves'!A405,Missions!A:A,0))</f>
        <v>2</v>
      </c>
      <c r="L405" s="21">
        <f>INDEX(AffinityRel[AffinityWeak],MATCH(K405,AffinityRel[Affinity],0))</f>
        <v>3</v>
      </c>
      <c r="M405">
        <v>3</v>
      </c>
      <c r="N405" s="203">
        <v>5023</v>
      </c>
      <c r="O405">
        <f t="shared" si="51"/>
        <v>14</v>
      </c>
      <c r="P405" s="21">
        <f t="shared" si="50"/>
        <v>5</v>
      </c>
      <c r="T405" t="str">
        <f>IF(C405="Boss","--",INDEX('Enemy Waves'!AB:AB,IFERROR(MATCH('OLD Mission Enemy Waves'!D:D,'Enemy Waves'!A:A,0),1)))</f>
        <v>102</v>
      </c>
      <c r="U405">
        <f t="shared" si="54"/>
        <v>5</v>
      </c>
      <c r="V405">
        <f>INT(LEFT(RIGHT($N405,3),1))</f>
        <v>0</v>
      </c>
      <c r="W405">
        <f>INT(LEFT(RIGHT($N405,2),1))</f>
        <v>2</v>
      </c>
      <c r="X405">
        <f>INT(LEFT(RIGHT($N405,1),1))</f>
        <v>3</v>
      </c>
      <c r="Z405">
        <v>4</v>
      </c>
      <c r="AA405">
        <v>5</v>
      </c>
      <c r="AC405" t="str">
        <f>IF(INT(U405&amp;V405&amp;W405&amp;X405)=N405,"","ERR")</f>
        <v/>
      </c>
      <c r="AD405">
        <v>53</v>
      </c>
    </row>
    <row r="406" spans="1:30">
      <c r="A406" s="30">
        <v>102</v>
      </c>
      <c r="B406">
        <v>2</v>
      </c>
      <c r="C406" t="s">
        <v>14</v>
      </c>
      <c r="D406" s="79">
        <f t="shared" si="53"/>
        <v>2331022</v>
      </c>
      <c r="E406">
        <v>100</v>
      </c>
      <c r="F406" t="s">
        <v>413</v>
      </c>
      <c r="G406">
        <f t="shared" si="52"/>
        <v>100</v>
      </c>
      <c r="H406">
        <v>3</v>
      </c>
      <c r="I406" s="21" t="s">
        <v>1247</v>
      </c>
      <c r="K406" s="21">
        <f>INDEX(Missions!K:K,MATCH('OLD Mission Enemy Waves'!A406,Missions!A:A,0))</f>
        <v>2</v>
      </c>
      <c r="L406" s="21">
        <f>INDEX(AffinityRel[AffinityWeak],MATCH(K406,AffinityRel[Affinity],0))</f>
        <v>3</v>
      </c>
      <c r="M406">
        <v>3</v>
      </c>
      <c r="N406" s="203">
        <v>2020</v>
      </c>
      <c r="O406">
        <f t="shared" si="51"/>
        <v>14</v>
      </c>
      <c r="P406" s="21">
        <f t="shared" si="50"/>
        <v>5</v>
      </c>
      <c r="T406" t="str">
        <f>IF(C406="Boss","--",INDEX('Enemy Waves'!AB:AB,IFERROR(MATCH('OLD Mission Enemy Waves'!D:D,'Enemy Waves'!A:A,0),1)))</f>
        <v>102</v>
      </c>
      <c r="U406">
        <f t="shared" si="54"/>
        <v>2</v>
      </c>
      <c r="V406">
        <f>INT(LEFT(RIGHT($N406,3),1))</f>
        <v>0</v>
      </c>
      <c r="W406">
        <f>INT(LEFT(RIGHT($N406,2),1))</f>
        <v>2</v>
      </c>
      <c r="X406">
        <f>INT(LEFT(RIGHT($N406,1),1))</f>
        <v>0</v>
      </c>
      <c r="Z406">
        <v>4</v>
      </c>
      <c r="AA406">
        <v>5</v>
      </c>
      <c r="AC406" t="str">
        <f>IF(INT(U406&amp;V406&amp;W406&amp;X406)=N406,"","ERR")</f>
        <v/>
      </c>
    </row>
    <row r="407" spans="1:30">
      <c r="A407" s="30">
        <v>102</v>
      </c>
      <c r="B407">
        <v>3</v>
      </c>
      <c r="C407" t="s">
        <v>14</v>
      </c>
      <c r="D407" s="79">
        <f t="shared" si="53"/>
        <v>2331023</v>
      </c>
      <c r="E407">
        <v>100</v>
      </c>
      <c r="F407" t="s">
        <v>416</v>
      </c>
      <c r="G407">
        <f t="shared" si="52"/>
        <v>100</v>
      </c>
      <c r="H407">
        <v>3</v>
      </c>
      <c r="I407" s="21" t="s">
        <v>1247</v>
      </c>
      <c r="K407" s="21">
        <f>INDEX(Missions!K:K,MATCH('OLD Mission Enemy Waves'!A407,Missions!A:A,0))</f>
        <v>2</v>
      </c>
      <c r="L407" s="21">
        <f>INDEX(AffinityRel[AffinityWeak],MATCH(K407,AffinityRel[Affinity],0))</f>
        <v>3</v>
      </c>
      <c r="M407">
        <v>3</v>
      </c>
      <c r="N407" s="203">
        <v>3210</v>
      </c>
      <c r="O407">
        <f t="shared" si="51"/>
        <v>14</v>
      </c>
      <c r="P407" s="21">
        <f t="shared" si="50"/>
        <v>5</v>
      </c>
      <c r="T407" t="str">
        <f>IF(C407="Boss","--",INDEX('Enemy Waves'!AB:AB,IFERROR(MATCH('OLD Mission Enemy Waves'!D:D,'Enemy Waves'!A:A,0),1)))</f>
        <v>102</v>
      </c>
      <c r="U407">
        <f t="shared" si="54"/>
        <v>3</v>
      </c>
      <c r="V407">
        <f>INT(LEFT(RIGHT($N407,3),1))</f>
        <v>2</v>
      </c>
      <c r="W407">
        <f>INT(LEFT(RIGHT($N407,2),1))</f>
        <v>1</v>
      </c>
      <c r="X407">
        <f>INT(LEFT(RIGHT($N407,1),1))</f>
        <v>0</v>
      </c>
      <c r="AC407" t="str">
        <f>IF(INT(U407&amp;V407&amp;W407&amp;X407)=N407,"","ERR")</f>
        <v/>
      </c>
    </row>
    <row r="408" spans="1:30">
      <c r="A408" s="30">
        <v>102</v>
      </c>
      <c r="B408">
        <v>4</v>
      </c>
      <c r="C408" t="s">
        <v>14</v>
      </c>
      <c r="D408" s="79">
        <f t="shared" si="53"/>
        <v>2331024</v>
      </c>
      <c r="E408">
        <v>100</v>
      </c>
      <c r="F408" t="s">
        <v>411</v>
      </c>
      <c r="G408">
        <f t="shared" si="52"/>
        <v>100</v>
      </c>
      <c r="H408">
        <v>3</v>
      </c>
      <c r="I408" s="21" t="s">
        <v>1247</v>
      </c>
      <c r="K408" s="21">
        <f>INDEX(Missions!K:K,MATCH('OLD Mission Enemy Waves'!A408,Missions!A:A,0))</f>
        <v>2</v>
      </c>
      <c r="L408" s="21">
        <f>INDEX(AffinityRel[AffinityWeak],MATCH(K408,AffinityRel[Affinity],0))</f>
        <v>3</v>
      </c>
      <c r="M408">
        <v>3</v>
      </c>
      <c r="N408" s="203">
        <v>4004</v>
      </c>
      <c r="O408">
        <f t="shared" si="51"/>
        <v>14</v>
      </c>
      <c r="P408" s="21">
        <f t="shared" si="50"/>
        <v>5</v>
      </c>
      <c r="T408" t="str">
        <f>IF(C408="Boss","--",INDEX('Enemy Waves'!AB:AB,IFERROR(MATCH('OLD Mission Enemy Waves'!D:D,'Enemy Waves'!A:A,0),1)))</f>
        <v>102</v>
      </c>
      <c r="U408">
        <f t="shared" si="54"/>
        <v>4</v>
      </c>
      <c r="V408">
        <f>INT(LEFT(RIGHT($N408,3),1))</f>
        <v>0</v>
      </c>
      <c r="W408">
        <f>INT(LEFT(RIGHT($N408,2),1))</f>
        <v>0</v>
      </c>
      <c r="X408">
        <f>INT(LEFT(RIGHT($N408,1),1))</f>
        <v>4</v>
      </c>
      <c r="AC408" t="str">
        <f>IF(INT(U408&amp;V408&amp;W408&amp;X408)=N408,"","ERR")</f>
        <v/>
      </c>
    </row>
    <row r="409" spans="1:30">
      <c r="A409" s="30">
        <v>102</v>
      </c>
      <c r="B409">
        <f>P409</f>
        <v>5</v>
      </c>
      <c r="C409" t="s">
        <v>13</v>
      </c>
      <c r="D409" s="79" t="str">
        <f t="shared" si="53"/>
        <v>b1102</v>
      </c>
      <c r="E409">
        <v>100</v>
      </c>
      <c r="F409" t="s">
        <v>242</v>
      </c>
      <c r="G409" t="str">
        <f t="shared" si="52"/>
        <v/>
      </c>
      <c r="H409">
        <v>3</v>
      </c>
      <c r="I409" s="21" t="s">
        <v>1247</v>
      </c>
      <c r="K409" s="21">
        <f>INDEX(Missions!K:K,MATCH('OLD Mission Enemy Waves'!A409,Missions!A:A,0))</f>
        <v>2</v>
      </c>
      <c r="L409" s="21">
        <f>INDEX(AffinityRel[AffinityWeak],MATCH(K409,AffinityRel[Affinity],0))</f>
        <v>3</v>
      </c>
      <c r="M409">
        <v>3</v>
      </c>
      <c r="N409" s="203">
        <f>INT(U409&amp;V409&amp;W409&amp;X409)</f>
        <v>0</v>
      </c>
      <c r="O409">
        <f t="shared" si="51"/>
        <v>14</v>
      </c>
      <c r="P409" s="21">
        <f t="shared" si="50"/>
        <v>5</v>
      </c>
      <c r="T409" t="str">
        <f>IF(C409="Boss","--",INDEX('Enemy Waves'!AB:AB,IFERROR(MATCH('OLD Mission Enemy Waves'!D:D,'Enemy Waves'!A:A,0),1)))</f>
        <v>--</v>
      </c>
      <c r="U409">
        <f t="shared" si="54"/>
        <v>0</v>
      </c>
      <c r="Z409">
        <v>4</v>
      </c>
      <c r="AA409">
        <v>5</v>
      </c>
    </row>
    <row r="410" spans="1:30">
      <c r="A410" s="30">
        <v>103</v>
      </c>
      <c r="B410">
        <v>1</v>
      </c>
      <c r="C410" t="s">
        <v>14</v>
      </c>
      <c r="D410" s="79">
        <f t="shared" si="53"/>
        <v>4531031</v>
      </c>
      <c r="E410">
        <v>100</v>
      </c>
      <c r="F410" t="s">
        <v>993</v>
      </c>
      <c r="G410">
        <f t="shared" si="52"/>
        <v>100</v>
      </c>
      <c r="H410">
        <v>3</v>
      </c>
      <c r="I410" s="21" t="s">
        <v>1249</v>
      </c>
      <c r="K410" s="21">
        <f>INDEX(Missions!K:K,MATCH('OLD Mission Enemy Waves'!A410,Missions!A:A,0))</f>
        <v>4</v>
      </c>
      <c r="L410" s="21">
        <f>INDEX(AffinityRel[AffinityWeak],MATCH(K410,AffinityRel[Affinity],0))</f>
        <v>5</v>
      </c>
      <c r="M410">
        <v>3</v>
      </c>
      <c r="N410" s="203">
        <v>4211</v>
      </c>
      <c r="O410">
        <f t="shared" si="51"/>
        <v>7</v>
      </c>
      <c r="P410" s="21">
        <f t="shared" si="50"/>
        <v>3</v>
      </c>
      <c r="T410" t="str">
        <f>IF(C410="Boss","--",INDEX('Enemy Waves'!AB:AB,IFERROR(MATCH('OLD Mission Enemy Waves'!D:D,'Enemy Waves'!A:A,0),1)))</f>
        <v>103</v>
      </c>
      <c r="U410">
        <f t="shared" si="54"/>
        <v>4</v>
      </c>
      <c r="V410">
        <f>INT(LEFT(RIGHT($N410,3),1))</f>
        <v>2</v>
      </c>
      <c r="W410">
        <f>INT(LEFT(RIGHT($N410,2),1))</f>
        <v>1</v>
      </c>
      <c r="X410">
        <f>INT(LEFT(RIGHT($N410,1),1))</f>
        <v>1</v>
      </c>
      <c r="Z410">
        <v>1</v>
      </c>
      <c r="AA410">
        <v>3</v>
      </c>
      <c r="AC410" t="str">
        <f>IF(INT(U410&amp;V410&amp;W410&amp;X410)=N410,"","ERR")</f>
        <v/>
      </c>
      <c r="AD410">
        <v>54</v>
      </c>
    </row>
    <row r="411" spans="1:30">
      <c r="A411" s="30">
        <v>103</v>
      </c>
      <c r="B411">
        <v>2</v>
      </c>
      <c r="C411" t="s">
        <v>14</v>
      </c>
      <c r="D411" s="79">
        <f t="shared" si="53"/>
        <v>4531032</v>
      </c>
      <c r="E411">
        <v>100</v>
      </c>
      <c r="F411" t="s">
        <v>416</v>
      </c>
      <c r="G411">
        <f t="shared" si="52"/>
        <v>100</v>
      </c>
      <c r="H411">
        <v>3</v>
      </c>
      <c r="I411" s="21" t="s">
        <v>1249</v>
      </c>
      <c r="K411" s="21">
        <f>INDEX(Missions!K:K,MATCH('OLD Mission Enemy Waves'!A411,Missions!A:A,0))</f>
        <v>4</v>
      </c>
      <c r="L411" s="21">
        <f>INDEX(AffinityRel[AffinityWeak],MATCH(K411,AffinityRel[Affinity],0))</f>
        <v>5</v>
      </c>
      <c r="M411">
        <v>3</v>
      </c>
      <c r="N411" s="203">
        <v>3300</v>
      </c>
      <c r="O411">
        <f t="shared" si="51"/>
        <v>7</v>
      </c>
      <c r="P411" s="21">
        <f t="shared" si="50"/>
        <v>3</v>
      </c>
      <c r="T411" t="str">
        <f>IF(C411="Boss","--",INDEX('Enemy Waves'!AB:AB,IFERROR(MATCH('OLD Mission Enemy Waves'!D:D,'Enemy Waves'!A:A,0),1)))</f>
        <v>103</v>
      </c>
      <c r="U411">
        <f t="shared" si="54"/>
        <v>3</v>
      </c>
      <c r="V411">
        <f>INT(LEFT(RIGHT($N411,3),1))</f>
        <v>3</v>
      </c>
      <c r="W411">
        <f>INT(LEFT(RIGHT($N411,2),1))</f>
        <v>0</v>
      </c>
      <c r="X411">
        <f>INT(LEFT(RIGHT($N411,1),1))</f>
        <v>0</v>
      </c>
      <c r="Z411">
        <v>1</v>
      </c>
      <c r="AA411">
        <v>3</v>
      </c>
      <c r="AC411" t="str">
        <f>IF(INT(U411&amp;V411&amp;W411&amp;X411)=N411,"","ERR")</f>
        <v/>
      </c>
    </row>
    <row r="412" spans="1:30">
      <c r="A412" s="30">
        <v>103</v>
      </c>
      <c r="B412">
        <f>P412</f>
        <v>3</v>
      </c>
      <c r="C412" t="s">
        <v>13</v>
      </c>
      <c r="D412" s="79" t="str">
        <f t="shared" si="53"/>
        <v>b1103</v>
      </c>
      <c r="E412">
        <v>100</v>
      </c>
      <c r="F412" t="s">
        <v>242</v>
      </c>
      <c r="G412" t="str">
        <f t="shared" si="52"/>
        <v/>
      </c>
      <c r="H412">
        <v>3</v>
      </c>
      <c r="I412" s="21" t="s">
        <v>1249</v>
      </c>
      <c r="K412" s="21">
        <f>INDEX(Missions!K:K,MATCH('OLD Mission Enemy Waves'!A412,Missions!A:A,0))</f>
        <v>4</v>
      </c>
      <c r="L412" s="21">
        <f>INDEX(AffinityRel[AffinityWeak],MATCH(K412,AffinityRel[Affinity],0))</f>
        <v>5</v>
      </c>
      <c r="M412">
        <v>3</v>
      </c>
      <c r="N412" s="203">
        <f>INT(U412&amp;V412&amp;W412&amp;X412)</f>
        <v>0</v>
      </c>
      <c r="O412">
        <f t="shared" si="51"/>
        <v>7</v>
      </c>
      <c r="P412" s="21">
        <f t="shared" si="50"/>
        <v>3</v>
      </c>
      <c r="T412" t="str">
        <f>IF(C412="Boss","--",INDEX('Enemy Waves'!AB:AB,IFERROR(MATCH('OLD Mission Enemy Waves'!D:D,'Enemy Waves'!A:A,0),1)))</f>
        <v>--</v>
      </c>
      <c r="U412">
        <f t="shared" si="54"/>
        <v>0</v>
      </c>
      <c r="Z412">
        <v>1</v>
      </c>
      <c r="AA412">
        <v>3</v>
      </c>
    </row>
    <row r="413" spans="1:30">
      <c r="A413" s="30">
        <v>104</v>
      </c>
      <c r="B413">
        <v>1</v>
      </c>
      <c r="C413" t="s">
        <v>14</v>
      </c>
      <c r="D413" s="79">
        <f t="shared" si="53"/>
        <v>4531041</v>
      </c>
      <c r="E413">
        <v>100</v>
      </c>
      <c r="F413" t="s">
        <v>419</v>
      </c>
      <c r="G413">
        <f t="shared" si="52"/>
        <v>100</v>
      </c>
      <c r="H413">
        <v>3</v>
      </c>
      <c r="I413" s="21" t="s">
        <v>1249</v>
      </c>
      <c r="K413" s="21">
        <f>INDEX(Missions!K:K,MATCH('OLD Mission Enemy Waves'!A413,Missions!A:A,0))</f>
        <v>4</v>
      </c>
      <c r="L413" s="21">
        <f>INDEX(AffinityRel[AffinityWeak],MATCH(K413,AffinityRel[Affinity],0))</f>
        <v>5</v>
      </c>
      <c r="M413">
        <v>3</v>
      </c>
      <c r="N413" s="203">
        <v>5122</v>
      </c>
      <c r="O413">
        <f t="shared" si="51"/>
        <v>8</v>
      </c>
      <c r="P413" s="21">
        <f t="shared" si="50"/>
        <v>3</v>
      </c>
      <c r="T413" t="str">
        <f>IF(C413="Boss","--",INDEX('Enemy Waves'!AB:AB,IFERROR(MATCH('OLD Mission Enemy Waves'!D:D,'Enemy Waves'!A:A,0),1)))</f>
        <v>104</v>
      </c>
      <c r="U413">
        <f t="shared" si="54"/>
        <v>5</v>
      </c>
      <c r="V413">
        <f>INT(LEFT(RIGHT($N413,3),1))</f>
        <v>1</v>
      </c>
      <c r="W413">
        <f>INT(LEFT(RIGHT($N413,2),1))</f>
        <v>2</v>
      </c>
      <c r="X413">
        <f>INT(LEFT(RIGHT($N413,1),1))</f>
        <v>2</v>
      </c>
      <c r="Z413">
        <v>2</v>
      </c>
      <c r="AA413">
        <v>3</v>
      </c>
      <c r="AC413" t="str">
        <f>IF(INT(U413&amp;V413&amp;W413&amp;X413)=N413,"","ERR")</f>
        <v/>
      </c>
      <c r="AD413">
        <v>55</v>
      </c>
    </row>
    <row r="414" spans="1:30">
      <c r="A414" s="30">
        <v>104</v>
      </c>
      <c r="B414">
        <v>2</v>
      </c>
      <c r="C414" t="s">
        <v>14</v>
      </c>
      <c r="D414" s="79">
        <f t="shared" si="53"/>
        <v>4531042</v>
      </c>
      <c r="E414">
        <v>100</v>
      </c>
      <c r="F414" t="s">
        <v>416</v>
      </c>
      <c r="G414">
        <f t="shared" si="52"/>
        <v>100</v>
      </c>
      <c r="H414">
        <v>3</v>
      </c>
      <c r="I414" s="21" t="s">
        <v>1249</v>
      </c>
      <c r="K414" s="21">
        <f>INDEX(Missions!K:K,MATCH('OLD Mission Enemy Waves'!A414,Missions!A:A,0))</f>
        <v>4</v>
      </c>
      <c r="L414" s="21">
        <f>INDEX(AffinityRel[AffinityWeak],MATCH(K414,AffinityRel[Affinity],0))</f>
        <v>5</v>
      </c>
      <c r="M414">
        <v>3</v>
      </c>
      <c r="N414" s="203">
        <v>3300</v>
      </c>
      <c r="O414">
        <f t="shared" si="51"/>
        <v>8</v>
      </c>
      <c r="P414" s="21">
        <f t="shared" si="50"/>
        <v>3</v>
      </c>
      <c r="T414" t="str">
        <f>IF(C414="Boss","--",INDEX('Enemy Waves'!AB:AB,IFERROR(MATCH('OLD Mission Enemy Waves'!D:D,'Enemy Waves'!A:A,0),1)))</f>
        <v>104</v>
      </c>
      <c r="U414">
        <f t="shared" si="54"/>
        <v>3</v>
      </c>
      <c r="V414">
        <f>INT(LEFT(RIGHT($N414,3),1))</f>
        <v>3</v>
      </c>
      <c r="W414">
        <f>INT(LEFT(RIGHT($N414,2),1))</f>
        <v>0</v>
      </c>
      <c r="X414">
        <f>INT(LEFT(RIGHT($N414,1),1))</f>
        <v>0</v>
      </c>
      <c r="Z414">
        <v>2</v>
      </c>
      <c r="AA414">
        <v>3</v>
      </c>
      <c r="AC414" t="str">
        <f>IF(INT(U414&amp;V414&amp;W414&amp;X414)=N414,"","ERR")</f>
        <v/>
      </c>
    </row>
    <row r="415" spans="1:30">
      <c r="A415" s="30">
        <v>104</v>
      </c>
      <c r="B415">
        <f>P415</f>
        <v>3</v>
      </c>
      <c r="C415" t="s">
        <v>13</v>
      </c>
      <c r="D415" s="79" t="str">
        <f t="shared" si="53"/>
        <v>b1104</v>
      </c>
      <c r="E415">
        <v>100</v>
      </c>
      <c r="F415" t="s">
        <v>242</v>
      </c>
      <c r="G415" t="str">
        <f t="shared" si="52"/>
        <v/>
      </c>
      <c r="H415">
        <v>3</v>
      </c>
      <c r="I415" s="21" t="s">
        <v>1249</v>
      </c>
      <c r="K415" s="21">
        <f>INDEX(Missions!K:K,MATCH('OLD Mission Enemy Waves'!A415,Missions!A:A,0))</f>
        <v>4</v>
      </c>
      <c r="L415" s="21">
        <f>INDEX(AffinityRel[AffinityWeak],MATCH(K415,AffinityRel[Affinity],0))</f>
        <v>5</v>
      </c>
      <c r="M415">
        <v>3</v>
      </c>
      <c r="N415" s="203">
        <f>INT(U415&amp;V415&amp;W415&amp;X415)</f>
        <v>0</v>
      </c>
      <c r="O415">
        <f t="shared" si="51"/>
        <v>8</v>
      </c>
      <c r="P415" s="21">
        <f t="shared" si="50"/>
        <v>3</v>
      </c>
      <c r="T415" t="str">
        <f>IF(C415="Boss","--",INDEX('Enemy Waves'!AB:AB,IFERROR(MATCH('OLD Mission Enemy Waves'!D:D,'Enemy Waves'!A:A,0),1)))</f>
        <v>--</v>
      </c>
      <c r="U415">
        <f t="shared" si="54"/>
        <v>0</v>
      </c>
      <c r="Z415">
        <v>2</v>
      </c>
      <c r="AA415">
        <v>3</v>
      </c>
    </row>
    <row r="416" spans="1:30">
      <c r="A416" s="30">
        <v>105</v>
      </c>
      <c r="B416">
        <v>1</v>
      </c>
      <c r="C416" t="s">
        <v>14</v>
      </c>
      <c r="D416" s="79">
        <f t="shared" si="53"/>
        <v>4531051</v>
      </c>
      <c r="E416">
        <v>100</v>
      </c>
      <c r="F416" t="s">
        <v>415</v>
      </c>
      <c r="G416">
        <f t="shared" si="52"/>
        <v>100</v>
      </c>
      <c r="H416">
        <v>3</v>
      </c>
      <c r="I416" s="21" t="s">
        <v>1249</v>
      </c>
      <c r="K416" s="21">
        <f>INDEX(Missions!K:K,MATCH('OLD Mission Enemy Waves'!A416,Missions!A:A,0))</f>
        <v>4</v>
      </c>
      <c r="L416" s="21">
        <f>INDEX(AffinityRel[AffinityWeak],MATCH(K416,AffinityRel[Affinity],0))</f>
        <v>5</v>
      </c>
      <c r="M416">
        <v>3</v>
      </c>
      <c r="N416" s="203">
        <v>2101</v>
      </c>
      <c r="O416">
        <f t="shared" si="51"/>
        <v>13</v>
      </c>
      <c r="P416" s="21">
        <f t="shared" si="50"/>
        <v>5</v>
      </c>
      <c r="T416" t="str">
        <f>IF(C416="Boss","--",INDEX('Enemy Waves'!AB:AB,IFERROR(MATCH('OLD Mission Enemy Waves'!D:D,'Enemy Waves'!A:A,0),1)))</f>
        <v>105</v>
      </c>
      <c r="U416">
        <f t="shared" si="54"/>
        <v>2</v>
      </c>
      <c r="V416">
        <f>INT(LEFT(RIGHT($N416,3),1))</f>
        <v>1</v>
      </c>
      <c r="W416">
        <f>INT(LEFT(RIGHT($N416,2),1))</f>
        <v>0</v>
      </c>
      <c r="X416">
        <f>INT(LEFT(RIGHT($N416,1),1))</f>
        <v>1</v>
      </c>
      <c r="Z416">
        <v>3</v>
      </c>
      <c r="AA416">
        <v>5</v>
      </c>
      <c r="AC416" t="str">
        <f>IF(INT(U416&amp;V416&amp;W416&amp;X416)=N416,"","ERR")</f>
        <v/>
      </c>
      <c r="AD416">
        <v>56</v>
      </c>
    </row>
    <row r="417" spans="1:30">
      <c r="A417" s="30">
        <v>105</v>
      </c>
      <c r="B417">
        <v>2</v>
      </c>
      <c r="C417" t="s">
        <v>14</v>
      </c>
      <c r="D417" s="79">
        <f t="shared" si="53"/>
        <v>4531052</v>
      </c>
      <c r="E417">
        <v>100</v>
      </c>
      <c r="F417" t="s">
        <v>999</v>
      </c>
      <c r="G417">
        <f t="shared" si="52"/>
        <v>100</v>
      </c>
      <c r="H417">
        <v>3</v>
      </c>
      <c r="I417" s="21" t="s">
        <v>1249</v>
      </c>
      <c r="K417" s="21">
        <f>INDEX(Missions!K:K,MATCH('OLD Mission Enemy Waves'!A417,Missions!A:A,0))</f>
        <v>4</v>
      </c>
      <c r="L417" s="21">
        <f>INDEX(AffinityRel[AffinityWeak],MATCH(K417,AffinityRel[Affinity],0))</f>
        <v>5</v>
      </c>
      <c r="M417">
        <v>3</v>
      </c>
      <c r="N417" s="203">
        <v>5221</v>
      </c>
      <c r="O417">
        <f t="shared" si="51"/>
        <v>13</v>
      </c>
      <c r="P417" s="21">
        <f t="shared" si="50"/>
        <v>5</v>
      </c>
      <c r="T417" t="str">
        <f>IF(C417="Boss","--",INDEX('Enemy Waves'!AB:AB,IFERROR(MATCH('OLD Mission Enemy Waves'!D:D,'Enemy Waves'!A:A,0),1)))</f>
        <v>105</v>
      </c>
      <c r="U417">
        <f t="shared" si="54"/>
        <v>5</v>
      </c>
      <c r="V417">
        <f>INT(LEFT(RIGHT($N417,3),1))</f>
        <v>2</v>
      </c>
      <c r="W417">
        <f>INT(LEFT(RIGHT($N417,2),1))</f>
        <v>2</v>
      </c>
      <c r="X417">
        <f>INT(LEFT(RIGHT($N417,1),1))</f>
        <v>1</v>
      </c>
      <c r="Z417">
        <v>3</v>
      </c>
      <c r="AA417">
        <v>5</v>
      </c>
      <c r="AC417" t="str">
        <f>IF(INT(U417&amp;V417&amp;W417&amp;X417)=N417,"","ERR")</f>
        <v/>
      </c>
    </row>
    <row r="418" spans="1:30">
      <c r="A418" s="30">
        <v>105</v>
      </c>
      <c r="B418">
        <v>3</v>
      </c>
      <c r="C418" t="s">
        <v>14</v>
      </c>
      <c r="D418" s="79">
        <f t="shared" si="53"/>
        <v>4531053</v>
      </c>
      <c r="E418">
        <v>100</v>
      </c>
      <c r="F418" t="s">
        <v>413</v>
      </c>
      <c r="G418">
        <f t="shared" si="52"/>
        <v>100</v>
      </c>
      <c r="H418">
        <v>3</v>
      </c>
      <c r="I418" s="21" t="s">
        <v>1249</v>
      </c>
      <c r="K418" s="21">
        <f>INDEX(Missions!K:K,MATCH('OLD Mission Enemy Waves'!A418,Missions!A:A,0))</f>
        <v>4</v>
      </c>
      <c r="L418" s="21">
        <f>INDEX(AffinityRel[AffinityWeak],MATCH(K418,AffinityRel[Affinity],0))</f>
        <v>5</v>
      </c>
      <c r="M418">
        <v>3</v>
      </c>
      <c r="N418" s="203">
        <v>2200</v>
      </c>
      <c r="O418">
        <f t="shared" si="51"/>
        <v>13</v>
      </c>
      <c r="P418" s="21">
        <f t="shared" si="50"/>
        <v>5</v>
      </c>
      <c r="T418" t="str">
        <f>IF(C418="Boss","--",INDEX('Enemy Waves'!AB:AB,IFERROR(MATCH('OLD Mission Enemy Waves'!D:D,'Enemy Waves'!A:A,0),1)))</f>
        <v>105</v>
      </c>
      <c r="U418">
        <f t="shared" si="54"/>
        <v>2</v>
      </c>
      <c r="V418">
        <f>INT(LEFT(RIGHT($N418,3),1))</f>
        <v>2</v>
      </c>
      <c r="W418">
        <f>INT(LEFT(RIGHT($N418,2),1))</f>
        <v>0</v>
      </c>
      <c r="X418">
        <f>INT(LEFT(RIGHT($N418,1),1))</f>
        <v>0</v>
      </c>
      <c r="AC418" t="str">
        <f>IF(INT(U418&amp;V418&amp;W418&amp;X418)=N418,"","ERR")</f>
        <v/>
      </c>
    </row>
    <row r="419" spans="1:30">
      <c r="A419" s="30">
        <v>105</v>
      </c>
      <c r="B419">
        <v>4</v>
      </c>
      <c r="C419" t="s">
        <v>14</v>
      </c>
      <c r="D419" s="79">
        <f t="shared" si="53"/>
        <v>4531054</v>
      </c>
      <c r="E419">
        <v>100</v>
      </c>
      <c r="F419" t="s">
        <v>418</v>
      </c>
      <c r="G419">
        <f t="shared" si="52"/>
        <v>100</v>
      </c>
      <c r="H419">
        <v>3</v>
      </c>
      <c r="I419" s="21" t="s">
        <v>1249</v>
      </c>
      <c r="K419" s="21">
        <f>INDEX(Missions!K:K,MATCH('OLD Mission Enemy Waves'!A419,Missions!A:A,0))</f>
        <v>4</v>
      </c>
      <c r="L419" s="21">
        <f>INDEX(AffinityRel[AffinityWeak],MATCH(K419,AffinityRel[Affinity],0))</f>
        <v>5</v>
      </c>
      <c r="M419">
        <v>3</v>
      </c>
      <c r="N419" s="203">
        <v>4130</v>
      </c>
      <c r="O419">
        <f t="shared" si="51"/>
        <v>13</v>
      </c>
      <c r="P419" s="21">
        <f t="shared" si="50"/>
        <v>5</v>
      </c>
      <c r="T419" t="str">
        <f>IF(C419="Boss","--",INDEX('Enemy Waves'!AB:AB,IFERROR(MATCH('OLD Mission Enemy Waves'!D:D,'Enemy Waves'!A:A,0),1)))</f>
        <v>105</v>
      </c>
      <c r="U419">
        <f t="shared" si="54"/>
        <v>4</v>
      </c>
      <c r="V419">
        <f>INT(LEFT(RIGHT($N419,3),1))</f>
        <v>1</v>
      </c>
      <c r="W419">
        <f>INT(LEFT(RIGHT($N419,2),1))</f>
        <v>3</v>
      </c>
      <c r="X419">
        <f>INT(LEFT(RIGHT($N419,1),1))</f>
        <v>0</v>
      </c>
      <c r="AC419" t="str">
        <f>IF(INT(U419&amp;V419&amp;W419&amp;X419)=N419,"","ERR")</f>
        <v/>
      </c>
    </row>
    <row r="420" spans="1:30">
      <c r="A420" s="30">
        <v>105</v>
      </c>
      <c r="B420">
        <f>P420</f>
        <v>5</v>
      </c>
      <c r="C420" t="s">
        <v>13</v>
      </c>
      <c r="D420" s="79" t="str">
        <f t="shared" si="53"/>
        <v>b1105</v>
      </c>
      <c r="E420">
        <v>100</v>
      </c>
      <c r="F420" t="s">
        <v>242</v>
      </c>
      <c r="G420" t="str">
        <f t="shared" si="52"/>
        <v/>
      </c>
      <c r="H420">
        <v>3</v>
      </c>
      <c r="I420" s="21" t="s">
        <v>1249</v>
      </c>
      <c r="K420" s="21">
        <f>INDEX(Missions!K:K,MATCH('OLD Mission Enemy Waves'!A420,Missions!A:A,0))</f>
        <v>4</v>
      </c>
      <c r="L420" s="21">
        <f>INDEX(AffinityRel[AffinityWeak],MATCH(K420,AffinityRel[Affinity],0))</f>
        <v>5</v>
      </c>
      <c r="M420">
        <v>3</v>
      </c>
      <c r="N420" s="203">
        <f>INT(U420&amp;V420&amp;W420&amp;X420)</f>
        <v>0</v>
      </c>
      <c r="O420">
        <f t="shared" si="51"/>
        <v>13</v>
      </c>
      <c r="P420" s="21">
        <f t="shared" si="50"/>
        <v>5</v>
      </c>
      <c r="T420" t="str">
        <f>IF(C420="Boss","--",INDEX('Enemy Waves'!AB:AB,IFERROR(MATCH('OLD Mission Enemy Waves'!D:D,'Enemy Waves'!A:A,0),1)))</f>
        <v>--</v>
      </c>
      <c r="U420">
        <f t="shared" si="54"/>
        <v>0</v>
      </c>
      <c r="Z420">
        <v>3</v>
      </c>
      <c r="AA420">
        <v>5</v>
      </c>
    </row>
    <row r="421" spans="1:30">
      <c r="A421" s="30">
        <v>106</v>
      </c>
      <c r="B421">
        <v>1</v>
      </c>
      <c r="C421" t="s">
        <v>14</v>
      </c>
      <c r="D421" s="79">
        <f t="shared" si="53"/>
        <v>4531061</v>
      </c>
      <c r="E421">
        <v>100</v>
      </c>
      <c r="F421" t="s">
        <v>412</v>
      </c>
      <c r="G421">
        <f t="shared" si="52"/>
        <v>100</v>
      </c>
      <c r="H421">
        <v>3</v>
      </c>
      <c r="I421" s="21" t="s">
        <v>1249</v>
      </c>
      <c r="K421" s="21">
        <f>INDEX(Missions!K:K,MATCH('OLD Mission Enemy Waves'!A421,Missions!A:A,0))</f>
        <v>4</v>
      </c>
      <c r="L421" s="21">
        <f>INDEX(AffinityRel[AffinityWeak],MATCH(K421,AffinityRel[Affinity],0))</f>
        <v>5</v>
      </c>
      <c r="M421">
        <v>3</v>
      </c>
      <c r="N421" s="203">
        <v>5203</v>
      </c>
      <c r="O421">
        <f t="shared" si="51"/>
        <v>14</v>
      </c>
      <c r="P421" s="21">
        <f t="shared" si="50"/>
        <v>5</v>
      </c>
      <c r="T421" t="str">
        <f>IF(C421="Boss","--",INDEX('Enemy Waves'!AB:AB,IFERROR(MATCH('OLD Mission Enemy Waves'!D:D,'Enemy Waves'!A:A,0),1)))</f>
        <v>106</v>
      </c>
      <c r="U421">
        <f t="shared" si="54"/>
        <v>5</v>
      </c>
      <c r="V421">
        <f>INT(LEFT(RIGHT($N421,3),1))</f>
        <v>2</v>
      </c>
      <c r="W421">
        <f>INT(LEFT(RIGHT($N421,2),1))</f>
        <v>0</v>
      </c>
      <c r="X421">
        <f>INT(LEFT(RIGHT($N421,1),1))</f>
        <v>3</v>
      </c>
      <c r="Z421">
        <v>4</v>
      </c>
      <c r="AA421">
        <v>5</v>
      </c>
      <c r="AC421" t="str">
        <f>IF(INT(U421&amp;V421&amp;W421&amp;X421)=N421,"","ERR")</f>
        <v/>
      </c>
      <c r="AD421">
        <v>57</v>
      </c>
    </row>
    <row r="422" spans="1:30">
      <c r="A422" s="30">
        <v>106</v>
      </c>
      <c r="B422">
        <v>2</v>
      </c>
      <c r="C422" t="s">
        <v>14</v>
      </c>
      <c r="D422" s="79">
        <f t="shared" si="53"/>
        <v>4531062</v>
      </c>
      <c r="E422">
        <v>100</v>
      </c>
      <c r="F422" t="s">
        <v>413</v>
      </c>
      <c r="G422">
        <f t="shared" si="52"/>
        <v>100</v>
      </c>
      <c r="H422">
        <v>3</v>
      </c>
      <c r="I422" s="21" t="s">
        <v>1249</v>
      </c>
      <c r="K422" s="21">
        <f>INDEX(Missions!K:K,MATCH('OLD Mission Enemy Waves'!A422,Missions!A:A,0))</f>
        <v>4</v>
      </c>
      <c r="L422" s="21">
        <f>INDEX(AffinityRel[AffinityWeak],MATCH(K422,AffinityRel[Affinity],0))</f>
        <v>5</v>
      </c>
      <c r="M422">
        <v>3</v>
      </c>
      <c r="N422" s="203">
        <v>2110</v>
      </c>
      <c r="O422">
        <f t="shared" si="51"/>
        <v>14</v>
      </c>
      <c r="P422" s="21">
        <f t="shared" si="50"/>
        <v>5</v>
      </c>
      <c r="T422" t="str">
        <f>IF(C422="Boss","--",INDEX('Enemy Waves'!AB:AB,IFERROR(MATCH('OLD Mission Enemy Waves'!D:D,'Enemy Waves'!A:A,0),1)))</f>
        <v>106</v>
      </c>
      <c r="U422">
        <f t="shared" si="54"/>
        <v>2</v>
      </c>
      <c r="V422">
        <f>INT(LEFT(RIGHT($N422,3),1))</f>
        <v>1</v>
      </c>
      <c r="W422">
        <f>INT(LEFT(RIGHT($N422,2),1))</f>
        <v>1</v>
      </c>
      <c r="X422">
        <f>INT(LEFT(RIGHT($N422,1),1))</f>
        <v>0</v>
      </c>
      <c r="Z422">
        <v>4</v>
      </c>
      <c r="AA422">
        <v>5</v>
      </c>
      <c r="AC422" t="str">
        <f>IF(INT(U422&amp;V422&amp;W422&amp;X422)=N422,"","ERR")</f>
        <v/>
      </c>
    </row>
    <row r="423" spans="1:30">
      <c r="A423" s="30">
        <v>106</v>
      </c>
      <c r="B423">
        <v>3</v>
      </c>
      <c r="C423" t="s">
        <v>14</v>
      </c>
      <c r="D423" s="79">
        <f t="shared" si="53"/>
        <v>4531063</v>
      </c>
      <c r="E423">
        <v>100</v>
      </c>
      <c r="F423" t="s">
        <v>417</v>
      </c>
      <c r="G423">
        <f t="shared" si="52"/>
        <v>100</v>
      </c>
      <c r="H423">
        <v>3</v>
      </c>
      <c r="I423" s="21" t="s">
        <v>1249</v>
      </c>
      <c r="K423" s="21">
        <f>INDEX(Missions!K:K,MATCH('OLD Mission Enemy Waves'!A423,Missions!A:A,0))</f>
        <v>4</v>
      </c>
      <c r="L423" s="21">
        <f>INDEX(AffinityRel[AffinityWeak],MATCH(K423,AffinityRel[Affinity],0))</f>
        <v>5</v>
      </c>
      <c r="M423">
        <v>3</v>
      </c>
      <c r="N423" s="203">
        <v>3003</v>
      </c>
      <c r="O423">
        <f t="shared" si="51"/>
        <v>14</v>
      </c>
      <c r="P423" s="21">
        <f t="shared" si="50"/>
        <v>5</v>
      </c>
      <c r="T423" t="str">
        <f>IF(C423="Boss","--",INDEX('Enemy Waves'!AB:AB,IFERROR(MATCH('OLD Mission Enemy Waves'!D:D,'Enemy Waves'!A:A,0),1)))</f>
        <v>106</v>
      </c>
      <c r="U423">
        <f t="shared" si="54"/>
        <v>3</v>
      </c>
      <c r="V423">
        <f>INT(LEFT(RIGHT($N423,3),1))</f>
        <v>0</v>
      </c>
      <c r="W423">
        <f>INT(LEFT(RIGHT($N423,2),1))</f>
        <v>0</v>
      </c>
      <c r="X423">
        <f>INT(LEFT(RIGHT($N423,1),1))</f>
        <v>3</v>
      </c>
      <c r="AC423" t="str">
        <f>IF(INT(U423&amp;V423&amp;W423&amp;X423)=N423,"","ERR")</f>
        <v/>
      </c>
    </row>
    <row r="424" spans="1:30">
      <c r="A424" s="30">
        <v>106</v>
      </c>
      <c r="B424">
        <v>4</v>
      </c>
      <c r="C424" t="s">
        <v>14</v>
      </c>
      <c r="D424" s="79">
        <f t="shared" si="53"/>
        <v>4531064</v>
      </c>
      <c r="E424">
        <v>100</v>
      </c>
      <c r="F424" t="s">
        <v>991</v>
      </c>
      <c r="G424">
        <f t="shared" si="52"/>
        <v>100</v>
      </c>
      <c r="H424">
        <v>3</v>
      </c>
      <c r="I424" s="21" t="s">
        <v>1249</v>
      </c>
      <c r="K424" s="21">
        <f>INDEX(Missions!K:K,MATCH('OLD Mission Enemy Waves'!A424,Missions!A:A,0))</f>
        <v>4</v>
      </c>
      <c r="L424" s="21">
        <f>INDEX(AffinityRel[AffinityWeak],MATCH(K424,AffinityRel[Affinity],0))</f>
        <v>5</v>
      </c>
      <c r="M424">
        <v>3</v>
      </c>
      <c r="N424" s="203">
        <v>4301</v>
      </c>
      <c r="O424">
        <f t="shared" si="51"/>
        <v>14</v>
      </c>
      <c r="P424" s="21">
        <f t="shared" si="50"/>
        <v>5</v>
      </c>
      <c r="T424" t="str">
        <f>IF(C424="Boss","--",INDEX('Enemy Waves'!AB:AB,IFERROR(MATCH('OLD Mission Enemy Waves'!D:D,'Enemy Waves'!A:A,0),1)))</f>
        <v>106</v>
      </c>
      <c r="U424">
        <f t="shared" si="54"/>
        <v>4</v>
      </c>
      <c r="V424">
        <f>INT(LEFT(RIGHT($N424,3),1))</f>
        <v>3</v>
      </c>
      <c r="W424">
        <f>INT(LEFT(RIGHT($N424,2),1))</f>
        <v>0</v>
      </c>
      <c r="X424">
        <f>INT(LEFT(RIGHT($N424,1),1))</f>
        <v>1</v>
      </c>
      <c r="AC424" t="str">
        <f>IF(INT(U424&amp;V424&amp;W424&amp;X424)=N424,"","ERR")</f>
        <v/>
      </c>
    </row>
    <row r="425" spans="1:30">
      <c r="A425" s="30">
        <v>106</v>
      </c>
      <c r="B425">
        <f>P425</f>
        <v>5</v>
      </c>
      <c r="C425" t="s">
        <v>13</v>
      </c>
      <c r="D425" s="79" t="str">
        <f t="shared" si="53"/>
        <v>b1106</v>
      </c>
      <c r="E425">
        <v>100</v>
      </c>
      <c r="F425" t="s">
        <v>242</v>
      </c>
      <c r="G425" t="str">
        <f t="shared" si="52"/>
        <v/>
      </c>
      <c r="H425">
        <v>3</v>
      </c>
      <c r="I425" s="21" t="s">
        <v>1249</v>
      </c>
      <c r="K425" s="21">
        <f>INDEX(Missions!K:K,MATCH('OLD Mission Enemy Waves'!A425,Missions!A:A,0))</f>
        <v>4</v>
      </c>
      <c r="L425" s="21">
        <f>INDEX(AffinityRel[AffinityWeak],MATCH(K425,AffinityRel[Affinity],0))</f>
        <v>5</v>
      </c>
      <c r="M425">
        <v>3</v>
      </c>
      <c r="N425" s="203">
        <f>INT(U425&amp;V425&amp;W425&amp;X425)</f>
        <v>0</v>
      </c>
      <c r="O425">
        <f t="shared" si="51"/>
        <v>14</v>
      </c>
      <c r="P425" s="21">
        <f t="shared" si="50"/>
        <v>5</v>
      </c>
      <c r="T425" t="str">
        <f>IF(C425="Boss","--",INDEX('Enemy Waves'!AB:AB,IFERROR(MATCH('OLD Mission Enemy Waves'!D:D,'Enemy Waves'!A:A,0),1)))</f>
        <v>--</v>
      </c>
      <c r="U425">
        <f t="shared" si="54"/>
        <v>0</v>
      </c>
      <c r="Z425">
        <v>4</v>
      </c>
      <c r="AA425">
        <v>5</v>
      </c>
    </row>
    <row r="426" spans="1:30">
      <c r="A426" s="30">
        <v>107</v>
      </c>
      <c r="B426">
        <v>1</v>
      </c>
      <c r="C426" t="s">
        <v>14</v>
      </c>
      <c r="D426" s="79">
        <f t="shared" si="53"/>
        <v>3131071</v>
      </c>
      <c r="E426">
        <v>100</v>
      </c>
      <c r="F426" t="s">
        <v>410</v>
      </c>
      <c r="G426">
        <f t="shared" si="52"/>
        <v>100</v>
      </c>
      <c r="H426">
        <v>3</v>
      </c>
      <c r="I426" s="21" t="s">
        <v>1245</v>
      </c>
      <c r="K426" s="21">
        <f>INDEX(Missions!K:K,MATCH('OLD Mission Enemy Waves'!A426,Missions!A:A,0))</f>
        <v>3</v>
      </c>
      <c r="L426" s="21">
        <f>INDEX(AffinityRel[AffinityWeak],MATCH(K426,AffinityRel[Affinity],0))</f>
        <v>1</v>
      </c>
      <c r="M426">
        <v>3</v>
      </c>
      <c r="N426" s="203">
        <v>3012</v>
      </c>
      <c r="O426">
        <f t="shared" si="51"/>
        <v>13</v>
      </c>
      <c r="P426" s="21">
        <f t="shared" si="50"/>
        <v>5</v>
      </c>
      <c r="T426" t="str">
        <f>IF(C426="Boss","--",INDEX('Enemy Waves'!AB:AB,IFERROR(MATCH('OLD Mission Enemy Waves'!D:D,'Enemy Waves'!A:A,0),1)))</f>
        <v>107</v>
      </c>
      <c r="U426">
        <f t="shared" si="54"/>
        <v>3</v>
      </c>
      <c r="V426">
        <f>INT(LEFT(RIGHT($N426,3),1))</f>
        <v>0</v>
      </c>
      <c r="W426">
        <f>INT(LEFT(RIGHT($N426,2),1))</f>
        <v>1</v>
      </c>
      <c r="X426">
        <f>INT(LEFT(RIGHT($N426,1),1))</f>
        <v>2</v>
      </c>
      <c r="Z426">
        <v>1</v>
      </c>
      <c r="AA426">
        <v>5</v>
      </c>
      <c r="AC426" t="str">
        <f>IF(INT(U426&amp;V426&amp;W426&amp;X426)=N426,"","ERR")</f>
        <v/>
      </c>
      <c r="AD426">
        <v>58</v>
      </c>
    </row>
    <row r="427" spans="1:30">
      <c r="A427" s="30">
        <v>107</v>
      </c>
      <c r="B427">
        <v>2</v>
      </c>
      <c r="C427" t="s">
        <v>14</v>
      </c>
      <c r="D427" s="79">
        <f t="shared" si="53"/>
        <v>3131072</v>
      </c>
      <c r="E427">
        <v>100</v>
      </c>
      <c r="F427" t="s">
        <v>410</v>
      </c>
      <c r="G427">
        <f t="shared" si="52"/>
        <v>100</v>
      </c>
      <c r="H427">
        <v>3</v>
      </c>
      <c r="I427" s="21" t="s">
        <v>1245</v>
      </c>
      <c r="K427" s="21">
        <f>INDEX(Missions!K:K,MATCH('OLD Mission Enemy Waves'!A427,Missions!A:A,0))</f>
        <v>3</v>
      </c>
      <c r="L427" s="21">
        <f>INDEX(AffinityRel[AffinityWeak],MATCH(K427,AffinityRel[Affinity],0))</f>
        <v>1</v>
      </c>
      <c r="M427">
        <v>3</v>
      </c>
      <c r="N427" s="203">
        <v>3030</v>
      </c>
      <c r="O427">
        <f t="shared" si="51"/>
        <v>13</v>
      </c>
      <c r="P427" s="21">
        <f t="shared" si="50"/>
        <v>5</v>
      </c>
      <c r="T427" t="str">
        <f>IF(C427="Boss","--",INDEX('Enemy Waves'!AB:AB,IFERROR(MATCH('OLD Mission Enemy Waves'!D:D,'Enemy Waves'!A:A,0),1)))</f>
        <v>107</v>
      </c>
      <c r="U427">
        <f t="shared" si="54"/>
        <v>3</v>
      </c>
      <c r="V427">
        <f>INT(LEFT(RIGHT($N427,3),1))</f>
        <v>0</v>
      </c>
      <c r="W427">
        <f>INT(LEFT(RIGHT($N427,2),1))</f>
        <v>3</v>
      </c>
      <c r="X427">
        <f>INT(LEFT(RIGHT($N427,1),1))</f>
        <v>0</v>
      </c>
      <c r="Z427">
        <v>1</v>
      </c>
      <c r="AA427">
        <v>5</v>
      </c>
      <c r="AC427" t="str">
        <f>IF(INT(U427&amp;V427&amp;W427&amp;X427)=N427,"","ERR")</f>
        <v/>
      </c>
    </row>
    <row r="428" spans="1:30">
      <c r="A428" s="30">
        <v>107</v>
      </c>
      <c r="B428">
        <v>3</v>
      </c>
      <c r="C428" t="s">
        <v>14</v>
      </c>
      <c r="D428" s="79">
        <f t="shared" si="53"/>
        <v>3131073</v>
      </c>
      <c r="E428">
        <v>100</v>
      </c>
      <c r="F428" t="s">
        <v>410</v>
      </c>
      <c r="G428">
        <f t="shared" si="52"/>
        <v>100</v>
      </c>
      <c r="H428">
        <v>3</v>
      </c>
      <c r="I428" s="21" t="s">
        <v>1245</v>
      </c>
      <c r="K428" s="21">
        <f>INDEX(Missions!K:K,MATCH('OLD Mission Enemy Waves'!A428,Missions!A:A,0))</f>
        <v>3</v>
      </c>
      <c r="L428" s="21">
        <f>INDEX(AffinityRel[AffinityWeak],MATCH(K428,AffinityRel[Affinity],0))</f>
        <v>1</v>
      </c>
      <c r="M428">
        <v>3</v>
      </c>
      <c r="N428" s="203">
        <v>3030</v>
      </c>
      <c r="O428">
        <f t="shared" si="51"/>
        <v>13</v>
      </c>
      <c r="P428" s="21">
        <f t="shared" si="50"/>
        <v>5</v>
      </c>
      <c r="T428" t="str">
        <f>IF(C428="Boss","--",INDEX('Enemy Waves'!AB:AB,IFERROR(MATCH('OLD Mission Enemy Waves'!D:D,'Enemy Waves'!A:A,0),1)))</f>
        <v>107</v>
      </c>
      <c r="U428">
        <f t="shared" si="54"/>
        <v>3</v>
      </c>
      <c r="V428">
        <f>INT(LEFT(RIGHT($N428,3),1))</f>
        <v>0</v>
      </c>
      <c r="W428">
        <f>INT(LEFT(RIGHT($N428,2),1))</f>
        <v>3</v>
      </c>
      <c r="X428">
        <f>INT(LEFT(RIGHT($N428,1),1))</f>
        <v>0</v>
      </c>
      <c r="AC428" t="str">
        <f>IF(INT(U428&amp;V428&amp;W428&amp;X428)=N428,"","ERR")</f>
        <v/>
      </c>
    </row>
    <row r="429" spans="1:30">
      <c r="A429" s="30">
        <v>107</v>
      </c>
      <c r="B429">
        <v>4</v>
      </c>
      <c r="C429" t="s">
        <v>14</v>
      </c>
      <c r="D429" s="79">
        <f t="shared" si="53"/>
        <v>3131074</v>
      </c>
      <c r="E429">
        <v>100</v>
      </c>
      <c r="F429" t="s">
        <v>1013</v>
      </c>
      <c r="G429">
        <f t="shared" si="52"/>
        <v>100</v>
      </c>
      <c r="H429">
        <v>3</v>
      </c>
      <c r="I429" s="21" t="s">
        <v>1245</v>
      </c>
      <c r="K429" s="21">
        <f>INDEX(Missions!K:K,MATCH('OLD Mission Enemy Waves'!A429,Missions!A:A,0))</f>
        <v>3</v>
      </c>
      <c r="L429" s="21">
        <f>INDEX(AffinityRel[AffinityWeak],MATCH(K429,AffinityRel[Affinity],0))</f>
        <v>1</v>
      </c>
      <c r="M429">
        <v>3</v>
      </c>
      <c r="N429" s="203">
        <v>4400</v>
      </c>
      <c r="O429">
        <f t="shared" si="51"/>
        <v>13</v>
      </c>
      <c r="P429" s="21">
        <f t="shared" si="50"/>
        <v>5</v>
      </c>
      <c r="T429" t="str">
        <f>IF(C429="Boss","--",INDEX('Enemy Waves'!AB:AB,IFERROR(MATCH('OLD Mission Enemy Waves'!D:D,'Enemy Waves'!A:A,0),1)))</f>
        <v>107</v>
      </c>
      <c r="U429">
        <f t="shared" si="54"/>
        <v>4</v>
      </c>
      <c r="V429">
        <f>INT(LEFT(RIGHT($N429,3),1))</f>
        <v>4</v>
      </c>
      <c r="W429">
        <f>INT(LEFT(RIGHT($N429,2),1))</f>
        <v>0</v>
      </c>
      <c r="X429">
        <f>INT(LEFT(RIGHT($N429,1),1))</f>
        <v>0</v>
      </c>
      <c r="AC429" t="str">
        <f>IF(INT(U429&amp;V429&amp;W429&amp;X429)=N429,"","ERR")</f>
        <v/>
      </c>
    </row>
    <row r="430" spans="1:30">
      <c r="A430" s="30">
        <v>107</v>
      </c>
      <c r="B430">
        <f>P430</f>
        <v>5</v>
      </c>
      <c r="C430" t="s">
        <v>13</v>
      </c>
      <c r="D430" s="79" t="str">
        <f t="shared" si="53"/>
        <v>b1107</v>
      </c>
      <c r="E430">
        <v>100</v>
      </c>
      <c r="F430" t="s">
        <v>242</v>
      </c>
      <c r="G430" t="str">
        <f t="shared" si="52"/>
        <v/>
      </c>
      <c r="H430">
        <v>3</v>
      </c>
      <c r="I430" s="21" t="s">
        <v>1245</v>
      </c>
      <c r="K430" s="21">
        <f>INDEX(Missions!K:K,MATCH('OLD Mission Enemy Waves'!A430,Missions!A:A,0))</f>
        <v>3</v>
      </c>
      <c r="L430" s="21">
        <f>INDEX(AffinityRel[AffinityWeak],MATCH(K430,AffinityRel[Affinity],0))</f>
        <v>1</v>
      </c>
      <c r="M430">
        <v>3</v>
      </c>
      <c r="N430" s="203">
        <f>INT(U430&amp;V430&amp;W430&amp;X430)</f>
        <v>0</v>
      </c>
      <c r="O430">
        <f t="shared" si="51"/>
        <v>13</v>
      </c>
      <c r="P430" s="21">
        <f t="shared" si="50"/>
        <v>5</v>
      </c>
      <c r="T430" t="str">
        <f>IF(C430="Boss","--",INDEX('Enemy Waves'!AB:AB,IFERROR(MATCH('OLD Mission Enemy Waves'!D:D,'Enemy Waves'!A:A,0),1)))</f>
        <v>--</v>
      </c>
      <c r="U430">
        <f t="shared" si="54"/>
        <v>0</v>
      </c>
      <c r="Z430">
        <v>1</v>
      </c>
      <c r="AA430">
        <v>5</v>
      </c>
    </row>
    <row r="431" spans="1:30">
      <c r="A431" s="30">
        <v>108</v>
      </c>
      <c r="B431">
        <v>1</v>
      </c>
      <c r="C431" t="s">
        <v>14</v>
      </c>
      <c r="D431" s="79">
        <f t="shared" si="53"/>
        <v>3131081</v>
      </c>
      <c r="E431">
        <v>100</v>
      </c>
      <c r="F431" t="s">
        <v>409</v>
      </c>
      <c r="G431">
        <f t="shared" si="52"/>
        <v>100</v>
      </c>
      <c r="H431">
        <v>3</v>
      </c>
      <c r="I431" s="21" t="s">
        <v>1245</v>
      </c>
      <c r="K431" s="21">
        <f>INDEX(Missions!K:K,MATCH('OLD Mission Enemy Waves'!A431,Missions!A:A,0))</f>
        <v>3</v>
      </c>
      <c r="L431" s="21">
        <f>INDEX(AffinityRel[AffinityWeak],MATCH(K431,AffinityRel[Affinity],0))</f>
        <v>1</v>
      </c>
      <c r="M431">
        <v>3</v>
      </c>
      <c r="N431" s="203">
        <v>2002</v>
      </c>
      <c r="O431">
        <f t="shared" si="51"/>
        <v>13</v>
      </c>
      <c r="P431" s="21">
        <f t="shared" si="50"/>
        <v>5</v>
      </c>
      <c r="T431" t="str">
        <f>IF(C431="Boss","--",INDEX('Enemy Waves'!AB:AB,IFERROR(MATCH('OLD Mission Enemy Waves'!D:D,'Enemy Waves'!A:A,0),1)))</f>
        <v>108</v>
      </c>
      <c r="U431">
        <f t="shared" si="54"/>
        <v>2</v>
      </c>
      <c r="V431">
        <f>INT(LEFT(RIGHT($N431,3),1))</f>
        <v>0</v>
      </c>
      <c r="W431">
        <f>INT(LEFT(RIGHT($N431,2),1))</f>
        <v>0</v>
      </c>
      <c r="X431">
        <f>INT(LEFT(RIGHT($N431,1),1))</f>
        <v>2</v>
      </c>
      <c r="Z431">
        <v>2</v>
      </c>
      <c r="AA431">
        <v>5</v>
      </c>
      <c r="AC431" t="str">
        <f>IF(INT(U431&amp;V431&amp;W431&amp;X431)=N431,"","ERR")</f>
        <v/>
      </c>
      <c r="AD431">
        <v>59</v>
      </c>
    </row>
    <row r="432" spans="1:30">
      <c r="A432" s="30">
        <v>108</v>
      </c>
      <c r="B432">
        <v>2</v>
      </c>
      <c r="C432" t="s">
        <v>14</v>
      </c>
      <c r="D432" s="79">
        <f t="shared" si="53"/>
        <v>3131082</v>
      </c>
      <c r="E432">
        <v>100</v>
      </c>
      <c r="F432" t="s">
        <v>412</v>
      </c>
      <c r="G432">
        <f t="shared" si="52"/>
        <v>100</v>
      </c>
      <c r="H432">
        <v>3</v>
      </c>
      <c r="I432" s="21" t="s">
        <v>1245</v>
      </c>
      <c r="K432" s="21">
        <f>INDEX(Missions!K:K,MATCH('OLD Mission Enemy Waves'!A432,Missions!A:A,0))</f>
        <v>3</v>
      </c>
      <c r="L432" s="21">
        <f>INDEX(AffinityRel[AffinityWeak],MATCH(K432,AffinityRel[Affinity],0))</f>
        <v>1</v>
      </c>
      <c r="M432">
        <v>3</v>
      </c>
      <c r="N432" s="203">
        <v>5320</v>
      </c>
      <c r="O432">
        <f t="shared" si="51"/>
        <v>13</v>
      </c>
      <c r="P432" s="21">
        <f t="shared" si="50"/>
        <v>5</v>
      </c>
      <c r="T432" t="str">
        <f>IF(C432="Boss","--",INDEX('Enemy Waves'!AB:AB,IFERROR(MATCH('OLD Mission Enemy Waves'!D:D,'Enemy Waves'!A:A,0),1)))</f>
        <v>108</v>
      </c>
      <c r="U432">
        <f t="shared" si="54"/>
        <v>5</v>
      </c>
      <c r="V432">
        <f>INT(LEFT(RIGHT($N432,3),1))</f>
        <v>3</v>
      </c>
      <c r="W432">
        <f>INT(LEFT(RIGHT($N432,2),1))</f>
        <v>2</v>
      </c>
      <c r="X432">
        <f>INT(LEFT(RIGHT($N432,1),1))</f>
        <v>0</v>
      </c>
      <c r="Z432">
        <v>2</v>
      </c>
      <c r="AA432">
        <v>5</v>
      </c>
      <c r="AC432" t="str">
        <f>IF(INT(U432&amp;V432&amp;W432&amp;X432)=N432,"","ERR")</f>
        <v/>
      </c>
    </row>
    <row r="433" spans="1:30">
      <c r="A433" s="30">
        <v>108</v>
      </c>
      <c r="B433">
        <v>3</v>
      </c>
      <c r="C433" t="s">
        <v>14</v>
      </c>
      <c r="D433" s="79">
        <f t="shared" si="53"/>
        <v>3131083</v>
      </c>
      <c r="E433">
        <v>100</v>
      </c>
      <c r="F433" t="s">
        <v>998</v>
      </c>
      <c r="G433">
        <f t="shared" si="52"/>
        <v>100</v>
      </c>
      <c r="H433">
        <v>3</v>
      </c>
      <c r="I433" s="21" t="s">
        <v>1245</v>
      </c>
      <c r="K433" s="21">
        <f>INDEX(Missions!K:K,MATCH('OLD Mission Enemy Waves'!A433,Missions!A:A,0))</f>
        <v>3</v>
      </c>
      <c r="L433" s="21">
        <f>INDEX(AffinityRel[AffinityWeak],MATCH(K433,AffinityRel[Affinity],0))</f>
        <v>1</v>
      </c>
      <c r="M433">
        <v>3</v>
      </c>
      <c r="N433" s="203">
        <v>4103</v>
      </c>
      <c r="O433">
        <f t="shared" si="51"/>
        <v>13</v>
      </c>
      <c r="P433" s="21">
        <f t="shared" si="50"/>
        <v>5</v>
      </c>
      <c r="T433" t="str">
        <f>IF(C433="Boss","--",INDEX('Enemy Waves'!AB:AB,IFERROR(MATCH('OLD Mission Enemy Waves'!D:D,'Enemy Waves'!A:A,0),1)))</f>
        <v>108</v>
      </c>
      <c r="U433">
        <f t="shared" si="54"/>
        <v>4</v>
      </c>
      <c r="V433">
        <f>INT(LEFT(RIGHT($N433,3),1))</f>
        <v>1</v>
      </c>
      <c r="W433">
        <f>INT(LEFT(RIGHT($N433,2),1))</f>
        <v>0</v>
      </c>
      <c r="X433">
        <f>INT(LEFT(RIGHT($N433,1),1))</f>
        <v>3</v>
      </c>
      <c r="AC433" t="str">
        <f>IF(INT(U433&amp;V433&amp;W433&amp;X433)=N433,"","ERR")</f>
        <v/>
      </c>
    </row>
    <row r="434" spans="1:30">
      <c r="A434" s="30">
        <v>108</v>
      </c>
      <c r="B434">
        <v>4</v>
      </c>
      <c r="C434" t="s">
        <v>14</v>
      </c>
      <c r="D434" s="79">
        <f t="shared" si="53"/>
        <v>3131084</v>
      </c>
      <c r="E434">
        <v>100</v>
      </c>
      <c r="F434" t="s">
        <v>409</v>
      </c>
      <c r="G434">
        <f t="shared" si="52"/>
        <v>100</v>
      </c>
      <c r="H434">
        <v>3</v>
      </c>
      <c r="I434" s="21" t="s">
        <v>1245</v>
      </c>
      <c r="K434" s="21">
        <f>INDEX(Missions!K:K,MATCH('OLD Mission Enemy Waves'!A434,Missions!A:A,0))</f>
        <v>3</v>
      </c>
      <c r="L434" s="21">
        <f>INDEX(AffinityRel[AffinityWeak],MATCH(K434,AffinityRel[Affinity],0))</f>
        <v>1</v>
      </c>
      <c r="M434">
        <v>3</v>
      </c>
      <c r="N434" s="203">
        <v>2011</v>
      </c>
      <c r="O434">
        <f t="shared" si="51"/>
        <v>13</v>
      </c>
      <c r="P434" s="21">
        <f t="shared" si="50"/>
        <v>5</v>
      </c>
      <c r="T434" t="str">
        <f>IF(C434="Boss","--",INDEX('Enemy Waves'!AB:AB,IFERROR(MATCH('OLD Mission Enemy Waves'!D:D,'Enemy Waves'!A:A,0),1)))</f>
        <v>108</v>
      </c>
      <c r="U434">
        <f t="shared" si="54"/>
        <v>2</v>
      </c>
      <c r="V434">
        <f>INT(LEFT(RIGHT($N434,3),1))</f>
        <v>0</v>
      </c>
      <c r="W434">
        <f>INT(LEFT(RIGHT($N434,2),1))</f>
        <v>1</v>
      </c>
      <c r="X434">
        <f>INT(LEFT(RIGHT($N434,1),1))</f>
        <v>1</v>
      </c>
      <c r="AC434" t="str">
        <f>IF(INT(U434&amp;V434&amp;W434&amp;X434)=N434,"","ERR")</f>
        <v/>
      </c>
    </row>
    <row r="435" spans="1:30">
      <c r="A435" s="30">
        <v>108</v>
      </c>
      <c r="B435">
        <f>P435</f>
        <v>5</v>
      </c>
      <c r="C435" t="s">
        <v>13</v>
      </c>
      <c r="D435" s="79" t="str">
        <f t="shared" si="53"/>
        <v>b1108</v>
      </c>
      <c r="E435">
        <v>100</v>
      </c>
      <c r="F435" t="s">
        <v>242</v>
      </c>
      <c r="G435" t="str">
        <f t="shared" si="52"/>
        <v/>
      </c>
      <c r="H435">
        <v>3</v>
      </c>
      <c r="I435" s="21" t="s">
        <v>1245</v>
      </c>
      <c r="K435" s="21">
        <f>INDEX(Missions!K:K,MATCH('OLD Mission Enemy Waves'!A435,Missions!A:A,0))</f>
        <v>3</v>
      </c>
      <c r="L435" s="21">
        <f>INDEX(AffinityRel[AffinityWeak],MATCH(K435,AffinityRel[Affinity],0))</f>
        <v>1</v>
      </c>
      <c r="M435">
        <v>3</v>
      </c>
      <c r="N435" s="203">
        <f>INT(U435&amp;V435&amp;W435&amp;X435)</f>
        <v>0</v>
      </c>
      <c r="O435">
        <f t="shared" si="51"/>
        <v>13</v>
      </c>
      <c r="P435" s="21">
        <f t="shared" si="50"/>
        <v>5</v>
      </c>
      <c r="T435" t="str">
        <f>IF(C435="Boss","--",INDEX('Enemy Waves'!AB:AB,IFERROR(MATCH('OLD Mission Enemy Waves'!D:D,'Enemy Waves'!A:A,0),1)))</f>
        <v>--</v>
      </c>
      <c r="U435">
        <f t="shared" si="54"/>
        <v>0</v>
      </c>
      <c r="Z435">
        <v>2</v>
      </c>
      <c r="AA435">
        <v>5</v>
      </c>
    </row>
    <row r="436" spans="1:30">
      <c r="A436" s="30">
        <v>109</v>
      </c>
      <c r="B436">
        <v>1</v>
      </c>
      <c r="C436" t="s">
        <v>14</v>
      </c>
      <c r="D436" s="79">
        <f t="shared" si="53"/>
        <v>3131091</v>
      </c>
      <c r="E436">
        <v>100</v>
      </c>
      <c r="F436" t="s">
        <v>996</v>
      </c>
      <c r="G436">
        <f t="shared" si="52"/>
        <v>100</v>
      </c>
      <c r="H436">
        <v>3</v>
      </c>
      <c r="I436" s="21" t="s">
        <v>1245</v>
      </c>
      <c r="K436" s="21">
        <f>INDEX(Missions!K:K,MATCH('OLD Mission Enemy Waves'!A436,Missions!A:A,0))</f>
        <v>3</v>
      </c>
      <c r="L436" s="21">
        <f>INDEX(AffinityRel[AffinityWeak],MATCH(K436,AffinityRel[Affinity],0))</f>
        <v>1</v>
      </c>
      <c r="M436">
        <v>3</v>
      </c>
      <c r="N436" s="203">
        <v>3111</v>
      </c>
      <c r="O436">
        <f t="shared" si="51"/>
        <v>13</v>
      </c>
      <c r="P436" s="21">
        <f t="shared" si="50"/>
        <v>5</v>
      </c>
      <c r="T436" t="str">
        <f>IF(C436="Boss","--",INDEX('Enemy Waves'!AB:AB,IFERROR(MATCH('OLD Mission Enemy Waves'!D:D,'Enemy Waves'!A:A,0),1)))</f>
        <v>109</v>
      </c>
      <c r="U436">
        <f t="shared" si="54"/>
        <v>3</v>
      </c>
      <c r="V436">
        <f>INT(LEFT(RIGHT($N436,3),1))</f>
        <v>1</v>
      </c>
      <c r="W436">
        <f>INT(LEFT(RIGHT($N436,2),1))</f>
        <v>1</v>
      </c>
      <c r="X436">
        <f>INT(LEFT(RIGHT($N436,1),1))</f>
        <v>1</v>
      </c>
      <c r="Z436">
        <v>3</v>
      </c>
      <c r="AA436">
        <v>5</v>
      </c>
      <c r="AC436" t="str">
        <f>IF(INT(U436&amp;V436&amp;W436&amp;X436)=N436,"","ERR")</f>
        <v/>
      </c>
      <c r="AD436">
        <v>60</v>
      </c>
    </row>
    <row r="437" spans="1:30">
      <c r="A437" s="30">
        <v>109</v>
      </c>
      <c r="B437">
        <v>2</v>
      </c>
      <c r="C437" t="s">
        <v>14</v>
      </c>
      <c r="D437" s="79">
        <f t="shared" si="53"/>
        <v>3131092</v>
      </c>
      <c r="E437">
        <v>100</v>
      </c>
      <c r="F437" t="s">
        <v>1013</v>
      </c>
      <c r="G437">
        <f t="shared" si="52"/>
        <v>100</v>
      </c>
      <c r="H437">
        <v>3</v>
      </c>
      <c r="I437" s="21" t="s">
        <v>1245</v>
      </c>
      <c r="K437" s="21">
        <f>INDEX(Missions!K:K,MATCH('OLD Mission Enemy Waves'!A437,Missions!A:A,0))</f>
        <v>3</v>
      </c>
      <c r="L437" s="21">
        <f>INDEX(AffinityRel[AffinityWeak],MATCH(K437,AffinityRel[Affinity],0))</f>
        <v>1</v>
      </c>
      <c r="M437">
        <v>3</v>
      </c>
      <c r="N437" s="203">
        <v>4211</v>
      </c>
      <c r="O437">
        <f t="shared" si="51"/>
        <v>13</v>
      </c>
      <c r="P437" s="21">
        <f t="shared" si="50"/>
        <v>5</v>
      </c>
      <c r="T437" t="str">
        <f>IF(C437="Boss","--",INDEX('Enemy Waves'!AB:AB,IFERROR(MATCH('OLD Mission Enemy Waves'!D:D,'Enemy Waves'!A:A,0),1)))</f>
        <v>109</v>
      </c>
      <c r="U437">
        <f t="shared" si="54"/>
        <v>4</v>
      </c>
      <c r="V437">
        <f>INT(LEFT(RIGHT($N437,3),1))</f>
        <v>2</v>
      </c>
      <c r="W437">
        <f>INT(LEFT(RIGHT($N437,2),1))</f>
        <v>1</v>
      </c>
      <c r="X437">
        <f>INT(LEFT(RIGHT($N437,1),1))</f>
        <v>1</v>
      </c>
      <c r="Z437">
        <v>3</v>
      </c>
      <c r="AA437">
        <v>5</v>
      </c>
      <c r="AC437" t="str">
        <f>IF(INT(U437&amp;V437&amp;W437&amp;X437)=N437,"","ERR")</f>
        <v/>
      </c>
    </row>
    <row r="438" spans="1:30">
      <c r="A438" s="30">
        <v>109</v>
      </c>
      <c r="B438">
        <v>3</v>
      </c>
      <c r="C438" t="s">
        <v>14</v>
      </c>
      <c r="D438" s="79">
        <f t="shared" si="53"/>
        <v>3131093</v>
      </c>
      <c r="E438">
        <v>100</v>
      </c>
      <c r="F438" t="s">
        <v>1013</v>
      </c>
      <c r="G438">
        <f t="shared" si="52"/>
        <v>100</v>
      </c>
      <c r="H438">
        <v>3</v>
      </c>
      <c r="I438" s="21" t="s">
        <v>1245</v>
      </c>
      <c r="K438" s="21">
        <f>INDEX(Missions!K:K,MATCH('OLD Mission Enemy Waves'!A438,Missions!A:A,0))</f>
        <v>3</v>
      </c>
      <c r="L438" s="21">
        <f>INDEX(AffinityRel[AffinityWeak],MATCH(K438,AffinityRel[Affinity],0))</f>
        <v>1</v>
      </c>
      <c r="M438">
        <v>3</v>
      </c>
      <c r="N438" s="203">
        <v>4400</v>
      </c>
      <c r="O438">
        <f t="shared" si="51"/>
        <v>13</v>
      </c>
      <c r="P438" s="21">
        <f t="shared" si="50"/>
        <v>5</v>
      </c>
      <c r="T438" t="str">
        <f>IF(C438="Boss","--",INDEX('Enemy Waves'!AB:AB,IFERROR(MATCH('OLD Mission Enemy Waves'!D:D,'Enemy Waves'!A:A,0),1)))</f>
        <v>109</v>
      </c>
      <c r="U438">
        <f t="shared" si="54"/>
        <v>4</v>
      </c>
      <c r="V438">
        <f>INT(LEFT(RIGHT($N438,3),1))</f>
        <v>4</v>
      </c>
      <c r="W438">
        <f>INT(LEFT(RIGHT($N438,2),1))</f>
        <v>0</v>
      </c>
      <c r="X438">
        <f>INT(LEFT(RIGHT($N438,1),1))</f>
        <v>0</v>
      </c>
      <c r="AC438" t="str">
        <f>IF(INT(U438&amp;V438&amp;W438&amp;X438)=N438,"","ERR")</f>
        <v/>
      </c>
    </row>
    <row r="439" spans="1:30">
      <c r="A439" s="30">
        <v>109</v>
      </c>
      <c r="B439">
        <v>4</v>
      </c>
      <c r="C439" t="s">
        <v>14</v>
      </c>
      <c r="D439" s="79">
        <f t="shared" si="53"/>
        <v>3131094</v>
      </c>
      <c r="E439">
        <v>100</v>
      </c>
      <c r="F439" t="s">
        <v>409</v>
      </c>
      <c r="G439">
        <f t="shared" si="52"/>
        <v>100</v>
      </c>
      <c r="H439">
        <v>3</v>
      </c>
      <c r="I439" s="21" t="s">
        <v>1245</v>
      </c>
      <c r="K439" s="21">
        <f>INDEX(Missions!K:K,MATCH('OLD Mission Enemy Waves'!A439,Missions!A:A,0))</f>
        <v>3</v>
      </c>
      <c r="L439" s="21">
        <f>INDEX(AffinityRel[AffinityWeak],MATCH(K439,AffinityRel[Affinity],0))</f>
        <v>1</v>
      </c>
      <c r="M439">
        <v>3</v>
      </c>
      <c r="N439" s="203">
        <v>2002</v>
      </c>
      <c r="O439">
        <f t="shared" si="51"/>
        <v>13</v>
      </c>
      <c r="P439" s="21">
        <f t="shared" si="50"/>
        <v>5</v>
      </c>
      <c r="T439" t="str">
        <f>IF(C439="Boss","--",INDEX('Enemy Waves'!AB:AB,IFERROR(MATCH('OLD Mission Enemy Waves'!D:D,'Enemy Waves'!A:A,0),1)))</f>
        <v>109</v>
      </c>
      <c r="U439">
        <f t="shared" si="54"/>
        <v>2</v>
      </c>
      <c r="V439">
        <f>INT(LEFT(RIGHT($N439,3),1))</f>
        <v>0</v>
      </c>
      <c r="W439">
        <f>INT(LEFT(RIGHT($N439,2),1))</f>
        <v>0</v>
      </c>
      <c r="X439">
        <f>INT(LEFT(RIGHT($N439,1),1))</f>
        <v>2</v>
      </c>
      <c r="AC439" t="str">
        <f>IF(INT(U439&amp;V439&amp;W439&amp;X439)=N439,"","ERR")</f>
        <v/>
      </c>
    </row>
    <row r="440" spans="1:30">
      <c r="A440" s="30">
        <v>109</v>
      </c>
      <c r="B440">
        <f>P440</f>
        <v>5</v>
      </c>
      <c r="C440" t="s">
        <v>13</v>
      </c>
      <c r="D440" s="79" t="str">
        <f t="shared" si="53"/>
        <v>b1109</v>
      </c>
      <c r="E440">
        <v>100</v>
      </c>
      <c r="F440" t="s">
        <v>242</v>
      </c>
      <c r="G440" t="str">
        <f t="shared" si="52"/>
        <v/>
      </c>
      <c r="H440">
        <v>3</v>
      </c>
      <c r="I440" s="21" t="s">
        <v>1245</v>
      </c>
      <c r="K440" s="21">
        <f>INDEX(Missions!K:K,MATCH('OLD Mission Enemy Waves'!A440,Missions!A:A,0))</f>
        <v>3</v>
      </c>
      <c r="L440" s="21">
        <f>INDEX(AffinityRel[AffinityWeak],MATCH(K440,AffinityRel[Affinity],0))</f>
        <v>1</v>
      </c>
      <c r="M440">
        <v>3</v>
      </c>
      <c r="N440" s="203">
        <f>INT(U440&amp;V440&amp;W440&amp;X440)</f>
        <v>0</v>
      </c>
      <c r="O440">
        <f t="shared" si="51"/>
        <v>13</v>
      </c>
      <c r="P440" s="21">
        <f t="shared" si="50"/>
        <v>5</v>
      </c>
      <c r="T440" t="str">
        <f>IF(C440="Boss","--",INDEX('Enemy Waves'!AB:AB,IFERROR(MATCH('OLD Mission Enemy Waves'!D:D,'Enemy Waves'!A:A,0),1)))</f>
        <v>--</v>
      </c>
      <c r="U440">
        <f t="shared" si="54"/>
        <v>0</v>
      </c>
      <c r="Z440">
        <v>3</v>
      </c>
      <c r="AA440">
        <v>5</v>
      </c>
    </row>
    <row r="441" spans="1:30">
      <c r="A441" s="30">
        <v>110</v>
      </c>
      <c r="B441">
        <v>1</v>
      </c>
      <c r="C441" t="s">
        <v>14</v>
      </c>
      <c r="D441" s="79">
        <f t="shared" si="53"/>
        <v>3131101</v>
      </c>
      <c r="E441">
        <v>100</v>
      </c>
      <c r="F441" t="s">
        <v>410</v>
      </c>
      <c r="G441">
        <f t="shared" si="52"/>
        <v>100</v>
      </c>
      <c r="H441">
        <v>3</v>
      </c>
      <c r="I441" s="21" t="s">
        <v>1245</v>
      </c>
      <c r="K441" s="21">
        <f>INDEX(Missions!K:K,MATCH('OLD Mission Enemy Waves'!A441,Missions!A:A,0))</f>
        <v>3</v>
      </c>
      <c r="L441" s="21">
        <f>INDEX(AffinityRel[AffinityWeak],MATCH(K441,AffinityRel[Affinity],0))</f>
        <v>1</v>
      </c>
      <c r="M441">
        <v>3</v>
      </c>
      <c r="N441" s="203">
        <v>3102</v>
      </c>
      <c r="O441">
        <f t="shared" si="51"/>
        <v>13</v>
      </c>
      <c r="P441" s="21">
        <f t="shared" si="50"/>
        <v>5</v>
      </c>
      <c r="T441" t="str">
        <f>IF(C441="Boss","--",INDEX('Enemy Waves'!AB:AB,IFERROR(MATCH('OLD Mission Enemy Waves'!D:D,'Enemy Waves'!A:A,0),1)))</f>
        <v>110</v>
      </c>
      <c r="U441">
        <f t="shared" si="54"/>
        <v>3</v>
      </c>
      <c r="V441">
        <f>INT(LEFT(RIGHT($N441,3),1))</f>
        <v>1</v>
      </c>
      <c r="W441">
        <f>INT(LEFT(RIGHT($N441,2),1))</f>
        <v>0</v>
      </c>
      <c r="X441">
        <f>INT(LEFT(RIGHT($N441,1),1))</f>
        <v>2</v>
      </c>
      <c r="Z441">
        <v>4</v>
      </c>
      <c r="AA441">
        <v>5</v>
      </c>
      <c r="AC441" t="str">
        <f>IF(INT(U441&amp;V441&amp;W441&amp;X441)=N441,"","ERR")</f>
        <v/>
      </c>
      <c r="AD441">
        <v>61</v>
      </c>
    </row>
    <row r="442" spans="1:30">
      <c r="A442" s="30">
        <v>110</v>
      </c>
      <c r="B442">
        <v>2</v>
      </c>
      <c r="C442" t="s">
        <v>14</v>
      </c>
      <c r="D442" s="79">
        <f t="shared" si="53"/>
        <v>3131102</v>
      </c>
      <c r="E442">
        <v>100</v>
      </c>
      <c r="F442" t="s">
        <v>409</v>
      </c>
      <c r="G442">
        <f t="shared" si="52"/>
        <v>100</v>
      </c>
      <c r="H442">
        <v>3</v>
      </c>
      <c r="I442" s="21" t="s">
        <v>1245</v>
      </c>
      <c r="K442" s="21">
        <f>INDEX(Missions!K:K,MATCH('OLD Mission Enemy Waves'!A442,Missions!A:A,0))</f>
        <v>3</v>
      </c>
      <c r="L442" s="21">
        <f>INDEX(AffinityRel[AffinityWeak],MATCH(K442,AffinityRel[Affinity],0))</f>
        <v>1</v>
      </c>
      <c r="M442">
        <v>3</v>
      </c>
      <c r="N442" s="203">
        <v>2200</v>
      </c>
      <c r="O442">
        <f t="shared" si="51"/>
        <v>13</v>
      </c>
      <c r="P442" s="21">
        <f t="shared" si="50"/>
        <v>5</v>
      </c>
      <c r="T442" t="str">
        <f>IF(C442="Boss","--",INDEX('Enemy Waves'!AB:AB,IFERROR(MATCH('OLD Mission Enemy Waves'!D:D,'Enemy Waves'!A:A,0),1)))</f>
        <v>110</v>
      </c>
      <c r="U442">
        <f t="shared" si="54"/>
        <v>2</v>
      </c>
      <c r="V442">
        <f>INT(LEFT(RIGHT($N442,3),1))</f>
        <v>2</v>
      </c>
      <c r="W442">
        <f>INT(LEFT(RIGHT($N442,2),1))</f>
        <v>0</v>
      </c>
      <c r="X442">
        <f>INT(LEFT(RIGHT($N442,1),1))</f>
        <v>0</v>
      </c>
      <c r="Z442">
        <v>4</v>
      </c>
      <c r="AA442">
        <v>5</v>
      </c>
      <c r="AC442" t="str">
        <f>IF(INT(U442&amp;V442&amp;W442&amp;X442)=N442,"","ERR")</f>
        <v/>
      </c>
    </row>
    <row r="443" spans="1:30">
      <c r="A443" s="30">
        <v>110</v>
      </c>
      <c r="B443">
        <v>3</v>
      </c>
      <c r="C443" t="s">
        <v>14</v>
      </c>
      <c r="D443" s="79">
        <f t="shared" si="53"/>
        <v>3131103</v>
      </c>
      <c r="E443">
        <v>100</v>
      </c>
      <c r="F443" t="s">
        <v>410</v>
      </c>
      <c r="G443">
        <f t="shared" si="52"/>
        <v>100</v>
      </c>
      <c r="H443">
        <v>3</v>
      </c>
      <c r="I443" s="21" t="s">
        <v>1245</v>
      </c>
      <c r="K443" s="21">
        <f>INDEX(Missions!K:K,MATCH('OLD Mission Enemy Waves'!A443,Missions!A:A,0))</f>
        <v>3</v>
      </c>
      <c r="L443" s="21">
        <f>INDEX(AffinityRel[AffinityWeak],MATCH(K443,AffinityRel[Affinity],0))</f>
        <v>1</v>
      </c>
      <c r="M443">
        <v>3</v>
      </c>
      <c r="N443" s="203">
        <v>3003</v>
      </c>
      <c r="O443">
        <f t="shared" si="51"/>
        <v>13</v>
      </c>
      <c r="P443" s="21">
        <f t="shared" si="50"/>
        <v>5</v>
      </c>
      <c r="T443" t="str">
        <f>IF(C443="Boss","--",INDEX('Enemy Waves'!AB:AB,IFERROR(MATCH('OLD Mission Enemy Waves'!D:D,'Enemy Waves'!A:A,0),1)))</f>
        <v>110</v>
      </c>
      <c r="U443">
        <f t="shared" si="54"/>
        <v>3</v>
      </c>
      <c r="V443">
        <f>INT(LEFT(RIGHT($N443,3),1))</f>
        <v>0</v>
      </c>
      <c r="W443">
        <f>INT(LEFT(RIGHT($N443,2),1))</f>
        <v>0</v>
      </c>
      <c r="X443">
        <f>INT(LEFT(RIGHT($N443,1),1))</f>
        <v>3</v>
      </c>
      <c r="AC443" t="str">
        <f>IF(INT(U443&amp;V443&amp;W443&amp;X443)=N443,"","ERR")</f>
        <v/>
      </c>
    </row>
    <row r="444" spans="1:30">
      <c r="A444" s="30">
        <v>110</v>
      </c>
      <c r="B444">
        <v>4</v>
      </c>
      <c r="C444" t="s">
        <v>14</v>
      </c>
      <c r="D444" s="79">
        <f>IF(C444="Boss","b"&amp;1000+A444,K444*1000000+L444*100000+M444*10000+A444*10+B444)</f>
        <v>3131104</v>
      </c>
      <c r="E444">
        <v>100</v>
      </c>
      <c r="F444" t="s">
        <v>412</v>
      </c>
      <c r="G444">
        <f t="shared" si="52"/>
        <v>100</v>
      </c>
      <c r="H444">
        <v>3</v>
      </c>
      <c r="I444" s="21" t="s">
        <v>1245</v>
      </c>
      <c r="K444" s="21">
        <f>INDEX(Missions!K:K,MATCH('OLD Mission Enemy Waves'!A444,Missions!A:A,0))</f>
        <v>3</v>
      </c>
      <c r="L444" s="21">
        <f>INDEX(AffinityRel[AffinityWeak],MATCH(K444,AffinityRel[Affinity],0))</f>
        <v>1</v>
      </c>
      <c r="M444">
        <v>3</v>
      </c>
      <c r="N444" s="203">
        <v>5320</v>
      </c>
      <c r="O444">
        <f t="shared" si="51"/>
        <v>13</v>
      </c>
      <c r="P444" s="21">
        <f t="shared" si="50"/>
        <v>5</v>
      </c>
      <c r="T444" t="str">
        <f>IF(C444="Boss","--",INDEX('Enemy Waves'!AB:AB,IFERROR(MATCH('OLD Mission Enemy Waves'!D:D,'Enemy Waves'!A:A,0),1)))</f>
        <v>110</v>
      </c>
      <c r="U444">
        <f t="shared" si="54"/>
        <v>5</v>
      </c>
      <c r="V444">
        <f>INT(LEFT(RIGHT($N444,3),1))</f>
        <v>3</v>
      </c>
      <c r="W444">
        <f>INT(LEFT(RIGHT($N444,2),1))</f>
        <v>2</v>
      </c>
      <c r="X444">
        <f>INT(LEFT(RIGHT($N444,1),1))</f>
        <v>0</v>
      </c>
      <c r="AC444" t="str">
        <f>IF(INT(U444&amp;V444&amp;W444&amp;X444)=N444,"","ERR")</f>
        <v/>
      </c>
    </row>
    <row r="445" spans="1:30">
      <c r="A445" s="30">
        <v>110</v>
      </c>
      <c r="B445">
        <f>P445</f>
        <v>5</v>
      </c>
      <c r="C445" t="s">
        <v>13</v>
      </c>
      <c r="D445" s="79" t="str">
        <f t="shared" ref="D445" si="55">IF(C445="Boss","b"&amp;1000+A445,K445*1000000+L445*100000+M445*10000+A445*10+B445)</f>
        <v>b1110</v>
      </c>
      <c r="E445">
        <v>100</v>
      </c>
      <c r="F445" t="s">
        <v>242</v>
      </c>
      <c r="G445" t="str">
        <f t="shared" si="52"/>
        <v/>
      </c>
      <c r="H445">
        <v>3</v>
      </c>
      <c r="I445" s="21" t="s">
        <v>1245</v>
      </c>
      <c r="K445" s="21">
        <f>INDEX(Missions!K:K,MATCH('OLD Mission Enemy Waves'!A445,Missions!A:A,0))</f>
        <v>3</v>
      </c>
      <c r="L445" s="21">
        <f>INDEX(AffinityRel[AffinityWeak],MATCH(K445,AffinityRel[Affinity],0))</f>
        <v>1</v>
      </c>
      <c r="M445">
        <v>3</v>
      </c>
      <c r="N445" s="203">
        <f>INT(U445&amp;V445&amp;W445&amp;X445)</f>
        <v>0</v>
      </c>
      <c r="O445">
        <f t="shared" si="51"/>
        <v>13</v>
      </c>
      <c r="P445" s="21">
        <f t="shared" si="50"/>
        <v>5</v>
      </c>
      <c r="T445" t="str">
        <f>IF(C445="Boss","--",INDEX('Enemy Waves'!AB:AB,IFERROR(MATCH('OLD Mission Enemy Waves'!D:D,'Enemy Waves'!A:A,0),1)))</f>
        <v>--</v>
      </c>
      <c r="U445">
        <f t="shared" si="54"/>
        <v>0</v>
      </c>
      <c r="Z445">
        <v>4</v>
      </c>
      <c r="AA445">
        <v>5</v>
      </c>
      <c r="AD445">
        <v>1</v>
      </c>
    </row>
  </sheetData>
  <sortState ref="A200:Z446">
    <sortCondition ref="A200:A446"/>
    <sortCondition ref="B200:B446"/>
  </sortState>
  <conditionalFormatting sqref="T1:T4 T448:T1048576 T199:T446">
    <cfRule type="containsText" dxfId="321" priority="12" operator="containsText" text="!!!">
      <formula>NOT(ISERROR(SEARCH("!!!",T1)))</formula>
    </cfRule>
  </conditionalFormatting>
  <conditionalFormatting sqref="O1">
    <cfRule type="containsText" dxfId="320" priority="8" operator="containsText" text="!!!">
      <formula>NOT(ISERROR(SEARCH("!!!",O1)))</formula>
    </cfRule>
  </conditionalFormatting>
  <conditionalFormatting sqref="AF320:AF378">
    <cfRule type="expression" dxfId="319" priority="6">
      <formula>$B320&gt;INDIRECT(ADDRESS(ROW()-1, 2))</formula>
    </cfRule>
  </conditionalFormatting>
  <conditionalFormatting sqref="N448:N1048576 N199:N446 N2:N4">
    <cfRule type="colorScale" priority="3">
      <colorScale>
        <cfvo type="min"/>
        <cfvo type="percentile" val="50"/>
        <cfvo type="max"/>
        <color rgb="FFFEE971"/>
        <color rgb="FFFD5A1F"/>
        <color rgb="FF0000FF"/>
      </colorScale>
    </cfRule>
  </conditionalFormatting>
  <conditionalFormatting sqref="T5:T198">
    <cfRule type="containsText" dxfId="318" priority="2" operator="containsText" text="!!!">
      <formula>NOT(ISERROR(SEARCH("!!!",T5)))</formula>
    </cfRule>
  </conditionalFormatting>
  <conditionalFormatting sqref="N5:N198">
    <cfRule type="colorScale" priority="1">
      <colorScale>
        <cfvo type="min"/>
        <cfvo type="percentile" val="50"/>
        <cfvo type="max"/>
        <color rgb="FFFEE971"/>
        <color rgb="FFFD5A1F"/>
        <color rgb="FF0000FF"/>
      </colorScale>
    </cfRule>
  </conditionalFormatting>
  <pageMargins left="0.78749999999999998" right="0.78749999999999998" top="1.05277777777778" bottom="1.05277777777778" header="0.78749999999999998" footer="0.78749999999999998"/>
  <pageSetup firstPageNumber="0" orientation="portrait" horizontalDpi="4294967292" verticalDpi="4294967292"/>
  <headerFooter>
    <oddHeader>&amp;C&amp;"Times New Roman,Regular"&amp;12&amp;A</oddHeader>
    <oddFooter>&amp;C&amp;"Times New Roman,Regular"&amp;12Page &amp;P</oddFooter>
  </headerFooter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335"/>
  <sheetViews>
    <sheetView workbookViewId="0">
      <selection activeCell="M312" sqref="M312"/>
    </sheetView>
  </sheetViews>
  <sheetFormatPr baseColWidth="10" defaultColWidth="8.7109375" defaultRowHeight="15" x14ac:dyDescent="0"/>
  <cols>
    <col min="1" max="1" width="9.5703125" bestFit="1" customWidth="1"/>
    <col min="2" max="2" width="7.5703125" bestFit="1" customWidth="1"/>
    <col min="3" max="3" width="9.85546875" bestFit="1" customWidth="1"/>
    <col min="4" max="4" width="11.42578125" style="41" bestFit="1" customWidth="1"/>
    <col min="5" max="5" width="11.85546875" customWidth="1"/>
    <col min="6" max="6" width="13.85546875" customWidth="1"/>
    <col min="7" max="7" width="10.5703125" customWidth="1"/>
    <col min="8" max="8" width="16.140625" customWidth="1"/>
    <col min="9" max="9" width="13.28515625" bestFit="1" customWidth="1"/>
    <col min="10" max="10" width="3.140625" style="32" customWidth="1"/>
    <col min="11" max="11" width="7.85546875" style="21" bestFit="1" customWidth="1"/>
    <col min="12" max="12" width="7.85546875" style="21" customWidth="1"/>
    <col min="13" max="13" width="7" style="21" customWidth="1"/>
    <col min="14" max="14" width="8.85546875" style="7" bestFit="1" customWidth="1"/>
    <col min="15" max="15" width="13.28515625" bestFit="1" customWidth="1"/>
    <col min="16" max="16" width="10.42578125" style="21" bestFit="1" customWidth="1"/>
    <col min="20" max="20" width="10.140625" bestFit="1" customWidth="1"/>
    <col min="21" max="21" width="10.85546875" bestFit="1" customWidth="1"/>
    <col min="23" max="23" width="10.42578125" bestFit="1" customWidth="1"/>
    <col min="33" max="33" width="18.28515625" customWidth="1"/>
  </cols>
  <sheetData>
    <row r="1" spans="1:30" ht="30">
      <c r="A1" s="190" t="s">
        <v>5</v>
      </c>
      <c r="B1" s="190" t="s">
        <v>11</v>
      </c>
      <c r="C1" s="190" t="s">
        <v>12</v>
      </c>
      <c r="D1" s="191" t="s">
        <v>1256</v>
      </c>
      <c r="E1" s="190" t="s">
        <v>1257</v>
      </c>
      <c r="F1" s="191" t="s">
        <v>1251</v>
      </c>
      <c r="G1" s="191" t="s">
        <v>1255</v>
      </c>
      <c r="H1" s="220" t="s">
        <v>1254</v>
      </c>
      <c r="I1" s="220" t="s">
        <v>1253</v>
      </c>
      <c r="J1" s="32">
        <v>1</v>
      </c>
      <c r="K1" s="202" t="s">
        <v>463</v>
      </c>
      <c r="L1" s="191" t="s">
        <v>464</v>
      </c>
      <c r="M1" s="27" t="s">
        <v>456</v>
      </c>
      <c r="N1" s="27" t="s">
        <v>461</v>
      </c>
      <c r="O1" s="178" t="s">
        <v>1146</v>
      </c>
      <c r="P1" s="191" t="s">
        <v>457</v>
      </c>
      <c r="Q1" s="13" t="s">
        <v>324</v>
      </c>
      <c r="T1" s="178" t="s">
        <v>1033</v>
      </c>
      <c r="U1" t="s">
        <v>1147</v>
      </c>
      <c r="V1" s="13" t="s">
        <v>259</v>
      </c>
      <c r="W1" s="13" t="s">
        <v>260</v>
      </c>
      <c r="X1" s="13" t="s">
        <v>257</v>
      </c>
      <c r="Z1" s="13" t="s">
        <v>1148</v>
      </c>
      <c r="AA1" s="13" t="s">
        <v>1149</v>
      </c>
      <c r="AB1" s="13" t="s">
        <v>1150</v>
      </c>
      <c r="AC1" s="13" t="s">
        <v>1151</v>
      </c>
    </row>
    <row r="2" spans="1:30" s="21" customFormat="1">
      <c r="A2" s="42" t="s">
        <v>310</v>
      </c>
      <c r="B2" s="18">
        <v>1</v>
      </c>
      <c r="C2" s="18" t="s">
        <v>14</v>
      </c>
      <c r="D2" s="192" t="s">
        <v>314</v>
      </c>
      <c r="E2" s="18">
        <v>100</v>
      </c>
      <c r="F2" s="18"/>
      <c r="G2" s="18"/>
      <c r="H2" s="18"/>
      <c r="I2" s="18"/>
      <c r="J2" s="32"/>
      <c r="K2" s="21">
        <f>INDEX(Missions!K:K,MATCH('OLD Mission Enemy Waves'!A2,Missions!A:A,0))</f>
        <v>4</v>
      </c>
      <c r="L2" s="21">
        <f>INDEX(AffinityRel[AffinityWeak],MATCH(K2,AffinityRel[Affinity],0))</f>
        <v>5</v>
      </c>
      <c r="M2" s="21">
        <v>1</v>
      </c>
      <c r="N2" s="7"/>
      <c r="O2"/>
      <c r="P2" s="21">
        <f t="shared" ref="P2:P65" si="0">COUNTIF(A:A,A2)</f>
        <v>3</v>
      </c>
      <c r="Q2" s="13"/>
      <c r="R2"/>
      <c r="S2"/>
      <c r="T2" t="str">
        <f>IF(C2="Boss","--",INDEX('Enemy Waves'!AB:AB,IFERROR(MATCH('OLD Mission Enemy Waves'!D:D,'Enemy Waves'!A:A,0),1)))</f>
        <v>tutorial1</v>
      </c>
      <c r="U2"/>
      <c r="V2"/>
      <c r="W2"/>
      <c r="X2"/>
      <c r="Y2"/>
      <c r="Z2"/>
      <c r="AA2"/>
      <c r="AB2"/>
      <c r="AC2"/>
      <c r="AD2"/>
    </row>
    <row r="3" spans="1:30" s="21" customFormat="1">
      <c r="A3" s="42" t="s">
        <v>310</v>
      </c>
      <c r="B3" s="18">
        <v>2</v>
      </c>
      <c r="C3" s="18" t="s">
        <v>14</v>
      </c>
      <c r="D3" s="192" t="s">
        <v>315</v>
      </c>
      <c r="E3" s="18">
        <v>100</v>
      </c>
      <c r="F3" s="18"/>
      <c r="G3" s="18"/>
      <c r="H3" s="18"/>
      <c r="I3" s="18"/>
      <c r="J3" s="32"/>
      <c r="K3" s="21">
        <f>INDEX(Missions!K:K,MATCH('OLD Mission Enemy Waves'!A3,Missions!A:A,0))</f>
        <v>4</v>
      </c>
      <c r="L3" s="21">
        <f>INDEX(AffinityRel[AffinityWeak],MATCH(K3,AffinityRel[Affinity],0))</f>
        <v>5</v>
      </c>
      <c r="M3" s="21">
        <v>1</v>
      </c>
      <c r="N3" s="7"/>
      <c r="O3"/>
      <c r="P3" s="21">
        <f t="shared" si="0"/>
        <v>3</v>
      </c>
      <c r="Q3" s="13"/>
      <c r="R3"/>
      <c r="S3"/>
      <c r="T3" t="str">
        <f>IF(C3="Boss","--",INDEX('Enemy Waves'!AB:AB,IFERROR(MATCH('OLD Mission Enemy Waves'!D:D,'Enemy Waves'!A:A,0),1)))</f>
        <v>tutorial1</v>
      </c>
      <c r="U3"/>
      <c r="V3"/>
      <c r="W3"/>
      <c r="X3"/>
      <c r="Y3"/>
      <c r="Z3"/>
      <c r="AA3"/>
      <c r="AB3"/>
      <c r="AC3"/>
      <c r="AD3"/>
    </row>
    <row r="4" spans="1:30" s="21" customFormat="1">
      <c r="A4" s="42" t="s">
        <v>310</v>
      </c>
      <c r="B4" s="18">
        <v>3</v>
      </c>
      <c r="C4" s="18" t="s">
        <v>13</v>
      </c>
      <c r="D4" s="192" t="s">
        <v>316</v>
      </c>
      <c r="E4" s="18">
        <v>100</v>
      </c>
      <c r="F4" s="18"/>
      <c r="G4" s="18"/>
      <c r="H4" s="18"/>
      <c r="I4" s="18"/>
      <c r="J4" s="32"/>
      <c r="K4" s="21">
        <f>INDEX(Missions!K:K,MATCH('OLD Mission Enemy Waves'!A4,Missions!A:A,0))</f>
        <v>4</v>
      </c>
      <c r="L4" s="21">
        <f>INDEX(AffinityRel[AffinityWeak],MATCH(K4,AffinityRel[Affinity],0))</f>
        <v>5</v>
      </c>
      <c r="M4" s="21">
        <v>1</v>
      </c>
      <c r="N4" s="7"/>
      <c r="O4"/>
      <c r="P4" s="21">
        <f t="shared" si="0"/>
        <v>3</v>
      </c>
      <c r="Q4" s="13"/>
      <c r="R4"/>
      <c r="S4"/>
      <c r="T4" t="str">
        <f>IF(C4="Boss","--",INDEX('Enemy Waves'!AB:AB,IFERROR(MATCH('OLD Mission Enemy Waves'!D:D,'Enemy Waves'!A:A,0),1)))</f>
        <v>--</v>
      </c>
      <c r="U4"/>
      <c r="V4"/>
      <c r="W4"/>
      <c r="X4"/>
      <c r="Y4"/>
      <c r="Z4"/>
      <c r="AA4"/>
      <c r="AB4"/>
      <c r="AC4"/>
      <c r="AD4"/>
    </row>
    <row r="5" spans="1:30">
      <c r="A5">
        <v>1</v>
      </c>
      <c r="B5">
        <v>1</v>
      </c>
      <c r="C5" t="s">
        <v>14</v>
      </c>
      <c r="D5" s="79"/>
      <c r="F5" t="s">
        <v>409</v>
      </c>
      <c r="G5">
        <f t="shared" ref="G5:G68" si="1">IF(F5="","",100)</f>
        <v>100</v>
      </c>
      <c r="H5" s="21">
        <v>1</v>
      </c>
      <c r="I5" s="21" t="str">
        <f>INDEX(AutoWaveAffinity[Auto Wave Affinity ID],MATCH('Mission Enemy Waves'!K5,AutoWaveAffinity[QuestAffinityId],0))</f>
        <v>campaign-earth</v>
      </c>
      <c r="K5" s="21">
        <f>INDEX(Missions!K:K,MATCH('Mission Enemy Waves'!A:A,Missions!A:A,0))</f>
        <v>2</v>
      </c>
      <c r="L5" s="21">
        <f>INDEX(AffinityRel[AffinityWeak],MATCH(K5,AffinityRel[Affinity],0))</f>
        <v>3</v>
      </c>
      <c r="M5" s="21">
        <v>1</v>
      </c>
      <c r="N5" s="7">
        <v>2200</v>
      </c>
      <c r="O5">
        <f t="shared" ref="O5:O68" si="2">SUMIF(A:A,A5,U:U)</f>
        <v>5</v>
      </c>
      <c r="P5" s="21">
        <f t="shared" si="0"/>
        <v>2</v>
      </c>
      <c r="Q5" s="21"/>
      <c r="R5" s="21"/>
      <c r="S5" s="21"/>
      <c r="T5" t="str">
        <f>IF(C5="Boss","--",INDEX('Enemy Waves'!AB:AB,IFERROR(MATCH('Mission Enemy Waves'!D:D,'Enemy Waves'!A:A,0),1)))</f>
        <v>Size Check</v>
      </c>
      <c r="U5">
        <f t="shared" ref="U5:U36" si="3">IF(C5="Standard",SUM(V5:X5),0)</f>
        <v>2</v>
      </c>
      <c r="V5">
        <f t="shared" ref="V5:V36" si="4">IF($C5="Standard",INT(LEFT(RIGHT($N5,3),1)),0)</f>
        <v>2</v>
      </c>
      <c r="W5">
        <f t="shared" ref="W5:W36" si="5">IF($C5="Standard",INT(LEFT(RIGHT($N5,2),1)),0)</f>
        <v>0</v>
      </c>
      <c r="X5">
        <f t="shared" ref="X5:X36" si="6">IF($C5="Standard",INT(LEFT(RIGHT($N5,1),1)),0)</f>
        <v>0</v>
      </c>
    </row>
    <row r="6" spans="1:30">
      <c r="A6">
        <v>1</v>
      </c>
      <c r="B6">
        <v>2</v>
      </c>
      <c r="C6" t="s">
        <v>14</v>
      </c>
      <c r="D6" s="79"/>
      <c r="F6" t="s">
        <v>410</v>
      </c>
      <c r="G6">
        <f t="shared" si="1"/>
        <v>100</v>
      </c>
      <c r="H6" s="21">
        <v>1</v>
      </c>
      <c r="I6" s="21" t="str">
        <f>INDEX(AutoWaveAffinity[Auto Wave Affinity ID],MATCH('Mission Enemy Waves'!K6,AutoWaveAffinity[QuestAffinityId],0))</f>
        <v>campaign-earth</v>
      </c>
      <c r="K6" s="21">
        <f>INDEX(Missions!K:K,MATCH('Mission Enemy Waves'!A:A,Missions!A:A,0))</f>
        <v>2</v>
      </c>
      <c r="L6" s="21">
        <f>INDEX(AffinityRel[AffinityWeak],MATCH(K6,AffinityRel[Affinity],0))</f>
        <v>3</v>
      </c>
      <c r="M6" s="21">
        <v>1</v>
      </c>
      <c r="N6" s="7">
        <v>3300</v>
      </c>
      <c r="O6">
        <f t="shared" si="2"/>
        <v>5</v>
      </c>
      <c r="P6" s="21">
        <f t="shared" si="0"/>
        <v>2</v>
      </c>
      <c r="Q6" s="21"/>
      <c r="R6" s="21"/>
      <c r="S6" s="21"/>
      <c r="T6" t="str">
        <f>IF(C6="Boss","--",INDEX('Enemy Waves'!AB:AB,IFERROR(MATCH('Mission Enemy Waves'!D:D,'Enemy Waves'!A:A,0),1)))</f>
        <v>Size Check</v>
      </c>
      <c r="U6">
        <f t="shared" si="3"/>
        <v>3</v>
      </c>
      <c r="V6">
        <f t="shared" si="4"/>
        <v>3</v>
      </c>
      <c r="W6">
        <f t="shared" si="5"/>
        <v>0</v>
      </c>
      <c r="X6">
        <f t="shared" si="6"/>
        <v>0</v>
      </c>
    </row>
    <row r="7" spans="1:30">
      <c r="A7">
        <v>2</v>
      </c>
      <c r="B7">
        <v>1</v>
      </c>
      <c r="C7" t="s">
        <v>14</v>
      </c>
      <c r="D7" s="79"/>
      <c r="F7" t="s">
        <v>410</v>
      </c>
      <c r="G7">
        <f t="shared" si="1"/>
        <v>100</v>
      </c>
      <c r="H7" s="21">
        <v>1</v>
      </c>
      <c r="I7" s="21" t="str">
        <f>INDEX(AutoWaveAffinity[Auto Wave Affinity ID],MATCH('Mission Enemy Waves'!K7,AutoWaveAffinity[QuestAffinityId],0))</f>
        <v>campaign-earth</v>
      </c>
      <c r="K7" s="21">
        <f>INDEX(Missions!K:K,MATCH('Mission Enemy Waves'!A:A,Missions!A:A,0))</f>
        <v>2</v>
      </c>
      <c r="L7" s="21">
        <f>INDEX(AffinityRel[AffinityWeak],MATCH(K7,AffinityRel[Affinity],0))</f>
        <v>3</v>
      </c>
      <c r="M7" s="21">
        <v>1</v>
      </c>
      <c r="N7" s="7">
        <v>3012</v>
      </c>
      <c r="O7">
        <f t="shared" si="2"/>
        <v>7</v>
      </c>
      <c r="P7" s="21">
        <f t="shared" si="0"/>
        <v>2</v>
      </c>
      <c r="Q7" s="21"/>
      <c r="R7" s="21"/>
      <c r="S7" s="21"/>
      <c r="T7" t="str">
        <f>IF(C7="Boss","--",INDEX('Enemy Waves'!AB:AB,IFERROR(MATCH('Mission Enemy Waves'!D:D,'Enemy Waves'!A:A,0),1)))</f>
        <v>Size Check</v>
      </c>
      <c r="U7">
        <f t="shared" si="3"/>
        <v>3</v>
      </c>
      <c r="V7">
        <f t="shared" si="4"/>
        <v>0</v>
      </c>
      <c r="W7">
        <f t="shared" si="5"/>
        <v>1</v>
      </c>
      <c r="X7">
        <f t="shared" si="6"/>
        <v>2</v>
      </c>
    </row>
    <row r="8" spans="1:30">
      <c r="A8">
        <v>2</v>
      </c>
      <c r="B8">
        <v>2</v>
      </c>
      <c r="C8" t="s">
        <v>14</v>
      </c>
      <c r="D8" s="79"/>
      <c r="F8" t="s">
        <v>411</v>
      </c>
      <c r="G8">
        <f t="shared" si="1"/>
        <v>100</v>
      </c>
      <c r="H8" s="21">
        <v>1</v>
      </c>
      <c r="I8" s="21" t="str">
        <f>INDEX(AutoWaveAffinity[Auto Wave Affinity ID],MATCH('Mission Enemy Waves'!K8,AutoWaveAffinity[QuestAffinityId],0))</f>
        <v>campaign-earth</v>
      </c>
      <c r="K8" s="21">
        <f>INDEX(Missions!K:K,MATCH('Mission Enemy Waves'!A:A,Missions!A:A,0))</f>
        <v>2</v>
      </c>
      <c r="L8" s="21">
        <f>INDEX(AffinityRel[AffinityWeak],MATCH(K8,AffinityRel[Affinity],0))</f>
        <v>3</v>
      </c>
      <c r="M8" s="21">
        <v>1</v>
      </c>
      <c r="N8" s="7">
        <v>4400</v>
      </c>
      <c r="O8">
        <f t="shared" si="2"/>
        <v>7</v>
      </c>
      <c r="P8" s="21">
        <f t="shared" si="0"/>
        <v>2</v>
      </c>
      <c r="Q8" s="21"/>
      <c r="R8" s="21"/>
      <c r="S8" s="21"/>
      <c r="T8" t="str">
        <f>IF(C8="Boss","--",INDEX('Enemy Waves'!AB:AB,IFERROR(MATCH('Mission Enemy Waves'!D:D,'Enemy Waves'!A:A,0),1)))</f>
        <v>Size Check</v>
      </c>
      <c r="U8">
        <f t="shared" si="3"/>
        <v>4</v>
      </c>
      <c r="V8">
        <f t="shared" si="4"/>
        <v>4</v>
      </c>
      <c r="W8">
        <f t="shared" si="5"/>
        <v>0</v>
      </c>
      <c r="X8">
        <f t="shared" si="6"/>
        <v>0</v>
      </c>
    </row>
    <row r="9" spans="1:30">
      <c r="A9">
        <v>3</v>
      </c>
      <c r="B9">
        <v>1</v>
      </c>
      <c r="C9" t="s">
        <v>14</v>
      </c>
      <c r="D9" s="79"/>
      <c r="F9" t="s">
        <v>409</v>
      </c>
      <c r="G9">
        <f t="shared" si="1"/>
        <v>100</v>
      </c>
      <c r="H9" s="21">
        <v>1</v>
      </c>
      <c r="I9" s="21" t="str">
        <f>INDEX(AutoWaveAffinity[Auto Wave Affinity ID],MATCH('Mission Enemy Waves'!K9,AutoWaveAffinity[QuestAffinityId],0))</f>
        <v>campaign-earth</v>
      </c>
      <c r="K9" s="21">
        <f>INDEX(Missions!K:K,MATCH('Mission Enemy Waves'!A:A,Missions!A:A,0))</f>
        <v>2</v>
      </c>
      <c r="L9" s="21">
        <f>INDEX(AffinityRel[AffinityWeak],MATCH(K9,AffinityRel[Affinity],0))</f>
        <v>3</v>
      </c>
      <c r="M9" s="21">
        <v>1</v>
      </c>
      <c r="N9" s="7">
        <v>2200</v>
      </c>
      <c r="O9">
        <f t="shared" si="2"/>
        <v>9</v>
      </c>
      <c r="P9" s="21">
        <f t="shared" si="0"/>
        <v>3</v>
      </c>
      <c r="Q9" s="21"/>
      <c r="R9" s="21"/>
      <c r="S9" s="21"/>
      <c r="T9" t="str">
        <f>IF(C9="Boss","--",INDEX('Enemy Waves'!AB:AB,IFERROR(MATCH('Mission Enemy Waves'!D:D,'Enemy Waves'!A:A,0),1)))</f>
        <v>Size Check</v>
      </c>
      <c r="U9">
        <f t="shared" si="3"/>
        <v>2</v>
      </c>
      <c r="V9">
        <f t="shared" si="4"/>
        <v>2</v>
      </c>
      <c r="W9">
        <f t="shared" si="5"/>
        <v>0</v>
      </c>
      <c r="X9">
        <f t="shared" si="6"/>
        <v>0</v>
      </c>
    </row>
    <row r="10" spans="1:30">
      <c r="A10">
        <v>3</v>
      </c>
      <c r="B10">
        <v>2</v>
      </c>
      <c r="C10" t="s">
        <v>14</v>
      </c>
      <c r="D10" s="79"/>
      <c r="F10" t="s">
        <v>410</v>
      </c>
      <c r="G10">
        <f t="shared" si="1"/>
        <v>100</v>
      </c>
      <c r="H10" s="21">
        <v>1</v>
      </c>
      <c r="I10" s="21" t="str">
        <f>INDEX(AutoWaveAffinity[Auto Wave Affinity ID],MATCH('Mission Enemy Waves'!K10,AutoWaveAffinity[QuestAffinityId],0))</f>
        <v>campaign-earth</v>
      </c>
      <c r="K10" s="21">
        <f>INDEX(Missions!K:K,MATCH('Mission Enemy Waves'!A:A,Missions!A:A,0))</f>
        <v>2</v>
      </c>
      <c r="L10" s="21">
        <f>INDEX(AffinityRel[AffinityWeak],MATCH(K10,AffinityRel[Affinity],0))</f>
        <v>3</v>
      </c>
      <c r="M10" s="21">
        <v>1</v>
      </c>
      <c r="N10" s="7">
        <v>3300</v>
      </c>
      <c r="O10">
        <f t="shared" si="2"/>
        <v>9</v>
      </c>
      <c r="P10" s="21">
        <f t="shared" si="0"/>
        <v>3</v>
      </c>
      <c r="Q10" s="21"/>
      <c r="R10" s="21"/>
      <c r="S10" s="21"/>
      <c r="T10" t="str">
        <f>IF(C10="Boss","--",INDEX('Enemy Waves'!AB:AB,IFERROR(MATCH('Mission Enemy Waves'!D:D,'Enemy Waves'!A:A,0),1)))</f>
        <v>Size Check</v>
      </c>
      <c r="U10">
        <f t="shared" si="3"/>
        <v>3</v>
      </c>
      <c r="V10">
        <f t="shared" si="4"/>
        <v>3</v>
      </c>
      <c r="W10">
        <f t="shared" si="5"/>
        <v>0</v>
      </c>
      <c r="X10">
        <f t="shared" si="6"/>
        <v>0</v>
      </c>
    </row>
    <row r="11" spans="1:30">
      <c r="A11">
        <v>3</v>
      </c>
      <c r="B11">
        <v>3</v>
      </c>
      <c r="C11" t="s">
        <v>14</v>
      </c>
      <c r="D11" s="79"/>
      <c r="F11" t="s">
        <v>411</v>
      </c>
      <c r="G11">
        <f t="shared" si="1"/>
        <v>100</v>
      </c>
      <c r="H11" s="21">
        <v>1</v>
      </c>
      <c r="I11" s="21" t="str">
        <f>INDEX(AutoWaveAffinity[Auto Wave Affinity ID],MATCH('Mission Enemy Waves'!K11,AutoWaveAffinity[QuestAffinityId],0))</f>
        <v>campaign-earth</v>
      </c>
      <c r="K11" s="21">
        <f>INDEX(Missions!K:K,MATCH('Mission Enemy Waves'!A:A,Missions!A:A,0))</f>
        <v>2</v>
      </c>
      <c r="L11" s="21">
        <f>INDEX(AffinityRel[AffinityWeak],MATCH(K11,AffinityRel[Affinity],0))</f>
        <v>3</v>
      </c>
      <c r="M11" s="21">
        <v>1</v>
      </c>
      <c r="N11" s="7">
        <v>4400</v>
      </c>
      <c r="O11">
        <f t="shared" si="2"/>
        <v>9</v>
      </c>
      <c r="P11" s="21">
        <f t="shared" si="0"/>
        <v>3</v>
      </c>
      <c r="Q11" s="21"/>
      <c r="R11" s="21"/>
      <c r="S11" s="21"/>
      <c r="T11" t="str">
        <f>IF(C11="Boss","--",INDEX('Enemy Waves'!AB:AB,IFERROR(MATCH('Mission Enemy Waves'!D:D,'Enemy Waves'!A:A,0),1)))</f>
        <v>Size Check</v>
      </c>
      <c r="U11">
        <f t="shared" si="3"/>
        <v>4</v>
      </c>
      <c r="V11">
        <f t="shared" si="4"/>
        <v>4</v>
      </c>
      <c r="W11">
        <f t="shared" si="5"/>
        <v>0</v>
      </c>
      <c r="X11">
        <f t="shared" si="6"/>
        <v>0</v>
      </c>
    </row>
    <row r="12" spans="1:30">
      <c r="A12">
        <v>4</v>
      </c>
      <c r="B12">
        <v>1</v>
      </c>
      <c r="C12" t="s">
        <v>14</v>
      </c>
      <c r="D12" s="79"/>
      <c r="F12" t="s">
        <v>1013</v>
      </c>
      <c r="G12">
        <f t="shared" si="1"/>
        <v>100</v>
      </c>
      <c r="H12" s="21">
        <v>1</v>
      </c>
      <c r="I12" s="21" t="str">
        <f>INDEX(AutoWaveAffinity[Auto Wave Affinity ID],MATCH('Mission Enemy Waves'!K12,AutoWaveAffinity[QuestAffinityId],0))</f>
        <v>campaign-water</v>
      </c>
      <c r="K12" s="21">
        <f>INDEX(Missions!K:K,MATCH('Mission Enemy Waves'!A:A,Missions!A:A,0))</f>
        <v>3</v>
      </c>
      <c r="L12" s="21">
        <f>INDEX(AffinityRel[AffinityWeak],MATCH(K12,AffinityRel[Affinity],0))</f>
        <v>1</v>
      </c>
      <c r="M12" s="21">
        <v>1</v>
      </c>
      <c r="N12" s="7">
        <v>4220</v>
      </c>
      <c r="O12">
        <f t="shared" si="2"/>
        <v>7</v>
      </c>
      <c r="P12" s="21">
        <f t="shared" si="0"/>
        <v>2</v>
      </c>
      <c r="Q12" s="21"/>
      <c r="R12" s="21"/>
      <c r="S12" s="21"/>
      <c r="T12" t="str">
        <f>IF(C12="Boss","--",INDEX('Enemy Waves'!AB:AB,IFERROR(MATCH('Mission Enemy Waves'!D:D,'Enemy Waves'!A:A,0),1)))</f>
        <v>Size Check</v>
      </c>
      <c r="U12">
        <f t="shared" si="3"/>
        <v>4</v>
      </c>
      <c r="V12">
        <f t="shared" si="4"/>
        <v>2</v>
      </c>
      <c r="W12">
        <f t="shared" si="5"/>
        <v>2</v>
      </c>
      <c r="X12">
        <f t="shared" si="6"/>
        <v>0</v>
      </c>
    </row>
    <row r="13" spans="1:30">
      <c r="A13">
        <v>4</v>
      </c>
      <c r="B13">
        <v>2</v>
      </c>
      <c r="C13" t="s">
        <v>14</v>
      </c>
      <c r="D13" s="79"/>
      <c r="F13" t="s">
        <v>417</v>
      </c>
      <c r="G13">
        <f t="shared" si="1"/>
        <v>100</v>
      </c>
      <c r="H13" s="21">
        <v>1</v>
      </c>
      <c r="I13" s="21" t="str">
        <f>INDEX(AutoWaveAffinity[Auto Wave Affinity ID],MATCH('Mission Enemy Waves'!K13,AutoWaveAffinity[QuestAffinityId],0))</f>
        <v>campaign-water</v>
      </c>
      <c r="K13" s="21">
        <f>INDEX(Missions!K:K,MATCH('Mission Enemy Waves'!A:A,Missions!A:A,0))</f>
        <v>3</v>
      </c>
      <c r="L13" s="21">
        <f>INDEX(AffinityRel[AffinityWeak],MATCH(K13,AffinityRel[Affinity],0))</f>
        <v>1</v>
      </c>
      <c r="M13" s="21">
        <v>1</v>
      </c>
      <c r="N13" s="7">
        <v>3210</v>
      </c>
      <c r="O13">
        <f t="shared" si="2"/>
        <v>7</v>
      </c>
      <c r="P13" s="21">
        <f t="shared" si="0"/>
        <v>2</v>
      </c>
      <c r="Q13" s="21"/>
      <c r="R13" s="21"/>
      <c r="S13" s="21"/>
      <c r="T13" t="str">
        <f>IF(C13="Boss","--",INDEX('Enemy Waves'!AB:AB,IFERROR(MATCH('Mission Enemy Waves'!D:D,'Enemy Waves'!A:A,0),1)))</f>
        <v>Size Check</v>
      </c>
      <c r="U13">
        <f t="shared" si="3"/>
        <v>3</v>
      </c>
      <c r="V13">
        <f t="shared" si="4"/>
        <v>2</v>
      </c>
      <c r="W13">
        <f t="shared" si="5"/>
        <v>1</v>
      </c>
      <c r="X13">
        <f t="shared" si="6"/>
        <v>0</v>
      </c>
    </row>
    <row r="14" spans="1:30">
      <c r="A14">
        <v>5</v>
      </c>
      <c r="B14">
        <v>1</v>
      </c>
      <c r="C14" t="s">
        <v>14</v>
      </c>
      <c r="D14" s="79"/>
      <c r="F14" t="s">
        <v>1013</v>
      </c>
      <c r="G14">
        <f t="shared" si="1"/>
        <v>100</v>
      </c>
      <c r="H14" s="21">
        <v>1</v>
      </c>
      <c r="I14" s="21" t="str">
        <f>INDEX(AutoWaveAffinity[Auto Wave Affinity ID],MATCH('Mission Enemy Waves'!K14,AutoWaveAffinity[QuestAffinityId],0))</f>
        <v>campaign-water</v>
      </c>
      <c r="K14" s="21">
        <f>INDEX(Missions!K:K,MATCH('Mission Enemy Waves'!A:A,Missions!A:A,0))</f>
        <v>3</v>
      </c>
      <c r="L14" s="21">
        <f>INDEX(AffinityRel[AffinityWeak],MATCH(K14,AffinityRel[Affinity],0))</f>
        <v>1</v>
      </c>
      <c r="M14" s="21">
        <v>1</v>
      </c>
      <c r="N14" s="7">
        <v>4211</v>
      </c>
      <c r="O14">
        <f t="shared" si="2"/>
        <v>9</v>
      </c>
      <c r="P14" s="21">
        <f t="shared" si="0"/>
        <v>2</v>
      </c>
      <c r="Q14" s="21"/>
      <c r="R14" s="21"/>
      <c r="S14" s="21"/>
      <c r="T14" t="str">
        <f>IF(C14="Boss","--",INDEX('Enemy Waves'!AB:AB,IFERROR(MATCH('Mission Enemy Waves'!D:D,'Enemy Waves'!A:A,0),1)))</f>
        <v>Size Check</v>
      </c>
      <c r="U14">
        <f t="shared" si="3"/>
        <v>4</v>
      </c>
      <c r="V14">
        <f t="shared" si="4"/>
        <v>2</v>
      </c>
      <c r="W14">
        <f t="shared" si="5"/>
        <v>1</v>
      </c>
      <c r="X14">
        <f t="shared" si="6"/>
        <v>1</v>
      </c>
    </row>
    <row r="15" spans="1:30">
      <c r="A15">
        <v>5</v>
      </c>
      <c r="B15">
        <v>2</v>
      </c>
      <c r="C15" t="s">
        <v>14</v>
      </c>
      <c r="D15" s="79"/>
      <c r="F15" t="s">
        <v>420</v>
      </c>
      <c r="G15">
        <f t="shared" si="1"/>
        <v>100</v>
      </c>
      <c r="H15" s="21">
        <v>1</v>
      </c>
      <c r="I15" s="21" t="str">
        <f>INDEX(AutoWaveAffinity[Auto Wave Affinity ID],MATCH('Mission Enemy Waves'!K15,AutoWaveAffinity[QuestAffinityId],0))</f>
        <v>campaign-water</v>
      </c>
      <c r="K15" s="21">
        <f>INDEX(Missions!K:K,MATCH('Mission Enemy Waves'!A:A,Missions!A:A,0))</f>
        <v>3</v>
      </c>
      <c r="L15" s="21">
        <f>INDEX(AffinityRel[AffinityWeak],MATCH(K15,AffinityRel[Affinity],0))</f>
        <v>1</v>
      </c>
      <c r="M15" s="21">
        <v>1</v>
      </c>
      <c r="N15" s="7">
        <v>5500</v>
      </c>
      <c r="O15">
        <f t="shared" si="2"/>
        <v>9</v>
      </c>
      <c r="P15" s="21">
        <f t="shared" si="0"/>
        <v>2</v>
      </c>
      <c r="Q15" s="21"/>
      <c r="R15" s="21"/>
      <c r="S15" s="21"/>
      <c r="T15" t="str">
        <f>IF(C15="Boss","--",INDEX('Enemy Waves'!AB:AB,IFERROR(MATCH('Mission Enemy Waves'!D:D,'Enemy Waves'!A:A,0),1)))</f>
        <v>Size Check</v>
      </c>
      <c r="U15">
        <f t="shared" si="3"/>
        <v>5</v>
      </c>
      <c r="V15">
        <f t="shared" si="4"/>
        <v>5</v>
      </c>
      <c r="W15">
        <f t="shared" si="5"/>
        <v>0</v>
      </c>
      <c r="X15">
        <f t="shared" si="6"/>
        <v>0</v>
      </c>
    </row>
    <row r="16" spans="1:30">
      <c r="A16">
        <v>6</v>
      </c>
      <c r="B16">
        <v>1</v>
      </c>
      <c r="C16" t="s">
        <v>14</v>
      </c>
      <c r="D16" s="79"/>
      <c r="F16" t="s">
        <v>417</v>
      </c>
      <c r="G16">
        <f t="shared" si="1"/>
        <v>100</v>
      </c>
      <c r="H16" s="21">
        <v>1</v>
      </c>
      <c r="I16" s="21" t="str">
        <f>INDEX(AutoWaveAffinity[Auto Wave Affinity ID],MATCH('Mission Enemy Waves'!K16,AutoWaveAffinity[QuestAffinityId],0))</f>
        <v>campaign-water</v>
      </c>
      <c r="K16" s="21">
        <f>INDEX(Missions!K:K,MATCH('Mission Enemy Waves'!A:A,Missions!A:A,0))</f>
        <v>3</v>
      </c>
      <c r="L16" s="21">
        <f>INDEX(AffinityRel[AffinityWeak],MATCH(K16,AffinityRel[Affinity],0))</f>
        <v>1</v>
      </c>
      <c r="M16" s="21">
        <v>1</v>
      </c>
      <c r="N16" s="7">
        <v>3201</v>
      </c>
      <c r="O16">
        <f t="shared" si="2"/>
        <v>9</v>
      </c>
      <c r="P16" s="21">
        <f t="shared" si="0"/>
        <v>3</v>
      </c>
      <c r="Q16" s="21"/>
      <c r="R16" s="21"/>
      <c r="S16" s="21"/>
      <c r="T16" t="str">
        <f>IF(C16="Boss","--",INDEX('Enemy Waves'!AB:AB,IFERROR(MATCH('Mission Enemy Waves'!D:D,'Enemy Waves'!A:A,0),1)))</f>
        <v>Size Check</v>
      </c>
      <c r="U16">
        <f t="shared" si="3"/>
        <v>3</v>
      </c>
      <c r="V16">
        <f t="shared" si="4"/>
        <v>2</v>
      </c>
      <c r="W16">
        <f t="shared" si="5"/>
        <v>0</v>
      </c>
      <c r="X16">
        <f t="shared" si="6"/>
        <v>1</v>
      </c>
    </row>
    <row r="17" spans="1:24">
      <c r="A17">
        <v>6</v>
      </c>
      <c r="B17">
        <v>2</v>
      </c>
      <c r="C17" t="s">
        <v>14</v>
      </c>
      <c r="D17" s="79"/>
      <c r="F17" t="s">
        <v>1013</v>
      </c>
      <c r="G17">
        <f t="shared" si="1"/>
        <v>100</v>
      </c>
      <c r="H17" s="21">
        <v>1</v>
      </c>
      <c r="I17" s="21" t="str">
        <f>INDEX(AutoWaveAffinity[Auto Wave Affinity ID],MATCH('Mission Enemy Waves'!K17,AutoWaveAffinity[QuestAffinityId],0))</f>
        <v>campaign-water</v>
      </c>
      <c r="K17" s="21">
        <f>INDEX(Missions!K:K,MATCH('Mission Enemy Waves'!A:A,Missions!A:A,0))</f>
        <v>3</v>
      </c>
      <c r="L17" s="21">
        <f>INDEX(AffinityRel[AffinityWeak],MATCH(K17,AffinityRel[Affinity],0))</f>
        <v>1</v>
      </c>
      <c r="M17" s="21">
        <v>1</v>
      </c>
      <c r="N17" s="7">
        <v>4202</v>
      </c>
      <c r="O17">
        <f t="shared" si="2"/>
        <v>9</v>
      </c>
      <c r="P17" s="21">
        <f t="shared" si="0"/>
        <v>3</v>
      </c>
      <c r="Q17" s="21"/>
      <c r="R17" s="21"/>
      <c r="S17" s="21"/>
      <c r="T17" t="str">
        <f>IF(C17="Boss","--",INDEX('Enemy Waves'!AB:AB,IFERROR(MATCH('Mission Enemy Waves'!D:D,'Enemy Waves'!A:A,0),1)))</f>
        <v>Size Check</v>
      </c>
      <c r="U17">
        <f t="shared" si="3"/>
        <v>4</v>
      </c>
      <c r="V17">
        <f t="shared" si="4"/>
        <v>2</v>
      </c>
      <c r="W17">
        <f t="shared" si="5"/>
        <v>0</v>
      </c>
      <c r="X17">
        <f t="shared" si="6"/>
        <v>2</v>
      </c>
    </row>
    <row r="18" spans="1:24">
      <c r="A18">
        <v>6</v>
      </c>
      <c r="B18">
        <v>3</v>
      </c>
      <c r="C18" t="s">
        <v>14</v>
      </c>
      <c r="D18" s="79"/>
      <c r="F18" t="s">
        <v>409</v>
      </c>
      <c r="G18">
        <f t="shared" si="1"/>
        <v>100</v>
      </c>
      <c r="H18" s="21">
        <v>1</v>
      </c>
      <c r="I18" s="21" t="str">
        <f>INDEX(AutoWaveAffinity[Auto Wave Affinity ID],MATCH('Mission Enemy Waves'!K18,AutoWaveAffinity[QuestAffinityId],0))</f>
        <v>campaign-water</v>
      </c>
      <c r="K18" s="21">
        <f>INDEX(Missions!K:K,MATCH('Mission Enemy Waves'!A:A,Missions!A:A,0))</f>
        <v>3</v>
      </c>
      <c r="L18" s="21">
        <f>INDEX(AffinityRel[AffinityWeak],MATCH(K18,AffinityRel[Affinity],0))</f>
        <v>1</v>
      </c>
      <c r="M18" s="21">
        <v>1</v>
      </c>
      <c r="N18" s="7">
        <v>2110</v>
      </c>
      <c r="O18">
        <f t="shared" si="2"/>
        <v>9</v>
      </c>
      <c r="P18" s="21">
        <f t="shared" si="0"/>
        <v>3</v>
      </c>
      <c r="Q18" s="21"/>
      <c r="R18" s="21"/>
      <c r="S18" s="21"/>
      <c r="T18" t="str">
        <f>IF(C18="Boss","--",INDEX('Enemy Waves'!AB:AB,IFERROR(MATCH('Mission Enemy Waves'!D:D,'Enemy Waves'!A:A,0),1)))</f>
        <v>Size Check</v>
      </c>
      <c r="U18">
        <f t="shared" si="3"/>
        <v>2</v>
      </c>
      <c r="V18">
        <f t="shared" si="4"/>
        <v>1</v>
      </c>
      <c r="W18">
        <f t="shared" si="5"/>
        <v>1</v>
      </c>
      <c r="X18">
        <f t="shared" si="6"/>
        <v>0</v>
      </c>
    </row>
    <row r="19" spans="1:24">
      <c r="A19">
        <v>7</v>
      </c>
      <c r="B19">
        <v>1</v>
      </c>
      <c r="C19" t="s">
        <v>14</v>
      </c>
      <c r="D19" s="79"/>
      <c r="F19" t="s">
        <v>415</v>
      </c>
      <c r="G19">
        <f t="shared" si="1"/>
        <v>100</v>
      </c>
      <c r="H19" s="21">
        <v>1</v>
      </c>
      <c r="I19" s="21" t="str">
        <f>INDEX(AutoWaveAffinity[Auto Wave Affinity ID],MATCH('Mission Enemy Waves'!K19,AutoWaveAffinity[QuestAffinityId],0))</f>
        <v>campaign-fire</v>
      </c>
      <c r="K19" s="21">
        <f>INDEX(Missions!K:K,MATCH('Mission Enemy Waves'!A:A,Missions!A:A,0))</f>
        <v>1</v>
      </c>
      <c r="L19" s="21">
        <f>INDEX(AffinityRel[AffinityWeak],MATCH(K19,AffinityRel[Affinity],0))</f>
        <v>2</v>
      </c>
      <c r="M19" s="21">
        <v>1</v>
      </c>
      <c r="N19" s="7">
        <v>2101</v>
      </c>
      <c r="O19">
        <f t="shared" si="2"/>
        <v>10</v>
      </c>
      <c r="P19" s="21">
        <f t="shared" si="0"/>
        <v>3</v>
      </c>
      <c r="Q19" s="21"/>
      <c r="R19" s="21"/>
      <c r="S19" s="21"/>
      <c r="T19" t="str">
        <f>IF(C19="Boss","--",INDEX('Enemy Waves'!AB:AB,IFERROR(MATCH('Mission Enemy Waves'!D:D,'Enemy Waves'!A:A,0),1)))</f>
        <v>Size Check</v>
      </c>
      <c r="U19">
        <f t="shared" si="3"/>
        <v>2</v>
      </c>
      <c r="V19">
        <f t="shared" si="4"/>
        <v>1</v>
      </c>
      <c r="W19">
        <f t="shared" si="5"/>
        <v>0</v>
      </c>
      <c r="X19">
        <f t="shared" si="6"/>
        <v>1</v>
      </c>
    </row>
    <row r="20" spans="1:24">
      <c r="A20">
        <v>7</v>
      </c>
      <c r="B20">
        <v>2</v>
      </c>
      <c r="C20" t="s">
        <v>14</v>
      </c>
      <c r="D20" s="79"/>
      <c r="F20" t="s">
        <v>416</v>
      </c>
      <c r="G20">
        <f t="shared" si="1"/>
        <v>100</v>
      </c>
      <c r="H20" s="21">
        <v>1</v>
      </c>
      <c r="I20" s="21" t="str">
        <f>INDEX(AutoWaveAffinity[Auto Wave Affinity ID],MATCH('Mission Enemy Waves'!K20,AutoWaveAffinity[QuestAffinityId],0))</f>
        <v>campaign-fire</v>
      </c>
      <c r="K20" s="21">
        <f>INDEX(Missions!K:K,MATCH('Mission Enemy Waves'!A:A,Missions!A:A,0))</f>
        <v>1</v>
      </c>
      <c r="L20" s="21">
        <f>INDEX(AffinityRel[AffinityWeak],MATCH(K20,AffinityRel[Affinity],0))</f>
        <v>2</v>
      </c>
      <c r="M20" s="21">
        <v>1</v>
      </c>
      <c r="N20" s="7">
        <v>3120</v>
      </c>
      <c r="O20">
        <f t="shared" si="2"/>
        <v>10</v>
      </c>
      <c r="P20" s="21">
        <f t="shared" si="0"/>
        <v>3</v>
      </c>
      <c r="Q20" s="21"/>
      <c r="R20" s="21"/>
      <c r="S20" s="21"/>
      <c r="T20" t="str">
        <f>IF(C20="Boss","--",INDEX('Enemy Waves'!AB:AB,IFERROR(MATCH('Mission Enemy Waves'!D:D,'Enemy Waves'!A:A,0),1)))</f>
        <v>Size Check</v>
      </c>
      <c r="U20">
        <f t="shared" si="3"/>
        <v>3</v>
      </c>
      <c r="V20">
        <f t="shared" si="4"/>
        <v>1</v>
      </c>
      <c r="W20">
        <f t="shared" si="5"/>
        <v>2</v>
      </c>
      <c r="X20">
        <f t="shared" si="6"/>
        <v>0</v>
      </c>
    </row>
    <row r="21" spans="1:24">
      <c r="A21">
        <v>7</v>
      </c>
      <c r="B21">
        <v>3</v>
      </c>
      <c r="C21" t="s">
        <v>14</v>
      </c>
      <c r="D21" s="79"/>
      <c r="F21" t="s">
        <v>999</v>
      </c>
      <c r="G21">
        <f t="shared" si="1"/>
        <v>100</v>
      </c>
      <c r="H21" s="21">
        <v>1</v>
      </c>
      <c r="I21" s="21" t="str">
        <f>INDEX(AutoWaveAffinity[Auto Wave Affinity ID],MATCH('Mission Enemy Waves'!K21,AutoWaveAffinity[QuestAffinityId],0))</f>
        <v>campaign-fire</v>
      </c>
      <c r="K21" s="21">
        <f>INDEX(Missions!K:K,MATCH('Mission Enemy Waves'!A:A,Missions!A:A,0))</f>
        <v>1</v>
      </c>
      <c r="L21" s="21">
        <f>INDEX(AffinityRel[AffinityWeak],MATCH(K21,AffinityRel[Affinity],0))</f>
        <v>2</v>
      </c>
      <c r="M21" s="21">
        <v>1</v>
      </c>
      <c r="N21" s="7">
        <v>5212</v>
      </c>
      <c r="O21">
        <f t="shared" si="2"/>
        <v>10</v>
      </c>
      <c r="P21" s="21">
        <f t="shared" si="0"/>
        <v>3</v>
      </c>
      <c r="Q21" s="21"/>
      <c r="R21" s="21"/>
      <c r="S21" s="21"/>
      <c r="T21" t="str">
        <f>IF(C21="Boss","--",INDEX('Enemy Waves'!AB:AB,IFERROR(MATCH('Mission Enemy Waves'!D:D,'Enemy Waves'!A:A,0),1)))</f>
        <v>Size Check</v>
      </c>
      <c r="U21">
        <f t="shared" si="3"/>
        <v>5</v>
      </c>
      <c r="V21">
        <f t="shared" si="4"/>
        <v>2</v>
      </c>
      <c r="W21">
        <f t="shared" si="5"/>
        <v>1</v>
      </c>
      <c r="X21">
        <f t="shared" si="6"/>
        <v>2</v>
      </c>
    </row>
    <row r="22" spans="1:24">
      <c r="A22">
        <v>8</v>
      </c>
      <c r="B22">
        <v>1</v>
      </c>
      <c r="C22" t="s">
        <v>14</v>
      </c>
      <c r="D22" s="79"/>
      <c r="F22" t="s">
        <v>411</v>
      </c>
      <c r="G22">
        <f t="shared" si="1"/>
        <v>100</v>
      </c>
      <c r="H22" s="21">
        <v>1</v>
      </c>
      <c r="I22" s="21" t="str">
        <f>INDEX(AutoWaveAffinity[Auto Wave Affinity ID],MATCH('Mission Enemy Waves'!K22,AutoWaveAffinity[QuestAffinityId],0))</f>
        <v>campaign-fire</v>
      </c>
      <c r="K22" s="21">
        <f>INDEX(Missions!K:K,MATCH('Mission Enemy Waves'!A:A,Missions!A:A,0))</f>
        <v>1</v>
      </c>
      <c r="L22" s="21">
        <f>INDEX(AffinityRel[AffinityWeak],MATCH(K22,AffinityRel[Affinity],0))</f>
        <v>2</v>
      </c>
      <c r="M22" s="21">
        <v>1</v>
      </c>
      <c r="N22" s="7">
        <v>4040</v>
      </c>
      <c r="O22">
        <f t="shared" si="2"/>
        <v>8</v>
      </c>
      <c r="P22" s="21">
        <f t="shared" si="0"/>
        <v>2</v>
      </c>
      <c r="Q22" s="81"/>
      <c r="R22" s="21"/>
      <c r="S22" s="21"/>
      <c r="T22" t="str">
        <f>IF(C22="Boss","--",INDEX('Enemy Waves'!AB:AB,IFERROR(MATCH('Mission Enemy Waves'!D:D,'Enemy Waves'!A:A,0),1)))</f>
        <v>Size Check</v>
      </c>
      <c r="U22">
        <f t="shared" si="3"/>
        <v>4</v>
      </c>
      <c r="V22">
        <f t="shared" si="4"/>
        <v>0</v>
      </c>
      <c r="W22">
        <f t="shared" si="5"/>
        <v>4</v>
      </c>
      <c r="X22">
        <f t="shared" si="6"/>
        <v>0</v>
      </c>
    </row>
    <row r="23" spans="1:24">
      <c r="A23">
        <v>8</v>
      </c>
      <c r="B23">
        <v>2</v>
      </c>
      <c r="C23" t="s">
        <v>14</v>
      </c>
      <c r="D23" s="79"/>
      <c r="F23" t="s">
        <v>411</v>
      </c>
      <c r="G23">
        <f t="shared" si="1"/>
        <v>100</v>
      </c>
      <c r="H23" s="21">
        <v>1</v>
      </c>
      <c r="I23" s="21" t="str">
        <f>INDEX(AutoWaveAffinity[Auto Wave Affinity ID],MATCH('Mission Enemy Waves'!K23,AutoWaveAffinity[QuestAffinityId],0))</f>
        <v>campaign-fire</v>
      </c>
      <c r="K23" s="21">
        <f>INDEX(Missions!K:K,MATCH('Mission Enemy Waves'!A:A,Missions!A:A,0))</f>
        <v>1</v>
      </c>
      <c r="L23" s="21">
        <f>INDEX(AffinityRel[AffinityWeak],MATCH(K23,AffinityRel[Affinity],0))</f>
        <v>2</v>
      </c>
      <c r="M23" s="21">
        <v>1</v>
      </c>
      <c r="N23" s="7">
        <v>4211</v>
      </c>
      <c r="O23">
        <f t="shared" si="2"/>
        <v>8</v>
      </c>
      <c r="P23" s="21">
        <f t="shared" si="0"/>
        <v>2</v>
      </c>
      <c r="Q23" s="37"/>
      <c r="R23" s="37"/>
      <c r="S23" s="37"/>
      <c r="T23" t="str">
        <f>IF(C23="Boss","--",INDEX('Enemy Waves'!AB:AB,IFERROR(MATCH('Mission Enemy Waves'!D:D,'Enemy Waves'!A:A,0),1)))</f>
        <v>Size Check</v>
      </c>
      <c r="U23">
        <f t="shared" si="3"/>
        <v>4</v>
      </c>
      <c r="V23">
        <f t="shared" si="4"/>
        <v>2</v>
      </c>
      <c r="W23">
        <f t="shared" si="5"/>
        <v>1</v>
      </c>
      <c r="X23">
        <f t="shared" si="6"/>
        <v>1</v>
      </c>
    </row>
    <row r="24" spans="1:24">
      <c r="A24">
        <v>9</v>
      </c>
      <c r="B24">
        <v>1</v>
      </c>
      <c r="C24" t="s">
        <v>14</v>
      </c>
      <c r="D24" s="79"/>
      <c r="F24" t="s">
        <v>410</v>
      </c>
      <c r="G24">
        <f t="shared" si="1"/>
        <v>100</v>
      </c>
      <c r="H24" s="21">
        <v>1</v>
      </c>
      <c r="I24" s="21" t="str">
        <f>INDEX(AutoWaveAffinity[Auto Wave Affinity ID],MATCH('Mission Enemy Waves'!K24,AutoWaveAffinity[QuestAffinityId],0))</f>
        <v>campaign-fire</v>
      </c>
      <c r="K24" s="21">
        <f>INDEX(Missions!K:K,MATCH('Mission Enemy Waves'!A:A,Missions!A:A,0))</f>
        <v>1</v>
      </c>
      <c r="L24" s="21">
        <f>INDEX(AffinityRel[AffinityWeak],MATCH(K24,AffinityRel[Affinity],0))</f>
        <v>2</v>
      </c>
      <c r="M24" s="21">
        <v>1</v>
      </c>
      <c r="N24" s="7">
        <v>3111</v>
      </c>
      <c r="O24">
        <f t="shared" si="2"/>
        <v>10</v>
      </c>
      <c r="P24" s="21">
        <f t="shared" si="0"/>
        <v>4</v>
      </c>
      <c r="Q24" s="37"/>
      <c r="R24" s="37"/>
      <c r="S24" s="37"/>
      <c r="T24" t="str">
        <f>IF(C24="Boss","--",INDEX('Enemy Waves'!AB:AB,IFERROR(MATCH('Mission Enemy Waves'!D:D,'Enemy Waves'!A:A,0),1)))</f>
        <v>Size Check</v>
      </c>
      <c r="U24">
        <f t="shared" si="3"/>
        <v>3</v>
      </c>
      <c r="V24">
        <f t="shared" si="4"/>
        <v>1</v>
      </c>
      <c r="W24">
        <f t="shared" si="5"/>
        <v>1</v>
      </c>
      <c r="X24">
        <f t="shared" si="6"/>
        <v>1</v>
      </c>
    </row>
    <row r="25" spans="1:24">
      <c r="A25">
        <v>9</v>
      </c>
      <c r="B25">
        <v>2</v>
      </c>
      <c r="C25" t="s">
        <v>14</v>
      </c>
      <c r="D25" s="79"/>
      <c r="F25" t="s">
        <v>409</v>
      </c>
      <c r="G25">
        <f t="shared" si="1"/>
        <v>100</v>
      </c>
      <c r="H25" s="21">
        <v>1</v>
      </c>
      <c r="I25" s="21" t="str">
        <f>INDEX(AutoWaveAffinity[Auto Wave Affinity ID],MATCH('Mission Enemy Waves'!K25,AutoWaveAffinity[QuestAffinityId],0))</f>
        <v>campaign-fire</v>
      </c>
      <c r="K25" s="21">
        <f>INDEX(Missions!K:K,MATCH('Mission Enemy Waves'!A:A,Missions!A:A,0))</f>
        <v>1</v>
      </c>
      <c r="L25" s="21">
        <f>INDEX(AffinityRel[AffinityWeak],MATCH(K25,AffinityRel[Affinity],0))</f>
        <v>2</v>
      </c>
      <c r="M25" s="21">
        <v>1</v>
      </c>
      <c r="N25" s="7">
        <v>2020</v>
      </c>
      <c r="O25">
        <f t="shared" si="2"/>
        <v>10</v>
      </c>
      <c r="P25" s="21">
        <f t="shared" si="0"/>
        <v>4</v>
      </c>
      <c r="Q25" s="37"/>
      <c r="R25" s="37"/>
      <c r="S25" s="37"/>
      <c r="T25" t="str">
        <f>IF(C25="Boss","--",INDEX('Enemy Waves'!AB:AB,IFERROR(MATCH('Mission Enemy Waves'!D:D,'Enemy Waves'!A:A,0),1)))</f>
        <v>Size Check</v>
      </c>
      <c r="U25">
        <f t="shared" si="3"/>
        <v>2</v>
      </c>
      <c r="V25">
        <f t="shared" si="4"/>
        <v>0</v>
      </c>
      <c r="W25">
        <f t="shared" si="5"/>
        <v>2</v>
      </c>
      <c r="X25">
        <f t="shared" si="6"/>
        <v>0</v>
      </c>
    </row>
    <row r="26" spans="1:24">
      <c r="A26">
        <v>9</v>
      </c>
      <c r="B26">
        <v>3</v>
      </c>
      <c r="C26" t="s">
        <v>14</v>
      </c>
      <c r="D26" s="79"/>
      <c r="F26" t="s">
        <v>416</v>
      </c>
      <c r="G26">
        <f t="shared" si="1"/>
        <v>100</v>
      </c>
      <c r="H26" s="21">
        <v>1</v>
      </c>
      <c r="I26" s="21" t="str">
        <f>INDEX(AutoWaveAffinity[Auto Wave Affinity ID],MATCH('Mission Enemy Waves'!K26,AutoWaveAffinity[QuestAffinityId],0))</f>
        <v>campaign-fire</v>
      </c>
      <c r="K26" s="21">
        <f>INDEX(Missions!K:K,MATCH('Mission Enemy Waves'!A:A,Missions!A:A,0))</f>
        <v>1</v>
      </c>
      <c r="L26" s="21">
        <f>INDEX(AffinityRel[AffinityWeak],MATCH(K26,AffinityRel[Affinity],0))</f>
        <v>2</v>
      </c>
      <c r="M26" s="21">
        <v>1</v>
      </c>
      <c r="N26" s="7">
        <v>3102</v>
      </c>
      <c r="O26">
        <f t="shared" si="2"/>
        <v>10</v>
      </c>
      <c r="P26" s="21">
        <f t="shared" si="0"/>
        <v>4</v>
      </c>
      <c r="Q26" s="37"/>
      <c r="R26" s="37"/>
      <c r="S26" s="37"/>
      <c r="T26" t="str">
        <f>IF(C26="Boss","--",INDEX('Enemy Waves'!AB:AB,IFERROR(MATCH('Mission Enemy Waves'!D:D,'Enemy Waves'!A:A,0),1)))</f>
        <v>Size Check</v>
      </c>
      <c r="U26">
        <f t="shared" si="3"/>
        <v>3</v>
      </c>
      <c r="V26">
        <f t="shared" si="4"/>
        <v>1</v>
      </c>
      <c r="W26">
        <f t="shared" si="5"/>
        <v>0</v>
      </c>
      <c r="X26">
        <f t="shared" si="6"/>
        <v>2</v>
      </c>
    </row>
    <row r="27" spans="1:24">
      <c r="A27">
        <v>9</v>
      </c>
      <c r="B27">
        <v>4</v>
      </c>
      <c r="C27" t="s">
        <v>14</v>
      </c>
      <c r="D27" s="79"/>
      <c r="F27" t="s">
        <v>409</v>
      </c>
      <c r="G27">
        <f t="shared" si="1"/>
        <v>100</v>
      </c>
      <c r="H27" s="21">
        <v>1</v>
      </c>
      <c r="I27" s="21" t="str">
        <f>INDEX(AutoWaveAffinity[Auto Wave Affinity ID],MATCH('Mission Enemy Waves'!K27,AutoWaveAffinity[QuestAffinityId],0))</f>
        <v>campaign-fire</v>
      </c>
      <c r="K27" s="21">
        <f>INDEX(Missions!K:K,MATCH('Mission Enemy Waves'!A:A,Missions!A:A,0))</f>
        <v>1</v>
      </c>
      <c r="L27" s="21">
        <f>INDEX(AffinityRel[AffinityWeak],MATCH(K27,AffinityRel[Affinity],0))</f>
        <v>2</v>
      </c>
      <c r="M27" s="21">
        <v>1</v>
      </c>
      <c r="N27" s="7">
        <v>2011</v>
      </c>
      <c r="O27">
        <f t="shared" si="2"/>
        <v>10</v>
      </c>
      <c r="P27" s="21">
        <f t="shared" si="0"/>
        <v>4</v>
      </c>
      <c r="Q27" s="37"/>
      <c r="R27" s="37"/>
      <c r="S27" s="37"/>
      <c r="T27" t="str">
        <f>IF(C27="Boss","--",INDEX('Enemy Waves'!AB:AB,IFERROR(MATCH('Mission Enemy Waves'!D:D,'Enemy Waves'!A:A,0),1)))</f>
        <v>Size Check</v>
      </c>
      <c r="U27">
        <f t="shared" si="3"/>
        <v>2</v>
      </c>
      <c r="V27">
        <f t="shared" si="4"/>
        <v>0</v>
      </c>
      <c r="W27">
        <f t="shared" si="5"/>
        <v>1</v>
      </c>
      <c r="X27">
        <f t="shared" si="6"/>
        <v>1</v>
      </c>
    </row>
    <row r="28" spans="1:24">
      <c r="A28">
        <v>10</v>
      </c>
      <c r="B28">
        <v>1</v>
      </c>
      <c r="C28" t="s">
        <v>14</v>
      </c>
      <c r="D28" s="79"/>
      <c r="F28" t="s">
        <v>412</v>
      </c>
      <c r="G28">
        <f t="shared" si="1"/>
        <v>100</v>
      </c>
      <c r="H28" s="21">
        <v>1</v>
      </c>
      <c r="I28" s="21" t="str">
        <f>INDEX(AutoWaveAffinity[Auto Wave Affinity ID],MATCH('Mission Enemy Waves'!K28,AutoWaveAffinity[QuestAffinityId],0))</f>
        <v>campaign-dark</v>
      </c>
      <c r="K28" s="21">
        <f>INDEX(Missions!K:K,MATCH('Mission Enemy Waves'!A:A,Missions!A:A,0))</f>
        <v>5</v>
      </c>
      <c r="L28" s="21">
        <f>INDEX(AffinityRel[AffinityWeak],MATCH(K28,AffinityRel[Affinity],0))</f>
        <v>4</v>
      </c>
      <c r="M28" s="21">
        <v>1</v>
      </c>
      <c r="N28" s="7">
        <v>5302</v>
      </c>
      <c r="O28">
        <f t="shared" si="2"/>
        <v>9</v>
      </c>
      <c r="P28" s="21">
        <f t="shared" si="0"/>
        <v>2</v>
      </c>
      <c r="Q28" s="37"/>
      <c r="R28" s="37"/>
      <c r="S28" s="37"/>
      <c r="T28" t="str">
        <f>IF(C28="Boss","--",INDEX('Enemy Waves'!AB:AB,IFERROR(MATCH('Mission Enemy Waves'!D:D,'Enemy Waves'!A:A,0),1)))</f>
        <v>Size Check</v>
      </c>
      <c r="U28">
        <f t="shared" si="3"/>
        <v>5</v>
      </c>
      <c r="V28">
        <f t="shared" si="4"/>
        <v>3</v>
      </c>
      <c r="W28">
        <f t="shared" si="5"/>
        <v>0</v>
      </c>
      <c r="X28">
        <f t="shared" si="6"/>
        <v>2</v>
      </c>
    </row>
    <row r="29" spans="1:24">
      <c r="A29">
        <v>10</v>
      </c>
      <c r="B29">
        <v>2</v>
      </c>
      <c r="C29" t="s">
        <v>14</v>
      </c>
      <c r="D29" s="79"/>
      <c r="F29" t="s">
        <v>411</v>
      </c>
      <c r="G29">
        <f t="shared" si="1"/>
        <v>100</v>
      </c>
      <c r="H29" s="21">
        <v>1</v>
      </c>
      <c r="I29" s="21" t="str">
        <f>INDEX(AutoWaveAffinity[Auto Wave Affinity ID],MATCH('Mission Enemy Waves'!K29,AutoWaveAffinity[QuestAffinityId],0))</f>
        <v>campaign-dark</v>
      </c>
      <c r="K29" s="21">
        <f>INDEX(Missions!K:K,MATCH('Mission Enemy Waves'!A:A,Missions!A:A,0))</f>
        <v>5</v>
      </c>
      <c r="L29" s="21">
        <f>INDEX(AffinityRel[AffinityWeak],MATCH(K29,AffinityRel[Affinity],0))</f>
        <v>4</v>
      </c>
      <c r="M29" s="21">
        <v>1</v>
      </c>
      <c r="N29" s="7">
        <v>4400</v>
      </c>
      <c r="O29">
        <f t="shared" si="2"/>
        <v>9</v>
      </c>
      <c r="P29" s="21">
        <f t="shared" si="0"/>
        <v>2</v>
      </c>
      <c r="Q29" s="37"/>
      <c r="R29" s="37"/>
      <c r="S29" s="37"/>
      <c r="T29" t="str">
        <f>IF(C29="Boss","--",INDEX('Enemy Waves'!AB:AB,IFERROR(MATCH('Mission Enemy Waves'!D:D,'Enemy Waves'!A:A,0),1)))</f>
        <v>Size Check</v>
      </c>
      <c r="U29">
        <f t="shared" si="3"/>
        <v>4</v>
      </c>
      <c r="V29">
        <f t="shared" si="4"/>
        <v>4</v>
      </c>
      <c r="W29">
        <f t="shared" si="5"/>
        <v>0</v>
      </c>
      <c r="X29">
        <f t="shared" si="6"/>
        <v>0</v>
      </c>
    </row>
    <row r="30" spans="1:24">
      <c r="A30">
        <v>11</v>
      </c>
      <c r="B30">
        <v>1</v>
      </c>
      <c r="C30" t="s">
        <v>14</v>
      </c>
      <c r="D30" s="79"/>
      <c r="F30" t="s">
        <v>999</v>
      </c>
      <c r="G30">
        <f t="shared" si="1"/>
        <v>100</v>
      </c>
      <c r="H30" s="21">
        <v>1</v>
      </c>
      <c r="I30" s="21" t="str">
        <f>INDEX(AutoWaveAffinity[Auto Wave Affinity ID],MATCH('Mission Enemy Waves'!K30,AutoWaveAffinity[QuestAffinityId],0))</f>
        <v>campaign-dark</v>
      </c>
      <c r="K30" s="21">
        <f>INDEX(Missions!K:K,MATCH('Mission Enemy Waves'!A:A,Missions!A:A,0))</f>
        <v>5</v>
      </c>
      <c r="L30" s="21">
        <f>INDEX(AffinityRel[AffinityWeak],MATCH(K30,AffinityRel[Affinity],0))</f>
        <v>4</v>
      </c>
      <c r="M30" s="21">
        <v>1</v>
      </c>
      <c r="N30" s="7">
        <v>5122</v>
      </c>
      <c r="O30">
        <f t="shared" si="2"/>
        <v>5</v>
      </c>
      <c r="P30" s="21">
        <f t="shared" si="0"/>
        <v>1</v>
      </c>
      <c r="Q30" s="37"/>
      <c r="R30" s="37"/>
      <c r="S30" s="37"/>
      <c r="T30" t="str">
        <f>IF(C30="Boss","--",INDEX('Enemy Waves'!AB:AB,IFERROR(MATCH('Mission Enemy Waves'!D:D,'Enemy Waves'!A:A,0),1)))</f>
        <v>Size Check</v>
      </c>
      <c r="U30">
        <f t="shared" si="3"/>
        <v>5</v>
      </c>
      <c r="V30">
        <f t="shared" si="4"/>
        <v>1</v>
      </c>
      <c r="W30">
        <f t="shared" si="5"/>
        <v>2</v>
      </c>
      <c r="X30">
        <f t="shared" si="6"/>
        <v>2</v>
      </c>
    </row>
    <row r="31" spans="1:24">
      <c r="A31">
        <v>12</v>
      </c>
      <c r="B31">
        <v>1</v>
      </c>
      <c r="C31" t="s">
        <v>14</v>
      </c>
      <c r="D31" s="79"/>
      <c r="F31" t="s">
        <v>413</v>
      </c>
      <c r="G31">
        <f t="shared" si="1"/>
        <v>100</v>
      </c>
      <c r="H31" s="21">
        <v>1</v>
      </c>
      <c r="I31" s="21" t="str">
        <f>INDEX(AutoWaveAffinity[Auto Wave Affinity ID],MATCH('Mission Enemy Waves'!K31,AutoWaveAffinity[QuestAffinityId],0))</f>
        <v>campaign-dark</v>
      </c>
      <c r="K31" s="21">
        <f>INDEX(Missions!K:K,MATCH('Mission Enemy Waves'!A:A,Missions!A:A,0))</f>
        <v>5</v>
      </c>
      <c r="L31" s="21">
        <f>INDEX(AffinityRel[AffinityWeak],MATCH(K31,AffinityRel[Affinity],0))</f>
        <v>4</v>
      </c>
      <c r="M31" s="21">
        <v>1</v>
      </c>
      <c r="N31" s="7">
        <v>2002</v>
      </c>
      <c r="O31">
        <f t="shared" si="2"/>
        <v>10</v>
      </c>
      <c r="P31" s="21">
        <f t="shared" si="0"/>
        <v>4</v>
      </c>
      <c r="Q31" s="37"/>
      <c r="R31" s="37"/>
      <c r="S31" s="37"/>
      <c r="T31" t="str">
        <f>IF(C31="Boss","--",INDEX('Enemy Waves'!AB:AB,IFERROR(MATCH('Mission Enemy Waves'!D:D,'Enemy Waves'!A:A,0),1)))</f>
        <v>Size Check</v>
      </c>
      <c r="U31">
        <f t="shared" si="3"/>
        <v>2</v>
      </c>
      <c r="V31">
        <f t="shared" si="4"/>
        <v>0</v>
      </c>
      <c r="W31">
        <f t="shared" si="5"/>
        <v>0</v>
      </c>
      <c r="X31">
        <f t="shared" si="6"/>
        <v>2</v>
      </c>
    </row>
    <row r="32" spans="1:24">
      <c r="A32">
        <v>12</v>
      </c>
      <c r="B32">
        <v>2</v>
      </c>
      <c r="C32" t="s">
        <v>14</v>
      </c>
      <c r="D32" s="79"/>
      <c r="F32" t="s">
        <v>410</v>
      </c>
      <c r="G32">
        <f t="shared" si="1"/>
        <v>100</v>
      </c>
      <c r="H32" s="21">
        <v>1</v>
      </c>
      <c r="I32" s="21" t="str">
        <f>INDEX(AutoWaveAffinity[Auto Wave Affinity ID],MATCH('Mission Enemy Waves'!K32,AutoWaveAffinity[QuestAffinityId],0))</f>
        <v>campaign-dark</v>
      </c>
      <c r="K32" s="21">
        <f>INDEX(Missions!K:K,MATCH('Mission Enemy Waves'!A:A,Missions!A:A,0))</f>
        <v>5</v>
      </c>
      <c r="L32" s="21">
        <f>INDEX(AffinityRel[AffinityWeak],MATCH(K32,AffinityRel[Affinity],0))</f>
        <v>4</v>
      </c>
      <c r="M32" s="21">
        <v>1</v>
      </c>
      <c r="N32" s="7">
        <v>3030</v>
      </c>
      <c r="O32">
        <f t="shared" si="2"/>
        <v>10</v>
      </c>
      <c r="P32" s="21">
        <f t="shared" si="0"/>
        <v>4</v>
      </c>
      <c r="Q32" s="37"/>
      <c r="R32" s="37"/>
      <c r="S32" s="37"/>
      <c r="T32" t="str">
        <f>IF(C32="Boss","--",INDEX('Enemy Waves'!AB:AB,IFERROR(MATCH('Mission Enemy Waves'!D:D,'Enemy Waves'!A:A,0),1)))</f>
        <v>Size Check</v>
      </c>
      <c r="U32">
        <f t="shared" si="3"/>
        <v>3</v>
      </c>
      <c r="V32">
        <f t="shared" si="4"/>
        <v>0</v>
      </c>
      <c r="W32">
        <f t="shared" si="5"/>
        <v>3</v>
      </c>
      <c r="X32">
        <f t="shared" si="6"/>
        <v>0</v>
      </c>
    </row>
    <row r="33" spans="1:24">
      <c r="A33">
        <v>12</v>
      </c>
      <c r="B33">
        <v>3</v>
      </c>
      <c r="C33" t="s">
        <v>14</v>
      </c>
      <c r="D33" s="79"/>
      <c r="F33" t="s">
        <v>409</v>
      </c>
      <c r="G33">
        <f t="shared" si="1"/>
        <v>100</v>
      </c>
      <c r="H33" s="21">
        <v>1</v>
      </c>
      <c r="I33" s="21" t="str">
        <f>INDEX(AutoWaveAffinity[Auto Wave Affinity ID],MATCH('Mission Enemy Waves'!K33,AutoWaveAffinity[QuestAffinityId],0))</f>
        <v>campaign-dark</v>
      </c>
      <c r="K33" s="21">
        <f>INDEX(Missions!K:K,MATCH('Mission Enemy Waves'!A:A,Missions!A:A,0))</f>
        <v>5</v>
      </c>
      <c r="L33" s="21">
        <f>INDEX(AffinityRel[AffinityWeak],MATCH(K33,AffinityRel[Affinity],0))</f>
        <v>4</v>
      </c>
      <c r="M33" s="21">
        <v>1</v>
      </c>
      <c r="N33" s="7">
        <v>2200</v>
      </c>
      <c r="O33">
        <f t="shared" si="2"/>
        <v>10</v>
      </c>
      <c r="P33" s="21">
        <f t="shared" si="0"/>
        <v>4</v>
      </c>
      <c r="Q33" s="37"/>
      <c r="R33" s="37"/>
      <c r="S33" s="37"/>
      <c r="T33" t="str">
        <f>IF(C33="Boss","--",INDEX('Enemy Waves'!AB:AB,IFERROR(MATCH('Mission Enemy Waves'!D:D,'Enemy Waves'!A:A,0),1)))</f>
        <v>Size Check</v>
      </c>
      <c r="U33">
        <f t="shared" si="3"/>
        <v>2</v>
      </c>
      <c r="V33">
        <f t="shared" si="4"/>
        <v>2</v>
      </c>
      <c r="W33">
        <f t="shared" si="5"/>
        <v>0</v>
      </c>
      <c r="X33">
        <f t="shared" si="6"/>
        <v>0</v>
      </c>
    </row>
    <row r="34" spans="1:24">
      <c r="A34">
        <v>12</v>
      </c>
      <c r="B34">
        <v>4</v>
      </c>
      <c r="C34" t="s">
        <v>14</v>
      </c>
      <c r="D34" s="79"/>
      <c r="F34" t="s">
        <v>416</v>
      </c>
      <c r="G34">
        <f t="shared" si="1"/>
        <v>100</v>
      </c>
      <c r="H34" s="21">
        <v>1</v>
      </c>
      <c r="I34" s="21" t="str">
        <f>INDEX(AutoWaveAffinity[Auto Wave Affinity ID],MATCH('Mission Enemy Waves'!K34,AutoWaveAffinity[QuestAffinityId],0))</f>
        <v>campaign-dark</v>
      </c>
      <c r="K34" s="21">
        <f>INDEX(Missions!K:K,MATCH('Mission Enemy Waves'!A:A,Missions!A:A,0))</f>
        <v>5</v>
      </c>
      <c r="L34" s="21">
        <f>INDEX(AffinityRel[AffinityWeak],MATCH(K34,AffinityRel[Affinity],0))</f>
        <v>4</v>
      </c>
      <c r="M34" s="21">
        <v>1</v>
      </c>
      <c r="N34" s="7">
        <v>3021</v>
      </c>
      <c r="O34">
        <f t="shared" si="2"/>
        <v>10</v>
      </c>
      <c r="P34" s="21">
        <f t="shared" si="0"/>
        <v>4</v>
      </c>
      <c r="Q34" s="37"/>
      <c r="R34" s="37"/>
      <c r="S34" s="37"/>
      <c r="T34" t="str">
        <f>IF(C34="Boss","--",INDEX('Enemy Waves'!AB:AB,IFERROR(MATCH('Mission Enemy Waves'!D:D,'Enemy Waves'!A:A,0),1)))</f>
        <v>Size Check</v>
      </c>
      <c r="U34">
        <f t="shared" si="3"/>
        <v>3</v>
      </c>
      <c r="V34">
        <f t="shared" si="4"/>
        <v>0</v>
      </c>
      <c r="W34">
        <f t="shared" si="5"/>
        <v>2</v>
      </c>
      <c r="X34">
        <f t="shared" si="6"/>
        <v>1</v>
      </c>
    </row>
    <row r="35" spans="1:24">
      <c r="A35">
        <v>13</v>
      </c>
      <c r="B35">
        <v>1</v>
      </c>
      <c r="C35" t="s">
        <v>14</v>
      </c>
      <c r="D35" s="79"/>
      <c r="F35" t="s">
        <v>417</v>
      </c>
      <c r="G35">
        <f t="shared" si="1"/>
        <v>100</v>
      </c>
      <c r="H35" s="21">
        <v>1</v>
      </c>
      <c r="I35" s="21" t="str">
        <f>INDEX(AutoWaveAffinity[Auto Wave Affinity ID],MATCH('Mission Enemy Waves'!K35,AutoWaveAffinity[QuestAffinityId],0))</f>
        <v>campaign-light</v>
      </c>
      <c r="K35" s="21">
        <f>INDEX(Missions!K:K,MATCH('Mission Enemy Waves'!A:A,Missions!A:A,0))</f>
        <v>4</v>
      </c>
      <c r="L35" s="21">
        <f>INDEX(AffinityRel[AffinityWeak],MATCH(K35,AffinityRel[Affinity],0))</f>
        <v>5</v>
      </c>
      <c r="M35" s="21">
        <v>1</v>
      </c>
      <c r="N35" s="7">
        <v>3012</v>
      </c>
      <c r="O35">
        <f t="shared" si="2"/>
        <v>9</v>
      </c>
      <c r="P35" s="21">
        <f t="shared" si="0"/>
        <v>3</v>
      </c>
      <c r="Q35" s="37"/>
      <c r="R35" s="37"/>
      <c r="S35" s="37"/>
      <c r="T35" t="str">
        <f>IF(C35="Boss","--",INDEX('Enemy Waves'!AB:AB,IFERROR(MATCH('Mission Enemy Waves'!D:D,'Enemy Waves'!A:A,0),1)))</f>
        <v>Size Check</v>
      </c>
      <c r="U35">
        <f t="shared" si="3"/>
        <v>3</v>
      </c>
      <c r="V35">
        <f t="shared" si="4"/>
        <v>0</v>
      </c>
      <c r="W35">
        <f t="shared" si="5"/>
        <v>1</v>
      </c>
      <c r="X35">
        <f t="shared" si="6"/>
        <v>2</v>
      </c>
    </row>
    <row r="36" spans="1:24">
      <c r="A36">
        <v>13</v>
      </c>
      <c r="B36">
        <v>2</v>
      </c>
      <c r="C36" t="s">
        <v>14</v>
      </c>
      <c r="D36" s="79"/>
      <c r="F36" t="s">
        <v>409</v>
      </c>
      <c r="G36">
        <f t="shared" si="1"/>
        <v>100</v>
      </c>
      <c r="H36" s="21">
        <v>1</v>
      </c>
      <c r="I36" s="21" t="str">
        <f>INDEX(AutoWaveAffinity[Auto Wave Affinity ID],MATCH('Mission Enemy Waves'!K36,AutoWaveAffinity[QuestAffinityId],0))</f>
        <v>campaign-light</v>
      </c>
      <c r="K36" s="21">
        <f>INDEX(Missions!K:K,MATCH('Mission Enemy Waves'!A:A,Missions!A:A,0))</f>
        <v>4</v>
      </c>
      <c r="L36" s="21">
        <f>INDEX(AffinityRel[AffinityWeak],MATCH(K36,AffinityRel[Affinity],0))</f>
        <v>5</v>
      </c>
      <c r="M36" s="21">
        <v>1</v>
      </c>
      <c r="N36" s="7">
        <v>2110</v>
      </c>
      <c r="O36">
        <f t="shared" si="2"/>
        <v>9</v>
      </c>
      <c r="P36" s="21">
        <f t="shared" si="0"/>
        <v>3</v>
      </c>
      <c r="Q36" s="37"/>
      <c r="R36" s="37"/>
      <c r="S36" s="37"/>
      <c r="T36" t="str">
        <f>IF(C36="Boss","--",INDEX('Enemy Waves'!AB:AB,IFERROR(MATCH('Mission Enemy Waves'!D:D,'Enemy Waves'!A:A,0),1)))</f>
        <v>Size Check</v>
      </c>
      <c r="U36">
        <f t="shared" si="3"/>
        <v>2</v>
      </c>
      <c r="V36">
        <f t="shared" si="4"/>
        <v>1</v>
      </c>
      <c r="W36">
        <f t="shared" si="5"/>
        <v>1</v>
      </c>
      <c r="X36">
        <f t="shared" si="6"/>
        <v>0</v>
      </c>
    </row>
    <row r="37" spans="1:24">
      <c r="A37">
        <v>13</v>
      </c>
      <c r="B37">
        <v>3</v>
      </c>
      <c r="C37" t="s">
        <v>14</v>
      </c>
      <c r="D37" s="79"/>
      <c r="F37" t="s">
        <v>411</v>
      </c>
      <c r="G37">
        <f t="shared" si="1"/>
        <v>100</v>
      </c>
      <c r="H37" s="21">
        <v>1</v>
      </c>
      <c r="I37" s="21" t="str">
        <f>INDEX(AutoWaveAffinity[Auto Wave Affinity ID],MATCH('Mission Enemy Waves'!K37,AutoWaveAffinity[QuestAffinityId],0))</f>
        <v>campaign-light</v>
      </c>
      <c r="K37" s="21">
        <f>INDEX(Missions!K:K,MATCH('Mission Enemy Waves'!A:A,Missions!A:A,0))</f>
        <v>4</v>
      </c>
      <c r="L37" s="21">
        <f>INDEX(AffinityRel[AffinityWeak],MATCH(K37,AffinityRel[Affinity],0))</f>
        <v>5</v>
      </c>
      <c r="M37" s="21">
        <v>1</v>
      </c>
      <c r="N37" s="7">
        <v>4220</v>
      </c>
      <c r="O37">
        <f t="shared" si="2"/>
        <v>9</v>
      </c>
      <c r="P37" s="21">
        <f t="shared" si="0"/>
        <v>3</v>
      </c>
      <c r="Q37" s="37"/>
      <c r="R37" s="37"/>
      <c r="S37" s="37"/>
      <c r="T37" t="str">
        <f>IF(C37="Boss","--",INDEX('Enemy Waves'!AB:AB,IFERROR(MATCH('Mission Enemy Waves'!D:D,'Enemy Waves'!A:A,0),1)))</f>
        <v>Size Check</v>
      </c>
      <c r="U37">
        <f t="shared" ref="U37:U68" si="7">IF(C37="Standard",SUM(V37:X37),0)</f>
        <v>4</v>
      </c>
      <c r="V37">
        <f t="shared" ref="V37:V68" si="8">IF($C37="Standard",INT(LEFT(RIGHT($N37,3),1)),0)</f>
        <v>2</v>
      </c>
      <c r="W37">
        <f t="shared" ref="W37:W68" si="9">IF($C37="Standard",INT(LEFT(RIGHT($N37,2),1)),0)</f>
        <v>2</v>
      </c>
      <c r="X37">
        <f t="shared" ref="X37:X68" si="10">IF($C37="Standard",INT(LEFT(RIGHT($N37,1),1)),0)</f>
        <v>0</v>
      </c>
    </row>
    <row r="38" spans="1:24">
      <c r="A38">
        <v>14</v>
      </c>
      <c r="B38">
        <v>1</v>
      </c>
      <c r="C38" t="s">
        <v>14</v>
      </c>
      <c r="D38" s="79"/>
      <c r="F38" t="s">
        <v>412</v>
      </c>
      <c r="G38">
        <f t="shared" si="1"/>
        <v>100</v>
      </c>
      <c r="H38" s="21">
        <v>1</v>
      </c>
      <c r="I38" s="21" t="str">
        <f>INDEX(AutoWaveAffinity[Auto Wave Affinity ID],MATCH('Mission Enemy Waves'!K38,AutoWaveAffinity[QuestAffinityId],0))</f>
        <v>campaign-light</v>
      </c>
      <c r="K38" s="21">
        <f>INDEX(Missions!K:K,MATCH('Mission Enemy Waves'!A:A,Missions!A:A,0))</f>
        <v>4</v>
      </c>
      <c r="L38" s="21">
        <f>INDEX(AffinityRel[AffinityWeak],MATCH(K38,AffinityRel[Affinity],0))</f>
        <v>5</v>
      </c>
      <c r="M38" s="21">
        <v>1</v>
      </c>
      <c r="N38" s="7">
        <v>5203</v>
      </c>
      <c r="O38">
        <f t="shared" si="2"/>
        <v>10</v>
      </c>
      <c r="P38" s="21">
        <f t="shared" si="0"/>
        <v>2</v>
      </c>
      <c r="T38" t="str">
        <f>IF(C38="Boss","--",INDEX('Enemy Waves'!AB:AB,IFERROR(MATCH('Mission Enemy Waves'!D:D,'Enemy Waves'!A:A,0),1)))</f>
        <v>Size Check</v>
      </c>
      <c r="U38">
        <f t="shared" si="7"/>
        <v>5</v>
      </c>
      <c r="V38">
        <f t="shared" si="8"/>
        <v>2</v>
      </c>
      <c r="W38">
        <f t="shared" si="9"/>
        <v>0</v>
      </c>
      <c r="X38">
        <f t="shared" si="10"/>
        <v>3</v>
      </c>
    </row>
    <row r="39" spans="1:24">
      <c r="A39">
        <v>14</v>
      </c>
      <c r="B39">
        <v>2</v>
      </c>
      <c r="C39" t="s">
        <v>14</v>
      </c>
      <c r="D39" s="79"/>
      <c r="F39" t="s">
        <v>412</v>
      </c>
      <c r="G39">
        <f t="shared" si="1"/>
        <v>100</v>
      </c>
      <c r="H39" s="21">
        <v>1</v>
      </c>
      <c r="I39" s="21" t="str">
        <f>INDEX(AutoWaveAffinity[Auto Wave Affinity ID],MATCH('Mission Enemy Waves'!K39,AutoWaveAffinity[QuestAffinityId],0))</f>
        <v>campaign-light</v>
      </c>
      <c r="K39" s="21">
        <f>INDEX(Missions!K:K,MATCH('Mission Enemy Waves'!A:A,Missions!A:A,0))</f>
        <v>4</v>
      </c>
      <c r="L39" s="21">
        <f>INDEX(AffinityRel[AffinityWeak],MATCH(K39,AffinityRel[Affinity],0))</f>
        <v>5</v>
      </c>
      <c r="M39" s="21">
        <v>1</v>
      </c>
      <c r="N39" s="7">
        <v>5050</v>
      </c>
      <c r="O39">
        <f t="shared" si="2"/>
        <v>10</v>
      </c>
      <c r="P39" s="21">
        <f t="shared" si="0"/>
        <v>2</v>
      </c>
      <c r="T39" t="str">
        <f>IF(C39="Boss","--",INDEX('Enemy Waves'!AB:AB,IFERROR(MATCH('Mission Enemy Waves'!D:D,'Enemy Waves'!A:A,0),1)))</f>
        <v>Size Check</v>
      </c>
      <c r="U39">
        <f t="shared" si="7"/>
        <v>5</v>
      </c>
      <c r="V39">
        <f t="shared" si="8"/>
        <v>0</v>
      </c>
      <c r="W39">
        <f t="shared" si="9"/>
        <v>5</v>
      </c>
      <c r="X39">
        <f t="shared" si="10"/>
        <v>0</v>
      </c>
    </row>
    <row r="40" spans="1:24">
      <c r="A40">
        <v>15</v>
      </c>
      <c r="B40">
        <v>1</v>
      </c>
      <c r="C40" t="s">
        <v>14</v>
      </c>
      <c r="D40" s="79"/>
      <c r="F40" t="s">
        <v>409</v>
      </c>
      <c r="G40">
        <f t="shared" si="1"/>
        <v>100</v>
      </c>
      <c r="H40" s="21">
        <v>1</v>
      </c>
      <c r="I40" s="21" t="str">
        <f>INDEX(AutoWaveAffinity[Auto Wave Affinity ID],MATCH('Mission Enemy Waves'!K40,AutoWaveAffinity[QuestAffinityId],0))</f>
        <v>campaign-light</v>
      </c>
      <c r="K40" s="21">
        <f>INDEX(Missions!K:K,MATCH('Mission Enemy Waves'!A:A,Missions!A:A,0))</f>
        <v>4</v>
      </c>
      <c r="L40" s="21">
        <f>INDEX(AffinityRel[AffinityWeak],MATCH(K40,AffinityRel[Affinity],0))</f>
        <v>5</v>
      </c>
      <c r="M40" s="21">
        <v>1</v>
      </c>
      <c r="N40" s="7">
        <v>2101</v>
      </c>
      <c r="O40">
        <f t="shared" si="2"/>
        <v>10</v>
      </c>
      <c r="P40" s="21">
        <f t="shared" si="0"/>
        <v>4</v>
      </c>
      <c r="T40" t="str">
        <f>IF(C40="Boss","--",INDEX('Enemy Waves'!AB:AB,IFERROR(MATCH('Mission Enemy Waves'!D:D,'Enemy Waves'!A:A,0),1)))</f>
        <v>Size Check</v>
      </c>
      <c r="U40">
        <f t="shared" si="7"/>
        <v>2</v>
      </c>
      <c r="V40">
        <f t="shared" si="8"/>
        <v>1</v>
      </c>
      <c r="W40">
        <f t="shared" si="9"/>
        <v>0</v>
      </c>
      <c r="X40">
        <f t="shared" si="10"/>
        <v>1</v>
      </c>
    </row>
    <row r="41" spans="1:24">
      <c r="A41">
        <v>15</v>
      </c>
      <c r="B41">
        <v>2</v>
      </c>
      <c r="C41" t="s">
        <v>14</v>
      </c>
      <c r="D41" s="79"/>
      <c r="F41" t="s">
        <v>410</v>
      </c>
      <c r="G41">
        <f t="shared" si="1"/>
        <v>100</v>
      </c>
      <c r="H41" s="21">
        <v>1</v>
      </c>
      <c r="I41" s="21" t="str">
        <f>INDEX(AutoWaveAffinity[Auto Wave Affinity ID],MATCH('Mission Enemy Waves'!K41,AutoWaveAffinity[QuestAffinityId],0))</f>
        <v>campaign-light</v>
      </c>
      <c r="K41" s="21">
        <f>INDEX(Missions!K:K,MATCH('Mission Enemy Waves'!A:A,Missions!A:A,0))</f>
        <v>4</v>
      </c>
      <c r="L41" s="21">
        <f>INDEX(AffinityRel[AffinityWeak],MATCH(K41,AffinityRel[Affinity],0))</f>
        <v>5</v>
      </c>
      <c r="M41" s="21">
        <v>1</v>
      </c>
      <c r="N41" s="7">
        <v>3300</v>
      </c>
      <c r="O41">
        <f t="shared" si="2"/>
        <v>10</v>
      </c>
      <c r="P41" s="21">
        <f t="shared" si="0"/>
        <v>4</v>
      </c>
      <c r="T41" t="str">
        <f>IF(C41="Boss","--",INDEX('Enemy Waves'!AB:AB,IFERROR(MATCH('Mission Enemy Waves'!D:D,'Enemy Waves'!A:A,0),1)))</f>
        <v>Size Check</v>
      </c>
      <c r="U41">
        <f t="shared" si="7"/>
        <v>3</v>
      </c>
      <c r="V41">
        <f t="shared" si="8"/>
        <v>3</v>
      </c>
      <c r="W41">
        <f t="shared" si="9"/>
        <v>0</v>
      </c>
      <c r="X41">
        <f t="shared" si="10"/>
        <v>0</v>
      </c>
    </row>
    <row r="42" spans="1:24">
      <c r="A42">
        <v>15</v>
      </c>
      <c r="B42">
        <v>3</v>
      </c>
      <c r="C42" t="s">
        <v>14</v>
      </c>
      <c r="D42" s="79"/>
      <c r="F42" t="s">
        <v>409</v>
      </c>
      <c r="G42">
        <f t="shared" si="1"/>
        <v>100</v>
      </c>
      <c r="H42" s="21">
        <v>1</v>
      </c>
      <c r="I42" s="21" t="str">
        <f>INDEX(AutoWaveAffinity[Auto Wave Affinity ID],MATCH('Mission Enemy Waves'!K42,AutoWaveAffinity[QuestAffinityId],0))</f>
        <v>campaign-light</v>
      </c>
      <c r="K42" s="21">
        <f>INDEX(Missions!K:K,MATCH('Mission Enemy Waves'!A:A,Missions!A:A,0))</f>
        <v>4</v>
      </c>
      <c r="L42" s="21">
        <f>INDEX(AffinityRel[AffinityWeak],MATCH(K42,AffinityRel[Affinity],0))</f>
        <v>5</v>
      </c>
      <c r="M42" s="21">
        <v>1</v>
      </c>
      <c r="N42" s="7">
        <v>2020</v>
      </c>
      <c r="O42">
        <f t="shared" si="2"/>
        <v>10</v>
      </c>
      <c r="P42" s="21">
        <f t="shared" si="0"/>
        <v>4</v>
      </c>
      <c r="T42" t="str">
        <f>IF(C42="Boss","--",INDEX('Enemy Waves'!AB:AB,IFERROR(MATCH('Mission Enemy Waves'!D:D,'Enemy Waves'!A:A,0),1)))</f>
        <v>Size Check</v>
      </c>
      <c r="U42">
        <f t="shared" si="7"/>
        <v>2</v>
      </c>
      <c r="V42">
        <f t="shared" si="8"/>
        <v>0</v>
      </c>
      <c r="W42">
        <f t="shared" si="9"/>
        <v>2</v>
      </c>
      <c r="X42">
        <f t="shared" si="10"/>
        <v>0</v>
      </c>
    </row>
    <row r="43" spans="1:24">
      <c r="A43">
        <v>15</v>
      </c>
      <c r="B43">
        <v>4</v>
      </c>
      <c r="C43" t="s">
        <v>14</v>
      </c>
      <c r="D43" s="79"/>
      <c r="F43" t="s">
        <v>410</v>
      </c>
      <c r="G43">
        <f t="shared" si="1"/>
        <v>100</v>
      </c>
      <c r="H43" s="21">
        <v>1</v>
      </c>
      <c r="I43" s="21" t="str">
        <f>INDEX(AutoWaveAffinity[Auto Wave Affinity ID],MATCH('Mission Enemy Waves'!K43,AutoWaveAffinity[QuestAffinityId],0))</f>
        <v>campaign-light</v>
      </c>
      <c r="K43" s="21">
        <f>INDEX(Missions!K:K,MATCH('Mission Enemy Waves'!A:A,Missions!A:A,0))</f>
        <v>4</v>
      </c>
      <c r="L43" s="21">
        <f>INDEX(AffinityRel[AffinityWeak],MATCH(K43,AffinityRel[Affinity],0))</f>
        <v>5</v>
      </c>
      <c r="M43" s="21">
        <v>1</v>
      </c>
      <c r="N43" s="7">
        <v>3210</v>
      </c>
      <c r="O43">
        <f t="shared" si="2"/>
        <v>10</v>
      </c>
      <c r="P43" s="21">
        <f t="shared" si="0"/>
        <v>4</v>
      </c>
      <c r="T43" t="str">
        <f>IF(C43="Boss","--",INDEX('Enemy Waves'!AB:AB,IFERROR(MATCH('Mission Enemy Waves'!D:D,'Enemy Waves'!A:A,0),1)))</f>
        <v>Size Check</v>
      </c>
      <c r="U43">
        <f t="shared" si="7"/>
        <v>3</v>
      </c>
      <c r="V43">
        <f t="shared" si="8"/>
        <v>2</v>
      </c>
      <c r="W43">
        <f t="shared" si="9"/>
        <v>1</v>
      </c>
      <c r="X43">
        <f t="shared" si="10"/>
        <v>0</v>
      </c>
    </row>
    <row r="44" spans="1:24">
      <c r="A44">
        <v>16</v>
      </c>
      <c r="B44">
        <v>1</v>
      </c>
      <c r="C44" t="s">
        <v>14</v>
      </c>
      <c r="D44" s="79"/>
      <c r="F44" t="s">
        <v>418</v>
      </c>
      <c r="G44">
        <f t="shared" si="1"/>
        <v>100</v>
      </c>
      <c r="H44" s="21">
        <v>2</v>
      </c>
      <c r="I44" s="21" t="str">
        <f>INDEX(AutoWaveAffinity[Auto Wave Affinity ID],MATCH('Mission Enemy Waves'!K44,AutoWaveAffinity[QuestAffinityId],0))</f>
        <v>campaign-water</v>
      </c>
      <c r="K44" s="21">
        <f>INDEX(Missions!K:K,MATCH('Mission Enemy Waves'!A:A,Missions!A:A,0))</f>
        <v>3</v>
      </c>
      <c r="L44" s="21">
        <f>INDEX(AffinityRel[AffinityWeak],MATCH(K44,AffinityRel[Affinity],0))</f>
        <v>1</v>
      </c>
      <c r="M44" s="21">
        <v>2</v>
      </c>
      <c r="N44" s="7">
        <v>4040</v>
      </c>
      <c r="O44">
        <f t="shared" si="2"/>
        <v>9</v>
      </c>
      <c r="P44" s="21">
        <f t="shared" si="0"/>
        <v>2</v>
      </c>
      <c r="R44">
        <v>1</v>
      </c>
      <c r="S44">
        <v>4</v>
      </c>
      <c r="T44" t="str">
        <f>IF(C44="Boss","--",INDEX('Enemy Waves'!AB:AB,IFERROR(MATCH('Mission Enemy Waves'!D:D,'Enemy Waves'!A:A,0),1)))</f>
        <v>Size Check</v>
      </c>
      <c r="U44">
        <f t="shared" si="7"/>
        <v>4</v>
      </c>
      <c r="V44">
        <f t="shared" si="8"/>
        <v>0</v>
      </c>
      <c r="W44">
        <f t="shared" si="9"/>
        <v>4</v>
      </c>
      <c r="X44">
        <f t="shared" si="10"/>
        <v>0</v>
      </c>
    </row>
    <row r="45" spans="1:24">
      <c r="A45">
        <v>16</v>
      </c>
      <c r="B45">
        <v>2</v>
      </c>
      <c r="C45" t="s">
        <v>14</v>
      </c>
      <c r="D45" s="79"/>
      <c r="F45" t="s">
        <v>412</v>
      </c>
      <c r="G45">
        <f t="shared" si="1"/>
        <v>100</v>
      </c>
      <c r="H45" s="21">
        <v>2</v>
      </c>
      <c r="I45" s="21" t="str">
        <f>INDEX(AutoWaveAffinity[Auto Wave Affinity ID],MATCH('Mission Enemy Waves'!K45,AutoWaveAffinity[QuestAffinityId],0))</f>
        <v>campaign-water</v>
      </c>
      <c r="K45" s="21">
        <f>INDEX(Missions!K:K,MATCH('Mission Enemy Waves'!A:A,Missions!A:A,0))</f>
        <v>3</v>
      </c>
      <c r="L45" s="21">
        <f>INDEX(AffinityRel[AffinityWeak],MATCH(K45,AffinityRel[Affinity],0))</f>
        <v>1</v>
      </c>
      <c r="M45" s="21">
        <v>2</v>
      </c>
      <c r="N45" s="7">
        <v>5023</v>
      </c>
      <c r="O45">
        <f t="shared" si="2"/>
        <v>9</v>
      </c>
      <c r="P45" s="21">
        <f t="shared" si="0"/>
        <v>2</v>
      </c>
      <c r="R45">
        <v>2</v>
      </c>
      <c r="S45">
        <v>5</v>
      </c>
      <c r="T45" t="str">
        <f>IF(C45="Boss","--",INDEX('Enemy Waves'!AB:AB,IFERROR(MATCH('Mission Enemy Waves'!D:D,'Enemy Waves'!A:A,0),1)))</f>
        <v>Size Check</v>
      </c>
      <c r="U45">
        <f t="shared" si="7"/>
        <v>5</v>
      </c>
      <c r="V45">
        <f t="shared" si="8"/>
        <v>0</v>
      </c>
      <c r="W45">
        <f t="shared" si="9"/>
        <v>2</v>
      </c>
      <c r="X45">
        <f t="shared" si="10"/>
        <v>3</v>
      </c>
    </row>
    <row r="46" spans="1:24">
      <c r="A46">
        <v>17</v>
      </c>
      <c r="B46">
        <v>1</v>
      </c>
      <c r="C46" t="s">
        <v>14</v>
      </c>
      <c r="D46" s="79"/>
      <c r="F46" t="s">
        <v>409</v>
      </c>
      <c r="G46">
        <f t="shared" si="1"/>
        <v>100</v>
      </c>
      <c r="H46" s="21">
        <v>2</v>
      </c>
      <c r="I46" s="21" t="str">
        <f>INDEX(AutoWaveAffinity[Auto Wave Affinity ID],MATCH('Mission Enemy Waves'!K46,AutoWaveAffinity[QuestAffinityId],0))</f>
        <v>campaign-water</v>
      </c>
      <c r="K46" s="21">
        <f>INDEX(Missions!K:K,MATCH('Mission Enemy Waves'!A:A,Missions!A:A,0))</f>
        <v>3</v>
      </c>
      <c r="L46" s="21">
        <f>INDEX(AffinityRel[AffinityWeak],MATCH(K46,AffinityRel[Affinity],0))</f>
        <v>1</v>
      </c>
      <c r="M46" s="21">
        <v>2</v>
      </c>
      <c r="N46" s="7">
        <v>2101</v>
      </c>
      <c r="O46">
        <f t="shared" si="2"/>
        <v>8</v>
      </c>
      <c r="P46" s="21">
        <f t="shared" si="0"/>
        <v>3</v>
      </c>
      <c r="R46">
        <v>4</v>
      </c>
      <c r="S46">
        <v>2</v>
      </c>
      <c r="T46" t="str">
        <f>IF(C46="Boss","--",INDEX('Enemy Waves'!AB:AB,IFERROR(MATCH('Mission Enemy Waves'!D:D,'Enemy Waves'!A:A,0),1)))</f>
        <v>Size Check</v>
      </c>
      <c r="U46">
        <f t="shared" si="7"/>
        <v>2</v>
      </c>
      <c r="V46">
        <f t="shared" si="8"/>
        <v>1</v>
      </c>
      <c r="W46">
        <f t="shared" si="9"/>
        <v>0</v>
      </c>
      <c r="X46">
        <f t="shared" si="10"/>
        <v>1</v>
      </c>
    </row>
    <row r="47" spans="1:24">
      <c r="A47">
        <v>17</v>
      </c>
      <c r="B47">
        <v>2</v>
      </c>
      <c r="C47" t="s">
        <v>14</v>
      </c>
      <c r="D47" s="79"/>
      <c r="F47" t="s">
        <v>418</v>
      </c>
      <c r="G47">
        <f t="shared" si="1"/>
        <v>100</v>
      </c>
      <c r="H47" s="21">
        <v>2</v>
      </c>
      <c r="I47" s="21" t="str">
        <f>INDEX(AutoWaveAffinity[Auto Wave Affinity ID],MATCH('Mission Enemy Waves'!K47,AutoWaveAffinity[QuestAffinityId],0))</f>
        <v>campaign-water</v>
      </c>
      <c r="K47" s="21">
        <f>INDEX(Missions!K:K,MATCH('Mission Enemy Waves'!A:A,Missions!A:A,0))</f>
        <v>3</v>
      </c>
      <c r="L47" s="21">
        <f>INDEX(AffinityRel[AffinityWeak],MATCH(K47,AffinityRel[Affinity],0))</f>
        <v>1</v>
      </c>
      <c r="M47" s="21">
        <v>2</v>
      </c>
      <c r="N47" s="7">
        <v>4040</v>
      </c>
      <c r="O47">
        <f t="shared" si="2"/>
        <v>8</v>
      </c>
      <c r="P47" s="21">
        <f t="shared" si="0"/>
        <v>3</v>
      </c>
      <c r="R47">
        <v>5</v>
      </c>
      <c r="S47">
        <v>4</v>
      </c>
      <c r="T47" t="str">
        <f>IF(C47="Boss","--",INDEX('Enemy Waves'!AB:AB,IFERROR(MATCH('Mission Enemy Waves'!D:D,'Enemy Waves'!A:A,0),1)))</f>
        <v>Size Check</v>
      </c>
      <c r="U47">
        <f t="shared" si="7"/>
        <v>4</v>
      </c>
      <c r="V47">
        <f t="shared" si="8"/>
        <v>0</v>
      </c>
      <c r="W47">
        <f t="shared" si="9"/>
        <v>4</v>
      </c>
      <c r="X47">
        <f t="shared" si="10"/>
        <v>0</v>
      </c>
    </row>
    <row r="48" spans="1:24">
      <c r="A48">
        <v>17</v>
      </c>
      <c r="B48">
        <v>3</v>
      </c>
      <c r="C48" t="s">
        <v>14</v>
      </c>
      <c r="D48" s="79"/>
      <c r="F48" t="s">
        <v>415</v>
      </c>
      <c r="G48">
        <f t="shared" si="1"/>
        <v>100</v>
      </c>
      <c r="H48" s="21">
        <v>2</v>
      </c>
      <c r="I48" s="21" t="str">
        <f>INDEX(AutoWaveAffinity[Auto Wave Affinity ID],MATCH('Mission Enemy Waves'!K48,AutoWaveAffinity[QuestAffinityId],0))</f>
        <v>campaign-water</v>
      </c>
      <c r="K48" s="21">
        <f>INDEX(Missions!K:K,MATCH('Mission Enemy Waves'!A:A,Missions!A:A,0))</f>
        <v>3</v>
      </c>
      <c r="L48" s="21">
        <f>INDEX(AffinityRel[AffinityWeak],MATCH(K48,AffinityRel[Affinity],0))</f>
        <v>1</v>
      </c>
      <c r="M48" s="21">
        <v>2</v>
      </c>
      <c r="N48" s="7">
        <v>2011</v>
      </c>
      <c r="O48">
        <f t="shared" si="2"/>
        <v>8</v>
      </c>
      <c r="P48" s="21">
        <f t="shared" si="0"/>
        <v>3</v>
      </c>
      <c r="R48">
        <v>6</v>
      </c>
      <c r="S48">
        <v>2</v>
      </c>
      <c r="T48" t="str">
        <f>IF(C48="Boss","--",INDEX('Enemy Waves'!AB:AB,IFERROR(MATCH('Mission Enemy Waves'!D:D,'Enemy Waves'!A:A,0),1)))</f>
        <v>Size Check</v>
      </c>
      <c r="U48">
        <f t="shared" si="7"/>
        <v>2</v>
      </c>
      <c r="V48">
        <f t="shared" si="8"/>
        <v>0</v>
      </c>
      <c r="W48">
        <f t="shared" si="9"/>
        <v>1</v>
      </c>
      <c r="X48">
        <f t="shared" si="10"/>
        <v>1</v>
      </c>
    </row>
    <row r="49" spans="1:24">
      <c r="A49">
        <v>18</v>
      </c>
      <c r="B49">
        <v>1</v>
      </c>
      <c r="C49" t="s">
        <v>14</v>
      </c>
      <c r="D49" s="79"/>
      <c r="F49" t="s">
        <v>409</v>
      </c>
      <c r="G49">
        <f t="shared" si="1"/>
        <v>100</v>
      </c>
      <c r="H49" s="21">
        <v>2</v>
      </c>
      <c r="I49" s="21" t="str">
        <f>INDEX(AutoWaveAffinity[Auto Wave Affinity ID],MATCH('Mission Enemy Waves'!K49,AutoWaveAffinity[QuestAffinityId],0))</f>
        <v>campaign-water</v>
      </c>
      <c r="K49" s="21">
        <f>INDEX(Missions!K:K,MATCH('Mission Enemy Waves'!A:A,Missions!A:A,0))</f>
        <v>3</v>
      </c>
      <c r="L49" s="21">
        <f>INDEX(AffinityRel[AffinityWeak],MATCH(K49,AffinityRel[Affinity],0))</f>
        <v>1</v>
      </c>
      <c r="M49" s="21">
        <v>2</v>
      </c>
      <c r="N49" s="7">
        <v>2101</v>
      </c>
      <c r="O49">
        <f t="shared" si="2"/>
        <v>11</v>
      </c>
      <c r="P49" s="21">
        <f t="shared" si="0"/>
        <v>4</v>
      </c>
      <c r="R49">
        <v>8</v>
      </c>
      <c r="S49">
        <v>2</v>
      </c>
      <c r="T49" t="str">
        <f>IF(C49="Boss","--",INDEX('Enemy Waves'!AB:AB,IFERROR(MATCH('Mission Enemy Waves'!D:D,'Enemy Waves'!A:A,0),1)))</f>
        <v>Size Check</v>
      </c>
      <c r="U49">
        <f t="shared" si="7"/>
        <v>2</v>
      </c>
      <c r="V49">
        <f t="shared" si="8"/>
        <v>1</v>
      </c>
      <c r="W49">
        <f t="shared" si="9"/>
        <v>0</v>
      </c>
      <c r="X49">
        <f t="shared" si="10"/>
        <v>1</v>
      </c>
    </row>
    <row r="50" spans="1:24">
      <c r="A50">
        <v>18</v>
      </c>
      <c r="B50">
        <v>2</v>
      </c>
      <c r="C50" t="s">
        <v>14</v>
      </c>
      <c r="D50" s="79"/>
      <c r="F50" t="s">
        <v>410</v>
      </c>
      <c r="G50">
        <f t="shared" si="1"/>
        <v>100</v>
      </c>
      <c r="H50" s="21">
        <v>2</v>
      </c>
      <c r="I50" s="21" t="str">
        <f>INDEX(AutoWaveAffinity[Auto Wave Affinity ID],MATCH('Mission Enemy Waves'!K50,AutoWaveAffinity[QuestAffinityId],0))</f>
        <v>campaign-water</v>
      </c>
      <c r="K50" s="21">
        <f>INDEX(Missions!K:K,MATCH('Mission Enemy Waves'!A:A,Missions!A:A,0))</f>
        <v>3</v>
      </c>
      <c r="L50" s="21">
        <f>INDEX(AffinityRel[AffinityWeak],MATCH(K50,AffinityRel[Affinity],0))</f>
        <v>1</v>
      </c>
      <c r="M50" s="21">
        <v>2</v>
      </c>
      <c r="N50" s="7">
        <v>3120</v>
      </c>
      <c r="O50">
        <f t="shared" si="2"/>
        <v>11</v>
      </c>
      <c r="P50" s="21">
        <f t="shared" si="0"/>
        <v>4</v>
      </c>
      <c r="R50">
        <v>9</v>
      </c>
      <c r="S50">
        <v>3</v>
      </c>
      <c r="T50" t="str">
        <f>IF(C50="Boss","--",INDEX('Enemy Waves'!AB:AB,IFERROR(MATCH('Mission Enemy Waves'!D:D,'Enemy Waves'!A:A,0),1)))</f>
        <v>Size Check</v>
      </c>
      <c r="U50">
        <f t="shared" si="7"/>
        <v>3</v>
      </c>
      <c r="V50">
        <f t="shared" si="8"/>
        <v>1</v>
      </c>
      <c r="W50">
        <f t="shared" si="9"/>
        <v>2</v>
      </c>
      <c r="X50">
        <f t="shared" si="10"/>
        <v>0</v>
      </c>
    </row>
    <row r="51" spans="1:24">
      <c r="A51">
        <v>18</v>
      </c>
      <c r="B51">
        <v>3</v>
      </c>
      <c r="C51" t="s">
        <v>14</v>
      </c>
      <c r="D51" s="79"/>
      <c r="F51" t="s">
        <v>1013</v>
      </c>
      <c r="G51">
        <f t="shared" si="1"/>
        <v>100</v>
      </c>
      <c r="H51" s="21">
        <v>2</v>
      </c>
      <c r="I51" s="21" t="str">
        <f>INDEX(AutoWaveAffinity[Auto Wave Affinity ID],MATCH('Mission Enemy Waves'!K51,AutoWaveAffinity[QuestAffinityId],0))</f>
        <v>campaign-water</v>
      </c>
      <c r="K51" s="21">
        <f>INDEX(Missions!K:K,MATCH('Mission Enemy Waves'!A:A,Missions!A:A,0))</f>
        <v>3</v>
      </c>
      <c r="L51" s="21">
        <f>INDEX(AffinityRel[AffinityWeak],MATCH(K51,AffinityRel[Affinity],0))</f>
        <v>1</v>
      </c>
      <c r="M51" s="21">
        <v>2</v>
      </c>
      <c r="N51" s="7">
        <v>4202</v>
      </c>
      <c r="O51">
        <f t="shared" si="2"/>
        <v>11</v>
      </c>
      <c r="P51" s="21">
        <f t="shared" si="0"/>
        <v>4</v>
      </c>
      <c r="R51">
        <v>10</v>
      </c>
      <c r="S51">
        <v>4</v>
      </c>
      <c r="T51" t="str">
        <f>IF(C51="Boss","--",INDEX('Enemy Waves'!AB:AB,IFERROR(MATCH('Mission Enemy Waves'!D:D,'Enemy Waves'!A:A,0),1)))</f>
        <v>Size Check</v>
      </c>
      <c r="U51">
        <f t="shared" si="7"/>
        <v>4</v>
      </c>
      <c r="V51">
        <f t="shared" si="8"/>
        <v>2</v>
      </c>
      <c r="W51">
        <f t="shared" si="9"/>
        <v>0</v>
      </c>
      <c r="X51">
        <f t="shared" si="10"/>
        <v>2</v>
      </c>
    </row>
    <row r="52" spans="1:24">
      <c r="A52">
        <v>18</v>
      </c>
      <c r="B52">
        <v>4</v>
      </c>
      <c r="C52" t="s">
        <v>14</v>
      </c>
      <c r="D52" s="79"/>
      <c r="F52" t="s">
        <v>413</v>
      </c>
      <c r="G52">
        <f t="shared" si="1"/>
        <v>100</v>
      </c>
      <c r="H52" s="21">
        <v>2</v>
      </c>
      <c r="I52" s="21" t="str">
        <f>INDEX(AutoWaveAffinity[Auto Wave Affinity ID],MATCH('Mission Enemy Waves'!K52,AutoWaveAffinity[QuestAffinityId],0))</f>
        <v>campaign-water</v>
      </c>
      <c r="K52" s="21">
        <f>INDEX(Missions!K:K,MATCH('Mission Enemy Waves'!A:A,Missions!A:A,0))</f>
        <v>3</v>
      </c>
      <c r="L52" s="21">
        <f>INDEX(AffinityRel[AffinityWeak],MATCH(K52,AffinityRel[Affinity],0))</f>
        <v>1</v>
      </c>
      <c r="M52" s="21">
        <v>2</v>
      </c>
      <c r="N52" s="7">
        <v>2020</v>
      </c>
      <c r="O52">
        <f t="shared" si="2"/>
        <v>11</v>
      </c>
      <c r="P52" s="21">
        <f t="shared" si="0"/>
        <v>4</v>
      </c>
      <c r="R52">
        <v>11</v>
      </c>
      <c r="S52">
        <v>2</v>
      </c>
      <c r="T52" t="str">
        <f>IF(C52="Boss","--",INDEX('Enemy Waves'!AB:AB,IFERROR(MATCH('Mission Enemy Waves'!D:D,'Enemy Waves'!A:A,0),1)))</f>
        <v>Size Check</v>
      </c>
      <c r="U52">
        <f t="shared" si="7"/>
        <v>2</v>
      </c>
      <c r="V52">
        <f t="shared" si="8"/>
        <v>0</v>
      </c>
      <c r="W52">
        <f t="shared" si="9"/>
        <v>2</v>
      </c>
      <c r="X52">
        <f t="shared" si="10"/>
        <v>0</v>
      </c>
    </row>
    <row r="53" spans="1:24">
      <c r="A53">
        <v>19</v>
      </c>
      <c r="B53">
        <v>1</v>
      </c>
      <c r="C53" t="s">
        <v>14</v>
      </c>
      <c r="D53" s="79"/>
      <c r="F53" t="s">
        <v>419</v>
      </c>
      <c r="G53">
        <f t="shared" si="1"/>
        <v>100</v>
      </c>
      <c r="H53" s="21">
        <v>2</v>
      </c>
      <c r="I53" s="21" t="str">
        <f>INDEX(AutoWaveAffinity[Auto Wave Affinity ID],MATCH('Mission Enemy Waves'!K53,AutoWaveAffinity[QuestAffinityId],0))</f>
        <v>campaign-fire</v>
      </c>
      <c r="K53" s="21">
        <f>INDEX(Missions!K:K,MATCH('Mission Enemy Waves'!A:A,Missions!A:A,0))</f>
        <v>1</v>
      </c>
      <c r="L53" s="21">
        <f>INDEX(AffinityRel[AffinityWeak],MATCH(K53,AffinityRel[Affinity],0))</f>
        <v>2</v>
      </c>
      <c r="M53" s="21">
        <v>2</v>
      </c>
      <c r="N53" s="7">
        <v>5122</v>
      </c>
      <c r="O53">
        <f t="shared" si="2"/>
        <v>8</v>
      </c>
      <c r="P53" s="21">
        <f t="shared" si="0"/>
        <v>2</v>
      </c>
      <c r="R53">
        <v>13</v>
      </c>
      <c r="S53">
        <v>5</v>
      </c>
      <c r="T53" t="str">
        <f>IF(C53="Boss","--",INDEX('Enemy Waves'!AB:AB,IFERROR(MATCH('Mission Enemy Waves'!D:D,'Enemy Waves'!A:A,0),1)))</f>
        <v>Size Check</v>
      </c>
      <c r="U53">
        <f t="shared" si="7"/>
        <v>5</v>
      </c>
      <c r="V53">
        <f t="shared" si="8"/>
        <v>1</v>
      </c>
      <c r="W53">
        <f t="shared" si="9"/>
        <v>2</v>
      </c>
      <c r="X53">
        <f t="shared" si="10"/>
        <v>2</v>
      </c>
    </row>
    <row r="54" spans="1:24">
      <c r="A54">
        <v>19</v>
      </c>
      <c r="B54">
        <v>2</v>
      </c>
      <c r="C54" t="s">
        <v>14</v>
      </c>
      <c r="D54" s="79"/>
      <c r="F54" t="s">
        <v>416</v>
      </c>
      <c r="G54">
        <f t="shared" si="1"/>
        <v>100</v>
      </c>
      <c r="H54" s="21">
        <v>2</v>
      </c>
      <c r="I54" s="21" t="str">
        <f>INDEX(AutoWaveAffinity[Auto Wave Affinity ID],MATCH('Mission Enemy Waves'!K54,AutoWaveAffinity[QuestAffinityId],0))</f>
        <v>campaign-fire</v>
      </c>
      <c r="K54" s="21">
        <f>INDEX(Missions!K:K,MATCH('Mission Enemy Waves'!A:A,Missions!A:A,0))</f>
        <v>1</v>
      </c>
      <c r="L54" s="21">
        <f>INDEX(AffinityRel[AffinityWeak],MATCH(K54,AffinityRel[Affinity],0))</f>
        <v>2</v>
      </c>
      <c r="M54" s="21">
        <v>2</v>
      </c>
      <c r="N54" s="7">
        <v>3102</v>
      </c>
      <c r="O54">
        <f t="shared" si="2"/>
        <v>8</v>
      </c>
      <c r="P54" s="21">
        <f t="shared" si="0"/>
        <v>2</v>
      </c>
      <c r="R54">
        <v>14</v>
      </c>
      <c r="S54">
        <v>3</v>
      </c>
      <c r="T54" t="str">
        <f>IF(C54="Boss","--",INDEX('Enemy Waves'!AB:AB,IFERROR(MATCH('Mission Enemy Waves'!D:D,'Enemy Waves'!A:A,0),1)))</f>
        <v>Size Check</v>
      </c>
      <c r="U54">
        <f t="shared" si="7"/>
        <v>3</v>
      </c>
      <c r="V54">
        <f t="shared" si="8"/>
        <v>1</v>
      </c>
      <c r="W54">
        <f t="shared" si="9"/>
        <v>0</v>
      </c>
      <c r="X54">
        <f t="shared" si="10"/>
        <v>2</v>
      </c>
    </row>
    <row r="55" spans="1:24">
      <c r="A55">
        <v>20</v>
      </c>
      <c r="B55">
        <v>1</v>
      </c>
      <c r="C55" t="s">
        <v>14</v>
      </c>
      <c r="D55" s="79"/>
      <c r="F55" t="s">
        <v>416</v>
      </c>
      <c r="G55">
        <f t="shared" si="1"/>
        <v>100</v>
      </c>
      <c r="H55" s="21">
        <v>2</v>
      </c>
      <c r="I55" s="21" t="str">
        <f>INDEX(AutoWaveAffinity[Auto Wave Affinity ID],MATCH('Mission Enemy Waves'!K55,AutoWaveAffinity[QuestAffinityId],0))</f>
        <v>campaign-fire</v>
      </c>
      <c r="K55" s="21">
        <f>INDEX(Missions!K:K,MATCH('Mission Enemy Waves'!A:A,Missions!A:A,0))</f>
        <v>1</v>
      </c>
      <c r="L55" s="21">
        <f>INDEX(AffinityRel[AffinityWeak],MATCH(K55,AffinityRel[Affinity],0))</f>
        <v>2</v>
      </c>
      <c r="M55" s="21">
        <v>2</v>
      </c>
      <c r="N55" s="7">
        <v>3102</v>
      </c>
      <c r="O55">
        <f t="shared" si="2"/>
        <v>12</v>
      </c>
      <c r="P55" s="21">
        <f t="shared" si="0"/>
        <v>4</v>
      </c>
      <c r="R55">
        <v>16</v>
      </c>
      <c r="S55">
        <v>3</v>
      </c>
      <c r="T55" t="str">
        <f>IF(C55="Boss","--",INDEX('Enemy Waves'!AB:AB,IFERROR(MATCH('Mission Enemy Waves'!D:D,'Enemy Waves'!A:A,0),1)))</f>
        <v>Size Check</v>
      </c>
      <c r="U55">
        <f t="shared" si="7"/>
        <v>3</v>
      </c>
      <c r="V55">
        <f t="shared" si="8"/>
        <v>1</v>
      </c>
      <c r="W55">
        <f t="shared" si="9"/>
        <v>0</v>
      </c>
      <c r="X55">
        <f t="shared" si="10"/>
        <v>2</v>
      </c>
    </row>
    <row r="56" spans="1:24">
      <c r="A56">
        <v>20</v>
      </c>
      <c r="B56">
        <v>2</v>
      </c>
      <c r="C56" t="s">
        <v>14</v>
      </c>
      <c r="D56" s="79"/>
      <c r="F56" t="s">
        <v>411</v>
      </c>
      <c r="G56">
        <f t="shared" si="1"/>
        <v>100</v>
      </c>
      <c r="H56" s="21">
        <v>2</v>
      </c>
      <c r="I56" s="21" t="str">
        <f>INDEX(AutoWaveAffinity[Auto Wave Affinity ID],MATCH('Mission Enemy Waves'!K56,AutoWaveAffinity[QuestAffinityId],0))</f>
        <v>campaign-fire</v>
      </c>
      <c r="K56" s="21">
        <f>INDEX(Missions!K:K,MATCH('Mission Enemy Waves'!A:A,Missions!A:A,0))</f>
        <v>1</v>
      </c>
      <c r="L56" s="21">
        <f>INDEX(AffinityRel[AffinityWeak],MATCH(K56,AffinityRel[Affinity],0))</f>
        <v>2</v>
      </c>
      <c r="M56" s="21">
        <v>2</v>
      </c>
      <c r="N56" s="7">
        <v>4220</v>
      </c>
      <c r="O56">
        <f t="shared" si="2"/>
        <v>12</v>
      </c>
      <c r="P56" s="21">
        <f t="shared" si="0"/>
        <v>4</v>
      </c>
      <c r="R56">
        <v>17</v>
      </c>
      <c r="S56">
        <v>4</v>
      </c>
      <c r="T56" t="str">
        <f>IF(C56="Boss","--",INDEX('Enemy Waves'!AB:AB,IFERROR(MATCH('Mission Enemy Waves'!D:D,'Enemy Waves'!A:A,0),1)))</f>
        <v>Size Check</v>
      </c>
      <c r="U56">
        <f t="shared" si="7"/>
        <v>4</v>
      </c>
      <c r="V56">
        <f t="shared" si="8"/>
        <v>2</v>
      </c>
      <c r="W56">
        <f t="shared" si="9"/>
        <v>2</v>
      </c>
      <c r="X56">
        <f t="shared" si="10"/>
        <v>0</v>
      </c>
    </row>
    <row r="57" spans="1:24">
      <c r="A57">
        <v>20</v>
      </c>
      <c r="B57">
        <v>3</v>
      </c>
      <c r="C57" t="s">
        <v>14</v>
      </c>
      <c r="D57" s="79"/>
      <c r="F57" t="s">
        <v>410</v>
      </c>
      <c r="G57">
        <f t="shared" si="1"/>
        <v>100</v>
      </c>
      <c r="H57" s="21">
        <v>2</v>
      </c>
      <c r="I57" s="21" t="str">
        <f>INDEX(AutoWaveAffinity[Auto Wave Affinity ID],MATCH('Mission Enemy Waves'!K57,AutoWaveAffinity[QuestAffinityId],0))</f>
        <v>campaign-fire</v>
      </c>
      <c r="K57" s="21">
        <f>INDEX(Missions!K:K,MATCH('Mission Enemy Waves'!A:A,Missions!A:A,0))</f>
        <v>1</v>
      </c>
      <c r="L57" s="21">
        <f>INDEX(AffinityRel[AffinityWeak],MATCH(K57,AffinityRel[Affinity],0))</f>
        <v>2</v>
      </c>
      <c r="M57" s="21">
        <v>2</v>
      </c>
      <c r="N57" s="7">
        <v>3012</v>
      </c>
      <c r="O57">
        <f t="shared" si="2"/>
        <v>12</v>
      </c>
      <c r="P57" s="21">
        <f t="shared" si="0"/>
        <v>4</v>
      </c>
      <c r="R57">
        <v>18</v>
      </c>
      <c r="S57">
        <v>3</v>
      </c>
      <c r="T57" t="str">
        <f>IF(C57="Boss","--",INDEX('Enemy Waves'!AB:AB,IFERROR(MATCH('Mission Enemy Waves'!D:D,'Enemy Waves'!A:A,0),1)))</f>
        <v>Size Check</v>
      </c>
      <c r="U57">
        <f t="shared" si="7"/>
        <v>3</v>
      </c>
      <c r="V57">
        <f t="shared" si="8"/>
        <v>0</v>
      </c>
      <c r="W57">
        <f t="shared" si="9"/>
        <v>1</v>
      </c>
      <c r="X57">
        <f t="shared" si="10"/>
        <v>2</v>
      </c>
    </row>
    <row r="58" spans="1:24">
      <c r="A58">
        <v>20</v>
      </c>
      <c r="B58">
        <v>4</v>
      </c>
      <c r="C58" t="s">
        <v>14</v>
      </c>
      <c r="D58" s="79"/>
      <c r="F58" t="s">
        <v>409</v>
      </c>
      <c r="G58">
        <f t="shared" si="1"/>
        <v>100</v>
      </c>
      <c r="H58" s="21">
        <v>2</v>
      </c>
      <c r="I58" s="21" t="str">
        <f>INDEX(AutoWaveAffinity[Auto Wave Affinity ID],MATCH('Mission Enemy Waves'!K58,AutoWaveAffinity[QuestAffinityId],0))</f>
        <v>campaign-fire</v>
      </c>
      <c r="K58" s="21">
        <f>INDEX(Missions!K:K,MATCH('Mission Enemy Waves'!A:A,Missions!A:A,0))</f>
        <v>1</v>
      </c>
      <c r="L58" s="21">
        <f>INDEX(AffinityRel[AffinityWeak],MATCH(K58,AffinityRel[Affinity],0))</f>
        <v>2</v>
      </c>
      <c r="M58" s="21">
        <v>2</v>
      </c>
      <c r="N58" s="7">
        <v>2020</v>
      </c>
      <c r="O58">
        <f t="shared" si="2"/>
        <v>12</v>
      </c>
      <c r="P58" s="21">
        <f t="shared" si="0"/>
        <v>4</v>
      </c>
      <c r="R58">
        <v>19</v>
      </c>
      <c r="S58">
        <v>2</v>
      </c>
      <c r="T58" t="str">
        <f>IF(C58="Boss","--",INDEX('Enemy Waves'!AB:AB,IFERROR(MATCH('Mission Enemy Waves'!D:D,'Enemy Waves'!A:A,0),1)))</f>
        <v>Size Check</v>
      </c>
      <c r="U58">
        <f t="shared" si="7"/>
        <v>2</v>
      </c>
      <c r="V58">
        <f t="shared" si="8"/>
        <v>0</v>
      </c>
      <c r="W58">
        <f t="shared" si="9"/>
        <v>2</v>
      </c>
      <c r="X58">
        <f t="shared" si="10"/>
        <v>0</v>
      </c>
    </row>
    <row r="59" spans="1:24">
      <c r="A59">
        <v>21</v>
      </c>
      <c r="B59">
        <v>1</v>
      </c>
      <c r="C59" t="s">
        <v>14</v>
      </c>
      <c r="D59" s="79"/>
      <c r="F59" t="s">
        <v>1013</v>
      </c>
      <c r="G59">
        <f t="shared" si="1"/>
        <v>100</v>
      </c>
      <c r="H59" s="21">
        <v>2</v>
      </c>
      <c r="I59" s="21" t="str">
        <f>INDEX(AutoWaveAffinity[Auto Wave Affinity ID],MATCH('Mission Enemy Waves'!K59,AutoWaveAffinity[QuestAffinityId],0))</f>
        <v>campaign-earth</v>
      </c>
      <c r="K59" s="21">
        <f>INDEX(Missions!K:K,MATCH('Mission Enemy Waves'!A:A,Missions!A:A,0))</f>
        <v>2</v>
      </c>
      <c r="L59" s="21">
        <f>INDEX(AffinityRel[AffinityWeak],MATCH(K59,AffinityRel[Affinity],0))</f>
        <v>3</v>
      </c>
      <c r="M59" s="21">
        <v>2</v>
      </c>
      <c r="N59" s="7">
        <v>4040</v>
      </c>
      <c r="O59">
        <f t="shared" si="2"/>
        <v>9</v>
      </c>
      <c r="P59" s="21">
        <f t="shared" si="0"/>
        <v>2</v>
      </c>
      <c r="R59">
        <v>21</v>
      </c>
      <c r="S59">
        <v>4</v>
      </c>
      <c r="T59" t="str">
        <f>IF(C59="Boss","--",INDEX('Enemy Waves'!AB:AB,IFERROR(MATCH('Mission Enemy Waves'!D:D,'Enemy Waves'!A:A,0),1)))</f>
        <v>Size Check</v>
      </c>
      <c r="U59">
        <f t="shared" si="7"/>
        <v>4</v>
      </c>
      <c r="V59">
        <f t="shared" si="8"/>
        <v>0</v>
      </c>
      <c r="W59">
        <f t="shared" si="9"/>
        <v>4</v>
      </c>
      <c r="X59">
        <f t="shared" si="10"/>
        <v>0</v>
      </c>
    </row>
    <row r="60" spans="1:24">
      <c r="A60">
        <v>21</v>
      </c>
      <c r="B60">
        <v>2</v>
      </c>
      <c r="C60" t="s">
        <v>14</v>
      </c>
      <c r="D60" s="79"/>
      <c r="F60" t="s">
        <v>420</v>
      </c>
      <c r="G60">
        <f t="shared" si="1"/>
        <v>100</v>
      </c>
      <c r="H60" s="21">
        <v>2</v>
      </c>
      <c r="I60" s="21" t="str">
        <f>INDEX(AutoWaveAffinity[Auto Wave Affinity ID],MATCH('Mission Enemy Waves'!K60,AutoWaveAffinity[QuestAffinityId],0))</f>
        <v>campaign-earth</v>
      </c>
      <c r="K60" s="21">
        <f>INDEX(Missions!K:K,MATCH('Mission Enemy Waves'!A:A,Missions!A:A,0))</f>
        <v>2</v>
      </c>
      <c r="L60" s="21">
        <f>INDEX(AffinityRel[AffinityWeak],MATCH(K60,AffinityRel[Affinity],0))</f>
        <v>3</v>
      </c>
      <c r="M60" s="21">
        <v>2</v>
      </c>
      <c r="N60" s="7">
        <v>5203</v>
      </c>
      <c r="O60">
        <f t="shared" si="2"/>
        <v>9</v>
      </c>
      <c r="P60" s="21">
        <f t="shared" si="0"/>
        <v>2</v>
      </c>
      <c r="R60">
        <v>22</v>
      </c>
      <c r="S60">
        <v>5</v>
      </c>
      <c r="T60" t="str">
        <f>IF(C60="Boss","--",INDEX('Enemy Waves'!AB:AB,IFERROR(MATCH('Mission Enemy Waves'!D:D,'Enemy Waves'!A:A,0),1)))</f>
        <v>Size Check</v>
      </c>
      <c r="U60">
        <f t="shared" si="7"/>
        <v>5</v>
      </c>
      <c r="V60">
        <f t="shared" si="8"/>
        <v>2</v>
      </c>
      <c r="W60">
        <f t="shared" si="9"/>
        <v>0</v>
      </c>
      <c r="X60">
        <f t="shared" si="10"/>
        <v>3</v>
      </c>
    </row>
    <row r="61" spans="1:24">
      <c r="A61">
        <v>22</v>
      </c>
      <c r="B61">
        <v>1</v>
      </c>
      <c r="C61" t="s">
        <v>14</v>
      </c>
      <c r="D61" s="79"/>
      <c r="F61" t="s">
        <v>411</v>
      </c>
      <c r="G61">
        <f t="shared" si="1"/>
        <v>100</v>
      </c>
      <c r="H61" s="21">
        <v>2</v>
      </c>
      <c r="I61" s="21" t="str">
        <f>INDEX(AutoWaveAffinity[Auto Wave Affinity ID],MATCH('Mission Enemy Waves'!K61,AutoWaveAffinity[QuestAffinityId],0))</f>
        <v>campaign-earth</v>
      </c>
      <c r="K61" s="21">
        <f>INDEX(Missions!K:K,MATCH('Mission Enemy Waves'!A:A,Missions!A:A,0))</f>
        <v>2</v>
      </c>
      <c r="L61" s="21">
        <f>INDEX(AffinityRel[AffinityWeak],MATCH(K61,AffinityRel[Affinity],0))</f>
        <v>3</v>
      </c>
      <c r="M61" s="21">
        <v>2</v>
      </c>
      <c r="N61" s="7">
        <v>4202</v>
      </c>
      <c r="O61">
        <f t="shared" si="2"/>
        <v>10</v>
      </c>
      <c r="P61" s="21">
        <f t="shared" si="0"/>
        <v>4</v>
      </c>
      <c r="R61">
        <v>24</v>
      </c>
      <c r="S61">
        <v>4</v>
      </c>
      <c r="T61" t="str">
        <f>IF(C61="Boss","--",INDEX('Enemy Waves'!AB:AB,IFERROR(MATCH('Mission Enemy Waves'!D:D,'Enemy Waves'!A:A,0),1)))</f>
        <v>Size Check</v>
      </c>
      <c r="U61">
        <f t="shared" si="7"/>
        <v>4</v>
      </c>
      <c r="V61">
        <f t="shared" si="8"/>
        <v>2</v>
      </c>
      <c r="W61">
        <f t="shared" si="9"/>
        <v>0</v>
      </c>
      <c r="X61">
        <f t="shared" si="10"/>
        <v>2</v>
      </c>
    </row>
    <row r="62" spans="1:24">
      <c r="A62">
        <v>22</v>
      </c>
      <c r="B62">
        <v>2</v>
      </c>
      <c r="C62" t="s">
        <v>14</v>
      </c>
      <c r="D62" s="79"/>
      <c r="F62" t="s">
        <v>409</v>
      </c>
      <c r="G62">
        <f t="shared" si="1"/>
        <v>100</v>
      </c>
      <c r="H62" s="21">
        <v>2</v>
      </c>
      <c r="I62" s="21" t="str">
        <f>INDEX(AutoWaveAffinity[Auto Wave Affinity ID],MATCH('Mission Enemy Waves'!K62,AutoWaveAffinity[QuestAffinityId],0))</f>
        <v>campaign-earth</v>
      </c>
      <c r="K62" s="21">
        <f>INDEX(Missions!K:K,MATCH('Mission Enemy Waves'!A:A,Missions!A:A,0))</f>
        <v>2</v>
      </c>
      <c r="L62" s="21">
        <f>INDEX(AffinityRel[AffinityWeak],MATCH(K62,AffinityRel[Affinity],0))</f>
        <v>3</v>
      </c>
      <c r="M62" s="21">
        <v>2</v>
      </c>
      <c r="N62" s="7">
        <v>2002</v>
      </c>
      <c r="O62">
        <f t="shared" si="2"/>
        <v>10</v>
      </c>
      <c r="P62" s="21">
        <f t="shared" si="0"/>
        <v>4</v>
      </c>
      <c r="R62">
        <v>25</v>
      </c>
      <c r="S62">
        <v>2</v>
      </c>
      <c r="T62" t="str">
        <f>IF(C62="Boss","--",INDEX('Enemy Waves'!AB:AB,IFERROR(MATCH('Mission Enemy Waves'!D:D,'Enemy Waves'!A:A,0),1)))</f>
        <v>Size Check</v>
      </c>
      <c r="U62">
        <f t="shared" si="7"/>
        <v>2</v>
      </c>
      <c r="V62">
        <f t="shared" si="8"/>
        <v>0</v>
      </c>
      <c r="W62">
        <f t="shared" si="9"/>
        <v>0</v>
      </c>
      <c r="X62">
        <f t="shared" si="10"/>
        <v>2</v>
      </c>
    </row>
    <row r="63" spans="1:24">
      <c r="A63">
        <v>22</v>
      </c>
      <c r="B63">
        <v>3</v>
      </c>
      <c r="C63" t="s">
        <v>14</v>
      </c>
      <c r="D63" s="79"/>
      <c r="F63" t="s">
        <v>409</v>
      </c>
      <c r="G63">
        <f t="shared" si="1"/>
        <v>100</v>
      </c>
      <c r="H63" s="21">
        <v>2</v>
      </c>
      <c r="I63" s="21" t="str">
        <f>INDEX(AutoWaveAffinity[Auto Wave Affinity ID],MATCH('Mission Enemy Waves'!K63,AutoWaveAffinity[QuestAffinityId],0))</f>
        <v>campaign-earth</v>
      </c>
      <c r="K63" s="21">
        <f>INDEX(Missions!K:K,MATCH('Mission Enemy Waves'!A:A,Missions!A:A,0))</f>
        <v>2</v>
      </c>
      <c r="L63" s="21">
        <f>INDEX(AffinityRel[AffinityWeak],MATCH(K63,AffinityRel[Affinity],0))</f>
        <v>3</v>
      </c>
      <c r="M63" s="21">
        <v>2</v>
      </c>
      <c r="N63" s="7">
        <v>2101</v>
      </c>
      <c r="O63">
        <f t="shared" si="2"/>
        <v>10</v>
      </c>
      <c r="P63" s="21">
        <f t="shared" si="0"/>
        <v>4</v>
      </c>
      <c r="R63">
        <v>26</v>
      </c>
      <c r="S63">
        <v>2</v>
      </c>
      <c r="T63" t="str">
        <f>IF(C63="Boss","--",INDEX('Enemy Waves'!AB:AB,IFERROR(MATCH('Mission Enemy Waves'!D:D,'Enemy Waves'!A:A,0),1)))</f>
        <v>Size Check</v>
      </c>
      <c r="U63">
        <f t="shared" si="7"/>
        <v>2</v>
      </c>
      <c r="V63">
        <f t="shared" si="8"/>
        <v>1</v>
      </c>
      <c r="W63">
        <f t="shared" si="9"/>
        <v>0</v>
      </c>
      <c r="X63">
        <f t="shared" si="10"/>
        <v>1</v>
      </c>
    </row>
    <row r="64" spans="1:24">
      <c r="A64">
        <v>22</v>
      </c>
      <c r="B64">
        <v>4</v>
      </c>
      <c r="C64" t="s">
        <v>14</v>
      </c>
      <c r="D64" s="79"/>
      <c r="F64" t="s">
        <v>409</v>
      </c>
      <c r="G64">
        <f t="shared" si="1"/>
        <v>100</v>
      </c>
      <c r="H64" s="21">
        <v>2</v>
      </c>
      <c r="I64" s="21" t="str">
        <f>INDEX(AutoWaveAffinity[Auto Wave Affinity ID],MATCH('Mission Enemy Waves'!K64,AutoWaveAffinity[QuestAffinityId],0))</f>
        <v>campaign-earth</v>
      </c>
      <c r="K64" s="21">
        <f>INDEX(Missions!K:K,MATCH('Mission Enemy Waves'!A:A,Missions!A:A,0))</f>
        <v>2</v>
      </c>
      <c r="L64" s="21">
        <f>INDEX(AffinityRel[AffinityWeak],MATCH(K64,AffinityRel[Affinity],0))</f>
        <v>3</v>
      </c>
      <c r="M64" s="21">
        <v>2</v>
      </c>
      <c r="N64" s="7">
        <v>2011</v>
      </c>
      <c r="O64">
        <f t="shared" si="2"/>
        <v>10</v>
      </c>
      <c r="P64" s="21">
        <f t="shared" si="0"/>
        <v>4</v>
      </c>
      <c r="R64">
        <v>27</v>
      </c>
      <c r="S64">
        <v>2</v>
      </c>
      <c r="T64" t="str">
        <f>IF(C64="Boss","--",INDEX('Enemy Waves'!AB:AB,IFERROR(MATCH('Mission Enemy Waves'!D:D,'Enemy Waves'!A:A,0),1)))</f>
        <v>Size Check</v>
      </c>
      <c r="U64">
        <f t="shared" si="7"/>
        <v>2</v>
      </c>
      <c r="V64">
        <f t="shared" si="8"/>
        <v>0</v>
      </c>
      <c r="W64">
        <f t="shared" si="9"/>
        <v>1</v>
      </c>
      <c r="X64">
        <f t="shared" si="10"/>
        <v>1</v>
      </c>
    </row>
    <row r="65" spans="1:24">
      <c r="A65">
        <v>23</v>
      </c>
      <c r="B65">
        <v>1</v>
      </c>
      <c r="C65" t="s">
        <v>14</v>
      </c>
      <c r="D65" s="79"/>
      <c r="F65" t="s">
        <v>412</v>
      </c>
      <c r="G65">
        <f t="shared" si="1"/>
        <v>100</v>
      </c>
      <c r="H65" s="21">
        <v>2</v>
      </c>
      <c r="I65" s="21" t="str">
        <f>INDEX(AutoWaveAffinity[Auto Wave Affinity ID],MATCH('Mission Enemy Waves'!K65,AutoWaveAffinity[QuestAffinityId],0))</f>
        <v>campaign-dark</v>
      </c>
      <c r="K65" s="21">
        <f>INDEX(Missions!K:K,MATCH('Mission Enemy Waves'!A:A,Missions!A:A,0))</f>
        <v>5</v>
      </c>
      <c r="L65" s="21">
        <f>INDEX(AffinityRel[AffinityWeak],MATCH(K65,AffinityRel[Affinity],0))</f>
        <v>4</v>
      </c>
      <c r="M65" s="21">
        <v>2</v>
      </c>
      <c r="N65" s="7">
        <v>5230</v>
      </c>
      <c r="O65">
        <f t="shared" si="2"/>
        <v>8</v>
      </c>
      <c r="P65" s="21">
        <f t="shared" si="0"/>
        <v>2</v>
      </c>
      <c r="R65">
        <v>29</v>
      </c>
      <c r="S65">
        <v>5</v>
      </c>
      <c r="T65" t="str">
        <f>IF(C65="Boss","--",INDEX('Enemy Waves'!AB:AB,IFERROR(MATCH('Mission Enemy Waves'!D:D,'Enemy Waves'!A:A,0),1)))</f>
        <v>Size Check</v>
      </c>
      <c r="U65">
        <f t="shared" si="7"/>
        <v>5</v>
      </c>
      <c r="V65">
        <f t="shared" si="8"/>
        <v>2</v>
      </c>
      <c r="W65">
        <f t="shared" si="9"/>
        <v>3</v>
      </c>
      <c r="X65">
        <f t="shared" si="10"/>
        <v>0</v>
      </c>
    </row>
    <row r="66" spans="1:24">
      <c r="A66">
        <v>23</v>
      </c>
      <c r="B66">
        <v>2</v>
      </c>
      <c r="C66" t="s">
        <v>14</v>
      </c>
      <c r="D66" s="79"/>
      <c r="F66" t="s">
        <v>410</v>
      </c>
      <c r="G66">
        <f t="shared" si="1"/>
        <v>100</v>
      </c>
      <c r="H66" s="21">
        <v>2</v>
      </c>
      <c r="I66" s="21" t="str">
        <f>INDEX(AutoWaveAffinity[Auto Wave Affinity ID],MATCH('Mission Enemy Waves'!K66,AutoWaveAffinity[QuestAffinityId],0))</f>
        <v>campaign-dark</v>
      </c>
      <c r="K66" s="21">
        <f>INDEX(Missions!K:K,MATCH('Mission Enemy Waves'!A:A,Missions!A:A,0))</f>
        <v>5</v>
      </c>
      <c r="L66" s="21">
        <f>INDEX(AffinityRel[AffinityWeak],MATCH(K66,AffinityRel[Affinity],0))</f>
        <v>4</v>
      </c>
      <c r="M66" s="21">
        <v>2</v>
      </c>
      <c r="N66" s="7">
        <v>3201</v>
      </c>
      <c r="O66">
        <f t="shared" si="2"/>
        <v>8</v>
      </c>
      <c r="P66" s="21">
        <f t="shared" ref="P66:P129" si="11">COUNTIF(A:A,A66)</f>
        <v>2</v>
      </c>
      <c r="R66">
        <v>30</v>
      </c>
      <c r="S66">
        <v>3</v>
      </c>
      <c r="T66" t="str">
        <f>IF(C66="Boss","--",INDEX('Enemy Waves'!AB:AB,IFERROR(MATCH('Mission Enemy Waves'!D:D,'Enemy Waves'!A:A,0),1)))</f>
        <v>Size Check</v>
      </c>
      <c r="U66">
        <f t="shared" si="7"/>
        <v>3</v>
      </c>
      <c r="V66">
        <f t="shared" si="8"/>
        <v>2</v>
      </c>
      <c r="W66">
        <f t="shared" si="9"/>
        <v>0</v>
      </c>
      <c r="X66">
        <f t="shared" si="10"/>
        <v>1</v>
      </c>
    </row>
    <row r="67" spans="1:24">
      <c r="A67">
        <v>24</v>
      </c>
      <c r="B67">
        <v>1</v>
      </c>
      <c r="C67" t="s">
        <v>14</v>
      </c>
      <c r="D67" s="79"/>
      <c r="F67" t="s">
        <v>417</v>
      </c>
      <c r="G67">
        <f t="shared" si="1"/>
        <v>100</v>
      </c>
      <c r="H67" s="21">
        <v>2</v>
      </c>
      <c r="I67" s="21" t="str">
        <f>INDEX(AutoWaveAffinity[Auto Wave Affinity ID],MATCH('Mission Enemy Waves'!K67,AutoWaveAffinity[QuestAffinityId],0))</f>
        <v>campaign-dark</v>
      </c>
      <c r="K67" s="21">
        <f>INDEX(Missions!K:K,MATCH('Mission Enemy Waves'!A:A,Missions!A:A,0))</f>
        <v>5</v>
      </c>
      <c r="L67" s="21">
        <f>INDEX(AffinityRel[AffinityWeak],MATCH(K67,AffinityRel[Affinity],0))</f>
        <v>4</v>
      </c>
      <c r="M67" s="21">
        <v>2</v>
      </c>
      <c r="N67" s="7">
        <v>3030</v>
      </c>
      <c r="O67">
        <f t="shared" si="2"/>
        <v>10</v>
      </c>
      <c r="P67" s="21">
        <f t="shared" si="11"/>
        <v>3</v>
      </c>
      <c r="R67">
        <v>32</v>
      </c>
      <c r="S67">
        <v>3</v>
      </c>
      <c r="T67" t="str">
        <f>IF(C67="Boss","--",INDEX('Enemy Waves'!AB:AB,IFERROR(MATCH('Mission Enemy Waves'!D:D,'Enemy Waves'!A:A,0),1)))</f>
        <v>Size Check</v>
      </c>
      <c r="U67">
        <f t="shared" si="7"/>
        <v>3</v>
      </c>
      <c r="V67">
        <f t="shared" si="8"/>
        <v>0</v>
      </c>
      <c r="W67">
        <f t="shared" si="9"/>
        <v>3</v>
      </c>
      <c r="X67">
        <f t="shared" si="10"/>
        <v>0</v>
      </c>
    </row>
    <row r="68" spans="1:24">
      <c r="A68">
        <v>24</v>
      </c>
      <c r="B68">
        <v>2</v>
      </c>
      <c r="C68" t="s">
        <v>14</v>
      </c>
      <c r="D68" s="79"/>
      <c r="F68" t="s">
        <v>411</v>
      </c>
      <c r="G68">
        <f t="shared" si="1"/>
        <v>100</v>
      </c>
      <c r="H68" s="21">
        <v>2</v>
      </c>
      <c r="I68" s="21" t="str">
        <f>INDEX(AutoWaveAffinity[Auto Wave Affinity ID],MATCH('Mission Enemy Waves'!K68,AutoWaveAffinity[QuestAffinityId],0))</f>
        <v>campaign-dark</v>
      </c>
      <c r="K68" s="21">
        <f>INDEX(Missions!K:K,MATCH('Mission Enemy Waves'!A:A,Missions!A:A,0))</f>
        <v>5</v>
      </c>
      <c r="L68" s="21">
        <f>INDEX(AffinityRel[AffinityWeak],MATCH(K68,AffinityRel[Affinity],0))</f>
        <v>4</v>
      </c>
      <c r="M68" s="21">
        <v>2</v>
      </c>
      <c r="N68" s="7">
        <v>4220</v>
      </c>
      <c r="O68">
        <f t="shared" si="2"/>
        <v>10</v>
      </c>
      <c r="P68" s="21">
        <f t="shared" si="11"/>
        <v>3</v>
      </c>
      <c r="R68">
        <v>33</v>
      </c>
      <c r="S68">
        <v>3</v>
      </c>
      <c r="T68" t="str">
        <f>IF(C68="Boss","--",INDEX('Enemy Waves'!AB:AB,IFERROR(MATCH('Mission Enemy Waves'!D:D,'Enemy Waves'!A:A,0),1)))</f>
        <v>Size Check</v>
      </c>
      <c r="U68">
        <f t="shared" si="7"/>
        <v>4</v>
      </c>
      <c r="V68">
        <f t="shared" si="8"/>
        <v>2</v>
      </c>
      <c r="W68">
        <f t="shared" si="9"/>
        <v>2</v>
      </c>
      <c r="X68">
        <f t="shared" si="10"/>
        <v>0</v>
      </c>
    </row>
    <row r="69" spans="1:24">
      <c r="A69">
        <v>24</v>
      </c>
      <c r="B69">
        <v>3</v>
      </c>
      <c r="C69" t="s">
        <v>14</v>
      </c>
      <c r="D69" s="79"/>
      <c r="F69" t="s">
        <v>410</v>
      </c>
      <c r="G69">
        <f t="shared" ref="G69:G132" si="12">IF(F69="","",100)</f>
        <v>100</v>
      </c>
      <c r="H69" s="21">
        <v>2</v>
      </c>
      <c r="I69" s="21" t="str">
        <f>INDEX(AutoWaveAffinity[Auto Wave Affinity ID],MATCH('Mission Enemy Waves'!K69,AutoWaveAffinity[QuestAffinityId],0))</f>
        <v>campaign-dark</v>
      </c>
      <c r="K69" s="21">
        <f>INDEX(Missions!K:K,MATCH('Mission Enemy Waves'!A:A,Missions!A:A,0))</f>
        <v>5</v>
      </c>
      <c r="L69" s="21">
        <f>INDEX(AffinityRel[AffinityWeak],MATCH(K69,AffinityRel[Affinity],0))</f>
        <v>4</v>
      </c>
      <c r="M69" s="21">
        <v>2</v>
      </c>
      <c r="N69" s="7">
        <v>3012</v>
      </c>
      <c r="O69">
        <f t="shared" ref="O69:O132" si="13">SUMIF(A:A,A69,U:U)</f>
        <v>10</v>
      </c>
      <c r="P69" s="21">
        <f t="shared" si="11"/>
        <v>3</v>
      </c>
      <c r="R69">
        <v>34</v>
      </c>
      <c r="S69">
        <v>3</v>
      </c>
      <c r="T69" t="str">
        <f>IF(C69="Boss","--",INDEX('Enemy Waves'!AB:AB,IFERROR(MATCH('Mission Enemy Waves'!D:D,'Enemy Waves'!A:A,0),1)))</f>
        <v>Size Check</v>
      </c>
      <c r="U69">
        <f t="shared" ref="U69:U100" si="14">IF(C69="Standard",SUM(V69:X69),0)</f>
        <v>3</v>
      </c>
      <c r="V69">
        <f t="shared" ref="V69:V100" si="15">IF($C69="Standard",INT(LEFT(RIGHT($N69,3),1)),0)</f>
        <v>0</v>
      </c>
      <c r="W69">
        <f t="shared" ref="W69:W100" si="16">IF($C69="Standard",INT(LEFT(RIGHT($N69,2),1)),0)</f>
        <v>1</v>
      </c>
      <c r="X69">
        <f t="shared" ref="X69:X100" si="17">IF($C69="Standard",INT(LEFT(RIGHT($N69,1),1)),0)</f>
        <v>2</v>
      </c>
    </row>
    <row r="70" spans="1:24">
      <c r="A70">
        <v>25</v>
      </c>
      <c r="B70">
        <v>1</v>
      </c>
      <c r="C70" t="s">
        <v>14</v>
      </c>
      <c r="D70" s="79"/>
      <c r="F70" t="s">
        <v>1013</v>
      </c>
      <c r="G70">
        <f t="shared" si="12"/>
        <v>100</v>
      </c>
      <c r="H70" s="21">
        <v>2</v>
      </c>
      <c r="I70" s="21" t="str">
        <f>INDEX(AutoWaveAffinity[Auto Wave Affinity ID],MATCH('Mission Enemy Waves'!K70,AutoWaveAffinity[QuestAffinityId],0))</f>
        <v>campaign-dark</v>
      </c>
      <c r="K70" s="21">
        <f>INDEX(Missions!K:K,MATCH('Mission Enemy Waves'!A:A,Missions!A:A,0))</f>
        <v>5</v>
      </c>
      <c r="L70" s="21">
        <f>INDEX(AffinityRel[AffinityWeak],MATCH(K70,AffinityRel[Affinity],0))</f>
        <v>4</v>
      </c>
      <c r="M70" s="21">
        <v>2</v>
      </c>
      <c r="N70" s="7">
        <v>4022</v>
      </c>
      <c r="O70">
        <f t="shared" si="13"/>
        <v>10</v>
      </c>
      <c r="P70" s="21">
        <f t="shared" si="11"/>
        <v>3</v>
      </c>
      <c r="R70">
        <v>36</v>
      </c>
      <c r="S70">
        <v>4</v>
      </c>
      <c r="T70" t="str">
        <f>IF(C70="Boss","--",INDEX('Enemy Waves'!AB:AB,IFERROR(MATCH('Mission Enemy Waves'!D:D,'Enemy Waves'!A:A,0),1)))</f>
        <v>Size Check</v>
      </c>
      <c r="U70">
        <f t="shared" si="14"/>
        <v>4</v>
      </c>
      <c r="V70">
        <f t="shared" si="15"/>
        <v>0</v>
      </c>
      <c r="W70">
        <f t="shared" si="16"/>
        <v>2</v>
      </c>
      <c r="X70">
        <f t="shared" si="17"/>
        <v>2</v>
      </c>
    </row>
    <row r="71" spans="1:24">
      <c r="A71">
        <v>25</v>
      </c>
      <c r="B71">
        <v>2</v>
      </c>
      <c r="C71" t="s">
        <v>14</v>
      </c>
      <c r="D71" s="79"/>
      <c r="F71" t="s">
        <v>409</v>
      </c>
      <c r="G71">
        <f t="shared" si="12"/>
        <v>100</v>
      </c>
      <c r="H71" s="21">
        <v>2</v>
      </c>
      <c r="I71" s="21" t="str">
        <f>INDEX(AutoWaveAffinity[Auto Wave Affinity ID],MATCH('Mission Enemy Waves'!K71,AutoWaveAffinity[QuestAffinityId],0))</f>
        <v>campaign-dark</v>
      </c>
      <c r="K71" s="21">
        <f>INDEX(Missions!K:K,MATCH('Mission Enemy Waves'!A:A,Missions!A:A,0))</f>
        <v>5</v>
      </c>
      <c r="L71" s="21">
        <f>INDEX(AffinityRel[AffinityWeak],MATCH(K71,AffinityRel[Affinity],0))</f>
        <v>4</v>
      </c>
      <c r="M71" s="21">
        <v>2</v>
      </c>
      <c r="N71" s="7">
        <v>2011</v>
      </c>
      <c r="O71">
        <f t="shared" si="13"/>
        <v>10</v>
      </c>
      <c r="P71" s="21">
        <f t="shared" si="11"/>
        <v>3</v>
      </c>
      <c r="R71">
        <v>37</v>
      </c>
      <c r="S71">
        <v>2</v>
      </c>
      <c r="T71" t="str">
        <f>IF(C71="Boss","--",INDEX('Enemy Waves'!AB:AB,IFERROR(MATCH('Mission Enemy Waves'!D:D,'Enemy Waves'!A:A,0),1)))</f>
        <v>Size Check</v>
      </c>
      <c r="U71">
        <f t="shared" si="14"/>
        <v>2</v>
      </c>
      <c r="V71">
        <f t="shared" si="15"/>
        <v>0</v>
      </c>
      <c r="W71">
        <f t="shared" si="16"/>
        <v>1</v>
      </c>
      <c r="X71">
        <f t="shared" si="17"/>
        <v>1</v>
      </c>
    </row>
    <row r="72" spans="1:24">
      <c r="A72">
        <v>25</v>
      </c>
      <c r="B72">
        <v>3</v>
      </c>
      <c r="C72" t="s">
        <v>14</v>
      </c>
      <c r="D72" s="79"/>
      <c r="F72" t="s">
        <v>411</v>
      </c>
      <c r="G72">
        <f t="shared" si="12"/>
        <v>100</v>
      </c>
      <c r="H72" s="21">
        <v>2</v>
      </c>
      <c r="I72" s="21" t="str">
        <f>INDEX(AutoWaveAffinity[Auto Wave Affinity ID],MATCH('Mission Enemy Waves'!K72,AutoWaveAffinity[QuestAffinityId],0))</f>
        <v>campaign-dark</v>
      </c>
      <c r="K72" s="21">
        <f>INDEX(Missions!K:K,MATCH('Mission Enemy Waves'!A:A,Missions!A:A,0))</f>
        <v>5</v>
      </c>
      <c r="L72" s="21">
        <f>INDEX(AffinityRel[AffinityWeak],MATCH(K72,AffinityRel[Affinity],0))</f>
        <v>4</v>
      </c>
      <c r="M72" s="21">
        <v>2</v>
      </c>
      <c r="N72" s="7">
        <v>4220</v>
      </c>
      <c r="O72">
        <f t="shared" si="13"/>
        <v>10</v>
      </c>
      <c r="P72" s="21">
        <f t="shared" si="11"/>
        <v>3</v>
      </c>
      <c r="R72">
        <v>38</v>
      </c>
      <c r="S72">
        <v>4</v>
      </c>
      <c r="T72" t="str">
        <f>IF(C72="Boss","--",INDEX('Enemy Waves'!AB:AB,IFERROR(MATCH('Mission Enemy Waves'!D:D,'Enemy Waves'!A:A,0),1)))</f>
        <v>Size Check</v>
      </c>
      <c r="U72">
        <f t="shared" si="14"/>
        <v>4</v>
      </c>
      <c r="V72">
        <f t="shared" si="15"/>
        <v>2</v>
      </c>
      <c r="W72">
        <f t="shared" si="16"/>
        <v>2</v>
      </c>
      <c r="X72">
        <f t="shared" si="17"/>
        <v>0</v>
      </c>
    </row>
    <row r="73" spans="1:24">
      <c r="A73">
        <v>26</v>
      </c>
      <c r="B73">
        <v>1</v>
      </c>
      <c r="C73" t="s">
        <v>14</v>
      </c>
      <c r="D73" s="79"/>
      <c r="F73" t="s">
        <v>409</v>
      </c>
      <c r="G73">
        <f t="shared" si="12"/>
        <v>100</v>
      </c>
      <c r="H73" s="21">
        <v>2</v>
      </c>
      <c r="I73" s="21" t="str">
        <f>INDEX(AutoWaveAffinity[Auto Wave Affinity ID],MATCH('Mission Enemy Waves'!K73,AutoWaveAffinity[QuestAffinityId],0))</f>
        <v>campaign-dark</v>
      </c>
      <c r="K73" s="21">
        <f>INDEX(Missions!K:K,MATCH('Mission Enemy Waves'!A:A,Missions!A:A,0))</f>
        <v>5</v>
      </c>
      <c r="L73" s="21">
        <f>INDEX(AffinityRel[AffinityWeak],MATCH(K73,AffinityRel[Affinity],0))</f>
        <v>4</v>
      </c>
      <c r="M73" s="21">
        <v>2</v>
      </c>
      <c r="N73" s="7">
        <v>2020</v>
      </c>
      <c r="O73">
        <f t="shared" si="13"/>
        <v>11</v>
      </c>
      <c r="P73" s="21">
        <f t="shared" si="11"/>
        <v>4</v>
      </c>
      <c r="R73">
        <v>40</v>
      </c>
      <c r="S73">
        <v>2</v>
      </c>
      <c r="T73" t="str">
        <f>IF(C73="Boss","--",INDEX('Enemy Waves'!AB:AB,IFERROR(MATCH('Mission Enemy Waves'!D:D,'Enemy Waves'!A:A,0),1)))</f>
        <v>Size Check</v>
      </c>
      <c r="U73">
        <f t="shared" si="14"/>
        <v>2</v>
      </c>
      <c r="V73">
        <f t="shared" si="15"/>
        <v>0</v>
      </c>
      <c r="W73">
        <f t="shared" si="16"/>
        <v>2</v>
      </c>
      <c r="X73">
        <f t="shared" si="17"/>
        <v>0</v>
      </c>
    </row>
    <row r="74" spans="1:24">
      <c r="A74">
        <v>26</v>
      </c>
      <c r="B74">
        <v>2</v>
      </c>
      <c r="C74" t="s">
        <v>14</v>
      </c>
      <c r="D74" s="79"/>
      <c r="F74" t="s">
        <v>417</v>
      </c>
      <c r="G74">
        <f t="shared" si="12"/>
        <v>100</v>
      </c>
      <c r="H74" s="21">
        <v>2</v>
      </c>
      <c r="I74" s="21" t="str">
        <f>INDEX(AutoWaveAffinity[Auto Wave Affinity ID],MATCH('Mission Enemy Waves'!K74,AutoWaveAffinity[QuestAffinityId],0))</f>
        <v>campaign-dark</v>
      </c>
      <c r="K74" s="21">
        <f>INDEX(Missions!K:K,MATCH('Mission Enemy Waves'!A:A,Missions!A:A,0))</f>
        <v>5</v>
      </c>
      <c r="L74" s="21">
        <f>INDEX(AffinityRel[AffinityWeak],MATCH(K74,AffinityRel[Affinity],0))</f>
        <v>4</v>
      </c>
      <c r="M74" s="21">
        <v>2</v>
      </c>
      <c r="N74" s="7">
        <v>3030</v>
      </c>
      <c r="O74">
        <f t="shared" si="13"/>
        <v>11</v>
      </c>
      <c r="P74" s="21">
        <f t="shared" si="11"/>
        <v>4</v>
      </c>
      <c r="R74">
        <v>41</v>
      </c>
      <c r="S74">
        <v>3</v>
      </c>
      <c r="T74" t="str">
        <f>IF(C74="Boss","--",INDEX('Enemy Waves'!AB:AB,IFERROR(MATCH('Mission Enemy Waves'!D:D,'Enemy Waves'!A:A,0),1)))</f>
        <v>Size Check</v>
      </c>
      <c r="U74">
        <f t="shared" si="14"/>
        <v>3</v>
      </c>
      <c r="V74">
        <f t="shared" si="15"/>
        <v>0</v>
      </c>
      <c r="W74">
        <f t="shared" si="16"/>
        <v>3</v>
      </c>
      <c r="X74">
        <f t="shared" si="17"/>
        <v>0</v>
      </c>
    </row>
    <row r="75" spans="1:24">
      <c r="A75">
        <v>26</v>
      </c>
      <c r="B75">
        <v>3</v>
      </c>
      <c r="C75" t="s">
        <v>14</v>
      </c>
      <c r="D75" s="79"/>
      <c r="F75" t="s">
        <v>411</v>
      </c>
      <c r="G75">
        <f t="shared" si="12"/>
        <v>100</v>
      </c>
      <c r="H75" s="21">
        <v>2</v>
      </c>
      <c r="I75" s="21" t="str">
        <f>INDEX(AutoWaveAffinity[Auto Wave Affinity ID],MATCH('Mission Enemy Waves'!K75,AutoWaveAffinity[QuestAffinityId],0))</f>
        <v>campaign-dark</v>
      </c>
      <c r="K75" s="21">
        <f>INDEX(Missions!K:K,MATCH('Mission Enemy Waves'!A:A,Missions!A:A,0))</f>
        <v>5</v>
      </c>
      <c r="L75" s="21">
        <f>INDEX(AffinityRel[AffinityWeak],MATCH(K75,AffinityRel[Affinity],0))</f>
        <v>4</v>
      </c>
      <c r="M75" s="21">
        <v>2</v>
      </c>
      <c r="N75" s="7">
        <v>4220</v>
      </c>
      <c r="O75">
        <f t="shared" si="13"/>
        <v>11</v>
      </c>
      <c r="P75" s="21">
        <f t="shared" si="11"/>
        <v>4</v>
      </c>
      <c r="R75">
        <v>42</v>
      </c>
      <c r="S75">
        <v>4</v>
      </c>
      <c r="T75" t="str">
        <f>IF(C75="Boss","--",INDEX('Enemy Waves'!AB:AB,IFERROR(MATCH('Mission Enemy Waves'!D:D,'Enemy Waves'!A:A,0),1)))</f>
        <v>Size Check</v>
      </c>
      <c r="U75">
        <f t="shared" si="14"/>
        <v>4</v>
      </c>
      <c r="V75">
        <f t="shared" si="15"/>
        <v>2</v>
      </c>
      <c r="W75">
        <f t="shared" si="16"/>
        <v>2</v>
      </c>
      <c r="X75">
        <f t="shared" si="17"/>
        <v>0</v>
      </c>
    </row>
    <row r="76" spans="1:24">
      <c r="A76">
        <v>26</v>
      </c>
      <c r="B76">
        <v>4</v>
      </c>
      <c r="C76" t="s">
        <v>14</v>
      </c>
      <c r="D76" s="79"/>
      <c r="F76" t="s">
        <v>409</v>
      </c>
      <c r="G76">
        <f t="shared" si="12"/>
        <v>100</v>
      </c>
      <c r="H76" s="21">
        <v>2</v>
      </c>
      <c r="I76" s="21" t="str">
        <f>INDEX(AutoWaveAffinity[Auto Wave Affinity ID],MATCH('Mission Enemy Waves'!K76,AutoWaveAffinity[QuestAffinityId],0))</f>
        <v>campaign-dark</v>
      </c>
      <c r="K76" s="21">
        <f>INDEX(Missions!K:K,MATCH('Mission Enemy Waves'!A:A,Missions!A:A,0))</f>
        <v>5</v>
      </c>
      <c r="L76" s="21">
        <f>INDEX(AffinityRel[AffinityWeak],MATCH(K76,AffinityRel[Affinity],0))</f>
        <v>4</v>
      </c>
      <c r="M76" s="21">
        <v>2</v>
      </c>
      <c r="N76" s="7">
        <v>2101</v>
      </c>
      <c r="O76">
        <f t="shared" si="13"/>
        <v>11</v>
      </c>
      <c r="P76" s="21">
        <f t="shared" si="11"/>
        <v>4</v>
      </c>
      <c r="R76">
        <v>43</v>
      </c>
      <c r="S76">
        <v>2</v>
      </c>
      <c r="T76" t="str">
        <f>IF(C76="Boss","--",INDEX('Enemy Waves'!AB:AB,IFERROR(MATCH('Mission Enemy Waves'!D:D,'Enemy Waves'!A:A,0),1)))</f>
        <v>Size Check</v>
      </c>
      <c r="U76">
        <f t="shared" si="14"/>
        <v>2</v>
      </c>
      <c r="V76">
        <f t="shared" si="15"/>
        <v>1</v>
      </c>
      <c r="W76">
        <f t="shared" si="16"/>
        <v>0</v>
      </c>
      <c r="X76">
        <f t="shared" si="17"/>
        <v>1</v>
      </c>
    </row>
    <row r="77" spans="1:24">
      <c r="A77">
        <v>27</v>
      </c>
      <c r="B77">
        <v>1</v>
      </c>
      <c r="C77" t="s">
        <v>14</v>
      </c>
      <c r="D77" s="79"/>
      <c r="F77" t="s">
        <v>411</v>
      </c>
      <c r="G77">
        <f t="shared" si="12"/>
        <v>100</v>
      </c>
      <c r="H77" s="21">
        <v>2</v>
      </c>
      <c r="I77" s="21" t="str">
        <f>INDEX(AutoWaveAffinity[Auto Wave Affinity ID],MATCH('Mission Enemy Waves'!K77,AutoWaveAffinity[QuestAffinityId],0))</f>
        <v>campaign-light</v>
      </c>
      <c r="K77" s="21">
        <f>INDEX(Missions!K:K,MATCH('Mission Enemy Waves'!A:A,Missions!A:A,0))</f>
        <v>4</v>
      </c>
      <c r="L77" s="21">
        <f>INDEX(AffinityRel[AffinityWeak],MATCH(K77,AffinityRel[Affinity],0))</f>
        <v>5</v>
      </c>
      <c r="M77" s="21">
        <v>2</v>
      </c>
      <c r="N77" s="7">
        <v>4400</v>
      </c>
      <c r="O77">
        <f t="shared" si="13"/>
        <v>9</v>
      </c>
      <c r="P77" s="21">
        <f t="shared" si="11"/>
        <v>2</v>
      </c>
      <c r="R77">
        <v>45</v>
      </c>
      <c r="S77">
        <v>4</v>
      </c>
      <c r="T77" t="str">
        <f>IF(C77="Boss","--",INDEX('Enemy Waves'!AB:AB,IFERROR(MATCH('Mission Enemy Waves'!D:D,'Enemy Waves'!A:A,0),1)))</f>
        <v>Size Check</v>
      </c>
      <c r="U77">
        <f t="shared" si="14"/>
        <v>4</v>
      </c>
      <c r="V77">
        <f t="shared" si="15"/>
        <v>4</v>
      </c>
      <c r="W77">
        <f t="shared" si="16"/>
        <v>0</v>
      </c>
      <c r="X77">
        <f t="shared" si="17"/>
        <v>0</v>
      </c>
    </row>
    <row r="78" spans="1:24">
      <c r="A78">
        <v>27</v>
      </c>
      <c r="B78">
        <v>2</v>
      </c>
      <c r="C78" t="s">
        <v>14</v>
      </c>
      <c r="D78" s="79"/>
      <c r="F78" t="s">
        <v>412</v>
      </c>
      <c r="G78">
        <f t="shared" si="12"/>
        <v>100</v>
      </c>
      <c r="H78" s="21">
        <v>2</v>
      </c>
      <c r="I78" s="21" t="str">
        <f>INDEX(AutoWaveAffinity[Auto Wave Affinity ID],MATCH('Mission Enemy Waves'!K78,AutoWaveAffinity[QuestAffinityId],0))</f>
        <v>campaign-light</v>
      </c>
      <c r="K78" s="21">
        <f>INDEX(Missions!K:K,MATCH('Mission Enemy Waves'!A:A,Missions!A:A,0))</f>
        <v>4</v>
      </c>
      <c r="L78" s="21">
        <f>INDEX(AffinityRel[AffinityWeak],MATCH(K78,AffinityRel[Affinity],0))</f>
        <v>5</v>
      </c>
      <c r="M78" s="21">
        <v>2</v>
      </c>
      <c r="N78" s="7">
        <v>5221</v>
      </c>
      <c r="O78">
        <f t="shared" si="13"/>
        <v>9</v>
      </c>
      <c r="P78" s="21">
        <f t="shared" si="11"/>
        <v>2</v>
      </c>
      <c r="R78">
        <v>46</v>
      </c>
      <c r="S78">
        <v>5</v>
      </c>
      <c r="T78" t="str">
        <f>IF(C78="Boss","--",INDEX('Enemy Waves'!AB:AB,IFERROR(MATCH('Mission Enemy Waves'!D:D,'Enemy Waves'!A:A,0),1)))</f>
        <v>Size Check</v>
      </c>
      <c r="U78">
        <f t="shared" si="14"/>
        <v>5</v>
      </c>
      <c r="V78">
        <f t="shared" si="15"/>
        <v>2</v>
      </c>
      <c r="W78">
        <f t="shared" si="16"/>
        <v>2</v>
      </c>
      <c r="X78">
        <f t="shared" si="17"/>
        <v>1</v>
      </c>
    </row>
    <row r="79" spans="1:24">
      <c r="A79">
        <v>28</v>
      </c>
      <c r="B79">
        <v>1</v>
      </c>
      <c r="C79" t="s">
        <v>14</v>
      </c>
      <c r="D79" s="79"/>
      <c r="F79" t="s">
        <v>409</v>
      </c>
      <c r="G79">
        <f t="shared" si="12"/>
        <v>100</v>
      </c>
      <c r="H79" s="21">
        <v>2</v>
      </c>
      <c r="I79" s="21" t="str">
        <f>INDEX(AutoWaveAffinity[Auto Wave Affinity ID],MATCH('Mission Enemy Waves'!K79,AutoWaveAffinity[QuestAffinityId],0))</f>
        <v>campaign-light</v>
      </c>
      <c r="K79" s="21">
        <f>INDEX(Missions!K:K,MATCH('Mission Enemy Waves'!A:A,Missions!A:A,0))</f>
        <v>4</v>
      </c>
      <c r="L79" s="21">
        <f>INDEX(AffinityRel[AffinityWeak],MATCH(K79,AffinityRel[Affinity],0))</f>
        <v>5</v>
      </c>
      <c r="M79" s="21">
        <v>2</v>
      </c>
      <c r="N79" s="7">
        <v>2200</v>
      </c>
      <c r="O79">
        <f t="shared" si="13"/>
        <v>8</v>
      </c>
      <c r="P79" s="21">
        <f t="shared" si="11"/>
        <v>3</v>
      </c>
      <c r="R79">
        <v>48</v>
      </c>
      <c r="S79">
        <v>2</v>
      </c>
      <c r="T79" t="str">
        <f>IF(C79="Boss","--",INDEX('Enemy Waves'!AB:AB,IFERROR(MATCH('Mission Enemy Waves'!D:D,'Enemy Waves'!A:A,0),1)))</f>
        <v>Size Check</v>
      </c>
      <c r="U79">
        <f t="shared" si="14"/>
        <v>2</v>
      </c>
      <c r="V79">
        <f t="shared" si="15"/>
        <v>2</v>
      </c>
      <c r="W79">
        <f t="shared" si="16"/>
        <v>0</v>
      </c>
      <c r="X79">
        <f t="shared" si="17"/>
        <v>0</v>
      </c>
    </row>
    <row r="80" spans="1:24">
      <c r="A80">
        <v>28</v>
      </c>
      <c r="B80">
        <v>2</v>
      </c>
      <c r="C80" t="s">
        <v>14</v>
      </c>
      <c r="D80" s="79"/>
      <c r="F80" t="s">
        <v>418</v>
      </c>
      <c r="G80">
        <f t="shared" si="12"/>
        <v>100</v>
      </c>
      <c r="H80" s="21">
        <v>2</v>
      </c>
      <c r="I80" s="21" t="str">
        <f>INDEX(AutoWaveAffinity[Auto Wave Affinity ID],MATCH('Mission Enemy Waves'!K80,AutoWaveAffinity[QuestAffinityId],0))</f>
        <v>campaign-light</v>
      </c>
      <c r="K80" s="21">
        <f>INDEX(Missions!K:K,MATCH('Mission Enemy Waves'!A:A,Missions!A:A,0))</f>
        <v>4</v>
      </c>
      <c r="L80" s="21">
        <f>INDEX(AffinityRel[AffinityWeak],MATCH(K80,AffinityRel[Affinity],0))</f>
        <v>5</v>
      </c>
      <c r="M80" s="21">
        <v>2</v>
      </c>
      <c r="N80" s="7">
        <v>4220</v>
      </c>
      <c r="O80">
        <f t="shared" si="13"/>
        <v>8</v>
      </c>
      <c r="P80" s="21">
        <f t="shared" si="11"/>
        <v>3</v>
      </c>
      <c r="R80">
        <v>49</v>
      </c>
      <c r="S80">
        <v>4</v>
      </c>
      <c r="T80" t="str">
        <f>IF(C80="Boss","--",INDEX('Enemy Waves'!AB:AB,IFERROR(MATCH('Mission Enemy Waves'!D:D,'Enemy Waves'!A:A,0),1)))</f>
        <v>Size Check</v>
      </c>
      <c r="U80">
        <f t="shared" si="14"/>
        <v>4</v>
      </c>
      <c r="V80">
        <f t="shared" si="15"/>
        <v>2</v>
      </c>
      <c r="W80">
        <f t="shared" si="16"/>
        <v>2</v>
      </c>
      <c r="X80">
        <f t="shared" si="17"/>
        <v>0</v>
      </c>
    </row>
    <row r="81" spans="1:24">
      <c r="A81">
        <v>28</v>
      </c>
      <c r="B81">
        <v>3</v>
      </c>
      <c r="C81" t="s">
        <v>14</v>
      </c>
      <c r="D81" s="79"/>
      <c r="F81" t="s">
        <v>409</v>
      </c>
      <c r="G81">
        <f t="shared" si="12"/>
        <v>100</v>
      </c>
      <c r="H81" s="21">
        <v>2</v>
      </c>
      <c r="I81" s="21" t="str">
        <f>INDEX(AutoWaveAffinity[Auto Wave Affinity ID],MATCH('Mission Enemy Waves'!K81,AutoWaveAffinity[QuestAffinityId],0))</f>
        <v>campaign-light</v>
      </c>
      <c r="K81" s="21">
        <f>INDEX(Missions!K:K,MATCH('Mission Enemy Waves'!A:A,Missions!A:A,0))</f>
        <v>4</v>
      </c>
      <c r="L81" s="21">
        <f>INDEX(AffinityRel[AffinityWeak],MATCH(K81,AffinityRel[Affinity],0))</f>
        <v>5</v>
      </c>
      <c r="M81" s="21">
        <v>2</v>
      </c>
      <c r="N81" s="7">
        <v>2101</v>
      </c>
      <c r="O81">
        <f t="shared" si="13"/>
        <v>8</v>
      </c>
      <c r="P81" s="21">
        <f t="shared" si="11"/>
        <v>3</v>
      </c>
      <c r="R81">
        <v>50</v>
      </c>
      <c r="S81">
        <v>2</v>
      </c>
      <c r="T81" t="str">
        <f>IF(C81="Boss","--",INDEX('Enemy Waves'!AB:AB,IFERROR(MATCH('Mission Enemy Waves'!D:D,'Enemy Waves'!A:A,0),1)))</f>
        <v>Size Check</v>
      </c>
      <c r="U81">
        <f t="shared" si="14"/>
        <v>2</v>
      </c>
      <c r="V81">
        <f t="shared" si="15"/>
        <v>1</v>
      </c>
      <c r="W81">
        <f t="shared" si="16"/>
        <v>0</v>
      </c>
      <c r="X81">
        <f t="shared" si="17"/>
        <v>1</v>
      </c>
    </row>
    <row r="82" spans="1:24">
      <c r="A82">
        <v>29</v>
      </c>
      <c r="B82">
        <v>1</v>
      </c>
      <c r="C82" t="s">
        <v>14</v>
      </c>
      <c r="D82" s="79"/>
      <c r="F82" t="s">
        <v>410</v>
      </c>
      <c r="G82">
        <f t="shared" si="12"/>
        <v>100</v>
      </c>
      <c r="H82" s="21">
        <v>2</v>
      </c>
      <c r="I82" s="21" t="str">
        <f>INDEX(AutoWaveAffinity[Auto Wave Affinity ID],MATCH('Mission Enemy Waves'!K82,AutoWaveAffinity[QuestAffinityId],0))</f>
        <v>campaign-light</v>
      </c>
      <c r="K82" s="21">
        <f>INDEX(Missions!K:K,MATCH('Mission Enemy Waves'!A:A,Missions!A:A,0))</f>
        <v>4</v>
      </c>
      <c r="L82" s="21">
        <f>INDEX(AffinityRel[AffinityWeak],MATCH(K82,AffinityRel[Affinity],0))</f>
        <v>5</v>
      </c>
      <c r="M82" s="21">
        <v>2</v>
      </c>
      <c r="N82" s="7">
        <v>3120</v>
      </c>
      <c r="O82">
        <f t="shared" si="13"/>
        <v>12</v>
      </c>
      <c r="P82" s="21">
        <f t="shared" si="11"/>
        <v>4</v>
      </c>
      <c r="R82">
        <v>52</v>
      </c>
      <c r="S82">
        <v>3</v>
      </c>
      <c r="T82" t="str">
        <f>IF(C82="Boss","--",INDEX('Enemy Waves'!AB:AB,IFERROR(MATCH('Mission Enemy Waves'!D:D,'Enemy Waves'!A:A,0),1)))</f>
        <v>Size Check</v>
      </c>
      <c r="U82">
        <f t="shared" si="14"/>
        <v>3</v>
      </c>
      <c r="V82">
        <f t="shared" si="15"/>
        <v>1</v>
      </c>
      <c r="W82">
        <f t="shared" si="16"/>
        <v>2</v>
      </c>
      <c r="X82">
        <f t="shared" si="17"/>
        <v>0</v>
      </c>
    </row>
    <row r="83" spans="1:24">
      <c r="A83">
        <v>29</v>
      </c>
      <c r="B83">
        <v>2</v>
      </c>
      <c r="C83" t="s">
        <v>14</v>
      </c>
      <c r="D83" s="79"/>
      <c r="F83" t="s">
        <v>993</v>
      </c>
      <c r="G83">
        <f t="shared" si="12"/>
        <v>100</v>
      </c>
      <c r="H83" s="21">
        <v>2</v>
      </c>
      <c r="I83" s="21" t="str">
        <f>INDEX(AutoWaveAffinity[Auto Wave Affinity ID],MATCH('Mission Enemy Waves'!K83,AutoWaveAffinity[QuestAffinityId],0))</f>
        <v>campaign-light</v>
      </c>
      <c r="K83" s="21">
        <f>INDEX(Missions!K:K,MATCH('Mission Enemy Waves'!A:A,Missions!A:A,0))</f>
        <v>4</v>
      </c>
      <c r="L83" s="21">
        <f>INDEX(AffinityRel[AffinityWeak],MATCH(K83,AffinityRel[Affinity],0))</f>
        <v>5</v>
      </c>
      <c r="M83" s="21">
        <v>2</v>
      </c>
      <c r="N83" s="7">
        <v>4211</v>
      </c>
      <c r="O83">
        <f t="shared" si="13"/>
        <v>12</v>
      </c>
      <c r="P83" s="21">
        <f t="shared" si="11"/>
        <v>4</v>
      </c>
      <c r="R83">
        <v>53</v>
      </c>
      <c r="S83">
        <v>4</v>
      </c>
      <c r="T83" t="str">
        <f>IF(C83="Boss","--",INDEX('Enemy Waves'!AB:AB,IFERROR(MATCH('Mission Enemy Waves'!D:D,'Enemy Waves'!A:A,0),1)))</f>
        <v>Size Check</v>
      </c>
      <c r="U83">
        <f t="shared" si="14"/>
        <v>4</v>
      </c>
      <c r="V83">
        <f t="shared" si="15"/>
        <v>2</v>
      </c>
      <c r="W83">
        <f t="shared" si="16"/>
        <v>1</v>
      </c>
      <c r="X83">
        <f t="shared" si="17"/>
        <v>1</v>
      </c>
    </row>
    <row r="84" spans="1:24">
      <c r="A84">
        <v>29</v>
      </c>
      <c r="B84">
        <v>3</v>
      </c>
      <c r="C84" t="s">
        <v>14</v>
      </c>
      <c r="D84" s="79"/>
      <c r="F84" t="s">
        <v>416</v>
      </c>
      <c r="G84">
        <f t="shared" si="12"/>
        <v>100</v>
      </c>
      <c r="H84" s="21">
        <v>2</v>
      </c>
      <c r="I84" s="21" t="str">
        <f>INDEX(AutoWaveAffinity[Auto Wave Affinity ID],MATCH('Mission Enemy Waves'!K84,AutoWaveAffinity[QuestAffinityId],0))</f>
        <v>campaign-light</v>
      </c>
      <c r="K84" s="21">
        <f>INDEX(Missions!K:K,MATCH('Mission Enemy Waves'!A:A,Missions!A:A,0))</f>
        <v>4</v>
      </c>
      <c r="L84" s="21">
        <f>INDEX(AffinityRel[AffinityWeak],MATCH(K84,AffinityRel[Affinity],0))</f>
        <v>5</v>
      </c>
      <c r="M84" s="21">
        <v>2</v>
      </c>
      <c r="N84" s="7">
        <v>3111</v>
      </c>
      <c r="O84">
        <f t="shared" si="13"/>
        <v>12</v>
      </c>
      <c r="P84" s="21">
        <f t="shared" si="11"/>
        <v>4</v>
      </c>
      <c r="R84">
        <v>54</v>
      </c>
      <c r="S84">
        <v>3</v>
      </c>
      <c r="T84" t="str">
        <f>IF(C84="Boss","--",INDEX('Enemy Waves'!AB:AB,IFERROR(MATCH('Mission Enemy Waves'!D:D,'Enemy Waves'!A:A,0),1)))</f>
        <v>Size Check</v>
      </c>
      <c r="U84">
        <f t="shared" si="14"/>
        <v>3</v>
      </c>
      <c r="V84">
        <f t="shared" si="15"/>
        <v>1</v>
      </c>
      <c r="W84">
        <f t="shared" si="16"/>
        <v>1</v>
      </c>
      <c r="X84">
        <f t="shared" si="17"/>
        <v>1</v>
      </c>
    </row>
    <row r="85" spans="1:24">
      <c r="A85">
        <v>29</v>
      </c>
      <c r="B85">
        <v>4</v>
      </c>
      <c r="C85" t="s">
        <v>14</v>
      </c>
      <c r="D85" s="79"/>
      <c r="F85" t="s">
        <v>415</v>
      </c>
      <c r="G85">
        <f t="shared" si="12"/>
        <v>100</v>
      </c>
      <c r="H85" s="21">
        <v>2</v>
      </c>
      <c r="I85" s="21" t="str">
        <f>INDEX(AutoWaveAffinity[Auto Wave Affinity ID],MATCH('Mission Enemy Waves'!K85,AutoWaveAffinity[QuestAffinityId],0))</f>
        <v>campaign-light</v>
      </c>
      <c r="K85" s="21">
        <f>INDEX(Missions!K:K,MATCH('Mission Enemy Waves'!A:A,Missions!A:A,0))</f>
        <v>4</v>
      </c>
      <c r="L85" s="21">
        <f>INDEX(AffinityRel[AffinityWeak],MATCH(K85,AffinityRel[Affinity],0))</f>
        <v>5</v>
      </c>
      <c r="M85" s="21">
        <v>2</v>
      </c>
      <c r="N85" s="7">
        <v>2011</v>
      </c>
      <c r="O85">
        <f t="shared" si="13"/>
        <v>12</v>
      </c>
      <c r="P85" s="21">
        <f t="shared" si="11"/>
        <v>4</v>
      </c>
      <c r="R85">
        <v>55</v>
      </c>
      <c r="S85">
        <v>2</v>
      </c>
      <c r="T85" t="str">
        <f>IF(C85="Boss","--",INDEX('Enemy Waves'!AB:AB,IFERROR(MATCH('Mission Enemy Waves'!D:D,'Enemy Waves'!A:A,0),1)))</f>
        <v>Size Check</v>
      </c>
      <c r="U85">
        <f t="shared" si="14"/>
        <v>2</v>
      </c>
      <c r="V85">
        <f t="shared" si="15"/>
        <v>0</v>
      </c>
      <c r="W85">
        <f t="shared" si="16"/>
        <v>1</v>
      </c>
      <c r="X85">
        <f t="shared" si="17"/>
        <v>1</v>
      </c>
    </row>
    <row r="86" spans="1:24">
      <c r="A86" s="18">
        <v>30</v>
      </c>
      <c r="B86">
        <v>1</v>
      </c>
      <c r="C86" t="s">
        <v>14</v>
      </c>
      <c r="D86" s="79"/>
      <c r="F86" t="s">
        <v>412</v>
      </c>
      <c r="G86">
        <f t="shared" si="12"/>
        <v>100</v>
      </c>
      <c r="H86" s="21">
        <v>2</v>
      </c>
      <c r="I86" s="21" t="str">
        <f>INDEX(AutoWaveAffinity[Auto Wave Affinity ID],MATCH('Mission Enemy Waves'!K86,AutoWaveAffinity[QuestAffinityId],0))</f>
        <v>campaign-earth</v>
      </c>
      <c r="K86" s="21">
        <f>INDEX(Missions!K:K,MATCH('Mission Enemy Waves'!A:A,Missions!A:A,0))</f>
        <v>2</v>
      </c>
      <c r="L86" s="21">
        <f>INDEX(AffinityRel[AffinityWeak],MATCH(K86,AffinityRel[Affinity],0))</f>
        <v>3</v>
      </c>
      <c r="M86" s="21">
        <v>2</v>
      </c>
      <c r="N86" s="7">
        <v>5032</v>
      </c>
      <c r="O86">
        <f t="shared" si="13"/>
        <v>8</v>
      </c>
      <c r="P86" s="21">
        <f t="shared" si="11"/>
        <v>2</v>
      </c>
      <c r="R86">
        <v>57</v>
      </c>
      <c r="S86">
        <v>5</v>
      </c>
      <c r="T86" t="str">
        <f>IF(C86="Boss","--",INDEX('Enemy Waves'!AB:AB,IFERROR(MATCH('Mission Enemy Waves'!D:D,'Enemy Waves'!A:A,0),1)))</f>
        <v>Size Check</v>
      </c>
      <c r="U86">
        <f t="shared" si="14"/>
        <v>5</v>
      </c>
      <c r="V86">
        <f t="shared" si="15"/>
        <v>0</v>
      </c>
      <c r="W86">
        <f t="shared" si="16"/>
        <v>3</v>
      </c>
      <c r="X86">
        <f t="shared" si="17"/>
        <v>2</v>
      </c>
    </row>
    <row r="87" spans="1:24">
      <c r="A87" s="18">
        <v>30</v>
      </c>
      <c r="B87">
        <v>2</v>
      </c>
      <c r="C87" t="s">
        <v>14</v>
      </c>
      <c r="D87" s="79"/>
      <c r="F87" t="s">
        <v>410</v>
      </c>
      <c r="G87">
        <f t="shared" si="12"/>
        <v>100</v>
      </c>
      <c r="H87" s="21">
        <v>2</v>
      </c>
      <c r="I87" s="21" t="str">
        <f>INDEX(AutoWaveAffinity[Auto Wave Affinity ID],MATCH('Mission Enemy Waves'!K87,AutoWaveAffinity[QuestAffinityId],0))</f>
        <v>campaign-earth</v>
      </c>
      <c r="K87" s="21">
        <f>INDEX(Missions!K:K,MATCH('Mission Enemy Waves'!A:A,Missions!A:A,0))</f>
        <v>2</v>
      </c>
      <c r="L87" s="21">
        <f>INDEX(AffinityRel[AffinityWeak],MATCH(K87,AffinityRel[Affinity],0))</f>
        <v>3</v>
      </c>
      <c r="M87" s="21">
        <v>2</v>
      </c>
      <c r="N87" s="7">
        <v>3300</v>
      </c>
      <c r="O87">
        <f t="shared" si="13"/>
        <v>8</v>
      </c>
      <c r="P87" s="21">
        <f t="shared" si="11"/>
        <v>2</v>
      </c>
      <c r="R87">
        <v>58</v>
      </c>
      <c r="S87">
        <v>3</v>
      </c>
      <c r="T87" t="str">
        <f>IF(C87="Boss","--",INDEX('Enemy Waves'!AB:AB,IFERROR(MATCH('Mission Enemy Waves'!D:D,'Enemy Waves'!A:A,0),1)))</f>
        <v>Size Check</v>
      </c>
      <c r="U87">
        <f t="shared" si="14"/>
        <v>3</v>
      </c>
      <c r="V87">
        <f t="shared" si="15"/>
        <v>3</v>
      </c>
      <c r="W87">
        <f t="shared" si="16"/>
        <v>0</v>
      </c>
      <c r="X87">
        <f t="shared" si="17"/>
        <v>0</v>
      </c>
    </row>
    <row r="88" spans="1:24">
      <c r="A88">
        <v>31</v>
      </c>
      <c r="B88">
        <v>1</v>
      </c>
      <c r="C88" t="s">
        <v>14</v>
      </c>
      <c r="D88" s="79"/>
      <c r="F88" t="s">
        <v>417</v>
      </c>
      <c r="G88">
        <f t="shared" si="12"/>
        <v>100</v>
      </c>
      <c r="H88" s="21">
        <v>2</v>
      </c>
      <c r="I88" s="21" t="str">
        <f>INDEX(AutoWaveAffinity[Auto Wave Affinity ID],MATCH('Mission Enemy Waves'!K88,AutoWaveAffinity[QuestAffinityId],0))</f>
        <v>campaign-earth</v>
      </c>
      <c r="K88" s="21">
        <f>INDEX(Missions!K:K,MATCH('Mission Enemy Waves'!A:A,Missions!A:A,0))</f>
        <v>2</v>
      </c>
      <c r="L88" s="21">
        <f>INDEX(AffinityRel[AffinityWeak],MATCH(K88,AffinityRel[Affinity],0))</f>
        <v>3</v>
      </c>
      <c r="M88" s="21">
        <v>2</v>
      </c>
      <c r="N88" s="7">
        <v>3030</v>
      </c>
      <c r="O88">
        <f t="shared" si="13"/>
        <v>9</v>
      </c>
      <c r="P88" s="21">
        <f t="shared" si="11"/>
        <v>3</v>
      </c>
      <c r="R88">
        <v>60</v>
      </c>
      <c r="S88">
        <v>3</v>
      </c>
      <c r="T88" t="str">
        <f>IF(C88="Boss","--",INDEX('Enemy Waves'!AB:AB,IFERROR(MATCH('Mission Enemy Waves'!D:D,'Enemy Waves'!A:A,0),1)))</f>
        <v>Size Check</v>
      </c>
      <c r="U88">
        <f t="shared" si="14"/>
        <v>3</v>
      </c>
      <c r="V88">
        <f t="shared" si="15"/>
        <v>0</v>
      </c>
      <c r="W88">
        <f t="shared" si="16"/>
        <v>3</v>
      </c>
      <c r="X88">
        <f t="shared" si="17"/>
        <v>0</v>
      </c>
    </row>
    <row r="89" spans="1:24">
      <c r="A89">
        <v>31</v>
      </c>
      <c r="B89">
        <v>2</v>
      </c>
      <c r="C89" t="s">
        <v>14</v>
      </c>
      <c r="D89" s="79"/>
      <c r="F89" t="s">
        <v>417</v>
      </c>
      <c r="G89">
        <f t="shared" si="12"/>
        <v>100</v>
      </c>
      <c r="H89" s="21">
        <v>2</v>
      </c>
      <c r="I89" s="21" t="str">
        <f>INDEX(AutoWaveAffinity[Auto Wave Affinity ID],MATCH('Mission Enemy Waves'!K89,AutoWaveAffinity[QuestAffinityId],0))</f>
        <v>campaign-earth</v>
      </c>
      <c r="K89" s="21">
        <f>INDEX(Missions!K:K,MATCH('Mission Enemy Waves'!A:A,Missions!A:A,0))</f>
        <v>2</v>
      </c>
      <c r="L89" s="21">
        <f>INDEX(AffinityRel[AffinityWeak],MATCH(K89,AffinityRel[Affinity],0))</f>
        <v>3</v>
      </c>
      <c r="M89" s="21">
        <v>2</v>
      </c>
      <c r="N89" s="7">
        <v>3021</v>
      </c>
      <c r="O89">
        <f t="shared" si="13"/>
        <v>9</v>
      </c>
      <c r="P89" s="21">
        <f t="shared" si="11"/>
        <v>3</v>
      </c>
      <c r="R89">
        <v>61</v>
      </c>
      <c r="S89">
        <v>3</v>
      </c>
      <c r="T89" t="str">
        <f>IF(C89="Boss","--",INDEX('Enemy Waves'!AB:AB,IFERROR(MATCH('Mission Enemy Waves'!D:D,'Enemy Waves'!A:A,0),1)))</f>
        <v>Size Check</v>
      </c>
      <c r="U89">
        <f t="shared" si="14"/>
        <v>3</v>
      </c>
      <c r="V89">
        <f t="shared" si="15"/>
        <v>0</v>
      </c>
      <c r="W89">
        <f t="shared" si="16"/>
        <v>2</v>
      </c>
      <c r="X89">
        <f t="shared" si="17"/>
        <v>1</v>
      </c>
    </row>
    <row r="90" spans="1:24">
      <c r="A90">
        <v>31</v>
      </c>
      <c r="B90">
        <v>3</v>
      </c>
      <c r="C90" t="s">
        <v>14</v>
      </c>
      <c r="D90" s="79"/>
      <c r="F90" t="s">
        <v>410</v>
      </c>
      <c r="G90">
        <f t="shared" si="12"/>
        <v>100</v>
      </c>
      <c r="H90" s="21">
        <v>2</v>
      </c>
      <c r="I90" s="21" t="str">
        <f>INDEX(AutoWaveAffinity[Auto Wave Affinity ID],MATCH('Mission Enemy Waves'!K90,AutoWaveAffinity[QuestAffinityId],0))</f>
        <v>campaign-earth</v>
      </c>
      <c r="K90" s="21">
        <f>INDEX(Missions!K:K,MATCH('Mission Enemy Waves'!A:A,Missions!A:A,0))</f>
        <v>2</v>
      </c>
      <c r="L90" s="21">
        <f>INDEX(AffinityRel[AffinityWeak],MATCH(K90,AffinityRel[Affinity],0))</f>
        <v>3</v>
      </c>
      <c r="M90" s="21">
        <v>2</v>
      </c>
      <c r="N90" s="7">
        <v>3111</v>
      </c>
      <c r="O90">
        <f t="shared" si="13"/>
        <v>9</v>
      </c>
      <c r="P90" s="21">
        <f t="shared" si="11"/>
        <v>3</v>
      </c>
      <c r="R90">
        <v>62</v>
      </c>
      <c r="S90">
        <v>3</v>
      </c>
      <c r="T90" t="str">
        <f>IF(C90="Boss","--",INDEX('Enemy Waves'!AB:AB,IFERROR(MATCH('Mission Enemy Waves'!D:D,'Enemy Waves'!A:A,0),1)))</f>
        <v>Size Check</v>
      </c>
      <c r="U90">
        <f t="shared" si="14"/>
        <v>3</v>
      </c>
      <c r="V90">
        <f t="shared" si="15"/>
        <v>1</v>
      </c>
      <c r="W90">
        <f t="shared" si="16"/>
        <v>1</v>
      </c>
      <c r="X90">
        <f t="shared" si="17"/>
        <v>1</v>
      </c>
    </row>
    <row r="91" spans="1:24">
      <c r="A91">
        <v>32</v>
      </c>
      <c r="B91">
        <v>1</v>
      </c>
      <c r="C91" t="s">
        <v>14</v>
      </c>
      <c r="D91" s="79"/>
      <c r="F91" t="s">
        <v>411</v>
      </c>
      <c r="G91">
        <f t="shared" si="12"/>
        <v>100</v>
      </c>
      <c r="H91" s="21">
        <v>2</v>
      </c>
      <c r="I91" s="21" t="str">
        <f>INDEX(AutoWaveAffinity[Auto Wave Affinity ID],MATCH('Mission Enemy Waves'!K91,AutoWaveAffinity[QuestAffinityId],0))</f>
        <v>campaign-earth</v>
      </c>
      <c r="K91" s="21">
        <f>INDEX(Missions!K:K,MATCH('Mission Enemy Waves'!A:A,Missions!A:A,0))</f>
        <v>2</v>
      </c>
      <c r="L91" s="21">
        <f>INDEX(AffinityRel[AffinityWeak],MATCH(K91,AffinityRel[Affinity],0))</f>
        <v>3</v>
      </c>
      <c r="M91" s="21">
        <v>2</v>
      </c>
      <c r="N91" s="7">
        <v>4202</v>
      </c>
      <c r="O91">
        <f t="shared" si="13"/>
        <v>11</v>
      </c>
      <c r="P91" s="21">
        <f t="shared" si="11"/>
        <v>4</v>
      </c>
      <c r="R91">
        <v>64</v>
      </c>
      <c r="S91">
        <v>4</v>
      </c>
      <c r="T91" t="str">
        <f>IF(C91="Boss","--",INDEX('Enemy Waves'!AB:AB,IFERROR(MATCH('Mission Enemy Waves'!D:D,'Enemy Waves'!A:A,0),1)))</f>
        <v>Size Check</v>
      </c>
      <c r="U91">
        <f t="shared" si="14"/>
        <v>4</v>
      </c>
      <c r="V91">
        <f t="shared" si="15"/>
        <v>2</v>
      </c>
      <c r="W91">
        <f t="shared" si="16"/>
        <v>0</v>
      </c>
      <c r="X91">
        <f t="shared" si="17"/>
        <v>2</v>
      </c>
    </row>
    <row r="92" spans="1:24">
      <c r="A92">
        <v>32</v>
      </c>
      <c r="B92">
        <v>2</v>
      </c>
      <c r="C92" t="s">
        <v>14</v>
      </c>
      <c r="D92" s="79"/>
      <c r="F92" t="s">
        <v>409</v>
      </c>
      <c r="G92">
        <f t="shared" si="12"/>
        <v>100</v>
      </c>
      <c r="H92" s="21">
        <v>2</v>
      </c>
      <c r="I92" s="21" t="str">
        <f>INDEX(AutoWaveAffinity[Auto Wave Affinity ID],MATCH('Mission Enemy Waves'!K92,AutoWaveAffinity[QuestAffinityId],0))</f>
        <v>campaign-earth</v>
      </c>
      <c r="K92" s="21">
        <f>INDEX(Missions!K:K,MATCH('Mission Enemy Waves'!A:A,Missions!A:A,0))</f>
        <v>2</v>
      </c>
      <c r="L92" s="21">
        <f>INDEX(AffinityRel[AffinityWeak],MATCH(K92,AffinityRel[Affinity],0))</f>
        <v>3</v>
      </c>
      <c r="M92" s="21">
        <v>2</v>
      </c>
      <c r="N92" s="7">
        <v>2011</v>
      </c>
      <c r="O92">
        <f t="shared" si="13"/>
        <v>11</v>
      </c>
      <c r="P92" s="21">
        <f t="shared" si="11"/>
        <v>4</v>
      </c>
      <c r="R92">
        <v>65</v>
      </c>
      <c r="S92">
        <v>2</v>
      </c>
      <c r="T92" t="str">
        <f>IF(C92="Boss","--",INDEX('Enemy Waves'!AB:AB,IFERROR(MATCH('Mission Enemy Waves'!D:D,'Enemy Waves'!A:A,0),1)))</f>
        <v>Size Check</v>
      </c>
      <c r="U92">
        <f t="shared" si="14"/>
        <v>2</v>
      </c>
      <c r="V92">
        <f t="shared" si="15"/>
        <v>0</v>
      </c>
      <c r="W92">
        <f t="shared" si="16"/>
        <v>1</v>
      </c>
      <c r="X92">
        <f t="shared" si="17"/>
        <v>1</v>
      </c>
    </row>
    <row r="93" spans="1:24">
      <c r="A93">
        <v>32</v>
      </c>
      <c r="B93">
        <v>3</v>
      </c>
      <c r="C93" t="s">
        <v>14</v>
      </c>
      <c r="D93" s="79"/>
      <c r="F93" t="s">
        <v>409</v>
      </c>
      <c r="G93">
        <f t="shared" si="12"/>
        <v>100</v>
      </c>
      <c r="H93" s="21">
        <v>2</v>
      </c>
      <c r="I93" s="21" t="str">
        <f>INDEX(AutoWaveAffinity[Auto Wave Affinity ID],MATCH('Mission Enemy Waves'!K93,AutoWaveAffinity[QuestAffinityId],0))</f>
        <v>campaign-earth</v>
      </c>
      <c r="K93" s="21">
        <f>INDEX(Missions!K:K,MATCH('Mission Enemy Waves'!A:A,Missions!A:A,0))</f>
        <v>2</v>
      </c>
      <c r="L93" s="21">
        <f>INDEX(AffinityRel[AffinityWeak],MATCH(K93,AffinityRel[Affinity],0))</f>
        <v>3</v>
      </c>
      <c r="M93" s="21">
        <v>2</v>
      </c>
      <c r="N93" s="7">
        <v>2101</v>
      </c>
      <c r="O93">
        <f t="shared" si="13"/>
        <v>11</v>
      </c>
      <c r="P93" s="21">
        <f t="shared" si="11"/>
        <v>4</v>
      </c>
      <c r="R93">
        <v>66</v>
      </c>
      <c r="S93">
        <v>2</v>
      </c>
      <c r="T93" t="str">
        <f>IF(C93="Boss","--",INDEX('Enemy Waves'!AB:AB,IFERROR(MATCH('Mission Enemy Waves'!D:D,'Enemy Waves'!A:A,0),1)))</f>
        <v>Size Check</v>
      </c>
      <c r="U93">
        <f t="shared" si="14"/>
        <v>2</v>
      </c>
      <c r="V93">
        <f t="shared" si="15"/>
        <v>1</v>
      </c>
      <c r="W93">
        <f t="shared" si="16"/>
        <v>0</v>
      </c>
      <c r="X93">
        <f t="shared" si="17"/>
        <v>1</v>
      </c>
    </row>
    <row r="94" spans="1:24">
      <c r="A94">
        <v>32</v>
      </c>
      <c r="B94">
        <v>4</v>
      </c>
      <c r="C94" t="s">
        <v>14</v>
      </c>
      <c r="D94" s="79"/>
      <c r="F94" t="s">
        <v>410</v>
      </c>
      <c r="G94">
        <f t="shared" si="12"/>
        <v>100</v>
      </c>
      <c r="H94" s="21">
        <v>2</v>
      </c>
      <c r="I94" s="21" t="str">
        <f>INDEX(AutoWaveAffinity[Auto Wave Affinity ID],MATCH('Mission Enemy Waves'!K94,AutoWaveAffinity[QuestAffinityId],0))</f>
        <v>campaign-earth</v>
      </c>
      <c r="K94" s="21">
        <f>INDEX(Missions!K:K,MATCH('Mission Enemy Waves'!A:A,Missions!A:A,0))</f>
        <v>2</v>
      </c>
      <c r="L94" s="21">
        <f>INDEX(AffinityRel[AffinityWeak],MATCH(K94,AffinityRel[Affinity],0))</f>
        <v>3</v>
      </c>
      <c r="M94" s="21">
        <v>2</v>
      </c>
      <c r="N94" s="7">
        <v>3102</v>
      </c>
      <c r="O94">
        <f t="shared" si="13"/>
        <v>11</v>
      </c>
      <c r="P94" s="21">
        <f t="shared" si="11"/>
        <v>4</v>
      </c>
      <c r="R94">
        <v>67</v>
      </c>
      <c r="S94">
        <v>3</v>
      </c>
      <c r="T94" t="str">
        <f>IF(C94="Boss","--",INDEX('Enemy Waves'!AB:AB,IFERROR(MATCH('Mission Enemy Waves'!D:D,'Enemy Waves'!A:A,0),1)))</f>
        <v>Size Check</v>
      </c>
      <c r="U94">
        <f t="shared" si="14"/>
        <v>3</v>
      </c>
      <c r="V94">
        <f t="shared" si="15"/>
        <v>1</v>
      </c>
      <c r="W94">
        <f t="shared" si="16"/>
        <v>0</v>
      </c>
      <c r="X94">
        <f t="shared" si="17"/>
        <v>2</v>
      </c>
    </row>
    <row r="95" spans="1:24">
      <c r="A95">
        <v>33</v>
      </c>
      <c r="B95">
        <v>1</v>
      </c>
      <c r="C95" t="s">
        <v>14</v>
      </c>
      <c r="D95" s="79"/>
      <c r="F95" t="s">
        <v>1013</v>
      </c>
      <c r="G95">
        <f t="shared" si="12"/>
        <v>100</v>
      </c>
      <c r="H95" s="21">
        <v>2</v>
      </c>
      <c r="I95" s="21" t="str">
        <f>INDEX(AutoWaveAffinity[Auto Wave Affinity ID],MATCH('Mission Enemy Waves'!K95,AutoWaveAffinity[QuestAffinityId],0))</f>
        <v>campaign-water</v>
      </c>
      <c r="K95" s="21">
        <f>INDEX(Missions!K:K,MATCH('Mission Enemy Waves'!A:A,Missions!A:A,0))</f>
        <v>3</v>
      </c>
      <c r="L95" s="21">
        <f>INDEX(AffinityRel[AffinityWeak],MATCH(K95,AffinityRel[Affinity],0))</f>
        <v>1</v>
      </c>
      <c r="M95" s="21">
        <v>2</v>
      </c>
      <c r="N95" s="7">
        <v>4202</v>
      </c>
      <c r="O95">
        <f t="shared" si="13"/>
        <v>9</v>
      </c>
      <c r="P95" s="21">
        <f t="shared" si="11"/>
        <v>2</v>
      </c>
      <c r="R95">
        <v>69</v>
      </c>
      <c r="S95">
        <v>4</v>
      </c>
      <c r="T95" t="str">
        <f>IF(C95="Boss","--",INDEX('Enemy Waves'!AB:AB,IFERROR(MATCH('Mission Enemy Waves'!D:D,'Enemy Waves'!A:A,0),1)))</f>
        <v>Size Check</v>
      </c>
      <c r="U95">
        <f t="shared" si="14"/>
        <v>4</v>
      </c>
      <c r="V95">
        <f t="shared" si="15"/>
        <v>2</v>
      </c>
      <c r="W95">
        <f t="shared" si="16"/>
        <v>0</v>
      </c>
      <c r="X95">
        <f t="shared" si="17"/>
        <v>2</v>
      </c>
    </row>
    <row r="96" spans="1:24">
      <c r="A96">
        <v>33</v>
      </c>
      <c r="B96">
        <v>2</v>
      </c>
      <c r="C96" t="s">
        <v>14</v>
      </c>
      <c r="D96" s="79"/>
      <c r="F96" t="s">
        <v>412</v>
      </c>
      <c r="G96">
        <f t="shared" si="12"/>
        <v>100</v>
      </c>
      <c r="H96" s="21">
        <v>2</v>
      </c>
      <c r="I96" s="21" t="str">
        <f>INDEX(AutoWaveAffinity[Auto Wave Affinity ID],MATCH('Mission Enemy Waves'!K96,AutoWaveAffinity[QuestAffinityId],0))</f>
        <v>campaign-water</v>
      </c>
      <c r="K96" s="21">
        <f>INDEX(Missions!K:K,MATCH('Mission Enemy Waves'!A:A,Missions!A:A,0))</f>
        <v>3</v>
      </c>
      <c r="L96" s="21">
        <f>INDEX(AffinityRel[AffinityWeak],MATCH(K96,AffinityRel[Affinity],0))</f>
        <v>1</v>
      </c>
      <c r="M96" s="21">
        <v>2</v>
      </c>
      <c r="N96" s="7">
        <v>5122</v>
      </c>
      <c r="O96">
        <f t="shared" si="13"/>
        <v>9</v>
      </c>
      <c r="P96" s="21">
        <f t="shared" si="11"/>
        <v>2</v>
      </c>
      <c r="R96">
        <v>70</v>
      </c>
      <c r="S96">
        <v>5</v>
      </c>
      <c r="T96" t="str">
        <f>IF(C96="Boss","--",INDEX('Enemy Waves'!AB:AB,IFERROR(MATCH('Mission Enemy Waves'!D:D,'Enemy Waves'!A:A,0),1)))</f>
        <v>Size Check</v>
      </c>
      <c r="U96">
        <f t="shared" si="14"/>
        <v>5</v>
      </c>
      <c r="V96">
        <f t="shared" si="15"/>
        <v>1</v>
      </c>
      <c r="W96">
        <f t="shared" si="16"/>
        <v>2</v>
      </c>
      <c r="X96">
        <f t="shared" si="17"/>
        <v>2</v>
      </c>
    </row>
    <row r="97" spans="1:24">
      <c r="A97">
        <v>34</v>
      </c>
      <c r="B97">
        <v>1</v>
      </c>
      <c r="C97" t="s">
        <v>14</v>
      </c>
      <c r="D97" s="79"/>
      <c r="F97" t="s">
        <v>411</v>
      </c>
      <c r="G97">
        <f t="shared" si="12"/>
        <v>100</v>
      </c>
      <c r="H97" s="21">
        <v>2</v>
      </c>
      <c r="I97" s="21" t="str">
        <f>INDEX(AutoWaveAffinity[Auto Wave Affinity ID],MATCH('Mission Enemy Waves'!K97,AutoWaveAffinity[QuestAffinityId],0))</f>
        <v>campaign-water</v>
      </c>
      <c r="K97" s="21">
        <f>INDEX(Missions!K:K,MATCH('Mission Enemy Waves'!A:A,Missions!A:A,0))</f>
        <v>3</v>
      </c>
      <c r="L97" s="21">
        <f>INDEX(AffinityRel[AffinityWeak],MATCH(K97,AffinityRel[Affinity],0))</f>
        <v>1</v>
      </c>
      <c r="M97" s="21">
        <v>2</v>
      </c>
      <c r="N97" s="7">
        <v>4022</v>
      </c>
      <c r="O97">
        <f t="shared" si="13"/>
        <v>10</v>
      </c>
      <c r="P97" s="21">
        <f t="shared" si="11"/>
        <v>3</v>
      </c>
      <c r="R97">
        <v>72</v>
      </c>
      <c r="S97">
        <v>4</v>
      </c>
      <c r="T97" t="str">
        <f>IF(C97="Boss","--",INDEX('Enemy Waves'!AB:AB,IFERROR(MATCH('Mission Enemy Waves'!D:D,'Enemy Waves'!A:A,0),1)))</f>
        <v>Size Check</v>
      </c>
      <c r="U97">
        <f t="shared" si="14"/>
        <v>4</v>
      </c>
      <c r="V97">
        <f t="shared" si="15"/>
        <v>0</v>
      </c>
      <c r="W97">
        <f t="shared" si="16"/>
        <v>2</v>
      </c>
      <c r="X97">
        <f t="shared" si="17"/>
        <v>2</v>
      </c>
    </row>
    <row r="98" spans="1:24">
      <c r="A98">
        <v>34</v>
      </c>
      <c r="B98">
        <v>2</v>
      </c>
      <c r="C98" t="s">
        <v>14</v>
      </c>
      <c r="D98" s="79"/>
      <c r="F98" t="s">
        <v>409</v>
      </c>
      <c r="G98">
        <f t="shared" si="12"/>
        <v>100</v>
      </c>
      <c r="H98" s="21">
        <v>2</v>
      </c>
      <c r="I98" s="21" t="str">
        <f>INDEX(AutoWaveAffinity[Auto Wave Affinity ID],MATCH('Mission Enemy Waves'!K98,AutoWaveAffinity[QuestAffinityId],0))</f>
        <v>campaign-water</v>
      </c>
      <c r="K98" s="21">
        <f>INDEX(Missions!K:K,MATCH('Mission Enemy Waves'!A:A,Missions!A:A,0))</f>
        <v>3</v>
      </c>
      <c r="L98" s="21">
        <f>INDEX(AffinityRel[AffinityWeak],MATCH(K98,AffinityRel[Affinity],0))</f>
        <v>1</v>
      </c>
      <c r="M98" s="21">
        <v>2</v>
      </c>
      <c r="N98" s="7">
        <v>2101</v>
      </c>
      <c r="O98">
        <f t="shared" si="13"/>
        <v>10</v>
      </c>
      <c r="P98" s="21">
        <f t="shared" si="11"/>
        <v>3</v>
      </c>
      <c r="R98">
        <v>73</v>
      </c>
      <c r="S98">
        <v>2</v>
      </c>
      <c r="T98" t="str">
        <f>IF(C98="Boss","--",INDEX('Enemy Waves'!AB:AB,IFERROR(MATCH('Mission Enemy Waves'!D:D,'Enemy Waves'!A:A,0),1)))</f>
        <v>Size Check</v>
      </c>
      <c r="U98">
        <f t="shared" si="14"/>
        <v>2</v>
      </c>
      <c r="V98">
        <f t="shared" si="15"/>
        <v>1</v>
      </c>
      <c r="W98">
        <f t="shared" si="16"/>
        <v>0</v>
      </c>
      <c r="X98">
        <f t="shared" si="17"/>
        <v>1</v>
      </c>
    </row>
    <row r="99" spans="1:24">
      <c r="A99">
        <v>34</v>
      </c>
      <c r="B99">
        <v>3</v>
      </c>
      <c r="C99" t="s">
        <v>14</v>
      </c>
      <c r="D99" s="79"/>
      <c r="F99" t="s">
        <v>418</v>
      </c>
      <c r="G99">
        <f t="shared" si="12"/>
        <v>100</v>
      </c>
      <c r="H99" s="21">
        <v>2</v>
      </c>
      <c r="I99" s="21" t="str">
        <f>INDEX(AutoWaveAffinity[Auto Wave Affinity ID],MATCH('Mission Enemy Waves'!K99,AutoWaveAffinity[QuestAffinityId],0))</f>
        <v>campaign-water</v>
      </c>
      <c r="K99" s="21">
        <f>INDEX(Missions!K:K,MATCH('Mission Enemy Waves'!A:A,Missions!A:A,0))</f>
        <v>3</v>
      </c>
      <c r="L99" s="21">
        <f>INDEX(AffinityRel[AffinityWeak],MATCH(K99,AffinityRel[Affinity],0))</f>
        <v>1</v>
      </c>
      <c r="M99" s="21">
        <v>2</v>
      </c>
      <c r="N99" s="7">
        <v>4040</v>
      </c>
      <c r="O99">
        <f t="shared" si="13"/>
        <v>10</v>
      </c>
      <c r="P99" s="21">
        <f t="shared" si="11"/>
        <v>3</v>
      </c>
      <c r="R99">
        <v>74</v>
      </c>
      <c r="S99">
        <v>4</v>
      </c>
      <c r="T99" t="str">
        <f>IF(C99="Boss","--",INDEX('Enemy Waves'!AB:AB,IFERROR(MATCH('Mission Enemy Waves'!D:D,'Enemy Waves'!A:A,0),1)))</f>
        <v>Size Check</v>
      </c>
      <c r="U99">
        <f t="shared" si="14"/>
        <v>4</v>
      </c>
      <c r="V99">
        <f t="shared" si="15"/>
        <v>0</v>
      </c>
      <c r="W99">
        <f t="shared" si="16"/>
        <v>4</v>
      </c>
      <c r="X99">
        <f t="shared" si="17"/>
        <v>0</v>
      </c>
    </row>
    <row r="100" spans="1:24">
      <c r="A100">
        <v>35</v>
      </c>
      <c r="B100">
        <v>1</v>
      </c>
      <c r="C100" t="s">
        <v>14</v>
      </c>
      <c r="D100" s="79"/>
      <c r="F100" t="s">
        <v>413</v>
      </c>
      <c r="G100">
        <f t="shared" si="12"/>
        <v>100</v>
      </c>
      <c r="H100" s="21">
        <v>2</v>
      </c>
      <c r="I100" s="21" t="str">
        <f>INDEX(AutoWaveAffinity[Auto Wave Affinity ID],MATCH('Mission Enemy Waves'!K100,AutoWaveAffinity[QuestAffinityId],0))</f>
        <v>campaign-water</v>
      </c>
      <c r="K100" s="21">
        <f>INDEX(Missions!K:K,MATCH('Mission Enemy Waves'!A:A,Missions!A:A,0))</f>
        <v>3</v>
      </c>
      <c r="L100" s="21">
        <f>INDEX(AffinityRel[AffinityWeak],MATCH(K100,AffinityRel[Affinity],0))</f>
        <v>1</v>
      </c>
      <c r="M100" s="21">
        <v>2</v>
      </c>
      <c r="N100" s="7">
        <v>2020</v>
      </c>
      <c r="O100">
        <f t="shared" si="13"/>
        <v>12</v>
      </c>
      <c r="P100" s="21">
        <f t="shared" si="11"/>
        <v>4</v>
      </c>
      <c r="R100">
        <v>76</v>
      </c>
      <c r="S100">
        <v>2</v>
      </c>
      <c r="T100" t="str">
        <f>IF(C100="Boss","--",INDEX('Enemy Waves'!AB:AB,IFERROR(MATCH('Mission Enemy Waves'!D:D,'Enemy Waves'!A:A,0),1)))</f>
        <v>Size Check</v>
      </c>
      <c r="U100">
        <f t="shared" si="14"/>
        <v>2</v>
      </c>
      <c r="V100">
        <f t="shared" si="15"/>
        <v>0</v>
      </c>
      <c r="W100">
        <f t="shared" si="16"/>
        <v>2</v>
      </c>
      <c r="X100">
        <f t="shared" si="17"/>
        <v>0</v>
      </c>
    </row>
    <row r="101" spans="1:24">
      <c r="A101">
        <v>35</v>
      </c>
      <c r="B101">
        <v>2</v>
      </c>
      <c r="C101" t="s">
        <v>14</v>
      </c>
      <c r="D101" s="79"/>
      <c r="F101" t="s">
        <v>1029</v>
      </c>
      <c r="G101">
        <f t="shared" si="12"/>
        <v>100</v>
      </c>
      <c r="H101" s="21">
        <v>2</v>
      </c>
      <c r="I101" s="21" t="str">
        <f>INDEX(AutoWaveAffinity[Auto Wave Affinity ID],MATCH('Mission Enemy Waves'!K101,AutoWaveAffinity[QuestAffinityId],0))</f>
        <v>campaign-water</v>
      </c>
      <c r="K101" s="21">
        <f>INDEX(Missions!K:K,MATCH('Mission Enemy Waves'!A:A,Missions!A:A,0))</f>
        <v>3</v>
      </c>
      <c r="L101" s="21">
        <f>INDEX(AffinityRel[AffinityWeak],MATCH(K101,AffinityRel[Affinity],0))</f>
        <v>1</v>
      </c>
      <c r="M101" s="21">
        <v>2</v>
      </c>
      <c r="N101" s="7">
        <v>3111</v>
      </c>
      <c r="O101">
        <f t="shared" si="13"/>
        <v>12</v>
      </c>
      <c r="P101" s="21">
        <f t="shared" si="11"/>
        <v>4</v>
      </c>
      <c r="R101">
        <v>77</v>
      </c>
      <c r="S101">
        <v>3</v>
      </c>
      <c r="T101" t="str">
        <f>IF(C101="Boss","--",INDEX('Enemy Waves'!AB:AB,IFERROR(MATCH('Mission Enemy Waves'!D:D,'Enemy Waves'!A:A,0),1)))</f>
        <v>Size Check</v>
      </c>
      <c r="U101">
        <f t="shared" ref="U101:U132" si="18">IF(C101="Standard",SUM(V101:X101),0)</f>
        <v>3</v>
      </c>
      <c r="V101">
        <f t="shared" ref="V101:V132" si="19">IF($C101="Standard",INT(LEFT(RIGHT($N101,3),1)),0)</f>
        <v>1</v>
      </c>
      <c r="W101">
        <f t="shared" ref="W101:W132" si="20">IF($C101="Standard",INT(LEFT(RIGHT($N101,2),1)),0)</f>
        <v>1</v>
      </c>
      <c r="X101">
        <f t="shared" ref="X101:X132" si="21">IF($C101="Standard",INT(LEFT(RIGHT($N101,1),1)),0)</f>
        <v>1</v>
      </c>
    </row>
    <row r="102" spans="1:24">
      <c r="A102">
        <v>35</v>
      </c>
      <c r="B102">
        <v>3</v>
      </c>
      <c r="C102" t="s">
        <v>14</v>
      </c>
      <c r="D102" s="79"/>
      <c r="F102" t="s">
        <v>411</v>
      </c>
      <c r="G102">
        <f t="shared" si="12"/>
        <v>100</v>
      </c>
      <c r="H102" s="21">
        <v>2</v>
      </c>
      <c r="I102" s="21" t="str">
        <f>INDEX(AutoWaveAffinity[Auto Wave Affinity ID],MATCH('Mission Enemy Waves'!K102,AutoWaveAffinity[QuestAffinityId],0))</f>
        <v>campaign-water</v>
      </c>
      <c r="K102" s="21">
        <f>INDEX(Missions!K:K,MATCH('Mission Enemy Waves'!A:A,Missions!A:A,0))</f>
        <v>3</v>
      </c>
      <c r="L102" s="21">
        <f>INDEX(AffinityRel[AffinityWeak],MATCH(K102,AffinityRel[Affinity],0))</f>
        <v>1</v>
      </c>
      <c r="M102" s="21">
        <v>2</v>
      </c>
      <c r="N102" s="7">
        <v>4022</v>
      </c>
      <c r="O102">
        <f t="shared" si="13"/>
        <v>12</v>
      </c>
      <c r="P102" s="21">
        <f t="shared" si="11"/>
        <v>4</v>
      </c>
      <c r="R102">
        <v>78</v>
      </c>
      <c r="S102">
        <v>4</v>
      </c>
      <c r="T102" t="str">
        <f>IF(C102="Boss","--",INDEX('Enemy Waves'!AB:AB,IFERROR(MATCH('Mission Enemy Waves'!D:D,'Enemy Waves'!A:A,0),1)))</f>
        <v>Size Check</v>
      </c>
      <c r="U102">
        <f t="shared" si="18"/>
        <v>4</v>
      </c>
      <c r="V102">
        <f t="shared" si="19"/>
        <v>0</v>
      </c>
      <c r="W102">
        <f t="shared" si="20"/>
        <v>2</v>
      </c>
      <c r="X102">
        <f t="shared" si="21"/>
        <v>2</v>
      </c>
    </row>
    <row r="103" spans="1:24">
      <c r="A103">
        <v>35</v>
      </c>
      <c r="B103">
        <v>4</v>
      </c>
      <c r="C103" t="s">
        <v>14</v>
      </c>
      <c r="D103" s="79"/>
      <c r="F103" t="s">
        <v>410</v>
      </c>
      <c r="G103">
        <f t="shared" si="12"/>
        <v>100</v>
      </c>
      <c r="H103" s="21">
        <v>2</v>
      </c>
      <c r="I103" s="21" t="str">
        <f>INDEX(AutoWaveAffinity[Auto Wave Affinity ID],MATCH('Mission Enemy Waves'!K103,AutoWaveAffinity[QuestAffinityId],0))</f>
        <v>campaign-water</v>
      </c>
      <c r="K103" s="21">
        <f>INDEX(Missions!K:K,MATCH('Mission Enemy Waves'!A:A,Missions!A:A,0))</f>
        <v>3</v>
      </c>
      <c r="L103" s="21">
        <f>INDEX(AffinityRel[AffinityWeak],MATCH(K103,AffinityRel[Affinity],0))</f>
        <v>1</v>
      </c>
      <c r="M103" s="21">
        <v>2</v>
      </c>
      <c r="N103" s="7">
        <v>3102</v>
      </c>
      <c r="O103">
        <f t="shared" si="13"/>
        <v>12</v>
      </c>
      <c r="P103" s="21">
        <f t="shared" si="11"/>
        <v>4</v>
      </c>
      <c r="R103">
        <v>79</v>
      </c>
      <c r="S103">
        <v>3</v>
      </c>
      <c r="T103" t="str">
        <f>IF(C103="Boss","--",INDEX('Enemy Waves'!AB:AB,IFERROR(MATCH('Mission Enemy Waves'!D:D,'Enemy Waves'!A:A,0),1)))</f>
        <v>Size Check</v>
      </c>
      <c r="U103">
        <f t="shared" si="18"/>
        <v>3</v>
      </c>
      <c r="V103">
        <f t="shared" si="19"/>
        <v>1</v>
      </c>
      <c r="W103">
        <f t="shared" si="20"/>
        <v>0</v>
      </c>
      <c r="X103">
        <f t="shared" si="21"/>
        <v>2</v>
      </c>
    </row>
    <row r="104" spans="1:24">
      <c r="A104">
        <v>36</v>
      </c>
      <c r="B104">
        <v>1</v>
      </c>
      <c r="C104" t="s">
        <v>14</v>
      </c>
      <c r="D104" s="79"/>
      <c r="F104" t="s">
        <v>412</v>
      </c>
      <c r="G104">
        <f t="shared" si="12"/>
        <v>100</v>
      </c>
      <c r="H104" s="21">
        <v>2</v>
      </c>
      <c r="I104" s="21" t="str">
        <f>INDEX(AutoWaveAffinity[Auto Wave Affinity ID],MATCH('Mission Enemy Waves'!K104,AutoWaveAffinity[QuestAffinityId],0))</f>
        <v>campaign-light</v>
      </c>
      <c r="K104" s="21">
        <f>INDEX(Missions!K:K,MATCH('Mission Enemy Waves'!A:A,Missions!A:A,0))</f>
        <v>4</v>
      </c>
      <c r="L104" s="21">
        <f>INDEX(AffinityRel[AffinityWeak],MATCH(K104,AffinityRel[Affinity],0))</f>
        <v>5</v>
      </c>
      <c r="M104" s="21">
        <v>2</v>
      </c>
      <c r="N104" s="7">
        <v>5221</v>
      </c>
      <c r="O104">
        <f t="shared" si="13"/>
        <v>9</v>
      </c>
      <c r="P104" s="21">
        <f t="shared" si="11"/>
        <v>2</v>
      </c>
      <c r="R104">
        <v>81</v>
      </c>
      <c r="S104">
        <v>5</v>
      </c>
      <c r="T104" t="str">
        <f>IF(C104="Boss","--",INDEX('Enemy Waves'!AB:AB,IFERROR(MATCH('Mission Enemy Waves'!D:D,'Enemy Waves'!A:A,0),1)))</f>
        <v>Size Check</v>
      </c>
      <c r="U104">
        <f t="shared" si="18"/>
        <v>5</v>
      </c>
      <c r="V104">
        <f t="shared" si="19"/>
        <v>2</v>
      </c>
      <c r="W104">
        <f t="shared" si="20"/>
        <v>2</v>
      </c>
      <c r="X104">
        <f t="shared" si="21"/>
        <v>1</v>
      </c>
    </row>
    <row r="105" spans="1:24">
      <c r="A105">
        <v>36</v>
      </c>
      <c r="B105">
        <v>2</v>
      </c>
      <c r="C105" t="s">
        <v>14</v>
      </c>
      <c r="D105" s="79"/>
      <c r="F105" t="s">
        <v>411</v>
      </c>
      <c r="G105">
        <f t="shared" si="12"/>
        <v>100</v>
      </c>
      <c r="H105" s="21">
        <v>2</v>
      </c>
      <c r="I105" s="21" t="str">
        <f>INDEX(AutoWaveAffinity[Auto Wave Affinity ID],MATCH('Mission Enemy Waves'!K105,AutoWaveAffinity[QuestAffinityId],0))</f>
        <v>campaign-light</v>
      </c>
      <c r="K105" s="21">
        <f>INDEX(Missions!K:K,MATCH('Mission Enemy Waves'!A:A,Missions!A:A,0))</f>
        <v>4</v>
      </c>
      <c r="L105" s="21">
        <f>INDEX(AffinityRel[AffinityWeak],MATCH(K105,AffinityRel[Affinity],0))</f>
        <v>5</v>
      </c>
      <c r="M105" s="21">
        <v>2</v>
      </c>
      <c r="N105" s="7">
        <v>4202</v>
      </c>
      <c r="O105">
        <f t="shared" si="13"/>
        <v>9</v>
      </c>
      <c r="P105" s="21">
        <f t="shared" si="11"/>
        <v>2</v>
      </c>
      <c r="R105">
        <v>82</v>
      </c>
      <c r="S105">
        <v>4</v>
      </c>
      <c r="T105" t="str">
        <f>IF(C105="Boss","--",INDEX('Enemy Waves'!AB:AB,IFERROR(MATCH('Mission Enemy Waves'!D:D,'Enemy Waves'!A:A,0),1)))</f>
        <v>Size Check</v>
      </c>
      <c r="U105">
        <f t="shared" si="18"/>
        <v>4</v>
      </c>
      <c r="V105">
        <f t="shared" si="19"/>
        <v>2</v>
      </c>
      <c r="W105">
        <f t="shared" si="20"/>
        <v>0</v>
      </c>
      <c r="X105">
        <f t="shared" si="21"/>
        <v>2</v>
      </c>
    </row>
    <row r="106" spans="1:24">
      <c r="A106">
        <v>37</v>
      </c>
      <c r="B106">
        <v>1</v>
      </c>
      <c r="C106" t="s">
        <v>14</v>
      </c>
      <c r="D106" s="79"/>
      <c r="F106" t="s">
        <v>414</v>
      </c>
      <c r="G106">
        <f t="shared" si="12"/>
        <v>100</v>
      </c>
      <c r="H106" s="21">
        <v>2</v>
      </c>
      <c r="I106" s="21" t="str">
        <f>INDEX(AutoWaveAffinity[Auto Wave Affinity ID],MATCH('Mission Enemy Waves'!K106,AutoWaveAffinity[QuestAffinityId],0))</f>
        <v>campaign-light</v>
      </c>
      <c r="K106" s="21">
        <f>INDEX(Missions!K:K,MATCH('Mission Enemy Waves'!A:A,Missions!A:A,0))</f>
        <v>4</v>
      </c>
      <c r="L106" s="21">
        <f>INDEX(AffinityRel[AffinityWeak],MATCH(K106,AffinityRel[Affinity],0))</f>
        <v>5</v>
      </c>
      <c r="M106" s="21">
        <v>2</v>
      </c>
      <c r="N106" s="7">
        <v>2110</v>
      </c>
      <c r="O106">
        <f t="shared" si="13"/>
        <v>8</v>
      </c>
      <c r="P106" s="21">
        <f t="shared" si="11"/>
        <v>3</v>
      </c>
      <c r="R106">
        <v>84</v>
      </c>
      <c r="S106">
        <v>2</v>
      </c>
      <c r="T106" t="str">
        <f>IF(C106="Boss","--",INDEX('Enemy Waves'!AB:AB,IFERROR(MATCH('Mission Enemy Waves'!D:D,'Enemy Waves'!A:A,0),1)))</f>
        <v>Size Check</v>
      </c>
      <c r="U106">
        <f t="shared" si="18"/>
        <v>2</v>
      </c>
      <c r="V106">
        <f t="shared" si="19"/>
        <v>1</v>
      </c>
      <c r="W106">
        <f t="shared" si="20"/>
        <v>1</v>
      </c>
      <c r="X106">
        <f t="shared" si="21"/>
        <v>0</v>
      </c>
    </row>
    <row r="107" spans="1:24">
      <c r="A107">
        <v>37</v>
      </c>
      <c r="B107">
        <v>2</v>
      </c>
      <c r="C107" t="s">
        <v>14</v>
      </c>
      <c r="D107" s="79"/>
      <c r="F107" t="s">
        <v>418</v>
      </c>
      <c r="G107">
        <f t="shared" si="12"/>
        <v>100</v>
      </c>
      <c r="H107" s="21">
        <v>2</v>
      </c>
      <c r="I107" s="21" t="str">
        <f>INDEX(AutoWaveAffinity[Auto Wave Affinity ID],MATCH('Mission Enemy Waves'!K107,AutoWaveAffinity[QuestAffinityId],0))</f>
        <v>campaign-light</v>
      </c>
      <c r="K107" s="21">
        <f>INDEX(Missions!K:K,MATCH('Mission Enemy Waves'!A:A,Missions!A:A,0))</f>
        <v>4</v>
      </c>
      <c r="L107" s="21">
        <f>INDEX(AffinityRel[AffinityWeak],MATCH(K107,AffinityRel[Affinity],0))</f>
        <v>5</v>
      </c>
      <c r="M107" s="21">
        <v>2</v>
      </c>
      <c r="N107" s="7">
        <v>4040</v>
      </c>
      <c r="O107">
        <f t="shared" si="13"/>
        <v>8</v>
      </c>
      <c r="P107" s="21">
        <f t="shared" si="11"/>
        <v>3</v>
      </c>
      <c r="R107">
        <v>85</v>
      </c>
      <c r="S107">
        <v>4</v>
      </c>
      <c r="T107" t="str">
        <f>IF(C107="Boss","--",INDEX('Enemy Waves'!AB:AB,IFERROR(MATCH('Mission Enemy Waves'!D:D,'Enemy Waves'!A:A,0),1)))</f>
        <v>Size Check</v>
      </c>
      <c r="U107">
        <f t="shared" si="18"/>
        <v>4</v>
      </c>
      <c r="V107">
        <f t="shared" si="19"/>
        <v>0</v>
      </c>
      <c r="W107">
        <f t="shared" si="20"/>
        <v>4</v>
      </c>
      <c r="X107">
        <f t="shared" si="21"/>
        <v>0</v>
      </c>
    </row>
    <row r="108" spans="1:24">
      <c r="A108">
        <v>37</v>
      </c>
      <c r="B108">
        <v>3</v>
      </c>
      <c r="C108" t="s">
        <v>14</v>
      </c>
      <c r="D108" s="79"/>
      <c r="F108" t="s">
        <v>409</v>
      </c>
      <c r="G108">
        <f t="shared" si="12"/>
        <v>100</v>
      </c>
      <c r="H108" s="21">
        <v>2</v>
      </c>
      <c r="I108" s="21" t="str">
        <f>INDEX(AutoWaveAffinity[Auto Wave Affinity ID],MATCH('Mission Enemy Waves'!K108,AutoWaveAffinity[QuestAffinityId],0))</f>
        <v>campaign-light</v>
      </c>
      <c r="K108" s="21">
        <f>INDEX(Missions!K:K,MATCH('Mission Enemy Waves'!A:A,Missions!A:A,0))</f>
        <v>4</v>
      </c>
      <c r="L108" s="21">
        <f>INDEX(AffinityRel[AffinityWeak],MATCH(K108,AffinityRel[Affinity],0))</f>
        <v>5</v>
      </c>
      <c r="M108" s="21">
        <v>2</v>
      </c>
      <c r="N108" s="7">
        <v>2002</v>
      </c>
      <c r="O108">
        <f t="shared" si="13"/>
        <v>8</v>
      </c>
      <c r="P108" s="21">
        <f t="shared" si="11"/>
        <v>3</v>
      </c>
      <c r="R108">
        <v>86</v>
      </c>
      <c r="S108">
        <v>2</v>
      </c>
      <c r="T108" t="str">
        <f>IF(C108="Boss","--",INDEX('Enemy Waves'!AB:AB,IFERROR(MATCH('Mission Enemy Waves'!D:D,'Enemy Waves'!A:A,0),1)))</f>
        <v>Size Check</v>
      </c>
      <c r="U108">
        <f t="shared" si="18"/>
        <v>2</v>
      </c>
      <c r="V108">
        <f t="shared" si="19"/>
        <v>0</v>
      </c>
      <c r="W108">
        <f t="shared" si="20"/>
        <v>0</v>
      </c>
      <c r="X108">
        <f t="shared" si="21"/>
        <v>2</v>
      </c>
    </row>
    <row r="109" spans="1:24">
      <c r="A109">
        <v>38</v>
      </c>
      <c r="B109">
        <v>1</v>
      </c>
      <c r="C109" t="s">
        <v>14</v>
      </c>
      <c r="D109" s="79"/>
      <c r="F109" t="s">
        <v>416</v>
      </c>
      <c r="G109">
        <f t="shared" si="12"/>
        <v>100</v>
      </c>
      <c r="H109" s="21">
        <v>2</v>
      </c>
      <c r="I109" s="21" t="str">
        <f>INDEX(AutoWaveAffinity[Auto Wave Affinity ID],MATCH('Mission Enemy Waves'!K109,AutoWaveAffinity[QuestAffinityId],0))</f>
        <v>campaign-light</v>
      </c>
      <c r="K109" s="21">
        <f>INDEX(Missions!K:K,MATCH('Mission Enemy Waves'!A:A,Missions!A:A,0))</f>
        <v>4</v>
      </c>
      <c r="L109" s="21">
        <f>INDEX(AffinityRel[AffinityWeak],MATCH(K109,AffinityRel[Affinity],0))</f>
        <v>5</v>
      </c>
      <c r="M109" s="21">
        <v>2</v>
      </c>
      <c r="N109" s="7">
        <v>3210</v>
      </c>
      <c r="O109">
        <f t="shared" si="13"/>
        <v>13</v>
      </c>
      <c r="P109" s="21">
        <f t="shared" si="11"/>
        <v>4</v>
      </c>
      <c r="R109">
        <v>88</v>
      </c>
      <c r="S109">
        <v>3</v>
      </c>
      <c r="T109" t="str">
        <f>IF(C109="Boss","--",INDEX('Enemy Waves'!AB:AB,IFERROR(MATCH('Mission Enemy Waves'!D:D,'Enemy Waves'!A:A,0),1)))</f>
        <v>Size Check</v>
      </c>
      <c r="U109">
        <f t="shared" si="18"/>
        <v>3</v>
      </c>
      <c r="V109">
        <f t="shared" si="19"/>
        <v>2</v>
      </c>
      <c r="W109">
        <f t="shared" si="20"/>
        <v>1</v>
      </c>
      <c r="X109">
        <f t="shared" si="21"/>
        <v>0</v>
      </c>
    </row>
    <row r="110" spans="1:24">
      <c r="A110">
        <v>38</v>
      </c>
      <c r="B110">
        <v>2</v>
      </c>
      <c r="C110" t="s">
        <v>14</v>
      </c>
      <c r="D110" s="79"/>
      <c r="F110" t="s">
        <v>993</v>
      </c>
      <c r="G110">
        <f t="shared" si="12"/>
        <v>100</v>
      </c>
      <c r="H110" s="21">
        <v>2</v>
      </c>
      <c r="I110" s="21" t="str">
        <f>INDEX(AutoWaveAffinity[Auto Wave Affinity ID],MATCH('Mission Enemy Waves'!K110,AutoWaveAffinity[QuestAffinityId],0))</f>
        <v>campaign-light</v>
      </c>
      <c r="K110" s="21">
        <f>INDEX(Missions!K:K,MATCH('Mission Enemy Waves'!A:A,Missions!A:A,0))</f>
        <v>4</v>
      </c>
      <c r="L110" s="21">
        <f>INDEX(AffinityRel[AffinityWeak],MATCH(K110,AffinityRel[Affinity],0))</f>
        <v>5</v>
      </c>
      <c r="M110" s="21">
        <v>2</v>
      </c>
      <c r="N110" s="7">
        <v>4211</v>
      </c>
      <c r="O110">
        <f t="shared" si="13"/>
        <v>13</v>
      </c>
      <c r="P110" s="21">
        <f t="shared" si="11"/>
        <v>4</v>
      </c>
      <c r="R110">
        <v>89</v>
      </c>
      <c r="S110">
        <v>4</v>
      </c>
      <c r="T110" t="str">
        <f>IF(C110="Boss","--",INDEX('Enemy Waves'!AB:AB,IFERROR(MATCH('Mission Enemy Waves'!D:D,'Enemy Waves'!A:A,0),1)))</f>
        <v>Size Check</v>
      </c>
      <c r="U110">
        <f t="shared" si="18"/>
        <v>4</v>
      </c>
      <c r="V110">
        <f t="shared" si="19"/>
        <v>2</v>
      </c>
      <c r="W110">
        <f t="shared" si="20"/>
        <v>1</v>
      </c>
      <c r="X110">
        <f t="shared" si="21"/>
        <v>1</v>
      </c>
    </row>
    <row r="111" spans="1:24">
      <c r="A111">
        <v>38</v>
      </c>
      <c r="B111">
        <v>3</v>
      </c>
      <c r="C111" t="s">
        <v>14</v>
      </c>
      <c r="D111" s="79"/>
      <c r="F111" t="s">
        <v>410</v>
      </c>
      <c r="G111">
        <f t="shared" si="12"/>
        <v>100</v>
      </c>
      <c r="H111" s="21">
        <v>2</v>
      </c>
      <c r="I111" s="21" t="str">
        <f>INDEX(AutoWaveAffinity[Auto Wave Affinity ID],MATCH('Mission Enemy Waves'!K111,AutoWaveAffinity[QuestAffinityId],0))</f>
        <v>campaign-light</v>
      </c>
      <c r="K111" s="21">
        <f>INDEX(Missions!K:K,MATCH('Mission Enemy Waves'!A:A,Missions!A:A,0))</f>
        <v>4</v>
      </c>
      <c r="L111" s="21">
        <f>INDEX(AffinityRel[AffinityWeak],MATCH(K111,AffinityRel[Affinity],0))</f>
        <v>5</v>
      </c>
      <c r="M111" s="21">
        <v>2</v>
      </c>
      <c r="N111" s="7">
        <v>3201</v>
      </c>
      <c r="O111">
        <f t="shared" si="13"/>
        <v>13</v>
      </c>
      <c r="P111" s="21">
        <f t="shared" si="11"/>
        <v>4</v>
      </c>
      <c r="R111">
        <v>90</v>
      </c>
      <c r="S111">
        <v>3</v>
      </c>
      <c r="T111" t="str">
        <f>IF(C111="Boss","--",INDEX('Enemy Waves'!AB:AB,IFERROR(MATCH('Mission Enemy Waves'!D:D,'Enemy Waves'!A:A,0),1)))</f>
        <v>Size Check</v>
      </c>
      <c r="U111">
        <f t="shared" si="18"/>
        <v>3</v>
      </c>
      <c r="V111">
        <f t="shared" si="19"/>
        <v>2</v>
      </c>
      <c r="W111">
        <f t="shared" si="20"/>
        <v>0</v>
      </c>
      <c r="X111">
        <f t="shared" si="21"/>
        <v>1</v>
      </c>
    </row>
    <row r="112" spans="1:24">
      <c r="A112">
        <v>38</v>
      </c>
      <c r="B112">
        <v>4</v>
      </c>
      <c r="C112" t="s">
        <v>14</v>
      </c>
      <c r="D112" s="79"/>
      <c r="F112" t="s">
        <v>410</v>
      </c>
      <c r="G112">
        <f t="shared" si="12"/>
        <v>100</v>
      </c>
      <c r="H112" s="21">
        <v>2</v>
      </c>
      <c r="I112" s="21" t="str">
        <f>INDEX(AutoWaveAffinity[Auto Wave Affinity ID],MATCH('Mission Enemy Waves'!K112,AutoWaveAffinity[QuestAffinityId],0))</f>
        <v>campaign-light</v>
      </c>
      <c r="K112" s="21">
        <f>INDEX(Missions!K:K,MATCH('Mission Enemy Waves'!A:A,Missions!A:A,0))</f>
        <v>4</v>
      </c>
      <c r="L112" s="21">
        <f>INDEX(AffinityRel[AffinityWeak],MATCH(K112,AffinityRel[Affinity],0))</f>
        <v>5</v>
      </c>
      <c r="M112" s="21">
        <v>2</v>
      </c>
      <c r="N112" s="7">
        <v>3300</v>
      </c>
      <c r="O112">
        <f t="shared" si="13"/>
        <v>13</v>
      </c>
      <c r="P112" s="21">
        <f t="shared" si="11"/>
        <v>4</v>
      </c>
      <c r="R112">
        <v>91</v>
      </c>
      <c r="S112">
        <v>3</v>
      </c>
      <c r="T112" t="str">
        <f>IF(C112="Boss","--",INDEX('Enemy Waves'!AB:AB,IFERROR(MATCH('Mission Enemy Waves'!D:D,'Enemy Waves'!A:A,0),1)))</f>
        <v>Size Check</v>
      </c>
      <c r="U112">
        <f t="shared" si="18"/>
        <v>3</v>
      </c>
      <c r="V112">
        <f t="shared" si="19"/>
        <v>3</v>
      </c>
      <c r="W112">
        <f t="shared" si="20"/>
        <v>0</v>
      </c>
      <c r="X112">
        <f t="shared" si="21"/>
        <v>0</v>
      </c>
    </row>
    <row r="113" spans="1:24">
      <c r="A113">
        <v>39</v>
      </c>
      <c r="B113">
        <v>1</v>
      </c>
      <c r="C113" t="s">
        <v>14</v>
      </c>
      <c r="D113" s="79"/>
      <c r="F113" t="s">
        <v>411</v>
      </c>
      <c r="G113">
        <f t="shared" si="12"/>
        <v>100</v>
      </c>
      <c r="H113" s="21">
        <v>2</v>
      </c>
      <c r="I113" s="21" t="str">
        <f>INDEX(AutoWaveAffinity[Auto Wave Affinity ID],MATCH('Mission Enemy Waves'!K113,AutoWaveAffinity[QuestAffinityId],0))</f>
        <v>campaign-dark</v>
      </c>
      <c r="K113" s="21">
        <f>INDEX(Missions!K:K,MATCH('Mission Enemy Waves'!A:A,Missions!A:A,0))</f>
        <v>5</v>
      </c>
      <c r="L113" s="21">
        <f>INDEX(AffinityRel[AffinityWeak],MATCH(K113,AffinityRel[Affinity],0))</f>
        <v>4</v>
      </c>
      <c r="M113" s="21">
        <v>2</v>
      </c>
      <c r="N113" s="7">
        <v>4400</v>
      </c>
      <c r="O113">
        <f t="shared" si="13"/>
        <v>9</v>
      </c>
      <c r="P113" s="21">
        <f t="shared" si="11"/>
        <v>2</v>
      </c>
      <c r="R113">
        <v>93</v>
      </c>
      <c r="S113">
        <v>4</v>
      </c>
      <c r="T113" t="str">
        <f>IF(C113="Boss","--",INDEX('Enemy Waves'!AB:AB,IFERROR(MATCH('Mission Enemy Waves'!D:D,'Enemy Waves'!A:A,0),1)))</f>
        <v>Size Check</v>
      </c>
      <c r="U113">
        <f t="shared" si="18"/>
        <v>4</v>
      </c>
      <c r="V113">
        <f t="shared" si="19"/>
        <v>4</v>
      </c>
      <c r="W113">
        <f t="shared" si="20"/>
        <v>0</v>
      </c>
      <c r="X113">
        <f t="shared" si="21"/>
        <v>0</v>
      </c>
    </row>
    <row r="114" spans="1:24">
      <c r="A114">
        <v>39</v>
      </c>
      <c r="B114">
        <v>2</v>
      </c>
      <c r="C114" t="s">
        <v>14</v>
      </c>
      <c r="D114" s="79"/>
      <c r="F114" t="s">
        <v>412</v>
      </c>
      <c r="G114">
        <f t="shared" si="12"/>
        <v>100</v>
      </c>
      <c r="H114" s="21">
        <v>2</v>
      </c>
      <c r="I114" s="21" t="str">
        <f>INDEX(AutoWaveAffinity[Auto Wave Affinity ID],MATCH('Mission Enemy Waves'!K114,AutoWaveAffinity[QuestAffinityId],0))</f>
        <v>campaign-dark</v>
      </c>
      <c r="K114" s="21">
        <f>INDEX(Missions!K:K,MATCH('Mission Enemy Waves'!A:A,Missions!A:A,0))</f>
        <v>5</v>
      </c>
      <c r="L114" s="21">
        <f>INDEX(AffinityRel[AffinityWeak],MATCH(K114,AffinityRel[Affinity],0))</f>
        <v>4</v>
      </c>
      <c r="M114" s="21">
        <v>2</v>
      </c>
      <c r="N114" s="7">
        <v>5032</v>
      </c>
      <c r="O114">
        <f t="shared" si="13"/>
        <v>9</v>
      </c>
      <c r="P114" s="21">
        <f t="shared" si="11"/>
        <v>2</v>
      </c>
      <c r="R114">
        <v>94</v>
      </c>
      <c r="S114">
        <v>5</v>
      </c>
      <c r="T114" t="str">
        <f>IF(C114="Boss","--",INDEX('Enemy Waves'!AB:AB,IFERROR(MATCH('Mission Enemy Waves'!D:D,'Enemy Waves'!A:A,0),1)))</f>
        <v>Size Check</v>
      </c>
      <c r="U114">
        <f t="shared" si="18"/>
        <v>5</v>
      </c>
      <c r="V114">
        <f t="shared" si="19"/>
        <v>0</v>
      </c>
      <c r="W114">
        <f t="shared" si="20"/>
        <v>3</v>
      </c>
      <c r="X114">
        <f t="shared" si="21"/>
        <v>2</v>
      </c>
    </row>
    <row r="115" spans="1:24">
      <c r="A115">
        <v>40</v>
      </c>
      <c r="B115">
        <v>1</v>
      </c>
      <c r="C115" t="s">
        <v>14</v>
      </c>
      <c r="D115" s="79"/>
      <c r="F115" t="s">
        <v>417</v>
      </c>
      <c r="G115">
        <f t="shared" si="12"/>
        <v>100</v>
      </c>
      <c r="H115" s="21">
        <v>2</v>
      </c>
      <c r="I115" s="21" t="str">
        <f>INDEX(AutoWaveAffinity[Auto Wave Affinity ID],MATCH('Mission Enemy Waves'!K115,AutoWaveAffinity[QuestAffinityId],0))</f>
        <v>campaign-dark</v>
      </c>
      <c r="K115" s="21">
        <f>INDEX(Missions!K:K,MATCH('Mission Enemy Waves'!A:A,Missions!A:A,0))</f>
        <v>5</v>
      </c>
      <c r="L115" s="21">
        <f>INDEX(AffinityRel[AffinityWeak],MATCH(K115,AffinityRel[Affinity],0))</f>
        <v>4</v>
      </c>
      <c r="M115" s="21">
        <v>2</v>
      </c>
      <c r="N115" s="7">
        <v>3030</v>
      </c>
      <c r="O115">
        <f t="shared" si="13"/>
        <v>9</v>
      </c>
      <c r="P115" s="21">
        <f t="shared" si="11"/>
        <v>3</v>
      </c>
      <c r="R115">
        <v>96</v>
      </c>
      <c r="S115">
        <v>3</v>
      </c>
      <c r="T115" t="str">
        <f>IF(C115="Boss","--",INDEX('Enemy Waves'!AB:AB,IFERROR(MATCH('Mission Enemy Waves'!D:D,'Enemy Waves'!A:A,0),1)))</f>
        <v>Size Check</v>
      </c>
      <c r="U115">
        <f t="shared" si="18"/>
        <v>3</v>
      </c>
      <c r="V115">
        <f t="shared" si="19"/>
        <v>0</v>
      </c>
      <c r="W115">
        <f t="shared" si="20"/>
        <v>3</v>
      </c>
      <c r="X115">
        <f t="shared" si="21"/>
        <v>0</v>
      </c>
    </row>
    <row r="116" spans="1:24">
      <c r="A116">
        <v>40</v>
      </c>
      <c r="B116">
        <v>2</v>
      </c>
      <c r="C116" t="s">
        <v>14</v>
      </c>
      <c r="D116" s="79"/>
      <c r="F116" t="s">
        <v>410</v>
      </c>
      <c r="G116">
        <f t="shared" si="12"/>
        <v>100</v>
      </c>
      <c r="H116" s="21">
        <v>2</v>
      </c>
      <c r="I116" s="21" t="str">
        <f>INDEX(AutoWaveAffinity[Auto Wave Affinity ID],MATCH('Mission Enemy Waves'!K116,AutoWaveAffinity[QuestAffinityId],0))</f>
        <v>campaign-dark</v>
      </c>
      <c r="K116" s="21">
        <f>INDEX(Missions!K:K,MATCH('Mission Enemy Waves'!A:A,Missions!A:A,0))</f>
        <v>5</v>
      </c>
      <c r="L116" s="21">
        <f>INDEX(AffinityRel[AffinityWeak],MATCH(K116,AffinityRel[Affinity],0))</f>
        <v>4</v>
      </c>
      <c r="M116" s="21">
        <v>2</v>
      </c>
      <c r="N116" s="7">
        <v>3210</v>
      </c>
      <c r="O116">
        <f t="shared" si="13"/>
        <v>9</v>
      </c>
      <c r="P116" s="21">
        <f t="shared" si="11"/>
        <v>3</v>
      </c>
      <c r="R116">
        <v>97</v>
      </c>
      <c r="S116">
        <v>3</v>
      </c>
      <c r="T116" t="str">
        <f>IF(C116="Boss","--",INDEX('Enemy Waves'!AB:AB,IFERROR(MATCH('Mission Enemy Waves'!D:D,'Enemy Waves'!A:A,0),1)))</f>
        <v>Size Check</v>
      </c>
      <c r="U116">
        <f t="shared" si="18"/>
        <v>3</v>
      </c>
      <c r="V116">
        <f t="shared" si="19"/>
        <v>2</v>
      </c>
      <c r="W116">
        <f t="shared" si="20"/>
        <v>1</v>
      </c>
      <c r="X116">
        <f t="shared" si="21"/>
        <v>0</v>
      </c>
    </row>
    <row r="117" spans="1:24">
      <c r="A117">
        <v>40</v>
      </c>
      <c r="B117">
        <v>3</v>
      </c>
      <c r="C117" t="s">
        <v>14</v>
      </c>
      <c r="D117" s="79"/>
      <c r="F117" t="s">
        <v>410</v>
      </c>
      <c r="G117">
        <f t="shared" si="12"/>
        <v>100</v>
      </c>
      <c r="H117" s="21">
        <v>2</v>
      </c>
      <c r="I117" s="21" t="str">
        <f>INDEX(AutoWaveAffinity[Auto Wave Affinity ID],MATCH('Mission Enemy Waves'!K117,AutoWaveAffinity[QuestAffinityId],0))</f>
        <v>campaign-dark</v>
      </c>
      <c r="K117" s="21">
        <f>INDEX(Missions!K:K,MATCH('Mission Enemy Waves'!A:A,Missions!A:A,0))</f>
        <v>5</v>
      </c>
      <c r="L117" s="21">
        <f>INDEX(AffinityRel[AffinityWeak],MATCH(K117,AffinityRel[Affinity],0))</f>
        <v>4</v>
      </c>
      <c r="M117" s="21">
        <v>2</v>
      </c>
      <c r="N117" s="7">
        <v>3102</v>
      </c>
      <c r="O117">
        <f t="shared" si="13"/>
        <v>9</v>
      </c>
      <c r="P117" s="21">
        <f t="shared" si="11"/>
        <v>3</v>
      </c>
      <c r="R117">
        <v>98</v>
      </c>
      <c r="S117">
        <v>3</v>
      </c>
      <c r="T117" t="str">
        <f>IF(C117="Boss","--",INDEX('Enemy Waves'!AB:AB,IFERROR(MATCH('Mission Enemy Waves'!D:D,'Enemy Waves'!A:A,0),1)))</f>
        <v>Size Check</v>
      </c>
      <c r="U117">
        <f t="shared" si="18"/>
        <v>3</v>
      </c>
      <c r="V117">
        <f t="shared" si="19"/>
        <v>1</v>
      </c>
      <c r="W117">
        <f t="shared" si="20"/>
        <v>0</v>
      </c>
      <c r="X117">
        <f t="shared" si="21"/>
        <v>2</v>
      </c>
    </row>
    <row r="118" spans="1:24">
      <c r="A118">
        <v>41</v>
      </c>
      <c r="B118">
        <v>1</v>
      </c>
      <c r="C118" t="s">
        <v>14</v>
      </c>
      <c r="D118" s="79"/>
      <c r="F118" t="s">
        <v>411</v>
      </c>
      <c r="G118">
        <f t="shared" si="12"/>
        <v>100</v>
      </c>
      <c r="H118" s="21">
        <v>2</v>
      </c>
      <c r="I118" s="21" t="str">
        <f>INDEX(AutoWaveAffinity[Auto Wave Affinity ID],MATCH('Mission Enemy Waves'!K118,AutoWaveAffinity[QuestAffinityId],0))</f>
        <v>campaign-dark</v>
      </c>
      <c r="K118" s="21">
        <f>INDEX(Missions!K:K,MATCH('Mission Enemy Waves'!A:A,Missions!A:A,0))</f>
        <v>5</v>
      </c>
      <c r="L118" s="21">
        <f>INDEX(AffinityRel[AffinityWeak],MATCH(K118,AffinityRel[Affinity],0))</f>
        <v>4</v>
      </c>
      <c r="M118" s="21">
        <v>2</v>
      </c>
      <c r="N118" s="7">
        <v>4220</v>
      </c>
      <c r="O118">
        <f t="shared" si="13"/>
        <v>11</v>
      </c>
      <c r="P118" s="21">
        <f t="shared" si="11"/>
        <v>4</v>
      </c>
      <c r="R118">
        <v>100</v>
      </c>
      <c r="S118">
        <v>4</v>
      </c>
      <c r="T118" t="str">
        <f>IF(C118="Boss","--",INDEX('Enemy Waves'!AB:AB,IFERROR(MATCH('Mission Enemy Waves'!D:D,'Enemy Waves'!A:A,0),1)))</f>
        <v>Size Check</v>
      </c>
      <c r="U118">
        <f t="shared" si="18"/>
        <v>4</v>
      </c>
      <c r="V118">
        <f t="shared" si="19"/>
        <v>2</v>
      </c>
      <c r="W118">
        <f t="shared" si="20"/>
        <v>2</v>
      </c>
      <c r="X118">
        <f t="shared" si="21"/>
        <v>0</v>
      </c>
    </row>
    <row r="119" spans="1:24">
      <c r="A119">
        <v>41</v>
      </c>
      <c r="B119">
        <v>2</v>
      </c>
      <c r="C119" t="s">
        <v>14</v>
      </c>
      <c r="D119" s="79"/>
      <c r="F119" t="s">
        <v>409</v>
      </c>
      <c r="G119">
        <f t="shared" si="12"/>
        <v>100</v>
      </c>
      <c r="H119" s="21">
        <v>2</v>
      </c>
      <c r="I119" s="21" t="str">
        <f>INDEX(AutoWaveAffinity[Auto Wave Affinity ID],MATCH('Mission Enemy Waves'!K119,AutoWaveAffinity[QuestAffinityId],0))</f>
        <v>campaign-dark</v>
      </c>
      <c r="K119" s="21">
        <f>INDEX(Missions!K:K,MATCH('Mission Enemy Waves'!A:A,Missions!A:A,0))</f>
        <v>5</v>
      </c>
      <c r="L119" s="21">
        <f>INDEX(AffinityRel[AffinityWeak],MATCH(K119,AffinityRel[Affinity],0))</f>
        <v>4</v>
      </c>
      <c r="M119" s="21">
        <v>2</v>
      </c>
      <c r="N119" s="7">
        <v>2101</v>
      </c>
      <c r="O119">
        <f t="shared" si="13"/>
        <v>11</v>
      </c>
      <c r="P119" s="21">
        <f t="shared" si="11"/>
        <v>4</v>
      </c>
      <c r="R119">
        <v>101</v>
      </c>
      <c r="S119">
        <v>2</v>
      </c>
      <c r="T119" t="str">
        <f>IF(C119="Boss","--",INDEX('Enemy Waves'!AB:AB,IFERROR(MATCH('Mission Enemy Waves'!D:D,'Enemy Waves'!A:A,0),1)))</f>
        <v>Size Check</v>
      </c>
      <c r="U119">
        <f t="shared" si="18"/>
        <v>2</v>
      </c>
      <c r="V119">
        <f t="shared" si="19"/>
        <v>1</v>
      </c>
      <c r="W119">
        <f t="shared" si="20"/>
        <v>0</v>
      </c>
      <c r="X119">
        <f t="shared" si="21"/>
        <v>1</v>
      </c>
    </row>
    <row r="120" spans="1:24">
      <c r="A120">
        <v>41</v>
      </c>
      <c r="B120">
        <v>3</v>
      </c>
      <c r="C120" t="s">
        <v>14</v>
      </c>
      <c r="D120" s="79"/>
      <c r="F120" t="s">
        <v>409</v>
      </c>
      <c r="G120">
        <f t="shared" si="12"/>
        <v>100</v>
      </c>
      <c r="H120" s="21">
        <v>2</v>
      </c>
      <c r="I120" s="21" t="str">
        <f>INDEX(AutoWaveAffinity[Auto Wave Affinity ID],MATCH('Mission Enemy Waves'!K120,AutoWaveAffinity[QuestAffinityId],0))</f>
        <v>campaign-dark</v>
      </c>
      <c r="K120" s="21">
        <f>INDEX(Missions!K:K,MATCH('Mission Enemy Waves'!A:A,Missions!A:A,0))</f>
        <v>5</v>
      </c>
      <c r="L120" s="21">
        <f>INDEX(AffinityRel[AffinityWeak],MATCH(K120,AffinityRel[Affinity],0))</f>
        <v>4</v>
      </c>
      <c r="M120" s="21">
        <v>2</v>
      </c>
      <c r="N120" s="7">
        <v>2101</v>
      </c>
      <c r="O120">
        <f t="shared" si="13"/>
        <v>11</v>
      </c>
      <c r="P120" s="21">
        <f t="shared" si="11"/>
        <v>4</v>
      </c>
      <c r="R120">
        <v>102</v>
      </c>
      <c r="S120">
        <v>2</v>
      </c>
      <c r="T120" t="str">
        <f>IF(C120="Boss","--",INDEX('Enemy Waves'!AB:AB,IFERROR(MATCH('Mission Enemy Waves'!D:D,'Enemy Waves'!A:A,0),1)))</f>
        <v>Size Check</v>
      </c>
      <c r="U120">
        <f t="shared" si="18"/>
        <v>2</v>
      </c>
      <c r="V120">
        <f t="shared" si="19"/>
        <v>1</v>
      </c>
      <c r="W120">
        <f t="shared" si="20"/>
        <v>0</v>
      </c>
      <c r="X120">
        <f t="shared" si="21"/>
        <v>1</v>
      </c>
    </row>
    <row r="121" spans="1:24">
      <c r="A121">
        <v>41</v>
      </c>
      <c r="B121">
        <v>4</v>
      </c>
      <c r="C121" t="s">
        <v>14</v>
      </c>
      <c r="D121" s="79"/>
      <c r="F121" t="s">
        <v>417</v>
      </c>
      <c r="G121">
        <f t="shared" si="12"/>
        <v>100</v>
      </c>
      <c r="H121" s="21">
        <v>2</v>
      </c>
      <c r="I121" s="21" t="str">
        <f>INDEX(AutoWaveAffinity[Auto Wave Affinity ID],MATCH('Mission Enemy Waves'!K121,AutoWaveAffinity[QuestAffinityId],0))</f>
        <v>campaign-dark</v>
      </c>
      <c r="K121" s="21">
        <f>INDEX(Missions!K:K,MATCH('Mission Enemy Waves'!A:A,Missions!A:A,0))</f>
        <v>5</v>
      </c>
      <c r="L121" s="21">
        <f>INDEX(AffinityRel[AffinityWeak],MATCH(K121,AffinityRel[Affinity],0))</f>
        <v>4</v>
      </c>
      <c r="M121" s="21">
        <v>2</v>
      </c>
      <c r="N121" s="7">
        <v>3021</v>
      </c>
      <c r="O121">
        <f t="shared" si="13"/>
        <v>11</v>
      </c>
      <c r="P121" s="21">
        <f t="shared" si="11"/>
        <v>4</v>
      </c>
      <c r="R121">
        <v>103</v>
      </c>
      <c r="S121">
        <v>3</v>
      </c>
      <c r="T121" t="str">
        <f>IF(C121="Boss","--",INDEX('Enemy Waves'!AB:AB,IFERROR(MATCH('Mission Enemy Waves'!D:D,'Enemy Waves'!A:A,0),1)))</f>
        <v>Size Check</v>
      </c>
      <c r="U121">
        <f t="shared" si="18"/>
        <v>3</v>
      </c>
      <c r="V121">
        <f t="shared" si="19"/>
        <v>0</v>
      </c>
      <c r="W121">
        <f t="shared" si="20"/>
        <v>2</v>
      </c>
      <c r="X121">
        <f t="shared" si="21"/>
        <v>1</v>
      </c>
    </row>
    <row r="122" spans="1:24">
      <c r="A122">
        <v>42</v>
      </c>
      <c r="B122">
        <v>1</v>
      </c>
      <c r="C122" t="s">
        <v>14</v>
      </c>
      <c r="D122" s="79"/>
      <c r="F122" t="s">
        <v>999</v>
      </c>
      <c r="G122">
        <f t="shared" si="12"/>
        <v>100</v>
      </c>
      <c r="H122" s="21">
        <v>2</v>
      </c>
      <c r="I122" s="21" t="str">
        <f>INDEX(AutoWaveAffinity[Auto Wave Affinity ID],MATCH('Mission Enemy Waves'!K122,AutoWaveAffinity[QuestAffinityId],0))</f>
        <v>campaign-fire</v>
      </c>
      <c r="K122" s="21">
        <f>INDEX(Missions!K:K,MATCH('Mission Enemy Waves'!A:A,Missions!A:A,0))</f>
        <v>1</v>
      </c>
      <c r="L122" s="21">
        <f>INDEX(AffinityRel[AffinityWeak],MATCH(K122,AffinityRel[Affinity],0))</f>
        <v>2</v>
      </c>
      <c r="M122" s="21">
        <v>2</v>
      </c>
      <c r="N122" s="7">
        <v>5212</v>
      </c>
      <c r="O122">
        <f t="shared" si="13"/>
        <v>9</v>
      </c>
      <c r="P122" s="21">
        <f t="shared" si="11"/>
        <v>2</v>
      </c>
      <c r="R122">
        <v>105</v>
      </c>
      <c r="S122">
        <v>5</v>
      </c>
      <c r="T122" t="str">
        <f>IF(C122="Boss","--",INDEX('Enemy Waves'!AB:AB,IFERROR(MATCH('Mission Enemy Waves'!D:D,'Enemy Waves'!A:A,0),1)))</f>
        <v>Size Check</v>
      </c>
      <c r="U122">
        <f t="shared" si="18"/>
        <v>5</v>
      </c>
      <c r="V122">
        <f t="shared" si="19"/>
        <v>2</v>
      </c>
      <c r="W122">
        <f t="shared" si="20"/>
        <v>1</v>
      </c>
      <c r="X122">
        <f t="shared" si="21"/>
        <v>2</v>
      </c>
    </row>
    <row r="123" spans="1:24">
      <c r="A123">
        <v>42</v>
      </c>
      <c r="B123">
        <v>2</v>
      </c>
      <c r="C123" t="s">
        <v>14</v>
      </c>
      <c r="D123" s="79"/>
      <c r="F123" t="s">
        <v>411</v>
      </c>
      <c r="G123">
        <f t="shared" si="12"/>
        <v>100</v>
      </c>
      <c r="H123" s="21">
        <v>2</v>
      </c>
      <c r="I123" s="21" t="str">
        <f>INDEX(AutoWaveAffinity[Auto Wave Affinity ID],MATCH('Mission Enemy Waves'!K123,AutoWaveAffinity[QuestAffinityId],0))</f>
        <v>campaign-fire</v>
      </c>
      <c r="K123" s="21">
        <f>INDEX(Missions!K:K,MATCH('Mission Enemy Waves'!A:A,Missions!A:A,0))</f>
        <v>1</v>
      </c>
      <c r="L123" s="21">
        <f>INDEX(AffinityRel[AffinityWeak],MATCH(K123,AffinityRel[Affinity],0))</f>
        <v>2</v>
      </c>
      <c r="M123" s="21">
        <v>2</v>
      </c>
      <c r="N123" s="7">
        <v>4211</v>
      </c>
      <c r="O123">
        <f t="shared" si="13"/>
        <v>9</v>
      </c>
      <c r="P123" s="21">
        <f t="shared" si="11"/>
        <v>2</v>
      </c>
      <c r="R123">
        <v>106</v>
      </c>
      <c r="S123">
        <v>4</v>
      </c>
      <c r="T123" t="str">
        <f>IF(C123="Boss","--",INDEX('Enemy Waves'!AB:AB,IFERROR(MATCH('Mission Enemy Waves'!D:D,'Enemy Waves'!A:A,0),1)))</f>
        <v>Size Check</v>
      </c>
      <c r="U123">
        <f t="shared" si="18"/>
        <v>4</v>
      </c>
      <c r="V123">
        <f t="shared" si="19"/>
        <v>2</v>
      </c>
      <c r="W123">
        <f t="shared" si="20"/>
        <v>1</v>
      </c>
      <c r="X123">
        <f t="shared" si="21"/>
        <v>1</v>
      </c>
    </row>
    <row r="124" spans="1:24">
      <c r="A124">
        <v>43</v>
      </c>
      <c r="B124">
        <v>1</v>
      </c>
      <c r="C124" t="s">
        <v>14</v>
      </c>
      <c r="D124" s="79"/>
      <c r="F124" t="s">
        <v>411</v>
      </c>
      <c r="G124">
        <f t="shared" si="12"/>
        <v>100</v>
      </c>
      <c r="H124" s="21">
        <v>2</v>
      </c>
      <c r="I124" s="21" t="str">
        <f>INDEX(AutoWaveAffinity[Auto Wave Affinity ID],MATCH('Mission Enemy Waves'!K124,AutoWaveAffinity[QuestAffinityId],0))</f>
        <v>campaign-fire</v>
      </c>
      <c r="K124" s="21">
        <f>INDEX(Missions!K:K,MATCH('Mission Enemy Waves'!A:A,Missions!A:A,0))</f>
        <v>1</v>
      </c>
      <c r="L124" s="21">
        <f>INDEX(AffinityRel[AffinityWeak],MATCH(K124,AffinityRel[Affinity],0))</f>
        <v>2</v>
      </c>
      <c r="M124" s="21">
        <v>2</v>
      </c>
      <c r="N124" s="7">
        <v>4202</v>
      </c>
      <c r="O124">
        <f t="shared" si="13"/>
        <v>10</v>
      </c>
      <c r="P124" s="21">
        <f t="shared" si="11"/>
        <v>3</v>
      </c>
      <c r="R124">
        <v>108</v>
      </c>
      <c r="S124">
        <v>4</v>
      </c>
      <c r="T124" t="str">
        <f>IF(C124="Boss","--",INDEX('Enemy Waves'!AB:AB,IFERROR(MATCH('Mission Enemy Waves'!D:D,'Enemy Waves'!A:A,0),1)))</f>
        <v>Size Check</v>
      </c>
      <c r="U124">
        <f t="shared" si="18"/>
        <v>4</v>
      </c>
      <c r="V124">
        <f t="shared" si="19"/>
        <v>2</v>
      </c>
      <c r="W124">
        <f t="shared" si="20"/>
        <v>0</v>
      </c>
      <c r="X124">
        <f t="shared" si="21"/>
        <v>2</v>
      </c>
    </row>
    <row r="125" spans="1:24">
      <c r="A125">
        <v>43</v>
      </c>
      <c r="B125">
        <v>2</v>
      </c>
      <c r="C125" t="s">
        <v>14</v>
      </c>
      <c r="D125" s="79"/>
      <c r="F125" t="s">
        <v>413</v>
      </c>
      <c r="G125">
        <f t="shared" si="12"/>
        <v>100</v>
      </c>
      <c r="H125" s="21">
        <v>2</v>
      </c>
      <c r="I125" s="21" t="str">
        <f>INDEX(AutoWaveAffinity[Auto Wave Affinity ID],MATCH('Mission Enemy Waves'!K125,AutoWaveAffinity[QuestAffinityId],0))</f>
        <v>campaign-fire</v>
      </c>
      <c r="K125" s="21">
        <f>INDEX(Missions!K:K,MATCH('Mission Enemy Waves'!A:A,Missions!A:A,0))</f>
        <v>1</v>
      </c>
      <c r="L125" s="21">
        <f>INDEX(AffinityRel[AffinityWeak],MATCH(K125,AffinityRel[Affinity],0))</f>
        <v>2</v>
      </c>
      <c r="M125" s="21">
        <v>2</v>
      </c>
      <c r="N125" s="7">
        <v>2200</v>
      </c>
      <c r="O125">
        <f t="shared" si="13"/>
        <v>10</v>
      </c>
      <c r="P125" s="21">
        <f t="shared" si="11"/>
        <v>3</v>
      </c>
      <c r="R125">
        <v>109</v>
      </c>
      <c r="S125">
        <v>2</v>
      </c>
      <c r="T125" t="str">
        <f>IF(C125="Boss","--",INDEX('Enemy Waves'!AB:AB,IFERROR(MATCH('Mission Enemy Waves'!D:D,'Enemy Waves'!A:A,0),1)))</f>
        <v>Size Check</v>
      </c>
      <c r="U125">
        <f t="shared" si="18"/>
        <v>2</v>
      </c>
      <c r="V125">
        <f t="shared" si="19"/>
        <v>2</v>
      </c>
      <c r="W125">
        <f t="shared" si="20"/>
        <v>0</v>
      </c>
      <c r="X125">
        <f t="shared" si="21"/>
        <v>0</v>
      </c>
    </row>
    <row r="126" spans="1:24">
      <c r="A126">
        <v>43</v>
      </c>
      <c r="B126">
        <v>3</v>
      </c>
      <c r="C126" t="s">
        <v>14</v>
      </c>
      <c r="D126" s="79"/>
      <c r="F126" t="s">
        <v>418</v>
      </c>
      <c r="G126">
        <f t="shared" si="12"/>
        <v>100</v>
      </c>
      <c r="H126" s="21">
        <v>2</v>
      </c>
      <c r="I126" s="21" t="str">
        <f>INDEX(AutoWaveAffinity[Auto Wave Affinity ID],MATCH('Mission Enemy Waves'!K126,AutoWaveAffinity[QuestAffinityId],0))</f>
        <v>campaign-fire</v>
      </c>
      <c r="K126" s="21">
        <f>INDEX(Missions!K:K,MATCH('Mission Enemy Waves'!A:A,Missions!A:A,0))</f>
        <v>1</v>
      </c>
      <c r="L126" s="21">
        <f>INDEX(AffinityRel[AffinityWeak],MATCH(K126,AffinityRel[Affinity],0))</f>
        <v>2</v>
      </c>
      <c r="M126" s="21">
        <v>2</v>
      </c>
      <c r="N126" s="7">
        <v>4040</v>
      </c>
      <c r="O126">
        <f t="shared" si="13"/>
        <v>10</v>
      </c>
      <c r="P126" s="21">
        <f t="shared" si="11"/>
        <v>3</v>
      </c>
      <c r="R126">
        <v>110</v>
      </c>
      <c r="S126">
        <v>4</v>
      </c>
      <c r="T126" t="str">
        <f>IF(C126="Boss","--",INDEX('Enemy Waves'!AB:AB,IFERROR(MATCH('Mission Enemy Waves'!D:D,'Enemy Waves'!A:A,0),1)))</f>
        <v>Size Check</v>
      </c>
      <c r="U126">
        <f t="shared" si="18"/>
        <v>4</v>
      </c>
      <c r="V126">
        <f t="shared" si="19"/>
        <v>0</v>
      </c>
      <c r="W126">
        <f t="shared" si="20"/>
        <v>4</v>
      </c>
      <c r="X126">
        <f t="shared" si="21"/>
        <v>0</v>
      </c>
    </row>
    <row r="127" spans="1:24">
      <c r="A127">
        <v>44</v>
      </c>
      <c r="B127">
        <v>1</v>
      </c>
      <c r="C127" t="s">
        <v>14</v>
      </c>
      <c r="D127" s="79"/>
      <c r="F127" t="s">
        <v>409</v>
      </c>
      <c r="G127">
        <f t="shared" si="12"/>
        <v>100</v>
      </c>
      <c r="H127" s="21">
        <v>2</v>
      </c>
      <c r="I127" s="21" t="str">
        <f>INDEX(AutoWaveAffinity[Auto Wave Affinity ID],MATCH('Mission Enemy Waves'!K127,AutoWaveAffinity[QuestAffinityId],0))</f>
        <v>campaign-fire</v>
      </c>
      <c r="K127" s="21">
        <f>INDEX(Missions!K:K,MATCH('Mission Enemy Waves'!A:A,Missions!A:A,0))</f>
        <v>1</v>
      </c>
      <c r="L127" s="21">
        <f>INDEX(AffinityRel[AffinityWeak],MATCH(K127,AffinityRel[Affinity],0))</f>
        <v>2</v>
      </c>
      <c r="M127" s="21">
        <v>2</v>
      </c>
      <c r="N127" s="7">
        <v>2020</v>
      </c>
      <c r="O127">
        <f t="shared" si="13"/>
        <v>12</v>
      </c>
      <c r="P127" s="21">
        <f t="shared" si="11"/>
        <v>4</v>
      </c>
      <c r="R127">
        <v>112</v>
      </c>
      <c r="S127">
        <v>2</v>
      </c>
      <c r="T127" t="str">
        <f>IF(C127="Boss","--",INDEX('Enemy Waves'!AB:AB,IFERROR(MATCH('Mission Enemy Waves'!D:D,'Enemy Waves'!A:A,0),1)))</f>
        <v>Size Check</v>
      </c>
      <c r="U127">
        <f t="shared" si="18"/>
        <v>2</v>
      </c>
      <c r="V127">
        <f t="shared" si="19"/>
        <v>0</v>
      </c>
      <c r="W127">
        <f t="shared" si="20"/>
        <v>2</v>
      </c>
      <c r="X127">
        <f t="shared" si="21"/>
        <v>0</v>
      </c>
    </row>
    <row r="128" spans="1:24">
      <c r="A128">
        <v>44</v>
      </c>
      <c r="B128">
        <v>2</v>
      </c>
      <c r="C128" t="s">
        <v>14</v>
      </c>
      <c r="D128" s="79"/>
      <c r="F128" t="s">
        <v>416</v>
      </c>
      <c r="G128">
        <f t="shared" si="12"/>
        <v>100</v>
      </c>
      <c r="H128" s="21">
        <v>2</v>
      </c>
      <c r="I128" s="21" t="str">
        <f>INDEX(AutoWaveAffinity[Auto Wave Affinity ID],MATCH('Mission Enemy Waves'!K128,AutoWaveAffinity[QuestAffinityId],0))</f>
        <v>campaign-fire</v>
      </c>
      <c r="K128" s="21">
        <f>INDEX(Missions!K:K,MATCH('Mission Enemy Waves'!A:A,Missions!A:A,0))</f>
        <v>1</v>
      </c>
      <c r="L128" s="21">
        <f>INDEX(AffinityRel[AffinityWeak],MATCH(K128,AffinityRel[Affinity],0))</f>
        <v>2</v>
      </c>
      <c r="M128" s="21">
        <v>2</v>
      </c>
      <c r="N128" s="7">
        <v>3102</v>
      </c>
      <c r="O128">
        <f t="shared" si="13"/>
        <v>12</v>
      </c>
      <c r="P128" s="21">
        <f t="shared" si="11"/>
        <v>4</v>
      </c>
      <c r="R128">
        <v>113</v>
      </c>
      <c r="S128">
        <v>3</v>
      </c>
      <c r="T128" t="str">
        <f>IF(C128="Boss","--",INDEX('Enemy Waves'!AB:AB,IFERROR(MATCH('Mission Enemy Waves'!D:D,'Enemy Waves'!A:A,0),1)))</f>
        <v>Size Check</v>
      </c>
      <c r="U128">
        <f t="shared" si="18"/>
        <v>3</v>
      </c>
      <c r="V128">
        <f t="shared" si="19"/>
        <v>1</v>
      </c>
      <c r="W128">
        <f t="shared" si="20"/>
        <v>0</v>
      </c>
      <c r="X128">
        <f t="shared" si="21"/>
        <v>2</v>
      </c>
    </row>
    <row r="129" spans="1:24">
      <c r="A129">
        <v>44</v>
      </c>
      <c r="B129">
        <v>3</v>
      </c>
      <c r="C129" t="s">
        <v>14</v>
      </c>
      <c r="D129" s="79"/>
      <c r="F129" t="s">
        <v>411</v>
      </c>
      <c r="G129">
        <f t="shared" si="12"/>
        <v>100</v>
      </c>
      <c r="H129" s="21">
        <v>2</v>
      </c>
      <c r="I129" s="21" t="str">
        <f>INDEX(AutoWaveAffinity[Auto Wave Affinity ID],MATCH('Mission Enemy Waves'!K129,AutoWaveAffinity[QuestAffinityId],0))</f>
        <v>campaign-fire</v>
      </c>
      <c r="K129" s="21">
        <f>INDEX(Missions!K:K,MATCH('Mission Enemy Waves'!A:A,Missions!A:A,0))</f>
        <v>1</v>
      </c>
      <c r="L129" s="21">
        <f>INDEX(AffinityRel[AffinityWeak],MATCH(K129,AffinityRel[Affinity],0))</f>
        <v>2</v>
      </c>
      <c r="M129" s="21">
        <v>2</v>
      </c>
      <c r="N129" s="7">
        <v>4220</v>
      </c>
      <c r="O129">
        <f t="shared" si="13"/>
        <v>12</v>
      </c>
      <c r="P129" s="21">
        <f t="shared" si="11"/>
        <v>4</v>
      </c>
      <c r="R129">
        <v>114</v>
      </c>
      <c r="S129">
        <v>4</v>
      </c>
      <c r="T129" t="str">
        <f>IF(C129="Boss","--",INDEX('Enemy Waves'!AB:AB,IFERROR(MATCH('Mission Enemy Waves'!D:D,'Enemy Waves'!A:A,0),1)))</f>
        <v>Size Check</v>
      </c>
      <c r="U129">
        <f t="shared" si="18"/>
        <v>4</v>
      </c>
      <c r="V129">
        <f t="shared" si="19"/>
        <v>2</v>
      </c>
      <c r="W129">
        <f t="shared" si="20"/>
        <v>2</v>
      </c>
      <c r="X129">
        <f t="shared" si="21"/>
        <v>0</v>
      </c>
    </row>
    <row r="130" spans="1:24">
      <c r="A130">
        <v>44</v>
      </c>
      <c r="B130">
        <v>4</v>
      </c>
      <c r="C130" t="s">
        <v>14</v>
      </c>
      <c r="D130" s="79"/>
      <c r="F130" t="s">
        <v>410</v>
      </c>
      <c r="G130">
        <f t="shared" si="12"/>
        <v>100</v>
      </c>
      <c r="H130" s="21">
        <v>2</v>
      </c>
      <c r="I130" s="21" t="str">
        <f>INDEX(AutoWaveAffinity[Auto Wave Affinity ID],MATCH('Mission Enemy Waves'!K130,AutoWaveAffinity[QuestAffinityId],0))</f>
        <v>campaign-fire</v>
      </c>
      <c r="K130" s="21">
        <f>INDEX(Missions!K:K,MATCH('Mission Enemy Waves'!A:A,Missions!A:A,0))</f>
        <v>1</v>
      </c>
      <c r="L130" s="21">
        <f>INDEX(AffinityRel[AffinityWeak],MATCH(K130,AffinityRel[Affinity],0))</f>
        <v>2</v>
      </c>
      <c r="M130" s="21">
        <v>2</v>
      </c>
      <c r="N130" s="7">
        <v>3021</v>
      </c>
      <c r="O130">
        <f t="shared" si="13"/>
        <v>12</v>
      </c>
      <c r="P130" s="21">
        <f t="shared" ref="P130:P193" si="22">COUNTIF(A:A,A130)</f>
        <v>4</v>
      </c>
      <c r="R130">
        <v>115</v>
      </c>
      <c r="S130">
        <v>3</v>
      </c>
      <c r="T130" t="str">
        <f>IF(C130="Boss","--",INDEX('Enemy Waves'!AB:AB,IFERROR(MATCH('Mission Enemy Waves'!D:D,'Enemy Waves'!A:A,0),1)))</f>
        <v>Size Check</v>
      </c>
      <c r="U130">
        <f t="shared" si="18"/>
        <v>3</v>
      </c>
      <c r="V130">
        <f t="shared" si="19"/>
        <v>0</v>
      </c>
      <c r="W130">
        <f t="shared" si="20"/>
        <v>2</v>
      </c>
      <c r="X130">
        <f t="shared" si="21"/>
        <v>1</v>
      </c>
    </row>
    <row r="131" spans="1:24">
      <c r="A131">
        <v>45</v>
      </c>
      <c r="B131">
        <v>1</v>
      </c>
      <c r="C131" t="s">
        <v>14</v>
      </c>
      <c r="D131" s="79"/>
      <c r="F131" t="s">
        <v>1013</v>
      </c>
      <c r="G131">
        <f t="shared" si="12"/>
        <v>100</v>
      </c>
      <c r="H131" s="21">
        <v>2</v>
      </c>
      <c r="I131" s="21" t="str">
        <f>INDEX(AutoWaveAffinity[Auto Wave Affinity ID],MATCH('Mission Enemy Waves'!K131,AutoWaveAffinity[QuestAffinityId],0))</f>
        <v>campaign-earth</v>
      </c>
      <c r="K131" s="21">
        <f>INDEX(Missions!K:K,MATCH('Mission Enemy Waves'!A:A,Missions!A:A,0))</f>
        <v>2</v>
      </c>
      <c r="L131" s="21">
        <f>INDEX(AffinityRel[AffinityWeak],MATCH(K131,AffinityRel[Affinity],0))</f>
        <v>3</v>
      </c>
      <c r="M131" s="21">
        <v>2</v>
      </c>
      <c r="N131" s="7">
        <v>4022</v>
      </c>
      <c r="O131">
        <f t="shared" si="13"/>
        <v>9</v>
      </c>
      <c r="P131" s="21">
        <f t="shared" si="22"/>
        <v>2</v>
      </c>
      <c r="R131">
        <v>117</v>
      </c>
      <c r="S131">
        <v>4</v>
      </c>
      <c r="T131" t="str">
        <f>IF(C131="Boss","--",INDEX('Enemy Waves'!AB:AB,IFERROR(MATCH('Mission Enemy Waves'!D:D,'Enemy Waves'!A:A,0),1)))</f>
        <v>Size Check</v>
      </c>
      <c r="U131">
        <f t="shared" si="18"/>
        <v>4</v>
      </c>
      <c r="V131">
        <f t="shared" si="19"/>
        <v>0</v>
      </c>
      <c r="W131">
        <f t="shared" si="20"/>
        <v>2</v>
      </c>
      <c r="X131">
        <f t="shared" si="21"/>
        <v>2</v>
      </c>
    </row>
    <row r="132" spans="1:24">
      <c r="A132">
        <v>45</v>
      </c>
      <c r="B132">
        <v>2</v>
      </c>
      <c r="C132" t="s">
        <v>14</v>
      </c>
      <c r="D132" s="79"/>
      <c r="F132" t="s">
        <v>420</v>
      </c>
      <c r="G132">
        <f t="shared" si="12"/>
        <v>100</v>
      </c>
      <c r="H132" s="21">
        <v>2</v>
      </c>
      <c r="I132" s="21" t="str">
        <f>INDEX(AutoWaveAffinity[Auto Wave Affinity ID],MATCH('Mission Enemy Waves'!K132,AutoWaveAffinity[QuestAffinityId],0))</f>
        <v>campaign-earth</v>
      </c>
      <c r="K132" s="21">
        <f>INDEX(Missions!K:K,MATCH('Mission Enemy Waves'!A:A,Missions!A:A,0))</f>
        <v>2</v>
      </c>
      <c r="L132" s="21">
        <f>INDEX(AffinityRel[AffinityWeak],MATCH(K132,AffinityRel[Affinity],0))</f>
        <v>3</v>
      </c>
      <c r="M132" s="21">
        <v>2</v>
      </c>
      <c r="N132" s="7">
        <v>5023</v>
      </c>
      <c r="O132">
        <f t="shared" si="13"/>
        <v>9</v>
      </c>
      <c r="P132" s="21">
        <f t="shared" si="22"/>
        <v>2</v>
      </c>
      <c r="R132">
        <v>118</v>
      </c>
      <c r="S132">
        <v>5</v>
      </c>
      <c r="T132" t="str">
        <f>IF(C132="Boss","--",INDEX('Enemy Waves'!AB:AB,IFERROR(MATCH('Mission Enemy Waves'!D:D,'Enemy Waves'!A:A,0),1)))</f>
        <v>Size Check</v>
      </c>
      <c r="U132">
        <f t="shared" si="18"/>
        <v>5</v>
      </c>
      <c r="V132">
        <f t="shared" si="19"/>
        <v>0</v>
      </c>
      <c r="W132">
        <f t="shared" si="20"/>
        <v>2</v>
      </c>
      <c r="X132">
        <f t="shared" si="21"/>
        <v>3</v>
      </c>
    </row>
    <row r="133" spans="1:24">
      <c r="A133">
        <v>46</v>
      </c>
      <c r="B133">
        <v>1</v>
      </c>
      <c r="C133" t="s">
        <v>14</v>
      </c>
      <c r="D133" s="79"/>
      <c r="F133" t="s">
        <v>409</v>
      </c>
      <c r="G133">
        <f t="shared" ref="G133:G196" si="23">IF(F133="","",100)</f>
        <v>100</v>
      </c>
      <c r="H133" s="21">
        <v>2</v>
      </c>
      <c r="I133" s="21" t="str">
        <f>INDEX(AutoWaveAffinity[Auto Wave Affinity ID],MATCH('Mission Enemy Waves'!K133,AutoWaveAffinity[QuestAffinityId],0))</f>
        <v>campaign-earth</v>
      </c>
      <c r="K133" s="21">
        <f>INDEX(Missions!K:K,MATCH('Mission Enemy Waves'!A:A,Missions!A:A,0))</f>
        <v>2</v>
      </c>
      <c r="L133" s="21">
        <f>INDEX(AffinityRel[AffinityWeak],MATCH(K133,AffinityRel[Affinity],0))</f>
        <v>3</v>
      </c>
      <c r="M133" s="21">
        <v>2</v>
      </c>
      <c r="N133" s="7">
        <v>2020</v>
      </c>
      <c r="O133">
        <f t="shared" ref="O133:O196" si="24">SUMIF(A:A,A133,U:U)</f>
        <v>7</v>
      </c>
      <c r="P133" s="21">
        <f t="shared" si="22"/>
        <v>3</v>
      </c>
      <c r="R133">
        <v>120</v>
      </c>
      <c r="S133">
        <v>2</v>
      </c>
      <c r="T133" t="str">
        <f>IF(C133="Boss","--",INDEX('Enemy Waves'!AB:AB,IFERROR(MATCH('Mission Enemy Waves'!D:D,'Enemy Waves'!A:A,0),1)))</f>
        <v>Size Check</v>
      </c>
      <c r="U133">
        <f t="shared" ref="U133:U148" si="25">IF(C133="Standard",SUM(V133:X133),0)</f>
        <v>2</v>
      </c>
      <c r="V133">
        <f t="shared" ref="V133:V148" si="26">IF($C133="Standard",INT(LEFT(RIGHT($N133,3),1)),0)</f>
        <v>0</v>
      </c>
      <c r="W133">
        <f t="shared" ref="W133:W148" si="27">IF($C133="Standard",INT(LEFT(RIGHT($N133,2),1)),0)</f>
        <v>2</v>
      </c>
      <c r="X133">
        <f t="shared" ref="X133:X148" si="28">IF($C133="Standard",INT(LEFT(RIGHT($N133,1),1)),0)</f>
        <v>0</v>
      </c>
    </row>
    <row r="134" spans="1:24">
      <c r="A134">
        <v>46</v>
      </c>
      <c r="B134">
        <v>2</v>
      </c>
      <c r="C134" t="s">
        <v>14</v>
      </c>
      <c r="D134" s="79"/>
      <c r="F134" t="s">
        <v>417</v>
      </c>
      <c r="G134">
        <f t="shared" si="23"/>
        <v>100</v>
      </c>
      <c r="H134" s="21">
        <v>2</v>
      </c>
      <c r="I134" s="21" t="str">
        <f>INDEX(AutoWaveAffinity[Auto Wave Affinity ID],MATCH('Mission Enemy Waves'!K134,AutoWaveAffinity[QuestAffinityId],0))</f>
        <v>campaign-earth</v>
      </c>
      <c r="K134" s="21">
        <f>INDEX(Missions!K:K,MATCH('Mission Enemy Waves'!A:A,Missions!A:A,0))</f>
        <v>2</v>
      </c>
      <c r="L134" s="21">
        <f>INDEX(AffinityRel[AffinityWeak],MATCH(K134,AffinityRel[Affinity],0))</f>
        <v>3</v>
      </c>
      <c r="M134" s="21">
        <v>2</v>
      </c>
      <c r="N134" s="7">
        <v>3210</v>
      </c>
      <c r="O134">
        <f t="shared" si="24"/>
        <v>7</v>
      </c>
      <c r="P134" s="21">
        <f t="shared" si="22"/>
        <v>3</v>
      </c>
      <c r="R134">
        <v>121</v>
      </c>
      <c r="S134">
        <v>3</v>
      </c>
      <c r="T134" t="str">
        <f>IF(C134="Boss","--",INDEX('Enemy Waves'!AB:AB,IFERROR(MATCH('Mission Enemy Waves'!D:D,'Enemy Waves'!A:A,0),1)))</f>
        <v>Size Check</v>
      </c>
      <c r="U134">
        <f t="shared" si="25"/>
        <v>3</v>
      </c>
      <c r="V134">
        <f t="shared" si="26"/>
        <v>2</v>
      </c>
      <c r="W134">
        <f t="shared" si="27"/>
        <v>1</v>
      </c>
      <c r="X134">
        <f t="shared" si="28"/>
        <v>0</v>
      </c>
    </row>
    <row r="135" spans="1:24">
      <c r="A135">
        <v>46</v>
      </c>
      <c r="B135">
        <v>3</v>
      </c>
      <c r="C135" t="s">
        <v>14</v>
      </c>
      <c r="D135" s="79"/>
      <c r="F135" t="s">
        <v>409</v>
      </c>
      <c r="G135">
        <f t="shared" si="23"/>
        <v>100</v>
      </c>
      <c r="H135" s="21">
        <v>2</v>
      </c>
      <c r="I135" s="21" t="str">
        <f>INDEX(AutoWaveAffinity[Auto Wave Affinity ID],MATCH('Mission Enemy Waves'!K135,AutoWaveAffinity[QuestAffinityId],0))</f>
        <v>campaign-earth</v>
      </c>
      <c r="K135" s="21">
        <f>INDEX(Missions!K:K,MATCH('Mission Enemy Waves'!A:A,Missions!A:A,0))</f>
        <v>2</v>
      </c>
      <c r="L135" s="21">
        <f>INDEX(AffinityRel[AffinityWeak],MATCH(K135,AffinityRel[Affinity],0))</f>
        <v>3</v>
      </c>
      <c r="M135" s="21">
        <v>2</v>
      </c>
      <c r="N135" s="7">
        <v>2110</v>
      </c>
      <c r="O135">
        <f t="shared" si="24"/>
        <v>7</v>
      </c>
      <c r="P135" s="21">
        <f t="shared" si="22"/>
        <v>3</v>
      </c>
      <c r="R135">
        <v>122</v>
      </c>
      <c r="S135">
        <v>2</v>
      </c>
      <c r="T135" t="str">
        <f>IF(C135="Boss","--",INDEX('Enemy Waves'!AB:AB,IFERROR(MATCH('Mission Enemy Waves'!D:D,'Enemy Waves'!A:A,0),1)))</f>
        <v>Size Check</v>
      </c>
      <c r="U135">
        <f t="shared" si="25"/>
        <v>2</v>
      </c>
      <c r="V135">
        <f t="shared" si="26"/>
        <v>1</v>
      </c>
      <c r="W135">
        <f t="shared" si="27"/>
        <v>1</v>
      </c>
      <c r="X135">
        <f t="shared" si="28"/>
        <v>0</v>
      </c>
    </row>
    <row r="136" spans="1:24">
      <c r="A136">
        <v>47</v>
      </c>
      <c r="B136">
        <v>1</v>
      </c>
      <c r="C136" t="s">
        <v>14</v>
      </c>
      <c r="D136" s="79"/>
      <c r="F136" t="s">
        <v>410</v>
      </c>
      <c r="G136">
        <f t="shared" si="23"/>
        <v>100</v>
      </c>
      <c r="H136" s="21">
        <v>2</v>
      </c>
      <c r="I136" s="21" t="str">
        <f>INDEX(AutoWaveAffinity[Auto Wave Affinity ID],MATCH('Mission Enemy Waves'!K136,AutoWaveAffinity[QuestAffinityId],0))</f>
        <v>campaign-earth</v>
      </c>
      <c r="K136" s="21">
        <f>INDEX(Missions!K:K,MATCH('Mission Enemy Waves'!A:A,Missions!A:A,0))</f>
        <v>2</v>
      </c>
      <c r="L136" s="21">
        <f>INDEX(AffinityRel[AffinityWeak],MATCH(K136,AffinityRel[Affinity],0))</f>
        <v>3</v>
      </c>
      <c r="M136" s="21">
        <v>2</v>
      </c>
      <c r="N136" s="7">
        <v>3111</v>
      </c>
      <c r="O136">
        <f t="shared" si="24"/>
        <v>13</v>
      </c>
      <c r="P136" s="21">
        <f t="shared" si="22"/>
        <v>4</v>
      </c>
      <c r="R136">
        <v>124</v>
      </c>
      <c r="S136">
        <v>3</v>
      </c>
      <c r="T136" t="str">
        <f>IF(C136="Boss","--",INDEX('Enemy Waves'!AB:AB,IFERROR(MATCH('Mission Enemy Waves'!D:D,'Enemy Waves'!A:A,0),1)))</f>
        <v>Size Check</v>
      </c>
      <c r="U136">
        <f t="shared" si="25"/>
        <v>3</v>
      </c>
      <c r="V136">
        <f t="shared" si="26"/>
        <v>1</v>
      </c>
      <c r="W136">
        <f t="shared" si="27"/>
        <v>1</v>
      </c>
      <c r="X136">
        <f t="shared" si="28"/>
        <v>1</v>
      </c>
    </row>
    <row r="137" spans="1:24">
      <c r="A137">
        <v>47</v>
      </c>
      <c r="B137">
        <v>2</v>
      </c>
      <c r="C137" t="s">
        <v>14</v>
      </c>
      <c r="D137" s="79"/>
      <c r="F137" t="s">
        <v>411</v>
      </c>
      <c r="G137">
        <f t="shared" si="23"/>
        <v>100</v>
      </c>
      <c r="H137" s="21">
        <v>2</v>
      </c>
      <c r="I137" s="21" t="str">
        <f>INDEX(AutoWaveAffinity[Auto Wave Affinity ID],MATCH('Mission Enemy Waves'!K137,AutoWaveAffinity[QuestAffinityId],0))</f>
        <v>campaign-earth</v>
      </c>
      <c r="K137" s="21">
        <f>INDEX(Missions!K:K,MATCH('Mission Enemy Waves'!A:A,Missions!A:A,0))</f>
        <v>2</v>
      </c>
      <c r="L137" s="21">
        <f>INDEX(AffinityRel[AffinityWeak],MATCH(K137,AffinityRel[Affinity],0))</f>
        <v>3</v>
      </c>
      <c r="M137" s="21">
        <v>2</v>
      </c>
      <c r="N137" s="7">
        <v>4400</v>
      </c>
      <c r="O137">
        <f t="shared" si="24"/>
        <v>13</v>
      </c>
      <c r="P137" s="21">
        <f t="shared" si="22"/>
        <v>4</v>
      </c>
      <c r="R137">
        <v>125</v>
      </c>
      <c r="S137">
        <v>4</v>
      </c>
      <c r="T137" t="str">
        <f>IF(C137="Boss","--",INDEX('Enemy Waves'!AB:AB,IFERROR(MATCH('Mission Enemy Waves'!D:D,'Enemy Waves'!A:A,0),1)))</f>
        <v>Size Check</v>
      </c>
      <c r="U137">
        <f t="shared" si="25"/>
        <v>4</v>
      </c>
      <c r="V137">
        <f t="shared" si="26"/>
        <v>4</v>
      </c>
      <c r="W137">
        <f t="shared" si="27"/>
        <v>0</v>
      </c>
      <c r="X137">
        <f t="shared" si="28"/>
        <v>0</v>
      </c>
    </row>
    <row r="138" spans="1:24">
      <c r="A138">
        <v>47</v>
      </c>
      <c r="B138">
        <v>3</v>
      </c>
      <c r="C138" t="s">
        <v>14</v>
      </c>
      <c r="D138" s="79"/>
      <c r="F138" t="s">
        <v>410</v>
      </c>
      <c r="G138">
        <f t="shared" si="23"/>
        <v>100</v>
      </c>
      <c r="H138" s="21">
        <v>2</v>
      </c>
      <c r="I138" s="21" t="str">
        <f>INDEX(AutoWaveAffinity[Auto Wave Affinity ID],MATCH('Mission Enemy Waves'!K138,AutoWaveAffinity[QuestAffinityId],0))</f>
        <v>campaign-earth</v>
      </c>
      <c r="K138" s="21">
        <f>INDEX(Missions!K:K,MATCH('Mission Enemy Waves'!A:A,Missions!A:A,0))</f>
        <v>2</v>
      </c>
      <c r="L138" s="21">
        <f>INDEX(AffinityRel[AffinityWeak],MATCH(K138,AffinityRel[Affinity],0))</f>
        <v>3</v>
      </c>
      <c r="M138" s="21">
        <v>2</v>
      </c>
      <c r="N138" s="7">
        <v>3012</v>
      </c>
      <c r="O138">
        <f t="shared" si="24"/>
        <v>13</v>
      </c>
      <c r="P138" s="21">
        <f t="shared" si="22"/>
        <v>4</v>
      </c>
      <c r="R138">
        <v>126</v>
      </c>
      <c r="S138">
        <v>3</v>
      </c>
      <c r="T138" t="str">
        <f>IF(C138="Boss","--",INDEX('Enemy Waves'!AB:AB,IFERROR(MATCH('Mission Enemy Waves'!D:D,'Enemy Waves'!A:A,0),1)))</f>
        <v>Size Check</v>
      </c>
      <c r="U138">
        <f t="shared" si="25"/>
        <v>3</v>
      </c>
      <c r="V138">
        <f t="shared" si="26"/>
        <v>0</v>
      </c>
      <c r="W138">
        <f t="shared" si="27"/>
        <v>1</v>
      </c>
      <c r="X138">
        <f t="shared" si="28"/>
        <v>2</v>
      </c>
    </row>
    <row r="139" spans="1:24">
      <c r="A139">
        <v>47</v>
      </c>
      <c r="B139">
        <v>4</v>
      </c>
      <c r="C139" t="s">
        <v>14</v>
      </c>
      <c r="D139" s="79"/>
      <c r="F139" t="s">
        <v>410</v>
      </c>
      <c r="G139">
        <f t="shared" si="23"/>
        <v>100</v>
      </c>
      <c r="H139" s="21">
        <v>2</v>
      </c>
      <c r="I139" s="21" t="str">
        <f>INDEX(AutoWaveAffinity[Auto Wave Affinity ID],MATCH('Mission Enemy Waves'!K139,AutoWaveAffinity[QuestAffinityId],0))</f>
        <v>campaign-earth</v>
      </c>
      <c r="K139" s="21">
        <f>INDEX(Missions!K:K,MATCH('Mission Enemy Waves'!A:A,Missions!A:A,0))</f>
        <v>2</v>
      </c>
      <c r="L139" s="21">
        <f>INDEX(AffinityRel[AffinityWeak],MATCH(K139,AffinityRel[Affinity],0))</f>
        <v>3</v>
      </c>
      <c r="M139" s="21">
        <v>2</v>
      </c>
      <c r="N139" s="7">
        <v>3201</v>
      </c>
      <c r="O139">
        <f t="shared" si="24"/>
        <v>13</v>
      </c>
      <c r="P139" s="21">
        <f t="shared" si="22"/>
        <v>4</v>
      </c>
      <c r="R139">
        <v>127</v>
      </c>
      <c r="S139">
        <v>3</v>
      </c>
      <c r="T139" t="str">
        <f>IF(C139="Boss","--",INDEX('Enemy Waves'!AB:AB,IFERROR(MATCH('Mission Enemy Waves'!D:D,'Enemy Waves'!A:A,0),1)))</f>
        <v>Size Check</v>
      </c>
      <c r="U139">
        <f t="shared" si="25"/>
        <v>3</v>
      </c>
      <c r="V139">
        <f t="shared" si="26"/>
        <v>2</v>
      </c>
      <c r="W139">
        <f t="shared" si="27"/>
        <v>0</v>
      </c>
      <c r="X139">
        <f t="shared" si="28"/>
        <v>1</v>
      </c>
    </row>
    <row r="140" spans="1:24">
      <c r="A140">
        <v>48</v>
      </c>
      <c r="B140">
        <v>1</v>
      </c>
      <c r="C140" t="s">
        <v>14</v>
      </c>
      <c r="D140" s="79"/>
      <c r="F140" t="s">
        <v>412</v>
      </c>
      <c r="G140">
        <f t="shared" si="23"/>
        <v>100</v>
      </c>
      <c r="H140" s="21">
        <v>2</v>
      </c>
      <c r="I140" s="21" t="str">
        <f>INDEX(AutoWaveAffinity[Auto Wave Affinity ID],MATCH('Mission Enemy Waves'!K140,AutoWaveAffinity[QuestAffinityId],0))</f>
        <v>campaign-dark</v>
      </c>
      <c r="K140" s="21">
        <f>INDEX(Missions!K:K,MATCH('Mission Enemy Waves'!A:A,Missions!A:A,0))</f>
        <v>5</v>
      </c>
      <c r="L140" s="21">
        <f>INDEX(AffinityRel[AffinityWeak],MATCH(K140,AffinityRel[Affinity],0))</f>
        <v>4</v>
      </c>
      <c r="M140" s="21">
        <v>2</v>
      </c>
      <c r="N140" s="7">
        <v>5500</v>
      </c>
      <c r="O140">
        <f t="shared" si="24"/>
        <v>9</v>
      </c>
      <c r="P140" s="21">
        <f t="shared" si="22"/>
        <v>2</v>
      </c>
      <c r="R140">
        <v>129</v>
      </c>
      <c r="S140">
        <v>5</v>
      </c>
      <c r="T140" t="str">
        <f>IF(C140="Boss","--",INDEX('Enemy Waves'!AB:AB,IFERROR(MATCH('Mission Enemy Waves'!D:D,'Enemy Waves'!A:A,0),1)))</f>
        <v>Size Check</v>
      </c>
      <c r="U140">
        <f t="shared" si="25"/>
        <v>5</v>
      </c>
      <c r="V140">
        <f t="shared" si="26"/>
        <v>5</v>
      </c>
      <c r="W140">
        <f t="shared" si="27"/>
        <v>0</v>
      </c>
      <c r="X140">
        <f t="shared" si="28"/>
        <v>0</v>
      </c>
    </row>
    <row r="141" spans="1:24">
      <c r="A141">
        <v>48</v>
      </c>
      <c r="B141">
        <v>2</v>
      </c>
      <c r="C141" t="s">
        <v>14</v>
      </c>
      <c r="D141" s="79"/>
      <c r="F141" t="s">
        <v>411</v>
      </c>
      <c r="G141">
        <f t="shared" si="23"/>
        <v>100</v>
      </c>
      <c r="H141" s="21">
        <v>2</v>
      </c>
      <c r="I141" s="21" t="str">
        <f>INDEX(AutoWaveAffinity[Auto Wave Affinity ID],MATCH('Mission Enemy Waves'!K141,AutoWaveAffinity[QuestAffinityId],0))</f>
        <v>campaign-dark</v>
      </c>
      <c r="K141" s="21">
        <f>INDEX(Missions!K:K,MATCH('Mission Enemy Waves'!A:A,Missions!A:A,0))</f>
        <v>5</v>
      </c>
      <c r="L141" s="21">
        <f>INDEX(AffinityRel[AffinityWeak],MATCH(K141,AffinityRel[Affinity],0))</f>
        <v>4</v>
      </c>
      <c r="M141" s="21">
        <v>2</v>
      </c>
      <c r="N141" s="7">
        <v>4202</v>
      </c>
      <c r="O141">
        <f t="shared" si="24"/>
        <v>9</v>
      </c>
      <c r="P141" s="21">
        <f t="shared" si="22"/>
        <v>2</v>
      </c>
      <c r="R141">
        <v>130</v>
      </c>
      <c r="S141">
        <v>4</v>
      </c>
      <c r="T141" t="str">
        <f>IF(C141="Boss","--",INDEX('Enemy Waves'!AB:AB,IFERROR(MATCH('Mission Enemy Waves'!D:D,'Enemy Waves'!A:A,0),1)))</f>
        <v>Size Check</v>
      </c>
      <c r="U141">
        <f t="shared" si="25"/>
        <v>4</v>
      </c>
      <c r="V141">
        <f t="shared" si="26"/>
        <v>2</v>
      </c>
      <c r="W141">
        <f t="shared" si="27"/>
        <v>0</v>
      </c>
      <c r="X141">
        <f t="shared" si="28"/>
        <v>2</v>
      </c>
    </row>
    <row r="142" spans="1:24">
      <c r="A142">
        <v>49</v>
      </c>
      <c r="B142">
        <v>1</v>
      </c>
      <c r="C142" t="s">
        <v>14</v>
      </c>
      <c r="D142" s="79"/>
      <c r="F142" t="s">
        <v>417</v>
      </c>
      <c r="G142">
        <f t="shared" si="23"/>
        <v>100</v>
      </c>
      <c r="H142" s="21">
        <v>2</v>
      </c>
      <c r="I142" s="21" t="str">
        <f>INDEX(AutoWaveAffinity[Auto Wave Affinity ID],MATCH('Mission Enemy Waves'!K142,AutoWaveAffinity[QuestAffinityId],0))</f>
        <v>campaign-dark</v>
      </c>
      <c r="K142" s="21">
        <f>INDEX(Missions!K:K,MATCH('Mission Enemy Waves'!A:A,Missions!A:A,0))</f>
        <v>5</v>
      </c>
      <c r="L142" s="21">
        <f>INDEX(AffinityRel[AffinityWeak],MATCH(K142,AffinityRel[Affinity],0))</f>
        <v>4</v>
      </c>
      <c r="M142" s="21">
        <v>2</v>
      </c>
      <c r="N142" s="7">
        <v>3021</v>
      </c>
      <c r="O142">
        <f t="shared" si="24"/>
        <v>10</v>
      </c>
      <c r="P142" s="21">
        <f t="shared" si="22"/>
        <v>3</v>
      </c>
      <c r="R142">
        <v>132</v>
      </c>
      <c r="S142">
        <v>3</v>
      </c>
      <c r="T142" t="str">
        <f>IF(C142="Boss","--",INDEX('Enemy Waves'!AB:AB,IFERROR(MATCH('Mission Enemy Waves'!D:D,'Enemy Waves'!A:A,0),1)))</f>
        <v>Size Check</v>
      </c>
      <c r="U142">
        <f t="shared" si="25"/>
        <v>3</v>
      </c>
      <c r="V142">
        <f t="shared" si="26"/>
        <v>0</v>
      </c>
      <c r="W142">
        <f t="shared" si="27"/>
        <v>2</v>
      </c>
      <c r="X142">
        <f t="shared" si="28"/>
        <v>1</v>
      </c>
    </row>
    <row r="143" spans="1:24">
      <c r="A143">
        <v>49</v>
      </c>
      <c r="B143">
        <v>2</v>
      </c>
      <c r="C143" t="s">
        <v>14</v>
      </c>
      <c r="D143" s="79"/>
      <c r="F143" t="s">
        <v>411</v>
      </c>
      <c r="G143">
        <f t="shared" si="23"/>
        <v>100</v>
      </c>
      <c r="H143" s="21">
        <v>2</v>
      </c>
      <c r="I143" s="21" t="str">
        <f>INDEX(AutoWaveAffinity[Auto Wave Affinity ID],MATCH('Mission Enemy Waves'!K143,AutoWaveAffinity[QuestAffinityId],0))</f>
        <v>campaign-dark</v>
      </c>
      <c r="K143" s="21">
        <f>INDEX(Missions!K:K,MATCH('Mission Enemy Waves'!A:A,Missions!A:A,0))</f>
        <v>5</v>
      </c>
      <c r="L143" s="21">
        <f>INDEX(AffinityRel[AffinityWeak],MATCH(K143,AffinityRel[Affinity],0))</f>
        <v>4</v>
      </c>
      <c r="M143" s="21">
        <v>2</v>
      </c>
      <c r="N143" s="7">
        <v>4202</v>
      </c>
      <c r="O143">
        <f t="shared" si="24"/>
        <v>10</v>
      </c>
      <c r="P143" s="21">
        <f t="shared" si="22"/>
        <v>3</v>
      </c>
      <c r="R143">
        <v>133</v>
      </c>
      <c r="S143">
        <v>4</v>
      </c>
      <c r="T143" t="str">
        <f>IF(C143="Boss","--",INDEX('Enemy Waves'!AB:AB,IFERROR(MATCH('Mission Enemy Waves'!D:D,'Enemy Waves'!A:A,0),1)))</f>
        <v>Size Check</v>
      </c>
      <c r="U143">
        <f t="shared" si="25"/>
        <v>4</v>
      </c>
      <c r="V143">
        <f t="shared" si="26"/>
        <v>2</v>
      </c>
      <c r="W143">
        <f t="shared" si="27"/>
        <v>0</v>
      </c>
      <c r="X143">
        <f t="shared" si="28"/>
        <v>2</v>
      </c>
    </row>
    <row r="144" spans="1:24">
      <c r="A144">
        <v>49</v>
      </c>
      <c r="B144">
        <v>3</v>
      </c>
      <c r="C144" t="s">
        <v>14</v>
      </c>
      <c r="D144" s="79"/>
      <c r="F144" t="s">
        <v>417</v>
      </c>
      <c r="G144">
        <f t="shared" si="23"/>
        <v>100</v>
      </c>
      <c r="H144" s="21">
        <v>2</v>
      </c>
      <c r="I144" s="21" t="str">
        <f>INDEX(AutoWaveAffinity[Auto Wave Affinity ID],MATCH('Mission Enemy Waves'!K144,AutoWaveAffinity[QuestAffinityId],0))</f>
        <v>campaign-dark</v>
      </c>
      <c r="K144" s="21">
        <f>INDEX(Missions!K:K,MATCH('Mission Enemy Waves'!A:A,Missions!A:A,0))</f>
        <v>5</v>
      </c>
      <c r="L144" s="21">
        <f>INDEX(AffinityRel[AffinityWeak],MATCH(K144,AffinityRel[Affinity],0))</f>
        <v>4</v>
      </c>
      <c r="M144" s="21">
        <v>2</v>
      </c>
      <c r="N144" s="7">
        <v>3021</v>
      </c>
      <c r="O144">
        <f t="shared" si="24"/>
        <v>10</v>
      </c>
      <c r="P144" s="21">
        <f t="shared" si="22"/>
        <v>3</v>
      </c>
      <c r="R144">
        <v>134</v>
      </c>
      <c r="S144">
        <v>3</v>
      </c>
      <c r="T144" t="str">
        <f>IF(C144="Boss","--",INDEX('Enemy Waves'!AB:AB,IFERROR(MATCH('Mission Enemy Waves'!D:D,'Enemy Waves'!A:A,0),1)))</f>
        <v>Size Check</v>
      </c>
      <c r="U144">
        <f t="shared" si="25"/>
        <v>3</v>
      </c>
      <c r="V144">
        <f t="shared" si="26"/>
        <v>0</v>
      </c>
      <c r="W144">
        <f t="shared" si="27"/>
        <v>2</v>
      </c>
      <c r="X144">
        <f t="shared" si="28"/>
        <v>1</v>
      </c>
    </row>
    <row r="145" spans="1:30">
      <c r="A145">
        <v>50</v>
      </c>
      <c r="B145">
        <v>1</v>
      </c>
      <c r="C145" t="s">
        <v>14</v>
      </c>
      <c r="D145" s="79"/>
      <c r="F145" t="s">
        <v>1013</v>
      </c>
      <c r="G145">
        <f t="shared" si="23"/>
        <v>100</v>
      </c>
      <c r="H145" s="21">
        <v>2</v>
      </c>
      <c r="I145" s="21" t="str">
        <f>INDEX(AutoWaveAffinity[Auto Wave Affinity ID],MATCH('Mission Enemy Waves'!K145,AutoWaveAffinity[QuestAffinityId],0))</f>
        <v>campaign-dark</v>
      </c>
      <c r="K145" s="21">
        <f>INDEX(Missions!K:K,MATCH('Mission Enemy Waves'!A:A,Missions!A:A,0))</f>
        <v>5</v>
      </c>
      <c r="L145" s="21">
        <f>INDEX(AffinityRel[AffinityWeak],MATCH(K145,AffinityRel[Affinity],0))</f>
        <v>4</v>
      </c>
      <c r="M145" s="21">
        <v>2</v>
      </c>
      <c r="N145" s="7">
        <v>4040</v>
      </c>
      <c r="O145">
        <f t="shared" si="24"/>
        <v>11</v>
      </c>
      <c r="P145" s="21">
        <f t="shared" si="22"/>
        <v>4</v>
      </c>
      <c r="R145">
        <v>136</v>
      </c>
      <c r="S145">
        <v>4</v>
      </c>
      <c r="T145" t="str">
        <f>IF(C145="Boss","--",INDEX('Enemy Waves'!AB:AB,IFERROR(MATCH('Mission Enemy Waves'!D:D,'Enemy Waves'!A:A,0),1)))</f>
        <v>Size Check</v>
      </c>
      <c r="U145">
        <f t="shared" si="25"/>
        <v>4</v>
      </c>
      <c r="V145">
        <f t="shared" si="26"/>
        <v>0</v>
      </c>
      <c r="W145">
        <f t="shared" si="27"/>
        <v>4</v>
      </c>
      <c r="X145">
        <f t="shared" si="28"/>
        <v>0</v>
      </c>
    </row>
    <row r="146" spans="1:30">
      <c r="A146">
        <v>50</v>
      </c>
      <c r="B146">
        <v>2</v>
      </c>
      <c r="C146" t="s">
        <v>14</v>
      </c>
      <c r="D146" s="79"/>
      <c r="F146" t="s">
        <v>409</v>
      </c>
      <c r="G146">
        <f t="shared" si="23"/>
        <v>100</v>
      </c>
      <c r="H146" s="21">
        <v>2</v>
      </c>
      <c r="I146" s="21" t="str">
        <f>INDEX(AutoWaveAffinity[Auto Wave Affinity ID],MATCH('Mission Enemy Waves'!K146,AutoWaveAffinity[QuestAffinityId],0))</f>
        <v>campaign-dark</v>
      </c>
      <c r="K146" s="21">
        <f>INDEX(Missions!K:K,MATCH('Mission Enemy Waves'!A:A,Missions!A:A,0))</f>
        <v>5</v>
      </c>
      <c r="L146" s="21">
        <f>INDEX(AffinityRel[AffinityWeak],MATCH(K146,AffinityRel[Affinity],0))</f>
        <v>4</v>
      </c>
      <c r="M146" s="21">
        <v>2</v>
      </c>
      <c r="N146" s="7">
        <v>2101</v>
      </c>
      <c r="O146">
        <f t="shared" si="24"/>
        <v>11</v>
      </c>
      <c r="P146" s="21">
        <f t="shared" si="22"/>
        <v>4</v>
      </c>
      <c r="R146">
        <v>137</v>
      </c>
      <c r="S146">
        <v>2</v>
      </c>
      <c r="T146" t="str">
        <f>IF(C146="Boss","--",INDEX('Enemy Waves'!AB:AB,IFERROR(MATCH('Mission Enemy Waves'!D:D,'Enemy Waves'!A:A,0),1)))</f>
        <v>Size Check</v>
      </c>
      <c r="U146">
        <f t="shared" si="25"/>
        <v>2</v>
      </c>
      <c r="V146">
        <f t="shared" si="26"/>
        <v>1</v>
      </c>
      <c r="W146">
        <f t="shared" si="27"/>
        <v>0</v>
      </c>
      <c r="X146">
        <f t="shared" si="28"/>
        <v>1</v>
      </c>
    </row>
    <row r="147" spans="1:30">
      <c r="A147">
        <v>50</v>
      </c>
      <c r="B147">
        <v>3</v>
      </c>
      <c r="C147" t="s">
        <v>14</v>
      </c>
      <c r="D147" s="79"/>
      <c r="F147" t="s">
        <v>409</v>
      </c>
      <c r="G147">
        <f t="shared" si="23"/>
        <v>100</v>
      </c>
      <c r="H147" s="21">
        <v>2</v>
      </c>
      <c r="I147" s="21" t="str">
        <f>INDEX(AutoWaveAffinity[Auto Wave Affinity ID],MATCH('Mission Enemy Waves'!K147,AutoWaveAffinity[QuestAffinityId],0))</f>
        <v>campaign-dark</v>
      </c>
      <c r="K147" s="21">
        <f>INDEX(Missions!K:K,MATCH('Mission Enemy Waves'!A:A,Missions!A:A,0))</f>
        <v>5</v>
      </c>
      <c r="L147" s="21">
        <f>INDEX(AffinityRel[AffinityWeak],MATCH(K147,AffinityRel[Affinity],0))</f>
        <v>4</v>
      </c>
      <c r="M147" s="21">
        <v>2</v>
      </c>
      <c r="N147" s="7">
        <v>2101</v>
      </c>
      <c r="O147">
        <f t="shared" si="24"/>
        <v>11</v>
      </c>
      <c r="P147" s="21">
        <f t="shared" si="22"/>
        <v>4</v>
      </c>
      <c r="R147">
        <v>138</v>
      </c>
      <c r="S147">
        <v>2</v>
      </c>
      <c r="T147" t="str">
        <f>IF(C147="Boss","--",INDEX('Enemy Waves'!AB:AB,IFERROR(MATCH('Mission Enemy Waves'!D:D,'Enemy Waves'!A:A,0),1)))</f>
        <v>Size Check</v>
      </c>
      <c r="U147">
        <f t="shared" si="25"/>
        <v>2</v>
      </c>
      <c r="V147">
        <f t="shared" si="26"/>
        <v>1</v>
      </c>
      <c r="W147">
        <f t="shared" si="27"/>
        <v>0</v>
      </c>
      <c r="X147">
        <f t="shared" si="28"/>
        <v>1</v>
      </c>
    </row>
    <row r="148" spans="1:30">
      <c r="A148">
        <v>50</v>
      </c>
      <c r="B148">
        <v>4</v>
      </c>
      <c r="C148" t="s">
        <v>14</v>
      </c>
      <c r="D148" s="79"/>
      <c r="F148" t="s">
        <v>417</v>
      </c>
      <c r="G148">
        <f t="shared" si="23"/>
        <v>100</v>
      </c>
      <c r="H148" s="21">
        <v>2</v>
      </c>
      <c r="I148" s="21" t="str">
        <f>INDEX(AutoWaveAffinity[Auto Wave Affinity ID],MATCH('Mission Enemy Waves'!K148,AutoWaveAffinity[QuestAffinityId],0))</f>
        <v>campaign-dark</v>
      </c>
      <c r="K148" s="21">
        <f>INDEX(Missions!K:K,MATCH('Mission Enemy Waves'!A:A,Missions!A:A,0))</f>
        <v>5</v>
      </c>
      <c r="L148" s="21">
        <f>INDEX(AffinityRel[AffinityWeak],MATCH(K148,AffinityRel[Affinity],0))</f>
        <v>4</v>
      </c>
      <c r="M148" s="21">
        <v>2</v>
      </c>
      <c r="N148" s="7">
        <v>3120</v>
      </c>
      <c r="O148">
        <f t="shared" si="24"/>
        <v>11</v>
      </c>
      <c r="P148" s="21">
        <f t="shared" si="22"/>
        <v>4</v>
      </c>
      <c r="R148">
        <v>139</v>
      </c>
      <c r="S148">
        <v>3</v>
      </c>
      <c r="T148" t="str">
        <f>IF(C148="Boss","--",INDEX('Enemy Waves'!AB:AB,IFERROR(MATCH('Mission Enemy Waves'!D:D,'Enemy Waves'!A:A,0),1)))</f>
        <v>Size Check</v>
      </c>
      <c r="U148">
        <f t="shared" si="25"/>
        <v>3</v>
      </c>
      <c r="V148">
        <f t="shared" si="26"/>
        <v>1</v>
      </c>
      <c r="W148">
        <f t="shared" si="27"/>
        <v>2</v>
      </c>
      <c r="X148">
        <f t="shared" si="28"/>
        <v>0</v>
      </c>
    </row>
    <row r="149" spans="1:30">
      <c r="A149">
        <v>51</v>
      </c>
      <c r="B149">
        <v>1</v>
      </c>
      <c r="C149" t="s">
        <v>14</v>
      </c>
      <c r="D149" s="79"/>
      <c r="F149" t="s">
        <v>991</v>
      </c>
      <c r="G149">
        <f t="shared" si="23"/>
        <v>100</v>
      </c>
      <c r="H149">
        <v>3</v>
      </c>
      <c r="I149" s="21" t="str">
        <f>INDEX(AutoWaveAffinity[Auto Wave Affinity ID],MATCH('Mission Enemy Waves'!K149,AutoWaveAffinity[QuestAffinityId],0))</f>
        <v>campaign-light</v>
      </c>
      <c r="K149" s="21">
        <f>INDEX(Missions!K:K,MATCH('Mission Enemy Waves'!A:A,Missions!A:A,0))</f>
        <v>4</v>
      </c>
      <c r="L149" s="21">
        <f>INDEX(AffinityRel[AffinityWeak],MATCH(K149,AffinityRel[Affinity],0))</f>
        <v>5</v>
      </c>
      <c r="M149">
        <v>3</v>
      </c>
      <c r="N149" s="203">
        <v>4301</v>
      </c>
      <c r="O149">
        <f t="shared" si="24"/>
        <v>13</v>
      </c>
      <c r="P149" s="21">
        <f t="shared" si="22"/>
        <v>3</v>
      </c>
      <c r="T149" t="str">
        <f>IF(C149="Boss","--",INDEX('Enemy Waves'!AB:AB,IFERROR(MATCH('Mission Enemy Waves'!D:D,'Enemy Waves'!A:A,0),1)))</f>
        <v>Size Check</v>
      </c>
      <c r="U149">
        <f t="shared" ref="U149:U180" si="29">SUM(V149:X149)</f>
        <v>4</v>
      </c>
      <c r="V149">
        <f t="shared" ref="V149:V180" si="30">INT(LEFT(RIGHT($N149,3),1))</f>
        <v>3</v>
      </c>
      <c r="W149">
        <f t="shared" ref="W149:W180" si="31">INT(LEFT(RIGHT($N149,2),1))</f>
        <v>0</v>
      </c>
      <c r="X149">
        <f t="shared" ref="X149:X180" si="32">INT(LEFT(RIGHT($N149,1),1))</f>
        <v>1</v>
      </c>
      <c r="Z149">
        <v>1</v>
      </c>
      <c r="AA149">
        <v>4</v>
      </c>
      <c r="AC149" t="str">
        <f t="shared" ref="AC149:AC180" si="33">IF(INT(U149&amp;V149&amp;W149&amp;X149)=N149,"","ERR")</f>
        <v/>
      </c>
      <c r="AD149">
        <v>2</v>
      </c>
    </row>
    <row r="150" spans="1:30">
      <c r="A150" s="30">
        <v>51</v>
      </c>
      <c r="B150">
        <v>2</v>
      </c>
      <c r="C150" t="s">
        <v>14</v>
      </c>
      <c r="D150" s="79"/>
      <c r="F150" t="s">
        <v>419</v>
      </c>
      <c r="G150">
        <f t="shared" si="23"/>
        <v>100</v>
      </c>
      <c r="H150">
        <v>3</v>
      </c>
      <c r="I150" s="21" t="str">
        <f>INDEX(AutoWaveAffinity[Auto Wave Affinity ID],MATCH('Mission Enemy Waves'!K150,AutoWaveAffinity[QuestAffinityId],0))</f>
        <v>campaign-light</v>
      </c>
      <c r="K150" s="21">
        <f>INDEX(Missions!K:K,MATCH('Mission Enemy Waves'!A:A,Missions!A:A,0))</f>
        <v>4</v>
      </c>
      <c r="L150" s="21">
        <f>INDEX(AffinityRel[AffinityWeak],MATCH(K150,AffinityRel[Affinity],0))</f>
        <v>5</v>
      </c>
      <c r="M150">
        <v>3</v>
      </c>
      <c r="N150" s="203">
        <v>5122</v>
      </c>
      <c r="O150">
        <f t="shared" si="24"/>
        <v>13</v>
      </c>
      <c r="P150" s="21">
        <f t="shared" si="22"/>
        <v>3</v>
      </c>
      <c r="T150" t="str">
        <f>IF(C150="Boss","--",INDEX('Enemy Waves'!AB:AB,IFERROR(MATCH('Mission Enemy Waves'!D:D,'Enemy Waves'!A:A,0),1)))</f>
        <v>Size Check</v>
      </c>
      <c r="U150">
        <f t="shared" si="29"/>
        <v>5</v>
      </c>
      <c r="V150">
        <f t="shared" si="30"/>
        <v>1</v>
      </c>
      <c r="W150">
        <f t="shared" si="31"/>
        <v>2</v>
      </c>
      <c r="X150">
        <f t="shared" si="32"/>
        <v>2</v>
      </c>
      <c r="Z150">
        <v>1</v>
      </c>
      <c r="AA150">
        <v>4</v>
      </c>
      <c r="AC150" t="str">
        <f t="shared" si="33"/>
        <v/>
      </c>
    </row>
    <row r="151" spans="1:30">
      <c r="A151" s="30">
        <v>51</v>
      </c>
      <c r="B151">
        <v>3</v>
      </c>
      <c r="C151" t="s">
        <v>14</v>
      </c>
      <c r="D151" s="79"/>
      <c r="F151" t="s">
        <v>993</v>
      </c>
      <c r="G151">
        <f t="shared" si="23"/>
        <v>100</v>
      </c>
      <c r="H151">
        <v>3</v>
      </c>
      <c r="I151" s="21" t="str">
        <f>INDEX(AutoWaveAffinity[Auto Wave Affinity ID],MATCH('Mission Enemy Waves'!K151,AutoWaveAffinity[QuestAffinityId],0))</f>
        <v>campaign-light</v>
      </c>
      <c r="K151" s="21">
        <f>INDEX(Missions!K:K,MATCH('Mission Enemy Waves'!A:A,Missions!A:A,0))</f>
        <v>4</v>
      </c>
      <c r="L151" s="21">
        <f>INDEX(AffinityRel[AffinityWeak],MATCH(K151,AffinityRel[Affinity],0))</f>
        <v>5</v>
      </c>
      <c r="M151">
        <v>3</v>
      </c>
      <c r="N151" s="203">
        <v>4031</v>
      </c>
      <c r="O151">
        <f t="shared" si="24"/>
        <v>13</v>
      </c>
      <c r="P151" s="21">
        <f t="shared" si="22"/>
        <v>3</v>
      </c>
      <c r="T151" t="str">
        <f>IF(C151="Boss","--",INDEX('Enemy Waves'!AB:AB,IFERROR(MATCH('Mission Enemy Waves'!D:D,'Enemy Waves'!A:A,0),1)))</f>
        <v>Size Check</v>
      </c>
      <c r="U151">
        <f t="shared" si="29"/>
        <v>4</v>
      </c>
      <c r="V151">
        <f t="shared" si="30"/>
        <v>0</v>
      </c>
      <c r="W151">
        <f t="shared" si="31"/>
        <v>3</v>
      </c>
      <c r="X151">
        <f t="shared" si="32"/>
        <v>1</v>
      </c>
      <c r="AC151" t="str">
        <f t="shared" si="33"/>
        <v/>
      </c>
    </row>
    <row r="152" spans="1:30">
      <c r="A152" s="30">
        <v>52</v>
      </c>
      <c r="B152">
        <v>1</v>
      </c>
      <c r="C152" t="s">
        <v>14</v>
      </c>
      <c r="D152" s="79"/>
      <c r="F152" t="s">
        <v>999</v>
      </c>
      <c r="G152">
        <f t="shared" si="23"/>
        <v>100</v>
      </c>
      <c r="H152">
        <v>3</v>
      </c>
      <c r="I152" s="21" t="str">
        <f>INDEX(AutoWaveAffinity[Auto Wave Affinity ID],MATCH('Mission Enemy Waves'!K152,AutoWaveAffinity[QuestAffinityId],0))</f>
        <v>campaign-light</v>
      </c>
      <c r="K152" s="21">
        <f>INDEX(Missions!K:K,MATCH('Mission Enemy Waves'!A:A,Missions!A:A,0))</f>
        <v>4</v>
      </c>
      <c r="L152" s="21">
        <f>INDEX(AffinityRel[AffinityWeak],MATCH(K152,AffinityRel[Affinity],0))</f>
        <v>5</v>
      </c>
      <c r="M152">
        <v>3</v>
      </c>
      <c r="N152" s="203">
        <v>5221</v>
      </c>
      <c r="O152">
        <f t="shared" si="24"/>
        <v>8</v>
      </c>
      <c r="P152" s="21">
        <f t="shared" si="22"/>
        <v>2</v>
      </c>
      <c r="T152" t="str">
        <f>IF(C152="Boss","--",INDEX('Enemy Waves'!AB:AB,IFERROR(MATCH('Mission Enemy Waves'!D:D,'Enemy Waves'!A:A,0),1)))</f>
        <v>Size Check</v>
      </c>
      <c r="U152">
        <f t="shared" si="29"/>
        <v>5</v>
      </c>
      <c r="V152">
        <f t="shared" si="30"/>
        <v>2</v>
      </c>
      <c r="W152">
        <f t="shared" si="31"/>
        <v>2</v>
      </c>
      <c r="X152">
        <f t="shared" si="32"/>
        <v>1</v>
      </c>
      <c r="Z152">
        <v>2</v>
      </c>
      <c r="AA152">
        <v>3</v>
      </c>
      <c r="AC152" t="str">
        <f t="shared" si="33"/>
        <v/>
      </c>
      <c r="AD152">
        <v>3</v>
      </c>
    </row>
    <row r="153" spans="1:30">
      <c r="A153" s="30">
        <v>52</v>
      </c>
      <c r="B153">
        <v>2</v>
      </c>
      <c r="C153" t="s">
        <v>14</v>
      </c>
      <c r="D153" s="79"/>
      <c r="F153" t="s">
        <v>416</v>
      </c>
      <c r="G153">
        <f t="shared" si="23"/>
        <v>100</v>
      </c>
      <c r="H153">
        <v>3</v>
      </c>
      <c r="I153" s="21" t="str">
        <f>INDEX(AutoWaveAffinity[Auto Wave Affinity ID],MATCH('Mission Enemy Waves'!K153,AutoWaveAffinity[QuestAffinityId],0))</f>
        <v>campaign-light</v>
      </c>
      <c r="K153" s="21">
        <f>INDEX(Missions!K:K,MATCH('Mission Enemy Waves'!A:A,Missions!A:A,0))</f>
        <v>4</v>
      </c>
      <c r="L153" s="21">
        <f>INDEX(AffinityRel[AffinityWeak],MATCH(K153,AffinityRel[Affinity],0))</f>
        <v>5</v>
      </c>
      <c r="M153">
        <v>3</v>
      </c>
      <c r="N153" s="203">
        <v>3210</v>
      </c>
      <c r="O153">
        <f t="shared" si="24"/>
        <v>8</v>
      </c>
      <c r="P153" s="21">
        <f t="shared" si="22"/>
        <v>2</v>
      </c>
      <c r="T153" t="str">
        <f>IF(C153="Boss","--",INDEX('Enemy Waves'!AB:AB,IFERROR(MATCH('Mission Enemy Waves'!D:D,'Enemy Waves'!A:A,0),1)))</f>
        <v>Size Check</v>
      </c>
      <c r="U153">
        <f t="shared" si="29"/>
        <v>3</v>
      </c>
      <c r="V153">
        <f t="shared" si="30"/>
        <v>2</v>
      </c>
      <c r="W153">
        <f t="shared" si="31"/>
        <v>1</v>
      </c>
      <c r="X153">
        <f t="shared" si="32"/>
        <v>0</v>
      </c>
      <c r="Z153">
        <v>2</v>
      </c>
      <c r="AA153">
        <v>3</v>
      </c>
      <c r="AC153" t="str">
        <f t="shared" si="33"/>
        <v/>
      </c>
    </row>
    <row r="154" spans="1:30">
      <c r="A154" s="30">
        <v>53</v>
      </c>
      <c r="B154">
        <v>1</v>
      </c>
      <c r="C154" t="s">
        <v>14</v>
      </c>
      <c r="D154" s="79"/>
      <c r="F154" t="s">
        <v>410</v>
      </c>
      <c r="G154">
        <f t="shared" si="23"/>
        <v>100</v>
      </c>
      <c r="H154">
        <v>3</v>
      </c>
      <c r="I154" s="21" t="str">
        <f>INDEX(AutoWaveAffinity[Auto Wave Affinity ID],MATCH('Mission Enemy Waves'!K154,AutoWaveAffinity[QuestAffinityId],0))</f>
        <v>campaign-light</v>
      </c>
      <c r="K154" s="21">
        <f>INDEX(Missions!K:K,MATCH('Mission Enemy Waves'!A:A,Missions!A:A,0))</f>
        <v>4</v>
      </c>
      <c r="L154" s="21">
        <f>INDEX(AffinityRel[AffinityWeak],MATCH(K154,AffinityRel[Affinity],0))</f>
        <v>5</v>
      </c>
      <c r="M154">
        <v>3</v>
      </c>
      <c r="N154" s="203">
        <v>3201</v>
      </c>
      <c r="O154">
        <f t="shared" si="24"/>
        <v>10</v>
      </c>
      <c r="P154" s="21">
        <f t="shared" si="22"/>
        <v>3</v>
      </c>
      <c r="T154" t="str">
        <f>IF(C154="Boss","--",INDEX('Enemy Waves'!AB:AB,IFERROR(MATCH('Mission Enemy Waves'!D:D,'Enemy Waves'!A:A,0),1)))</f>
        <v>Size Check</v>
      </c>
      <c r="U154">
        <f t="shared" si="29"/>
        <v>3</v>
      </c>
      <c r="V154">
        <f t="shared" si="30"/>
        <v>2</v>
      </c>
      <c r="W154">
        <f t="shared" si="31"/>
        <v>0</v>
      </c>
      <c r="X154">
        <f t="shared" si="32"/>
        <v>1</v>
      </c>
      <c r="Z154">
        <v>3</v>
      </c>
      <c r="AA154">
        <v>4</v>
      </c>
      <c r="AC154" t="str">
        <f t="shared" si="33"/>
        <v/>
      </c>
      <c r="AD154">
        <v>4</v>
      </c>
    </row>
    <row r="155" spans="1:30">
      <c r="A155" s="30">
        <v>53</v>
      </c>
      <c r="B155">
        <v>2</v>
      </c>
      <c r="C155" t="s">
        <v>14</v>
      </c>
      <c r="D155" s="79"/>
      <c r="F155" t="s">
        <v>991</v>
      </c>
      <c r="G155">
        <f t="shared" si="23"/>
        <v>100</v>
      </c>
      <c r="H155">
        <v>3</v>
      </c>
      <c r="I155" s="21" t="str">
        <f>INDEX(AutoWaveAffinity[Auto Wave Affinity ID],MATCH('Mission Enemy Waves'!K155,AutoWaveAffinity[QuestAffinityId],0))</f>
        <v>campaign-light</v>
      </c>
      <c r="K155" s="21">
        <f>INDEX(Missions!K:K,MATCH('Mission Enemy Waves'!A:A,Missions!A:A,0))</f>
        <v>4</v>
      </c>
      <c r="L155" s="21">
        <f>INDEX(AffinityRel[AffinityWeak],MATCH(K155,AffinityRel[Affinity],0))</f>
        <v>5</v>
      </c>
      <c r="M155">
        <v>3</v>
      </c>
      <c r="N155" s="203">
        <v>4301</v>
      </c>
      <c r="O155">
        <f t="shared" si="24"/>
        <v>10</v>
      </c>
      <c r="P155" s="21">
        <f t="shared" si="22"/>
        <v>3</v>
      </c>
      <c r="T155" t="str">
        <f>IF(C155="Boss","--",INDEX('Enemy Waves'!AB:AB,IFERROR(MATCH('Mission Enemy Waves'!D:D,'Enemy Waves'!A:A,0),1)))</f>
        <v>Size Check</v>
      </c>
      <c r="U155">
        <f t="shared" si="29"/>
        <v>4</v>
      </c>
      <c r="V155">
        <f t="shared" si="30"/>
        <v>3</v>
      </c>
      <c r="W155">
        <f t="shared" si="31"/>
        <v>0</v>
      </c>
      <c r="X155">
        <f t="shared" si="32"/>
        <v>1</v>
      </c>
      <c r="Z155">
        <v>3</v>
      </c>
      <c r="AA155">
        <v>4</v>
      </c>
      <c r="AC155" t="str">
        <f t="shared" si="33"/>
        <v/>
      </c>
    </row>
    <row r="156" spans="1:30">
      <c r="A156" s="30">
        <v>53</v>
      </c>
      <c r="B156">
        <v>3</v>
      </c>
      <c r="C156" t="s">
        <v>14</v>
      </c>
      <c r="D156" s="79"/>
      <c r="F156" t="s">
        <v>416</v>
      </c>
      <c r="G156">
        <f t="shared" si="23"/>
        <v>100</v>
      </c>
      <c r="H156">
        <v>3</v>
      </c>
      <c r="I156" s="21" t="str">
        <f>INDEX(AutoWaveAffinity[Auto Wave Affinity ID],MATCH('Mission Enemy Waves'!K156,AutoWaveAffinity[QuestAffinityId],0))</f>
        <v>campaign-light</v>
      </c>
      <c r="K156" s="21">
        <f>INDEX(Missions!K:K,MATCH('Mission Enemy Waves'!A:A,Missions!A:A,0))</f>
        <v>4</v>
      </c>
      <c r="L156" s="21">
        <f>INDEX(AffinityRel[AffinityWeak],MATCH(K156,AffinityRel[Affinity],0))</f>
        <v>5</v>
      </c>
      <c r="M156">
        <v>3</v>
      </c>
      <c r="N156" s="203">
        <v>3030</v>
      </c>
      <c r="O156">
        <f t="shared" si="24"/>
        <v>10</v>
      </c>
      <c r="P156" s="21">
        <f t="shared" si="22"/>
        <v>3</v>
      </c>
      <c r="T156" t="str">
        <f>IF(C156="Boss","--",INDEX('Enemy Waves'!AB:AB,IFERROR(MATCH('Mission Enemy Waves'!D:D,'Enemy Waves'!A:A,0),1)))</f>
        <v>Size Check</v>
      </c>
      <c r="U156">
        <f t="shared" si="29"/>
        <v>3</v>
      </c>
      <c r="V156">
        <f t="shared" si="30"/>
        <v>0</v>
      </c>
      <c r="W156">
        <f t="shared" si="31"/>
        <v>3</v>
      </c>
      <c r="X156">
        <f t="shared" si="32"/>
        <v>0</v>
      </c>
      <c r="AC156" t="str">
        <f t="shared" si="33"/>
        <v/>
      </c>
    </row>
    <row r="157" spans="1:30">
      <c r="A157" s="30">
        <v>54</v>
      </c>
      <c r="B157">
        <v>1</v>
      </c>
      <c r="C157" t="s">
        <v>14</v>
      </c>
      <c r="D157" s="79"/>
      <c r="F157" t="s">
        <v>415</v>
      </c>
      <c r="G157">
        <f t="shared" si="23"/>
        <v>100</v>
      </c>
      <c r="H157">
        <v>3</v>
      </c>
      <c r="I157" s="21" t="str">
        <f>INDEX(AutoWaveAffinity[Auto Wave Affinity ID],MATCH('Mission Enemy Waves'!K157,AutoWaveAffinity[QuestAffinityId],0))</f>
        <v>campaign-light</v>
      </c>
      <c r="K157" s="21">
        <f>INDEX(Missions!K:K,MATCH('Mission Enemy Waves'!A:A,Missions!A:A,0))</f>
        <v>4</v>
      </c>
      <c r="L157" s="21">
        <f>INDEX(AffinityRel[AffinityWeak],MATCH(K157,AffinityRel[Affinity],0))</f>
        <v>5</v>
      </c>
      <c r="M157">
        <v>3</v>
      </c>
      <c r="N157" s="203">
        <v>2101</v>
      </c>
      <c r="O157">
        <f t="shared" si="24"/>
        <v>13</v>
      </c>
      <c r="P157" s="21">
        <f t="shared" si="22"/>
        <v>4</v>
      </c>
      <c r="T157" t="str">
        <f>IF(C157="Boss","--",INDEX('Enemy Waves'!AB:AB,IFERROR(MATCH('Mission Enemy Waves'!D:D,'Enemy Waves'!A:A,0),1)))</f>
        <v>Size Check</v>
      </c>
      <c r="U157">
        <f t="shared" si="29"/>
        <v>2</v>
      </c>
      <c r="V157">
        <f t="shared" si="30"/>
        <v>1</v>
      </c>
      <c r="W157">
        <f t="shared" si="31"/>
        <v>0</v>
      </c>
      <c r="X157">
        <f t="shared" si="32"/>
        <v>1</v>
      </c>
      <c r="Z157">
        <v>4</v>
      </c>
      <c r="AA157">
        <v>5</v>
      </c>
      <c r="AC157" t="str">
        <f t="shared" si="33"/>
        <v/>
      </c>
      <c r="AD157">
        <v>5</v>
      </c>
    </row>
    <row r="158" spans="1:30">
      <c r="A158" s="30">
        <v>54</v>
      </c>
      <c r="B158">
        <v>2</v>
      </c>
      <c r="C158" t="s">
        <v>14</v>
      </c>
      <c r="D158" s="79"/>
      <c r="F158" t="s">
        <v>413</v>
      </c>
      <c r="G158">
        <f t="shared" si="23"/>
        <v>100</v>
      </c>
      <c r="H158">
        <v>3</v>
      </c>
      <c r="I158" s="21" t="str">
        <f>INDEX(AutoWaveAffinity[Auto Wave Affinity ID],MATCH('Mission Enemy Waves'!K158,AutoWaveAffinity[QuestAffinityId],0))</f>
        <v>campaign-light</v>
      </c>
      <c r="K158" s="21">
        <f>INDEX(Missions!K:K,MATCH('Mission Enemy Waves'!A:A,Missions!A:A,0))</f>
        <v>4</v>
      </c>
      <c r="L158" s="21">
        <f>INDEX(AffinityRel[AffinityWeak],MATCH(K158,AffinityRel[Affinity],0))</f>
        <v>5</v>
      </c>
      <c r="M158">
        <v>3</v>
      </c>
      <c r="N158" s="203">
        <v>2110</v>
      </c>
      <c r="O158">
        <f t="shared" si="24"/>
        <v>13</v>
      </c>
      <c r="P158" s="21">
        <f t="shared" si="22"/>
        <v>4</v>
      </c>
      <c r="T158" t="str">
        <f>IF(C158="Boss","--",INDEX('Enemy Waves'!AB:AB,IFERROR(MATCH('Mission Enemy Waves'!D:D,'Enemy Waves'!A:A,0),1)))</f>
        <v>Size Check</v>
      </c>
      <c r="U158">
        <f t="shared" si="29"/>
        <v>2</v>
      </c>
      <c r="V158">
        <f t="shared" si="30"/>
        <v>1</v>
      </c>
      <c r="W158">
        <f t="shared" si="31"/>
        <v>1</v>
      </c>
      <c r="X158">
        <f t="shared" si="32"/>
        <v>0</v>
      </c>
      <c r="Z158">
        <v>4</v>
      </c>
      <c r="AA158">
        <v>5</v>
      </c>
      <c r="AC158" t="str">
        <f t="shared" si="33"/>
        <v/>
      </c>
    </row>
    <row r="159" spans="1:30">
      <c r="A159" s="30">
        <v>54</v>
      </c>
      <c r="B159">
        <v>3</v>
      </c>
      <c r="C159" t="s">
        <v>14</v>
      </c>
      <c r="D159" s="79"/>
      <c r="F159" t="s">
        <v>419</v>
      </c>
      <c r="G159">
        <f t="shared" si="23"/>
        <v>100</v>
      </c>
      <c r="H159">
        <v>3</v>
      </c>
      <c r="I159" s="21" t="str">
        <f>INDEX(AutoWaveAffinity[Auto Wave Affinity ID],MATCH('Mission Enemy Waves'!K159,AutoWaveAffinity[QuestAffinityId],0))</f>
        <v>campaign-light</v>
      </c>
      <c r="K159" s="21">
        <f>INDEX(Missions!K:K,MATCH('Mission Enemy Waves'!A:A,Missions!A:A,0))</f>
        <v>4</v>
      </c>
      <c r="L159" s="21">
        <f>INDEX(AffinityRel[AffinityWeak],MATCH(K159,AffinityRel[Affinity],0))</f>
        <v>5</v>
      </c>
      <c r="M159">
        <v>3</v>
      </c>
      <c r="N159" s="203">
        <v>5122</v>
      </c>
      <c r="O159">
        <f t="shared" si="24"/>
        <v>13</v>
      </c>
      <c r="P159" s="21">
        <f t="shared" si="22"/>
        <v>4</v>
      </c>
      <c r="T159" t="str">
        <f>IF(C159="Boss","--",INDEX('Enemy Waves'!AB:AB,IFERROR(MATCH('Mission Enemy Waves'!D:D,'Enemy Waves'!A:A,0),1)))</f>
        <v>Size Check</v>
      </c>
      <c r="U159">
        <f t="shared" si="29"/>
        <v>5</v>
      </c>
      <c r="V159">
        <f t="shared" si="30"/>
        <v>1</v>
      </c>
      <c r="W159">
        <f t="shared" si="31"/>
        <v>2</v>
      </c>
      <c r="X159">
        <f t="shared" si="32"/>
        <v>2</v>
      </c>
      <c r="AC159" t="str">
        <f t="shared" si="33"/>
        <v/>
      </c>
    </row>
    <row r="160" spans="1:30">
      <c r="A160" s="30">
        <v>54</v>
      </c>
      <c r="B160">
        <v>4</v>
      </c>
      <c r="C160" t="s">
        <v>14</v>
      </c>
      <c r="D160" s="79"/>
      <c r="F160" t="s">
        <v>1013</v>
      </c>
      <c r="G160">
        <f t="shared" si="23"/>
        <v>100</v>
      </c>
      <c r="H160">
        <v>3</v>
      </c>
      <c r="I160" s="21" t="str">
        <f>INDEX(AutoWaveAffinity[Auto Wave Affinity ID],MATCH('Mission Enemy Waves'!K160,AutoWaveAffinity[QuestAffinityId],0))</f>
        <v>campaign-light</v>
      </c>
      <c r="K160" s="21">
        <f>INDEX(Missions!K:K,MATCH('Mission Enemy Waves'!A:A,Missions!A:A,0))</f>
        <v>4</v>
      </c>
      <c r="L160" s="21">
        <f>INDEX(AffinityRel[AffinityWeak],MATCH(K160,AffinityRel[Affinity],0))</f>
        <v>5</v>
      </c>
      <c r="M160">
        <v>3</v>
      </c>
      <c r="N160" s="203">
        <v>4004</v>
      </c>
      <c r="O160">
        <f t="shared" si="24"/>
        <v>13</v>
      </c>
      <c r="P160" s="21">
        <f t="shared" si="22"/>
        <v>4</v>
      </c>
      <c r="T160" t="str">
        <f>IF(C160="Boss","--",INDEX('Enemy Waves'!AB:AB,IFERROR(MATCH('Mission Enemy Waves'!D:D,'Enemy Waves'!A:A,0),1)))</f>
        <v>Size Check</v>
      </c>
      <c r="U160">
        <f t="shared" si="29"/>
        <v>4</v>
      </c>
      <c r="V160">
        <f t="shared" si="30"/>
        <v>0</v>
      </c>
      <c r="W160">
        <f t="shared" si="31"/>
        <v>0</v>
      </c>
      <c r="X160">
        <f t="shared" si="32"/>
        <v>4</v>
      </c>
      <c r="AC160" t="str">
        <f t="shared" si="33"/>
        <v/>
      </c>
    </row>
    <row r="161" spans="1:30">
      <c r="A161" s="30">
        <v>55</v>
      </c>
      <c r="B161">
        <v>1</v>
      </c>
      <c r="C161" t="s">
        <v>14</v>
      </c>
      <c r="D161" s="79"/>
      <c r="F161" t="s">
        <v>412</v>
      </c>
      <c r="G161">
        <f t="shared" si="23"/>
        <v>100</v>
      </c>
      <c r="H161">
        <v>3</v>
      </c>
      <c r="I161" s="21" t="str">
        <f>INDEX(AutoWaveAffinity[Auto Wave Affinity ID],MATCH('Mission Enemy Waves'!K161,AutoWaveAffinity[QuestAffinityId],0))</f>
        <v>campaign-water</v>
      </c>
      <c r="K161" s="21">
        <f>INDEX(Missions!K:K,MATCH('Mission Enemy Waves'!A:A,Missions!A:A,0))</f>
        <v>3</v>
      </c>
      <c r="L161" s="21">
        <f>INDEX(AffinityRel[AffinityWeak],MATCH(K161,AffinityRel[Affinity],0))</f>
        <v>1</v>
      </c>
      <c r="M161">
        <v>3</v>
      </c>
      <c r="N161" s="203">
        <v>5320</v>
      </c>
      <c r="O161">
        <f t="shared" si="24"/>
        <v>8</v>
      </c>
      <c r="P161" s="21">
        <f t="shared" si="22"/>
        <v>2</v>
      </c>
      <c r="T161" t="str">
        <f>IF(C161="Boss","--",INDEX('Enemy Waves'!AB:AB,IFERROR(MATCH('Mission Enemy Waves'!D:D,'Enemy Waves'!A:A,0),1)))</f>
        <v>Size Check</v>
      </c>
      <c r="U161">
        <f t="shared" si="29"/>
        <v>5</v>
      </c>
      <c r="V161">
        <f t="shared" si="30"/>
        <v>3</v>
      </c>
      <c r="W161">
        <f t="shared" si="31"/>
        <v>2</v>
      </c>
      <c r="X161">
        <f t="shared" si="32"/>
        <v>0</v>
      </c>
      <c r="Z161">
        <v>1</v>
      </c>
      <c r="AA161">
        <v>3</v>
      </c>
      <c r="AC161" t="str">
        <f t="shared" si="33"/>
        <v/>
      </c>
      <c r="AD161">
        <v>6</v>
      </c>
    </row>
    <row r="162" spans="1:30">
      <c r="A162" s="30">
        <v>55</v>
      </c>
      <c r="B162">
        <v>2</v>
      </c>
      <c r="C162" t="s">
        <v>14</v>
      </c>
      <c r="D162" s="79"/>
      <c r="F162" t="s">
        <v>417</v>
      </c>
      <c r="G162">
        <f t="shared" si="23"/>
        <v>100</v>
      </c>
      <c r="H162">
        <v>3</v>
      </c>
      <c r="I162" s="21" t="str">
        <f>INDEX(AutoWaveAffinity[Auto Wave Affinity ID],MATCH('Mission Enemy Waves'!K162,AutoWaveAffinity[QuestAffinityId],0))</f>
        <v>campaign-water</v>
      </c>
      <c r="K162" s="21">
        <f>INDEX(Missions!K:K,MATCH('Mission Enemy Waves'!A:A,Missions!A:A,0))</f>
        <v>3</v>
      </c>
      <c r="L162" s="21">
        <f>INDEX(AffinityRel[AffinityWeak],MATCH(K162,AffinityRel[Affinity],0))</f>
        <v>1</v>
      </c>
      <c r="M162">
        <v>3</v>
      </c>
      <c r="N162" s="203">
        <v>3210</v>
      </c>
      <c r="O162">
        <f t="shared" si="24"/>
        <v>8</v>
      </c>
      <c r="P162" s="21">
        <f t="shared" si="22"/>
        <v>2</v>
      </c>
      <c r="T162" t="str">
        <f>IF(C162="Boss","--",INDEX('Enemy Waves'!AB:AB,IFERROR(MATCH('Mission Enemy Waves'!D:D,'Enemy Waves'!A:A,0),1)))</f>
        <v>Size Check</v>
      </c>
      <c r="U162">
        <f t="shared" si="29"/>
        <v>3</v>
      </c>
      <c r="V162">
        <f t="shared" si="30"/>
        <v>2</v>
      </c>
      <c r="W162">
        <f t="shared" si="31"/>
        <v>1</v>
      </c>
      <c r="X162">
        <f t="shared" si="32"/>
        <v>0</v>
      </c>
      <c r="Z162">
        <v>1</v>
      </c>
      <c r="AA162">
        <v>3</v>
      </c>
      <c r="AC162" t="str">
        <f t="shared" si="33"/>
        <v/>
      </c>
    </row>
    <row r="163" spans="1:30">
      <c r="A163" s="30">
        <v>56</v>
      </c>
      <c r="B163">
        <v>1</v>
      </c>
      <c r="C163" t="s">
        <v>14</v>
      </c>
      <c r="D163" s="79"/>
      <c r="F163" t="s">
        <v>412</v>
      </c>
      <c r="G163">
        <f t="shared" si="23"/>
        <v>100</v>
      </c>
      <c r="H163">
        <v>3</v>
      </c>
      <c r="I163" s="21" t="str">
        <f>INDEX(AutoWaveAffinity[Auto Wave Affinity ID],MATCH('Mission Enemy Waves'!K163,AutoWaveAffinity[QuestAffinityId],0))</f>
        <v>campaign-water</v>
      </c>
      <c r="K163" s="21">
        <f>INDEX(Missions!K:K,MATCH('Mission Enemy Waves'!A:A,Missions!A:A,0))</f>
        <v>3</v>
      </c>
      <c r="L163" s="21">
        <f>INDEX(AffinityRel[AffinityWeak],MATCH(K163,AffinityRel[Affinity],0))</f>
        <v>1</v>
      </c>
      <c r="M163">
        <v>3</v>
      </c>
      <c r="N163" s="203">
        <v>5212</v>
      </c>
      <c r="O163">
        <f t="shared" si="24"/>
        <v>10</v>
      </c>
      <c r="P163" s="21">
        <f t="shared" si="22"/>
        <v>2</v>
      </c>
      <c r="T163" t="str">
        <f>IF(C163="Boss","--",INDEX('Enemy Waves'!AB:AB,IFERROR(MATCH('Mission Enemy Waves'!D:D,'Enemy Waves'!A:A,0),1)))</f>
        <v>Size Check</v>
      </c>
      <c r="U163">
        <f t="shared" si="29"/>
        <v>5</v>
      </c>
      <c r="V163">
        <f t="shared" si="30"/>
        <v>2</v>
      </c>
      <c r="W163">
        <f t="shared" si="31"/>
        <v>1</v>
      </c>
      <c r="X163">
        <f t="shared" si="32"/>
        <v>2</v>
      </c>
      <c r="Z163">
        <v>2</v>
      </c>
      <c r="AA163">
        <v>3</v>
      </c>
      <c r="AC163" t="str">
        <f t="shared" si="33"/>
        <v/>
      </c>
      <c r="AD163">
        <v>7</v>
      </c>
    </row>
    <row r="164" spans="1:30">
      <c r="A164" s="30">
        <v>56</v>
      </c>
      <c r="B164">
        <v>2</v>
      </c>
      <c r="C164" t="s">
        <v>14</v>
      </c>
      <c r="D164" s="79"/>
      <c r="F164" t="s">
        <v>412</v>
      </c>
      <c r="G164">
        <f t="shared" si="23"/>
        <v>100</v>
      </c>
      <c r="H164">
        <v>3</v>
      </c>
      <c r="I164" s="21" t="str">
        <f>INDEX(AutoWaveAffinity[Auto Wave Affinity ID],MATCH('Mission Enemy Waves'!K164,AutoWaveAffinity[QuestAffinityId],0))</f>
        <v>campaign-water</v>
      </c>
      <c r="K164" s="21">
        <f>INDEX(Missions!K:K,MATCH('Mission Enemy Waves'!A:A,Missions!A:A,0))</f>
        <v>3</v>
      </c>
      <c r="L164" s="21">
        <f>INDEX(AffinityRel[AffinityWeak],MATCH(K164,AffinityRel[Affinity],0))</f>
        <v>1</v>
      </c>
      <c r="M164">
        <v>3</v>
      </c>
      <c r="N164" s="203">
        <v>5212</v>
      </c>
      <c r="O164">
        <f t="shared" si="24"/>
        <v>10</v>
      </c>
      <c r="P164" s="21">
        <f t="shared" si="22"/>
        <v>2</v>
      </c>
      <c r="T164" t="str">
        <f>IF(C164="Boss","--",INDEX('Enemy Waves'!AB:AB,IFERROR(MATCH('Mission Enemy Waves'!D:D,'Enemy Waves'!A:A,0),1)))</f>
        <v>Size Check</v>
      </c>
      <c r="U164">
        <f t="shared" si="29"/>
        <v>5</v>
      </c>
      <c r="V164">
        <f t="shared" si="30"/>
        <v>2</v>
      </c>
      <c r="W164">
        <f t="shared" si="31"/>
        <v>1</v>
      </c>
      <c r="X164">
        <f t="shared" si="32"/>
        <v>2</v>
      </c>
      <c r="Z164">
        <v>2</v>
      </c>
      <c r="AA164">
        <v>3</v>
      </c>
      <c r="AC164" t="str">
        <f t="shared" si="33"/>
        <v/>
      </c>
    </row>
    <row r="165" spans="1:30">
      <c r="A165" s="30">
        <v>57</v>
      </c>
      <c r="B165">
        <v>1</v>
      </c>
      <c r="C165" t="s">
        <v>14</v>
      </c>
      <c r="D165" s="79"/>
      <c r="F165" t="s">
        <v>1013</v>
      </c>
      <c r="G165">
        <f t="shared" si="23"/>
        <v>100</v>
      </c>
      <c r="H165">
        <v>3</v>
      </c>
      <c r="I165" s="21" t="str">
        <f>INDEX(AutoWaveAffinity[Auto Wave Affinity ID],MATCH('Mission Enemy Waves'!K165,AutoWaveAffinity[QuestAffinityId],0))</f>
        <v>campaign-water</v>
      </c>
      <c r="K165" s="21">
        <f>INDEX(Missions!K:K,MATCH('Mission Enemy Waves'!A:A,Missions!A:A,0))</f>
        <v>3</v>
      </c>
      <c r="L165" s="21">
        <f>INDEX(AffinityRel[AffinityWeak],MATCH(K165,AffinityRel[Affinity],0))</f>
        <v>1</v>
      </c>
      <c r="M165">
        <v>3</v>
      </c>
      <c r="N165" s="203">
        <v>4400</v>
      </c>
      <c r="O165">
        <f t="shared" si="24"/>
        <v>15</v>
      </c>
      <c r="P165" s="21">
        <f t="shared" si="22"/>
        <v>4</v>
      </c>
      <c r="T165" t="str">
        <f>IF(C165="Boss","--",INDEX('Enemy Waves'!AB:AB,IFERROR(MATCH('Mission Enemy Waves'!D:D,'Enemy Waves'!A:A,0),1)))</f>
        <v>Size Check</v>
      </c>
      <c r="U165">
        <f t="shared" si="29"/>
        <v>4</v>
      </c>
      <c r="V165">
        <f t="shared" si="30"/>
        <v>4</v>
      </c>
      <c r="W165">
        <f t="shared" si="31"/>
        <v>0</v>
      </c>
      <c r="X165">
        <f t="shared" si="32"/>
        <v>0</v>
      </c>
      <c r="Z165">
        <v>3</v>
      </c>
      <c r="AA165">
        <v>5</v>
      </c>
      <c r="AC165" t="str">
        <f t="shared" si="33"/>
        <v/>
      </c>
      <c r="AD165">
        <v>8</v>
      </c>
    </row>
    <row r="166" spans="1:30">
      <c r="A166" s="30">
        <v>57</v>
      </c>
      <c r="B166">
        <v>2</v>
      </c>
      <c r="C166" t="s">
        <v>14</v>
      </c>
      <c r="D166" s="79"/>
      <c r="F166" t="s">
        <v>998</v>
      </c>
      <c r="G166">
        <f t="shared" si="23"/>
        <v>100</v>
      </c>
      <c r="H166">
        <v>3</v>
      </c>
      <c r="I166" s="21" t="str">
        <f>INDEX(AutoWaveAffinity[Auto Wave Affinity ID],MATCH('Mission Enemy Waves'!K166,AutoWaveAffinity[QuestAffinityId],0))</f>
        <v>campaign-water</v>
      </c>
      <c r="K166" s="21">
        <f>INDEX(Missions!K:K,MATCH('Mission Enemy Waves'!A:A,Missions!A:A,0))</f>
        <v>3</v>
      </c>
      <c r="L166" s="21">
        <f>INDEX(AffinityRel[AffinityWeak],MATCH(K166,AffinityRel[Affinity],0))</f>
        <v>1</v>
      </c>
      <c r="M166">
        <v>3</v>
      </c>
      <c r="N166" s="203">
        <v>4112</v>
      </c>
      <c r="O166">
        <f t="shared" si="24"/>
        <v>15</v>
      </c>
      <c r="P166" s="21">
        <f t="shared" si="22"/>
        <v>4</v>
      </c>
      <c r="T166" t="str">
        <f>IF(C166="Boss","--",INDEX('Enemy Waves'!AB:AB,IFERROR(MATCH('Mission Enemy Waves'!D:D,'Enemy Waves'!A:A,0),1)))</f>
        <v>Size Check</v>
      </c>
      <c r="U166">
        <f t="shared" si="29"/>
        <v>4</v>
      </c>
      <c r="V166">
        <f t="shared" si="30"/>
        <v>1</v>
      </c>
      <c r="W166">
        <f t="shared" si="31"/>
        <v>1</v>
      </c>
      <c r="X166">
        <f t="shared" si="32"/>
        <v>2</v>
      </c>
      <c r="Z166">
        <v>3</v>
      </c>
      <c r="AA166">
        <v>5</v>
      </c>
      <c r="AC166" t="str">
        <f t="shared" si="33"/>
        <v/>
      </c>
    </row>
    <row r="167" spans="1:30">
      <c r="A167" s="30">
        <v>57</v>
      </c>
      <c r="B167">
        <v>3</v>
      </c>
      <c r="C167" t="s">
        <v>14</v>
      </c>
      <c r="D167" s="79"/>
      <c r="F167" t="s">
        <v>411</v>
      </c>
      <c r="G167">
        <f t="shared" si="23"/>
        <v>100</v>
      </c>
      <c r="H167">
        <v>3</v>
      </c>
      <c r="I167" s="21" t="str">
        <f>INDEX(AutoWaveAffinity[Auto Wave Affinity ID],MATCH('Mission Enemy Waves'!K167,AutoWaveAffinity[QuestAffinityId],0))</f>
        <v>campaign-water</v>
      </c>
      <c r="K167" s="21">
        <f>INDEX(Missions!K:K,MATCH('Mission Enemy Waves'!A:A,Missions!A:A,0))</f>
        <v>3</v>
      </c>
      <c r="L167" s="21">
        <f>INDEX(AffinityRel[AffinityWeak],MATCH(K167,AffinityRel[Affinity],0))</f>
        <v>1</v>
      </c>
      <c r="M167">
        <v>3</v>
      </c>
      <c r="N167" s="203">
        <v>4022</v>
      </c>
      <c r="O167">
        <f t="shared" si="24"/>
        <v>15</v>
      </c>
      <c r="P167" s="21">
        <f t="shared" si="22"/>
        <v>4</v>
      </c>
      <c r="T167" t="str">
        <f>IF(C167="Boss","--",INDEX('Enemy Waves'!AB:AB,IFERROR(MATCH('Mission Enemy Waves'!D:D,'Enemy Waves'!A:A,0),1)))</f>
        <v>Size Check</v>
      </c>
      <c r="U167">
        <f t="shared" si="29"/>
        <v>4</v>
      </c>
      <c r="V167">
        <f t="shared" si="30"/>
        <v>0</v>
      </c>
      <c r="W167">
        <f t="shared" si="31"/>
        <v>2</v>
      </c>
      <c r="X167">
        <f t="shared" si="32"/>
        <v>2</v>
      </c>
      <c r="AC167" t="str">
        <f t="shared" si="33"/>
        <v/>
      </c>
    </row>
    <row r="168" spans="1:30">
      <c r="A168" s="30">
        <v>57</v>
      </c>
      <c r="B168">
        <v>4</v>
      </c>
      <c r="C168" t="s">
        <v>14</v>
      </c>
      <c r="D168" s="79"/>
      <c r="F168" t="s">
        <v>410</v>
      </c>
      <c r="G168">
        <f t="shared" si="23"/>
        <v>100</v>
      </c>
      <c r="H168">
        <v>3</v>
      </c>
      <c r="I168" s="21" t="str">
        <f>INDEX(AutoWaveAffinity[Auto Wave Affinity ID],MATCH('Mission Enemy Waves'!K168,AutoWaveAffinity[QuestAffinityId],0))</f>
        <v>campaign-water</v>
      </c>
      <c r="K168" s="21">
        <f>INDEX(Missions!K:K,MATCH('Mission Enemy Waves'!A:A,Missions!A:A,0))</f>
        <v>3</v>
      </c>
      <c r="L168" s="21">
        <f>INDEX(AffinityRel[AffinityWeak],MATCH(K168,AffinityRel[Affinity],0))</f>
        <v>1</v>
      </c>
      <c r="M168">
        <v>3</v>
      </c>
      <c r="N168" s="203">
        <v>3003</v>
      </c>
      <c r="O168">
        <f t="shared" si="24"/>
        <v>15</v>
      </c>
      <c r="P168" s="21">
        <f t="shared" si="22"/>
        <v>4</v>
      </c>
      <c r="T168" t="str">
        <f>IF(C168="Boss","--",INDEX('Enemy Waves'!AB:AB,IFERROR(MATCH('Mission Enemy Waves'!D:D,'Enemy Waves'!A:A,0),1)))</f>
        <v>Size Check</v>
      </c>
      <c r="U168">
        <f t="shared" si="29"/>
        <v>3</v>
      </c>
      <c r="V168">
        <f t="shared" si="30"/>
        <v>0</v>
      </c>
      <c r="W168">
        <f t="shared" si="31"/>
        <v>0</v>
      </c>
      <c r="X168">
        <f t="shared" si="32"/>
        <v>3</v>
      </c>
      <c r="AC168" t="str">
        <f t="shared" si="33"/>
        <v/>
      </c>
    </row>
    <row r="169" spans="1:30">
      <c r="A169" s="30">
        <v>58</v>
      </c>
      <c r="B169">
        <v>1</v>
      </c>
      <c r="C169" t="s">
        <v>14</v>
      </c>
      <c r="D169" s="79"/>
      <c r="F169" t="s">
        <v>417</v>
      </c>
      <c r="G169">
        <f t="shared" si="23"/>
        <v>100</v>
      </c>
      <c r="H169">
        <v>3</v>
      </c>
      <c r="I169" s="21" t="str">
        <f>INDEX(AutoWaveAffinity[Auto Wave Affinity ID],MATCH('Mission Enemy Waves'!K169,AutoWaveAffinity[QuestAffinityId],0))</f>
        <v>campaign-water</v>
      </c>
      <c r="K169" s="21">
        <f>INDEX(Missions!K:K,MATCH('Mission Enemy Waves'!A:A,Missions!A:A,0))</f>
        <v>3</v>
      </c>
      <c r="L169" s="21">
        <f>INDEX(AffinityRel[AffinityWeak],MATCH(K169,AffinityRel[Affinity],0))</f>
        <v>1</v>
      </c>
      <c r="M169">
        <v>3</v>
      </c>
      <c r="N169" s="203">
        <v>3300</v>
      </c>
      <c r="O169">
        <f t="shared" si="24"/>
        <v>13</v>
      </c>
      <c r="P169" s="21">
        <f t="shared" si="22"/>
        <v>4</v>
      </c>
      <c r="T169" t="str">
        <f>IF(C169="Boss","--",INDEX('Enemy Waves'!AB:AB,IFERROR(MATCH('Mission Enemy Waves'!D:D,'Enemy Waves'!A:A,0),1)))</f>
        <v>Size Check</v>
      </c>
      <c r="U169">
        <f t="shared" si="29"/>
        <v>3</v>
      </c>
      <c r="V169">
        <f t="shared" si="30"/>
        <v>3</v>
      </c>
      <c r="W169">
        <f t="shared" si="31"/>
        <v>0</v>
      </c>
      <c r="X169">
        <f t="shared" si="32"/>
        <v>0</v>
      </c>
      <c r="Z169">
        <v>4</v>
      </c>
      <c r="AA169">
        <v>5</v>
      </c>
      <c r="AC169" t="str">
        <f t="shared" si="33"/>
        <v/>
      </c>
      <c r="AD169">
        <v>9</v>
      </c>
    </row>
    <row r="170" spans="1:30">
      <c r="A170" s="30">
        <v>58</v>
      </c>
      <c r="B170">
        <v>2</v>
      </c>
      <c r="C170" t="s">
        <v>14</v>
      </c>
      <c r="D170" s="79"/>
      <c r="F170" t="s">
        <v>410</v>
      </c>
      <c r="G170">
        <f t="shared" si="23"/>
        <v>100</v>
      </c>
      <c r="H170">
        <v>3</v>
      </c>
      <c r="I170" s="21" t="str">
        <f>INDEX(AutoWaveAffinity[Auto Wave Affinity ID],MATCH('Mission Enemy Waves'!K170,AutoWaveAffinity[QuestAffinityId],0))</f>
        <v>campaign-water</v>
      </c>
      <c r="K170" s="21">
        <f>INDEX(Missions!K:K,MATCH('Mission Enemy Waves'!A:A,Missions!A:A,0))</f>
        <v>3</v>
      </c>
      <c r="L170" s="21">
        <f>INDEX(AffinityRel[AffinityWeak],MATCH(K170,AffinityRel[Affinity],0))</f>
        <v>1</v>
      </c>
      <c r="M170">
        <v>3</v>
      </c>
      <c r="N170" s="203">
        <v>3012</v>
      </c>
      <c r="O170">
        <f t="shared" si="24"/>
        <v>13</v>
      </c>
      <c r="P170" s="21">
        <f t="shared" si="22"/>
        <v>4</v>
      </c>
      <c r="T170" t="str">
        <f>IF(C170="Boss","--",INDEX('Enemy Waves'!AB:AB,IFERROR(MATCH('Mission Enemy Waves'!D:D,'Enemy Waves'!A:A,0),1)))</f>
        <v>Size Check</v>
      </c>
      <c r="U170">
        <f t="shared" si="29"/>
        <v>3</v>
      </c>
      <c r="V170">
        <f t="shared" si="30"/>
        <v>0</v>
      </c>
      <c r="W170">
        <f t="shared" si="31"/>
        <v>1</v>
      </c>
      <c r="X170">
        <f t="shared" si="32"/>
        <v>2</v>
      </c>
      <c r="Z170">
        <v>4</v>
      </c>
      <c r="AA170">
        <v>5</v>
      </c>
      <c r="AC170" t="str">
        <f t="shared" si="33"/>
        <v/>
      </c>
    </row>
    <row r="171" spans="1:30">
      <c r="A171" s="30">
        <v>58</v>
      </c>
      <c r="B171">
        <v>3</v>
      </c>
      <c r="C171" t="s">
        <v>14</v>
      </c>
      <c r="D171" s="79"/>
      <c r="F171" t="s">
        <v>417</v>
      </c>
      <c r="G171">
        <f t="shared" si="23"/>
        <v>100</v>
      </c>
      <c r="H171">
        <v>3</v>
      </c>
      <c r="I171" s="21" t="str">
        <f>INDEX(AutoWaveAffinity[Auto Wave Affinity ID],MATCH('Mission Enemy Waves'!K171,AutoWaveAffinity[QuestAffinityId],0))</f>
        <v>campaign-water</v>
      </c>
      <c r="K171" s="21">
        <f>INDEX(Missions!K:K,MATCH('Mission Enemy Waves'!A:A,Missions!A:A,0))</f>
        <v>3</v>
      </c>
      <c r="L171" s="21">
        <f>INDEX(AffinityRel[AffinityWeak],MATCH(K171,AffinityRel[Affinity],0))</f>
        <v>1</v>
      </c>
      <c r="M171">
        <v>3</v>
      </c>
      <c r="N171" s="203">
        <v>3210</v>
      </c>
      <c r="O171">
        <f t="shared" si="24"/>
        <v>13</v>
      </c>
      <c r="P171" s="21">
        <f t="shared" si="22"/>
        <v>4</v>
      </c>
      <c r="T171" t="str">
        <f>IF(C171="Boss","--",INDEX('Enemy Waves'!AB:AB,IFERROR(MATCH('Mission Enemy Waves'!D:D,'Enemy Waves'!A:A,0),1)))</f>
        <v>Size Check</v>
      </c>
      <c r="U171">
        <f t="shared" si="29"/>
        <v>3</v>
      </c>
      <c r="V171">
        <f t="shared" si="30"/>
        <v>2</v>
      </c>
      <c r="W171">
        <f t="shared" si="31"/>
        <v>1</v>
      </c>
      <c r="X171">
        <f t="shared" si="32"/>
        <v>0</v>
      </c>
      <c r="AC171" t="str">
        <f t="shared" si="33"/>
        <v/>
      </c>
    </row>
    <row r="172" spans="1:30">
      <c r="A172" s="30">
        <v>58</v>
      </c>
      <c r="B172">
        <v>4</v>
      </c>
      <c r="C172" t="s">
        <v>14</v>
      </c>
      <c r="D172" s="79"/>
      <c r="F172" t="s">
        <v>1013</v>
      </c>
      <c r="G172">
        <f t="shared" si="23"/>
        <v>100</v>
      </c>
      <c r="H172">
        <v>3</v>
      </c>
      <c r="I172" s="21" t="str">
        <f>INDEX(AutoWaveAffinity[Auto Wave Affinity ID],MATCH('Mission Enemy Waves'!K172,AutoWaveAffinity[QuestAffinityId],0))</f>
        <v>campaign-water</v>
      </c>
      <c r="K172" s="21">
        <f>INDEX(Missions!K:K,MATCH('Mission Enemy Waves'!A:A,Missions!A:A,0))</f>
        <v>3</v>
      </c>
      <c r="L172" s="21">
        <f>INDEX(AffinityRel[AffinityWeak],MATCH(K172,AffinityRel[Affinity],0))</f>
        <v>1</v>
      </c>
      <c r="M172">
        <v>3</v>
      </c>
      <c r="N172" s="203">
        <v>4301</v>
      </c>
      <c r="O172">
        <f t="shared" si="24"/>
        <v>13</v>
      </c>
      <c r="P172" s="21">
        <f t="shared" si="22"/>
        <v>4</v>
      </c>
      <c r="T172" t="str">
        <f>IF(C172="Boss","--",INDEX('Enemy Waves'!AB:AB,IFERROR(MATCH('Mission Enemy Waves'!D:D,'Enemy Waves'!A:A,0),1)))</f>
        <v>Size Check</v>
      </c>
      <c r="U172">
        <f t="shared" si="29"/>
        <v>4</v>
      </c>
      <c r="V172">
        <f t="shared" si="30"/>
        <v>3</v>
      </c>
      <c r="W172">
        <f t="shared" si="31"/>
        <v>0</v>
      </c>
      <c r="X172">
        <f t="shared" si="32"/>
        <v>1</v>
      </c>
      <c r="AC172" t="str">
        <f t="shared" si="33"/>
        <v/>
      </c>
    </row>
    <row r="173" spans="1:30">
      <c r="A173" s="30">
        <v>59</v>
      </c>
      <c r="B173">
        <v>1</v>
      </c>
      <c r="C173" t="s">
        <v>14</v>
      </c>
      <c r="D173" s="79"/>
      <c r="F173" t="s">
        <v>409</v>
      </c>
      <c r="G173">
        <f t="shared" si="23"/>
        <v>100</v>
      </c>
      <c r="H173">
        <v>3</v>
      </c>
      <c r="I173" s="21" t="str">
        <f>INDEX(AutoWaveAffinity[Auto Wave Affinity ID],MATCH('Mission Enemy Waves'!K173,AutoWaveAffinity[QuestAffinityId],0))</f>
        <v>campaign-dark</v>
      </c>
      <c r="K173" s="21">
        <f>INDEX(Missions!K:K,MATCH('Mission Enemy Waves'!A:A,Missions!A:A,0))</f>
        <v>5</v>
      </c>
      <c r="L173" s="21">
        <f>INDEX(AffinityRel[AffinityWeak],MATCH(K173,AffinityRel[Affinity],0))</f>
        <v>4</v>
      </c>
      <c r="M173">
        <v>3</v>
      </c>
      <c r="N173" s="203">
        <v>2110</v>
      </c>
      <c r="O173">
        <f t="shared" si="24"/>
        <v>9</v>
      </c>
      <c r="P173" s="21">
        <f t="shared" si="22"/>
        <v>3</v>
      </c>
      <c r="T173" t="str">
        <f>IF(C173="Boss","--",INDEX('Enemy Waves'!AB:AB,IFERROR(MATCH('Mission Enemy Waves'!D:D,'Enemy Waves'!A:A,0),1)))</f>
        <v>Size Check</v>
      </c>
      <c r="U173">
        <f t="shared" si="29"/>
        <v>2</v>
      </c>
      <c r="V173">
        <f t="shared" si="30"/>
        <v>1</v>
      </c>
      <c r="W173">
        <f t="shared" si="31"/>
        <v>1</v>
      </c>
      <c r="X173">
        <f t="shared" si="32"/>
        <v>0</v>
      </c>
      <c r="Z173">
        <v>1</v>
      </c>
      <c r="AA173">
        <v>4</v>
      </c>
      <c r="AC173" t="str">
        <f t="shared" si="33"/>
        <v/>
      </c>
      <c r="AD173">
        <v>10</v>
      </c>
    </row>
    <row r="174" spans="1:30">
      <c r="A174" s="30">
        <v>59</v>
      </c>
      <c r="B174">
        <v>2</v>
      </c>
      <c r="C174" t="s">
        <v>14</v>
      </c>
      <c r="D174" s="79"/>
      <c r="F174" t="s">
        <v>1013</v>
      </c>
      <c r="G174">
        <f t="shared" si="23"/>
        <v>100</v>
      </c>
      <c r="H174">
        <v>3</v>
      </c>
      <c r="I174" s="21" t="str">
        <f>INDEX(AutoWaveAffinity[Auto Wave Affinity ID],MATCH('Mission Enemy Waves'!K174,AutoWaveAffinity[QuestAffinityId],0))</f>
        <v>campaign-dark</v>
      </c>
      <c r="K174" s="21">
        <f>INDEX(Missions!K:K,MATCH('Mission Enemy Waves'!A:A,Missions!A:A,0))</f>
        <v>5</v>
      </c>
      <c r="L174" s="21">
        <f>INDEX(AffinityRel[AffinityWeak],MATCH(K174,AffinityRel[Affinity],0))</f>
        <v>4</v>
      </c>
      <c r="M174">
        <v>3</v>
      </c>
      <c r="N174" s="203">
        <v>4400</v>
      </c>
      <c r="O174">
        <f t="shared" si="24"/>
        <v>9</v>
      </c>
      <c r="P174" s="21">
        <f t="shared" si="22"/>
        <v>3</v>
      </c>
      <c r="T174" t="str">
        <f>IF(C174="Boss","--",INDEX('Enemy Waves'!AB:AB,IFERROR(MATCH('Mission Enemy Waves'!D:D,'Enemy Waves'!A:A,0),1)))</f>
        <v>Size Check</v>
      </c>
      <c r="U174">
        <f t="shared" si="29"/>
        <v>4</v>
      </c>
      <c r="V174">
        <f t="shared" si="30"/>
        <v>4</v>
      </c>
      <c r="W174">
        <f t="shared" si="31"/>
        <v>0</v>
      </c>
      <c r="X174">
        <f t="shared" si="32"/>
        <v>0</v>
      </c>
      <c r="Z174">
        <v>1</v>
      </c>
      <c r="AA174">
        <v>4</v>
      </c>
      <c r="AC174" t="str">
        <f t="shared" si="33"/>
        <v/>
      </c>
    </row>
    <row r="175" spans="1:30">
      <c r="A175" s="30">
        <v>59</v>
      </c>
      <c r="B175">
        <v>3</v>
      </c>
      <c r="C175" t="s">
        <v>14</v>
      </c>
      <c r="D175" s="79"/>
      <c r="F175" t="s">
        <v>417</v>
      </c>
      <c r="G175">
        <f t="shared" si="23"/>
        <v>100</v>
      </c>
      <c r="H175">
        <v>3</v>
      </c>
      <c r="I175" s="21" t="str">
        <f>INDEX(AutoWaveAffinity[Auto Wave Affinity ID],MATCH('Mission Enemy Waves'!K175,AutoWaveAffinity[QuestAffinityId],0))</f>
        <v>campaign-dark</v>
      </c>
      <c r="K175" s="21">
        <f>INDEX(Missions!K:K,MATCH('Mission Enemy Waves'!A:A,Missions!A:A,0))</f>
        <v>5</v>
      </c>
      <c r="L175" s="21">
        <f>INDEX(AffinityRel[AffinityWeak],MATCH(K175,AffinityRel[Affinity],0))</f>
        <v>4</v>
      </c>
      <c r="M175">
        <v>3</v>
      </c>
      <c r="N175" s="203">
        <v>3030</v>
      </c>
      <c r="O175">
        <f t="shared" si="24"/>
        <v>9</v>
      </c>
      <c r="P175" s="21">
        <f t="shared" si="22"/>
        <v>3</v>
      </c>
      <c r="T175" t="str">
        <f>IF(C175="Boss","--",INDEX('Enemy Waves'!AB:AB,IFERROR(MATCH('Mission Enemy Waves'!D:D,'Enemy Waves'!A:A,0),1)))</f>
        <v>Size Check</v>
      </c>
      <c r="U175">
        <f t="shared" si="29"/>
        <v>3</v>
      </c>
      <c r="V175">
        <f t="shared" si="30"/>
        <v>0</v>
      </c>
      <c r="W175">
        <f t="shared" si="31"/>
        <v>3</v>
      </c>
      <c r="X175">
        <f t="shared" si="32"/>
        <v>0</v>
      </c>
      <c r="AC175" t="str">
        <f t="shared" si="33"/>
        <v/>
      </c>
    </row>
    <row r="176" spans="1:30">
      <c r="A176" s="30">
        <v>60</v>
      </c>
      <c r="B176">
        <v>1</v>
      </c>
      <c r="C176" t="s">
        <v>14</v>
      </c>
      <c r="D176" s="79"/>
      <c r="F176" t="s">
        <v>417</v>
      </c>
      <c r="G176">
        <f t="shared" si="23"/>
        <v>100</v>
      </c>
      <c r="H176">
        <v>3</v>
      </c>
      <c r="I176" s="21" t="str">
        <f>INDEX(AutoWaveAffinity[Auto Wave Affinity ID],MATCH('Mission Enemy Waves'!K176,AutoWaveAffinity[QuestAffinityId],0))</f>
        <v>campaign-dark</v>
      </c>
      <c r="K176" s="21">
        <f>INDEX(Missions!K:K,MATCH('Mission Enemy Waves'!A:A,Missions!A:A,0))</f>
        <v>5</v>
      </c>
      <c r="L176" s="21">
        <f>INDEX(AffinityRel[AffinityWeak],MATCH(K176,AffinityRel[Affinity],0))</f>
        <v>4</v>
      </c>
      <c r="M176">
        <v>3</v>
      </c>
      <c r="N176" s="203">
        <v>3210</v>
      </c>
      <c r="O176">
        <f t="shared" si="24"/>
        <v>8</v>
      </c>
      <c r="P176" s="21">
        <f t="shared" si="22"/>
        <v>2</v>
      </c>
      <c r="T176" t="str">
        <f>IF(C176="Boss","--",INDEX('Enemy Waves'!AB:AB,IFERROR(MATCH('Mission Enemy Waves'!D:D,'Enemy Waves'!A:A,0),1)))</f>
        <v>Size Check</v>
      </c>
      <c r="U176">
        <f t="shared" si="29"/>
        <v>3</v>
      </c>
      <c r="V176">
        <f t="shared" si="30"/>
        <v>2</v>
      </c>
      <c r="W176">
        <f t="shared" si="31"/>
        <v>1</v>
      </c>
      <c r="X176">
        <f t="shared" si="32"/>
        <v>0</v>
      </c>
      <c r="Z176">
        <v>2</v>
      </c>
      <c r="AA176">
        <v>3</v>
      </c>
      <c r="AC176" t="str">
        <f t="shared" si="33"/>
        <v/>
      </c>
      <c r="AD176">
        <v>11</v>
      </c>
    </row>
    <row r="177" spans="1:30">
      <c r="A177" s="30">
        <v>60</v>
      </c>
      <c r="B177">
        <v>2</v>
      </c>
      <c r="C177" t="s">
        <v>14</v>
      </c>
      <c r="D177" s="79"/>
      <c r="F177" t="s">
        <v>412</v>
      </c>
      <c r="G177">
        <f t="shared" si="23"/>
        <v>100</v>
      </c>
      <c r="H177">
        <v>3</v>
      </c>
      <c r="I177" s="21" t="str">
        <f>INDEX(AutoWaveAffinity[Auto Wave Affinity ID],MATCH('Mission Enemy Waves'!K177,AutoWaveAffinity[QuestAffinityId],0))</f>
        <v>campaign-dark</v>
      </c>
      <c r="K177" s="21">
        <f>INDEX(Missions!K:K,MATCH('Mission Enemy Waves'!A:A,Missions!A:A,0))</f>
        <v>5</v>
      </c>
      <c r="L177" s="21">
        <f>INDEX(AffinityRel[AffinityWeak],MATCH(K177,AffinityRel[Affinity],0))</f>
        <v>4</v>
      </c>
      <c r="M177">
        <v>3</v>
      </c>
      <c r="N177" s="203">
        <v>5212</v>
      </c>
      <c r="O177">
        <f t="shared" si="24"/>
        <v>8</v>
      </c>
      <c r="P177" s="21">
        <f t="shared" si="22"/>
        <v>2</v>
      </c>
      <c r="T177" t="str">
        <f>IF(C177="Boss","--",INDEX('Enemy Waves'!AB:AB,IFERROR(MATCH('Mission Enemy Waves'!D:D,'Enemy Waves'!A:A,0),1)))</f>
        <v>Size Check</v>
      </c>
      <c r="U177">
        <f t="shared" si="29"/>
        <v>5</v>
      </c>
      <c r="V177">
        <f t="shared" si="30"/>
        <v>2</v>
      </c>
      <c r="W177">
        <f t="shared" si="31"/>
        <v>1</v>
      </c>
      <c r="X177">
        <f t="shared" si="32"/>
        <v>2</v>
      </c>
      <c r="Z177">
        <v>2</v>
      </c>
      <c r="AA177">
        <v>3</v>
      </c>
      <c r="AC177" t="str">
        <f t="shared" si="33"/>
        <v/>
      </c>
    </row>
    <row r="178" spans="1:30">
      <c r="A178" s="30">
        <v>61</v>
      </c>
      <c r="B178">
        <v>1</v>
      </c>
      <c r="C178" t="s">
        <v>14</v>
      </c>
      <c r="D178" s="79"/>
      <c r="F178" t="s">
        <v>412</v>
      </c>
      <c r="G178">
        <f t="shared" si="23"/>
        <v>100</v>
      </c>
      <c r="H178">
        <v>3</v>
      </c>
      <c r="I178" s="21" t="str">
        <f>INDEX(AutoWaveAffinity[Auto Wave Affinity ID],MATCH('Mission Enemy Waves'!K178,AutoWaveAffinity[QuestAffinityId],0))</f>
        <v>campaign-dark</v>
      </c>
      <c r="K178" s="21">
        <f>INDEX(Missions!K:K,MATCH('Mission Enemy Waves'!A:A,Missions!A:A,0))</f>
        <v>5</v>
      </c>
      <c r="L178" s="21">
        <f>INDEX(AffinityRel[AffinityWeak],MATCH(K178,AffinityRel[Affinity],0))</f>
        <v>4</v>
      </c>
      <c r="M178">
        <v>3</v>
      </c>
      <c r="N178" s="203">
        <v>5302</v>
      </c>
      <c r="O178">
        <f t="shared" si="24"/>
        <v>12</v>
      </c>
      <c r="P178" s="21">
        <f t="shared" si="22"/>
        <v>3</v>
      </c>
      <c r="T178" t="str">
        <f>IF(C178="Boss","--",INDEX('Enemy Waves'!AB:AB,IFERROR(MATCH('Mission Enemy Waves'!D:D,'Enemy Waves'!A:A,0),1)))</f>
        <v>Size Check</v>
      </c>
      <c r="U178">
        <f t="shared" si="29"/>
        <v>5</v>
      </c>
      <c r="V178">
        <f t="shared" si="30"/>
        <v>3</v>
      </c>
      <c r="W178">
        <f t="shared" si="31"/>
        <v>0</v>
      </c>
      <c r="X178">
        <f t="shared" si="32"/>
        <v>2</v>
      </c>
      <c r="Z178">
        <v>3</v>
      </c>
      <c r="AA178">
        <v>4</v>
      </c>
      <c r="AC178" t="str">
        <f t="shared" si="33"/>
        <v/>
      </c>
      <c r="AD178">
        <v>12</v>
      </c>
    </row>
    <row r="179" spans="1:30">
      <c r="A179" s="30">
        <v>61</v>
      </c>
      <c r="B179">
        <v>2</v>
      </c>
      <c r="C179" t="s">
        <v>14</v>
      </c>
      <c r="D179" s="79"/>
      <c r="F179" t="s">
        <v>417</v>
      </c>
      <c r="G179">
        <f t="shared" si="23"/>
        <v>100</v>
      </c>
      <c r="H179">
        <v>3</v>
      </c>
      <c r="I179" s="21" t="str">
        <f>INDEX(AutoWaveAffinity[Auto Wave Affinity ID],MATCH('Mission Enemy Waves'!K179,AutoWaveAffinity[QuestAffinityId],0))</f>
        <v>campaign-dark</v>
      </c>
      <c r="K179" s="21">
        <f>INDEX(Missions!K:K,MATCH('Mission Enemy Waves'!A:A,Missions!A:A,0))</f>
        <v>5</v>
      </c>
      <c r="L179" s="21">
        <f>INDEX(AffinityRel[AffinityWeak],MATCH(K179,AffinityRel[Affinity],0))</f>
        <v>4</v>
      </c>
      <c r="M179">
        <v>3</v>
      </c>
      <c r="N179" s="203">
        <v>3300</v>
      </c>
      <c r="O179">
        <f t="shared" si="24"/>
        <v>12</v>
      </c>
      <c r="P179" s="21">
        <f t="shared" si="22"/>
        <v>3</v>
      </c>
      <c r="T179" t="str">
        <f>IF(C179="Boss","--",INDEX('Enemy Waves'!AB:AB,IFERROR(MATCH('Mission Enemy Waves'!D:D,'Enemy Waves'!A:A,0),1)))</f>
        <v>Size Check</v>
      </c>
      <c r="U179">
        <f t="shared" si="29"/>
        <v>3</v>
      </c>
      <c r="V179">
        <f t="shared" si="30"/>
        <v>3</v>
      </c>
      <c r="W179">
        <f t="shared" si="31"/>
        <v>0</v>
      </c>
      <c r="X179">
        <f t="shared" si="32"/>
        <v>0</v>
      </c>
      <c r="Z179">
        <v>3</v>
      </c>
      <c r="AA179">
        <v>4</v>
      </c>
      <c r="AC179" t="str">
        <f t="shared" si="33"/>
        <v/>
      </c>
    </row>
    <row r="180" spans="1:30">
      <c r="A180" s="30">
        <v>61</v>
      </c>
      <c r="B180">
        <v>3</v>
      </c>
      <c r="C180" t="s">
        <v>14</v>
      </c>
      <c r="D180" s="79"/>
      <c r="F180" t="s">
        <v>998</v>
      </c>
      <c r="G180">
        <f t="shared" si="23"/>
        <v>100</v>
      </c>
      <c r="H180">
        <v>3</v>
      </c>
      <c r="I180" s="21" t="str">
        <f>INDEX(AutoWaveAffinity[Auto Wave Affinity ID],MATCH('Mission Enemy Waves'!K180,AutoWaveAffinity[QuestAffinityId],0))</f>
        <v>campaign-dark</v>
      </c>
      <c r="K180" s="21">
        <f>INDEX(Missions!K:K,MATCH('Mission Enemy Waves'!A:A,Missions!A:A,0))</f>
        <v>5</v>
      </c>
      <c r="L180" s="21">
        <f>INDEX(AffinityRel[AffinityWeak],MATCH(K180,AffinityRel[Affinity],0))</f>
        <v>4</v>
      </c>
      <c r="M180">
        <v>3</v>
      </c>
      <c r="N180" s="203">
        <v>4121</v>
      </c>
      <c r="O180">
        <f t="shared" si="24"/>
        <v>12</v>
      </c>
      <c r="P180" s="21">
        <f t="shared" si="22"/>
        <v>3</v>
      </c>
      <c r="T180" t="str">
        <f>IF(C180="Boss","--",INDEX('Enemy Waves'!AB:AB,IFERROR(MATCH('Mission Enemy Waves'!D:D,'Enemy Waves'!A:A,0),1)))</f>
        <v>Size Check</v>
      </c>
      <c r="U180">
        <f t="shared" si="29"/>
        <v>4</v>
      </c>
      <c r="V180">
        <f t="shared" si="30"/>
        <v>1</v>
      </c>
      <c r="W180">
        <f t="shared" si="31"/>
        <v>2</v>
      </c>
      <c r="X180">
        <f t="shared" si="32"/>
        <v>1</v>
      </c>
      <c r="AC180" t="str">
        <f t="shared" si="33"/>
        <v/>
      </c>
    </row>
    <row r="181" spans="1:30">
      <c r="A181" s="30">
        <v>62</v>
      </c>
      <c r="B181">
        <v>1</v>
      </c>
      <c r="C181" t="s">
        <v>14</v>
      </c>
      <c r="D181" s="79"/>
      <c r="F181" t="s">
        <v>409</v>
      </c>
      <c r="G181">
        <f t="shared" si="23"/>
        <v>100</v>
      </c>
      <c r="H181">
        <v>3</v>
      </c>
      <c r="I181" s="21" t="str">
        <f>INDEX(AutoWaveAffinity[Auto Wave Affinity ID],MATCH('Mission Enemy Waves'!K181,AutoWaveAffinity[QuestAffinityId],0))</f>
        <v>campaign-dark</v>
      </c>
      <c r="K181" s="21">
        <f>INDEX(Missions!K:K,MATCH('Mission Enemy Waves'!A:A,Missions!A:A,0))</f>
        <v>5</v>
      </c>
      <c r="L181" s="21">
        <f>INDEX(AffinityRel[AffinityWeak],MATCH(K181,AffinityRel[Affinity],0))</f>
        <v>4</v>
      </c>
      <c r="M181">
        <v>3</v>
      </c>
      <c r="N181" s="203">
        <v>2110</v>
      </c>
      <c r="O181">
        <f t="shared" si="24"/>
        <v>13</v>
      </c>
      <c r="P181" s="21">
        <f t="shared" si="22"/>
        <v>4</v>
      </c>
      <c r="T181" t="str">
        <f>IF(C181="Boss","--",INDEX('Enemy Waves'!AB:AB,IFERROR(MATCH('Mission Enemy Waves'!D:D,'Enemy Waves'!A:A,0),1)))</f>
        <v>Size Check</v>
      </c>
      <c r="U181">
        <f t="shared" ref="U181:U212" si="34">SUM(V181:X181)</f>
        <v>2</v>
      </c>
      <c r="V181">
        <f t="shared" ref="V181:V212" si="35">INT(LEFT(RIGHT($N181,3),1))</f>
        <v>1</v>
      </c>
      <c r="W181">
        <f t="shared" ref="W181:W212" si="36">INT(LEFT(RIGHT($N181,2),1))</f>
        <v>1</v>
      </c>
      <c r="X181">
        <f t="shared" ref="X181:X212" si="37">INT(LEFT(RIGHT($N181,1),1))</f>
        <v>0</v>
      </c>
      <c r="Z181">
        <v>4</v>
      </c>
      <c r="AA181">
        <v>5</v>
      </c>
      <c r="AC181" t="str">
        <f t="shared" ref="AC181:AC212" si="38">IF(INT(U181&amp;V181&amp;W181&amp;X181)=N181,"","ERR")</f>
        <v/>
      </c>
      <c r="AD181">
        <v>13</v>
      </c>
    </row>
    <row r="182" spans="1:30">
      <c r="A182" s="30">
        <v>62</v>
      </c>
      <c r="B182">
        <v>2</v>
      </c>
      <c r="C182" t="s">
        <v>14</v>
      </c>
      <c r="D182" s="79"/>
      <c r="F182" t="s">
        <v>1013</v>
      </c>
      <c r="G182">
        <f t="shared" si="23"/>
        <v>100</v>
      </c>
      <c r="H182">
        <v>3</v>
      </c>
      <c r="I182" s="21" t="str">
        <f>INDEX(AutoWaveAffinity[Auto Wave Affinity ID],MATCH('Mission Enemy Waves'!K182,AutoWaveAffinity[QuestAffinityId],0))</f>
        <v>campaign-dark</v>
      </c>
      <c r="K182" s="21">
        <f>INDEX(Missions!K:K,MATCH('Mission Enemy Waves'!A:A,Missions!A:A,0))</f>
        <v>5</v>
      </c>
      <c r="L182" s="21">
        <f>INDEX(AffinityRel[AffinityWeak],MATCH(K182,AffinityRel[Affinity],0))</f>
        <v>4</v>
      </c>
      <c r="M182">
        <v>3</v>
      </c>
      <c r="N182" s="203">
        <v>4400</v>
      </c>
      <c r="O182">
        <f t="shared" si="24"/>
        <v>13</v>
      </c>
      <c r="P182" s="21">
        <f t="shared" si="22"/>
        <v>4</v>
      </c>
      <c r="T182" t="str">
        <f>IF(C182="Boss","--",INDEX('Enemy Waves'!AB:AB,IFERROR(MATCH('Mission Enemy Waves'!D:D,'Enemy Waves'!A:A,0),1)))</f>
        <v>Size Check</v>
      </c>
      <c r="U182">
        <f t="shared" si="34"/>
        <v>4</v>
      </c>
      <c r="V182">
        <f t="shared" si="35"/>
        <v>4</v>
      </c>
      <c r="W182">
        <f t="shared" si="36"/>
        <v>0</v>
      </c>
      <c r="X182">
        <f t="shared" si="37"/>
        <v>0</v>
      </c>
      <c r="Z182">
        <v>4</v>
      </c>
      <c r="AA182">
        <v>5</v>
      </c>
      <c r="AC182" t="str">
        <f t="shared" si="38"/>
        <v/>
      </c>
    </row>
    <row r="183" spans="1:30">
      <c r="A183" s="30">
        <v>62</v>
      </c>
      <c r="B183">
        <v>3</v>
      </c>
      <c r="C183" t="s">
        <v>14</v>
      </c>
      <c r="D183" s="79"/>
      <c r="F183" t="s">
        <v>410</v>
      </c>
      <c r="G183">
        <f t="shared" si="23"/>
        <v>100</v>
      </c>
      <c r="H183">
        <v>3</v>
      </c>
      <c r="I183" s="21" t="str">
        <f>INDEX(AutoWaveAffinity[Auto Wave Affinity ID],MATCH('Mission Enemy Waves'!K183,AutoWaveAffinity[QuestAffinityId],0))</f>
        <v>campaign-dark</v>
      </c>
      <c r="K183" s="21">
        <f>INDEX(Missions!K:K,MATCH('Mission Enemy Waves'!A:A,Missions!A:A,0))</f>
        <v>5</v>
      </c>
      <c r="L183" s="21">
        <f>INDEX(AffinityRel[AffinityWeak],MATCH(K183,AffinityRel[Affinity],0))</f>
        <v>4</v>
      </c>
      <c r="M183">
        <v>3</v>
      </c>
      <c r="N183" s="203">
        <v>3012</v>
      </c>
      <c r="O183">
        <f t="shared" si="24"/>
        <v>13</v>
      </c>
      <c r="P183" s="21">
        <f t="shared" si="22"/>
        <v>4</v>
      </c>
      <c r="T183" t="str">
        <f>IF(C183="Boss","--",INDEX('Enemy Waves'!AB:AB,IFERROR(MATCH('Mission Enemy Waves'!D:D,'Enemy Waves'!A:A,0),1)))</f>
        <v>Size Check</v>
      </c>
      <c r="U183">
        <f t="shared" si="34"/>
        <v>3</v>
      </c>
      <c r="V183">
        <f t="shared" si="35"/>
        <v>0</v>
      </c>
      <c r="W183">
        <f t="shared" si="36"/>
        <v>1</v>
      </c>
      <c r="X183">
        <f t="shared" si="37"/>
        <v>2</v>
      </c>
      <c r="AC183" t="str">
        <f t="shared" si="38"/>
        <v/>
      </c>
    </row>
    <row r="184" spans="1:30">
      <c r="A184" s="30">
        <v>62</v>
      </c>
      <c r="B184">
        <v>4</v>
      </c>
      <c r="C184" t="s">
        <v>14</v>
      </c>
      <c r="D184" s="79"/>
      <c r="F184" t="s">
        <v>997</v>
      </c>
      <c r="G184">
        <f t="shared" si="23"/>
        <v>100</v>
      </c>
      <c r="H184">
        <v>3</v>
      </c>
      <c r="I184" s="21" t="str">
        <f>INDEX(AutoWaveAffinity[Auto Wave Affinity ID],MATCH('Mission Enemy Waves'!K184,AutoWaveAffinity[QuestAffinityId],0))</f>
        <v>campaign-dark</v>
      </c>
      <c r="K184" s="21">
        <f>INDEX(Missions!K:K,MATCH('Mission Enemy Waves'!A:A,Missions!A:A,0))</f>
        <v>5</v>
      </c>
      <c r="L184" s="21">
        <f>INDEX(AffinityRel[AffinityWeak],MATCH(K184,AffinityRel[Affinity],0))</f>
        <v>4</v>
      </c>
      <c r="M184">
        <v>3</v>
      </c>
      <c r="N184" s="203">
        <v>4112</v>
      </c>
      <c r="O184">
        <f t="shared" si="24"/>
        <v>13</v>
      </c>
      <c r="P184" s="21">
        <f t="shared" si="22"/>
        <v>4</v>
      </c>
      <c r="T184" t="str">
        <f>IF(C184="Boss","--",INDEX('Enemy Waves'!AB:AB,IFERROR(MATCH('Mission Enemy Waves'!D:D,'Enemy Waves'!A:A,0),1)))</f>
        <v>Size Check</v>
      </c>
      <c r="U184">
        <f t="shared" si="34"/>
        <v>4</v>
      </c>
      <c r="V184">
        <f t="shared" si="35"/>
        <v>1</v>
      </c>
      <c r="W184">
        <f t="shared" si="36"/>
        <v>1</v>
      </c>
      <c r="X184">
        <f t="shared" si="37"/>
        <v>2</v>
      </c>
      <c r="AC184" t="str">
        <f t="shared" si="38"/>
        <v/>
      </c>
    </row>
    <row r="185" spans="1:30">
      <c r="A185" s="30">
        <v>63</v>
      </c>
      <c r="B185">
        <v>1</v>
      </c>
      <c r="C185" t="s">
        <v>14</v>
      </c>
      <c r="D185" s="79"/>
      <c r="F185" t="s">
        <v>999</v>
      </c>
      <c r="G185">
        <f t="shared" si="23"/>
        <v>100</v>
      </c>
      <c r="H185">
        <v>3</v>
      </c>
      <c r="I185" s="21" t="str">
        <f>INDEX(AutoWaveAffinity[Auto Wave Affinity ID],MATCH('Mission Enemy Waves'!K185,AutoWaveAffinity[QuestAffinityId],0))</f>
        <v>campaign-fire</v>
      </c>
      <c r="K185" s="21">
        <f>INDEX(Missions!K:K,MATCH('Mission Enemy Waves'!A:A,Missions!A:A,0))</f>
        <v>1</v>
      </c>
      <c r="L185" s="21">
        <f>INDEX(AffinityRel[AffinityWeak],MATCH(K185,AffinityRel[Affinity],0))</f>
        <v>2</v>
      </c>
      <c r="M185">
        <v>3</v>
      </c>
      <c r="N185" s="203">
        <v>5212</v>
      </c>
      <c r="O185">
        <f t="shared" si="24"/>
        <v>9</v>
      </c>
      <c r="P185" s="21">
        <f t="shared" si="22"/>
        <v>2</v>
      </c>
      <c r="T185" t="str">
        <f>IF(C185="Boss","--",INDEX('Enemy Waves'!AB:AB,IFERROR(MATCH('Mission Enemy Waves'!D:D,'Enemy Waves'!A:A,0),1)))</f>
        <v>Size Check</v>
      </c>
      <c r="U185">
        <f t="shared" si="34"/>
        <v>5</v>
      </c>
      <c r="V185">
        <f t="shared" si="35"/>
        <v>2</v>
      </c>
      <c r="W185">
        <f t="shared" si="36"/>
        <v>1</v>
      </c>
      <c r="X185">
        <f t="shared" si="37"/>
        <v>2</v>
      </c>
      <c r="Z185">
        <v>1</v>
      </c>
      <c r="AA185">
        <v>3</v>
      </c>
      <c r="AC185" t="str">
        <f t="shared" si="38"/>
        <v/>
      </c>
      <c r="AD185">
        <v>14</v>
      </c>
    </row>
    <row r="186" spans="1:30">
      <c r="A186" s="30">
        <v>63</v>
      </c>
      <c r="B186">
        <v>2</v>
      </c>
      <c r="C186" t="s">
        <v>14</v>
      </c>
      <c r="D186" s="79"/>
      <c r="F186" t="s">
        <v>411</v>
      </c>
      <c r="G186">
        <f t="shared" si="23"/>
        <v>100</v>
      </c>
      <c r="H186">
        <v>3</v>
      </c>
      <c r="I186" s="21" t="str">
        <f>INDEX(AutoWaveAffinity[Auto Wave Affinity ID],MATCH('Mission Enemy Waves'!K186,AutoWaveAffinity[QuestAffinityId],0))</f>
        <v>campaign-fire</v>
      </c>
      <c r="K186" s="21">
        <f>INDEX(Missions!K:K,MATCH('Mission Enemy Waves'!A:A,Missions!A:A,0))</f>
        <v>1</v>
      </c>
      <c r="L186" s="21">
        <f>INDEX(AffinityRel[AffinityWeak],MATCH(K186,AffinityRel[Affinity],0))</f>
        <v>2</v>
      </c>
      <c r="M186">
        <v>3</v>
      </c>
      <c r="N186" s="203">
        <v>4220</v>
      </c>
      <c r="O186">
        <f t="shared" si="24"/>
        <v>9</v>
      </c>
      <c r="P186" s="21">
        <f t="shared" si="22"/>
        <v>2</v>
      </c>
      <c r="T186" t="str">
        <f>IF(C186="Boss","--",INDEX('Enemy Waves'!AB:AB,IFERROR(MATCH('Mission Enemy Waves'!D:D,'Enemy Waves'!A:A,0),1)))</f>
        <v>Size Check</v>
      </c>
      <c r="U186">
        <f t="shared" si="34"/>
        <v>4</v>
      </c>
      <c r="V186">
        <f t="shared" si="35"/>
        <v>2</v>
      </c>
      <c r="W186">
        <f t="shared" si="36"/>
        <v>2</v>
      </c>
      <c r="X186">
        <f t="shared" si="37"/>
        <v>0</v>
      </c>
      <c r="Z186">
        <v>1</v>
      </c>
      <c r="AA186">
        <v>3</v>
      </c>
      <c r="AC186" t="str">
        <f t="shared" si="38"/>
        <v/>
      </c>
    </row>
    <row r="187" spans="1:30">
      <c r="A187" s="30">
        <v>64</v>
      </c>
      <c r="B187">
        <v>1</v>
      </c>
      <c r="C187" t="s">
        <v>14</v>
      </c>
      <c r="D187" s="79"/>
      <c r="F187" t="s">
        <v>410</v>
      </c>
      <c r="G187">
        <f t="shared" si="23"/>
        <v>100</v>
      </c>
      <c r="H187">
        <v>3</v>
      </c>
      <c r="I187" s="21" t="str">
        <f>INDEX(AutoWaveAffinity[Auto Wave Affinity ID],MATCH('Mission Enemy Waves'!K187,AutoWaveAffinity[QuestAffinityId],0))</f>
        <v>campaign-fire</v>
      </c>
      <c r="K187" s="21">
        <f>INDEX(Missions!K:K,MATCH('Mission Enemy Waves'!A:A,Missions!A:A,0))</f>
        <v>1</v>
      </c>
      <c r="L187" s="21">
        <f>INDEX(AffinityRel[AffinityWeak],MATCH(K187,AffinityRel[Affinity],0))</f>
        <v>2</v>
      </c>
      <c r="M187">
        <v>3</v>
      </c>
      <c r="N187" s="203">
        <v>3012</v>
      </c>
      <c r="O187">
        <f t="shared" si="24"/>
        <v>13</v>
      </c>
      <c r="P187" s="21">
        <f t="shared" si="22"/>
        <v>4</v>
      </c>
      <c r="T187" t="str">
        <f>IF(C187="Boss","--",INDEX('Enemy Waves'!AB:AB,IFERROR(MATCH('Mission Enemy Waves'!D:D,'Enemy Waves'!A:A,0),1)))</f>
        <v>Size Check</v>
      </c>
      <c r="U187">
        <f t="shared" si="34"/>
        <v>3</v>
      </c>
      <c r="V187">
        <f t="shared" si="35"/>
        <v>0</v>
      </c>
      <c r="W187">
        <f t="shared" si="36"/>
        <v>1</v>
      </c>
      <c r="X187">
        <f t="shared" si="37"/>
        <v>2</v>
      </c>
      <c r="Z187">
        <v>2</v>
      </c>
      <c r="AA187">
        <v>5</v>
      </c>
      <c r="AC187" t="str">
        <f t="shared" si="38"/>
        <v/>
      </c>
      <c r="AD187">
        <v>15</v>
      </c>
    </row>
    <row r="188" spans="1:30">
      <c r="A188" s="30">
        <v>64</v>
      </c>
      <c r="B188">
        <v>2</v>
      </c>
      <c r="C188" t="s">
        <v>14</v>
      </c>
      <c r="D188" s="79"/>
      <c r="F188" t="s">
        <v>415</v>
      </c>
      <c r="G188">
        <f t="shared" si="23"/>
        <v>100</v>
      </c>
      <c r="H188">
        <v>3</v>
      </c>
      <c r="I188" s="21" t="str">
        <f>INDEX(AutoWaveAffinity[Auto Wave Affinity ID],MATCH('Mission Enemy Waves'!K188,AutoWaveAffinity[QuestAffinityId],0))</f>
        <v>campaign-fire</v>
      </c>
      <c r="K188" s="21">
        <f>INDEX(Missions!K:K,MATCH('Mission Enemy Waves'!A:A,Missions!A:A,0))</f>
        <v>1</v>
      </c>
      <c r="L188" s="21">
        <f>INDEX(AffinityRel[AffinityWeak],MATCH(K188,AffinityRel[Affinity],0))</f>
        <v>2</v>
      </c>
      <c r="M188">
        <v>3</v>
      </c>
      <c r="N188" s="203">
        <v>2101</v>
      </c>
      <c r="O188">
        <f t="shared" si="24"/>
        <v>13</v>
      </c>
      <c r="P188" s="21">
        <f t="shared" si="22"/>
        <v>4</v>
      </c>
      <c r="T188" t="str">
        <f>IF(C188="Boss","--",INDEX('Enemy Waves'!AB:AB,IFERROR(MATCH('Mission Enemy Waves'!D:D,'Enemy Waves'!A:A,0),1)))</f>
        <v>Size Check</v>
      </c>
      <c r="U188">
        <f t="shared" si="34"/>
        <v>2</v>
      </c>
      <c r="V188">
        <f t="shared" si="35"/>
        <v>1</v>
      </c>
      <c r="W188">
        <f t="shared" si="36"/>
        <v>0</v>
      </c>
      <c r="X188">
        <f t="shared" si="37"/>
        <v>1</v>
      </c>
      <c r="Z188">
        <v>2</v>
      </c>
      <c r="AA188">
        <v>5</v>
      </c>
      <c r="AC188" t="str">
        <f t="shared" si="38"/>
        <v/>
      </c>
    </row>
    <row r="189" spans="1:30">
      <c r="A189" s="30">
        <v>64</v>
      </c>
      <c r="B189">
        <v>3</v>
      </c>
      <c r="C189" t="s">
        <v>14</v>
      </c>
      <c r="D189" s="79"/>
      <c r="F189" t="s">
        <v>418</v>
      </c>
      <c r="G189">
        <f t="shared" si="23"/>
        <v>100</v>
      </c>
      <c r="H189">
        <v>3</v>
      </c>
      <c r="I189" s="21" t="str">
        <f>INDEX(AutoWaveAffinity[Auto Wave Affinity ID],MATCH('Mission Enemy Waves'!K189,AutoWaveAffinity[QuestAffinityId],0))</f>
        <v>campaign-fire</v>
      </c>
      <c r="K189" s="21">
        <f>INDEX(Missions!K:K,MATCH('Mission Enemy Waves'!A:A,Missions!A:A,0))</f>
        <v>1</v>
      </c>
      <c r="L189" s="21">
        <f>INDEX(AffinityRel[AffinityWeak],MATCH(K189,AffinityRel[Affinity],0))</f>
        <v>2</v>
      </c>
      <c r="M189">
        <v>3</v>
      </c>
      <c r="N189" s="203">
        <v>4040</v>
      </c>
      <c r="O189">
        <f t="shared" si="24"/>
        <v>13</v>
      </c>
      <c r="P189" s="21">
        <f t="shared" si="22"/>
        <v>4</v>
      </c>
      <c r="T189" t="str">
        <f>IF(C189="Boss","--",INDEX('Enemy Waves'!AB:AB,IFERROR(MATCH('Mission Enemy Waves'!D:D,'Enemy Waves'!A:A,0),1)))</f>
        <v>Size Check</v>
      </c>
      <c r="U189">
        <f t="shared" si="34"/>
        <v>4</v>
      </c>
      <c r="V189">
        <f t="shared" si="35"/>
        <v>0</v>
      </c>
      <c r="W189">
        <f t="shared" si="36"/>
        <v>4</v>
      </c>
      <c r="X189">
        <f t="shared" si="37"/>
        <v>0</v>
      </c>
      <c r="AC189" t="str">
        <f t="shared" si="38"/>
        <v/>
      </c>
    </row>
    <row r="190" spans="1:30">
      <c r="A190" s="30">
        <v>64</v>
      </c>
      <c r="B190">
        <v>4</v>
      </c>
      <c r="C190" t="s">
        <v>14</v>
      </c>
      <c r="D190" s="79"/>
      <c r="F190" t="s">
        <v>411</v>
      </c>
      <c r="G190">
        <f t="shared" si="23"/>
        <v>100</v>
      </c>
      <c r="H190">
        <v>3</v>
      </c>
      <c r="I190" s="21" t="str">
        <f>INDEX(AutoWaveAffinity[Auto Wave Affinity ID],MATCH('Mission Enemy Waves'!K190,AutoWaveAffinity[QuestAffinityId],0))</f>
        <v>campaign-fire</v>
      </c>
      <c r="K190" s="21">
        <f>INDEX(Missions!K:K,MATCH('Mission Enemy Waves'!A:A,Missions!A:A,0))</f>
        <v>1</v>
      </c>
      <c r="L190" s="21">
        <f>INDEX(AffinityRel[AffinityWeak],MATCH(K190,AffinityRel[Affinity],0))</f>
        <v>2</v>
      </c>
      <c r="M190">
        <v>3</v>
      </c>
      <c r="N190" s="203">
        <v>4211</v>
      </c>
      <c r="O190">
        <f t="shared" si="24"/>
        <v>13</v>
      </c>
      <c r="P190" s="21">
        <f t="shared" si="22"/>
        <v>4</v>
      </c>
      <c r="T190" t="str">
        <f>IF(C190="Boss","--",INDEX('Enemy Waves'!AB:AB,IFERROR(MATCH('Mission Enemy Waves'!D:D,'Enemy Waves'!A:A,0),1)))</f>
        <v>Size Check</v>
      </c>
      <c r="U190">
        <f t="shared" si="34"/>
        <v>4</v>
      </c>
      <c r="V190">
        <f t="shared" si="35"/>
        <v>2</v>
      </c>
      <c r="W190">
        <f t="shared" si="36"/>
        <v>1</v>
      </c>
      <c r="X190">
        <f t="shared" si="37"/>
        <v>1</v>
      </c>
      <c r="AC190" t="str">
        <f t="shared" si="38"/>
        <v/>
      </c>
    </row>
    <row r="191" spans="1:30">
      <c r="A191" s="30">
        <v>65</v>
      </c>
      <c r="B191">
        <v>1</v>
      </c>
      <c r="C191" t="s">
        <v>14</v>
      </c>
      <c r="D191" s="79"/>
      <c r="F191" t="s">
        <v>413</v>
      </c>
      <c r="G191">
        <f t="shared" si="23"/>
        <v>100</v>
      </c>
      <c r="H191">
        <v>3</v>
      </c>
      <c r="I191" s="21" t="str">
        <f>INDEX(AutoWaveAffinity[Auto Wave Affinity ID],MATCH('Mission Enemy Waves'!K191,AutoWaveAffinity[QuestAffinityId],0))</f>
        <v>campaign-fire</v>
      </c>
      <c r="K191" s="21">
        <f>INDEX(Missions!K:K,MATCH('Mission Enemy Waves'!A:A,Missions!A:A,0))</f>
        <v>1</v>
      </c>
      <c r="L191" s="21">
        <f>INDEX(AffinityRel[AffinityWeak],MATCH(K191,AffinityRel[Affinity],0))</f>
        <v>2</v>
      </c>
      <c r="M191">
        <v>3</v>
      </c>
      <c r="N191" s="203">
        <v>2200</v>
      </c>
      <c r="O191">
        <f t="shared" si="24"/>
        <v>7</v>
      </c>
      <c r="P191" s="21">
        <f t="shared" si="22"/>
        <v>2</v>
      </c>
      <c r="T191" t="str">
        <f>IF(C191="Boss","--",INDEX('Enemy Waves'!AB:AB,IFERROR(MATCH('Mission Enemy Waves'!D:D,'Enemy Waves'!A:A,0),1)))</f>
        <v>Size Check</v>
      </c>
      <c r="U191">
        <f t="shared" si="34"/>
        <v>2</v>
      </c>
      <c r="V191">
        <f t="shared" si="35"/>
        <v>2</v>
      </c>
      <c r="W191">
        <f t="shared" si="36"/>
        <v>0</v>
      </c>
      <c r="X191">
        <f t="shared" si="37"/>
        <v>0</v>
      </c>
      <c r="Z191">
        <v>3</v>
      </c>
      <c r="AA191">
        <v>3</v>
      </c>
      <c r="AC191" t="str">
        <f t="shared" si="38"/>
        <v/>
      </c>
      <c r="AD191">
        <v>16</v>
      </c>
    </row>
    <row r="192" spans="1:30">
      <c r="A192" s="30">
        <v>65</v>
      </c>
      <c r="B192">
        <v>2</v>
      </c>
      <c r="C192" t="s">
        <v>14</v>
      </c>
      <c r="D192" s="79"/>
      <c r="F192" t="s">
        <v>999</v>
      </c>
      <c r="G192">
        <f t="shared" si="23"/>
        <v>100</v>
      </c>
      <c r="H192">
        <v>3</v>
      </c>
      <c r="I192" s="21" t="str">
        <f>INDEX(AutoWaveAffinity[Auto Wave Affinity ID],MATCH('Mission Enemy Waves'!K192,AutoWaveAffinity[QuestAffinityId],0))</f>
        <v>campaign-fire</v>
      </c>
      <c r="K192" s="21">
        <f>INDEX(Missions!K:K,MATCH('Mission Enemy Waves'!A:A,Missions!A:A,0))</f>
        <v>1</v>
      </c>
      <c r="L192" s="21">
        <f>INDEX(AffinityRel[AffinityWeak],MATCH(K192,AffinityRel[Affinity],0))</f>
        <v>2</v>
      </c>
      <c r="M192">
        <v>3</v>
      </c>
      <c r="N192" s="203">
        <v>5212</v>
      </c>
      <c r="O192">
        <f t="shared" si="24"/>
        <v>7</v>
      </c>
      <c r="P192" s="21">
        <f t="shared" si="22"/>
        <v>2</v>
      </c>
      <c r="T192" t="str">
        <f>IF(C192="Boss","--",INDEX('Enemy Waves'!AB:AB,IFERROR(MATCH('Mission Enemy Waves'!D:D,'Enemy Waves'!A:A,0),1)))</f>
        <v>Size Check</v>
      </c>
      <c r="U192">
        <f t="shared" si="34"/>
        <v>5</v>
      </c>
      <c r="V192">
        <f t="shared" si="35"/>
        <v>2</v>
      </c>
      <c r="W192">
        <f t="shared" si="36"/>
        <v>1</v>
      </c>
      <c r="X192">
        <f t="shared" si="37"/>
        <v>2</v>
      </c>
      <c r="Z192">
        <v>3</v>
      </c>
      <c r="AA192">
        <v>3</v>
      </c>
      <c r="AC192" t="str">
        <f t="shared" si="38"/>
        <v/>
      </c>
    </row>
    <row r="193" spans="1:32">
      <c r="A193" s="30">
        <v>66</v>
      </c>
      <c r="B193">
        <v>1</v>
      </c>
      <c r="C193" t="s">
        <v>14</v>
      </c>
      <c r="D193" s="79"/>
      <c r="F193" t="s">
        <v>410</v>
      </c>
      <c r="G193">
        <f t="shared" si="23"/>
        <v>100</v>
      </c>
      <c r="H193">
        <v>3</v>
      </c>
      <c r="I193" s="21" t="str">
        <f>INDEX(AutoWaveAffinity[Auto Wave Affinity ID],MATCH('Mission Enemy Waves'!K193,AutoWaveAffinity[QuestAffinityId],0))</f>
        <v>campaign-fire</v>
      </c>
      <c r="K193" s="21">
        <f>INDEX(Missions!K:K,MATCH('Mission Enemy Waves'!A:A,Missions!A:A,0))</f>
        <v>1</v>
      </c>
      <c r="L193" s="21">
        <f>INDEX(AffinityRel[AffinityWeak],MATCH(K193,AffinityRel[Affinity],0))</f>
        <v>2</v>
      </c>
      <c r="M193">
        <v>3</v>
      </c>
      <c r="N193" s="203">
        <v>3012</v>
      </c>
      <c r="O193">
        <f t="shared" si="24"/>
        <v>15</v>
      </c>
      <c r="P193" s="21">
        <f t="shared" si="22"/>
        <v>4</v>
      </c>
      <c r="T193" t="str">
        <f>IF(C193="Boss","--",INDEX('Enemy Waves'!AB:AB,IFERROR(MATCH('Mission Enemy Waves'!D:D,'Enemy Waves'!A:A,0),1)))</f>
        <v>Size Check</v>
      </c>
      <c r="U193">
        <f t="shared" si="34"/>
        <v>3</v>
      </c>
      <c r="V193">
        <f t="shared" si="35"/>
        <v>0</v>
      </c>
      <c r="W193">
        <f t="shared" si="36"/>
        <v>1</v>
      </c>
      <c r="X193">
        <f t="shared" si="37"/>
        <v>2</v>
      </c>
      <c r="Z193">
        <v>4</v>
      </c>
      <c r="AA193">
        <v>5</v>
      </c>
      <c r="AC193" t="str">
        <f t="shared" si="38"/>
        <v/>
      </c>
      <c r="AD193">
        <v>17</v>
      </c>
      <c r="AF193">
        <v>2200</v>
      </c>
    </row>
    <row r="194" spans="1:32">
      <c r="A194" s="30">
        <v>66</v>
      </c>
      <c r="B194">
        <v>2</v>
      </c>
      <c r="C194" t="s">
        <v>14</v>
      </c>
      <c r="D194" s="79"/>
      <c r="F194" t="s">
        <v>410</v>
      </c>
      <c r="G194">
        <f t="shared" si="23"/>
        <v>100</v>
      </c>
      <c r="H194">
        <v>3</v>
      </c>
      <c r="I194" s="21" t="str">
        <f>INDEX(AutoWaveAffinity[Auto Wave Affinity ID],MATCH('Mission Enemy Waves'!K194,AutoWaveAffinity[QuestAffinityId],0))</f>
        <v>campaign-fire</v>
      </c>
      <c r="K194" s="21">
        <f>INDEX(Missions!K:K,MATCH('Mission Enemy Waves'!A:A,Missions!A:A,0))</f>
        <v>1</v>
      </c>
      <c r="L194" s="21">
        <f>INDEX(AffinityRel[AffinityWeak],MATCH(K194,AffinityRel[Affinity],0))</f>
        <v>2</v>
      </c>
      <c r="M194">
        <v>3</v>
      </c>
      <c r="N194" s="203">
        <v>3003</v>
      </c>
      <c r="O194">
        <f t="shared" si="24"/>
        <v>15</v>
      </c>
      <c r="P194" s="21">
        <f t="shared" ref="P194:P257" si="39">COUNTIF(A:A,A194)</f>
        <v>4</v>
      </c>
      <c r="T194" t="str">
        <f>IF(C194="Boss","--",INDEX('Enemy Waves'!AB:AB,IFERROR(MATCH('Mission Enemy Waves'!D:D,'Enemy Waves'!A:A,0),1)))</f>
        <v>Size Check</v>
      </c>
      <c r="U194">
        <f t="shared" si="34"/>
        <v>3</v>
      </c>
      <c r="V194">
        <f t="shared" si="35"/>
        <v>0</v>
      </c>
      <c r="W194">
        <f t="shared" si="36"/>
        <v>0</v>
      </c>
      <c r="X194">
        <f t="shared" si="37"/>
        <v>3</v>
      </c>
      <c r="Z194">
        <v>4</v>
      </c>
      <c r="AA194">
        <v>5</v>
      </c>
      <c r="AC194" t="str">
        <f t="shared" si="38"/>
        <v/>
      </c>
      <c r="AF194">
        <v>2110</v>
      </c>
    </row>
    <row r="195" spans="1:32">
      <c r="A195" s="30">
        <v>66</v>
      </c>
      <c r="B195">
        <v>3</v>
      </c>
      <c r="C195" t="s">
        <v>14</v>
      </c>
      <c r="D195" s="79"/>
      <c r="F195" t="s">
        <v>411</v>
      </c>
      <c r="G195">
        <f t="shared" si="23"/>
        <v>100</v>
      </c>
      <c r="H195">
        <v>3</v>
      </c>
      <c r="I195" s="21" t="str">
        <f>INDEX(AutoWaveAffinity[Auto Wave Affinity ID],MATCH('Mission Enemy Waves'!K195,AutoWaveAffinity[QuestAffinityId],0))</f>
        <v>campaign-fire</v>
      </c>
      <c r="K195" s="21">
        <f>INDEX(Missions!K:K,MATCH('Mission Enemy Waves'!A:A,Missions!A:A,0))</f>
        <v>1</v>
      </c>
      <c r="L195" s="21">
        <f>INDEX(AffinityRel[AffinityWeak],MATCH(K195,AffinityRel[Affinity],0))</f>
        <v>2</v>
      </c>
      <c r="M195">
        <v>3</v>
      </c>
      <c r="N195" s="203">
        <v>4004</v>
      </c>
      <c r="O195">
        <f t="shared" si="24"/>
        <v>15</v>
      </c>
      <c r="P195" s="21">
        <f t="shared" si="39"/>
        <v>4</v>
      </c>
      <c r="T195" t="str">
        <f>IF(C195="Boss","--",INDEX('Enemy Waves'!AB:AB,IFERROR(MATCH('Mission Enemy Waves'!D:D,'Enemy Waves'!A:A,0),1)))</f>
        <v>Size Check</v>
      </c>
      <c r="U195">
        <f t="shared" si="34"/>
        <v>4</v>
      </c>
      <c r="V195">
        <f t="shared" si="35"/>
        <v>0</v>
      </c>
      <c r="W195">
        <f t="shared" si="36"/>
        <v>0</v>
      </c>
      <c r="X195">
        <f t="shared" si="37"/>
        <v>4</v>
      </c>
      <c r="AC195" t="str">
        <f t="shared" si="38"/>
        <v/>
      </c>
      <c r="AF195">
        <v>4121</v>
      </c>
    </row>
    <row r="196" spans="1:32">
      <c r="A196" s="30">
        <v>66</v>
      </c>
      <c r="B196">
        <v>4</v>
      </c>
      <c r="C196" t="s">
        <v>14</v>
      </c>
      <c r="D196" s="79"/>
      <c r="F196" t="s">
        <v>999</v>
      </c>
      <c r="G196">
        <f t="shared" si="23"/>
        <v>100</v>
      </c>
      <c r="H196">
        <v>3</v>
      </c>
      <c r="I196" s="21" t="str">
        <f>INDEX(AutoWaveAffinity[Auto Wave Affinity ID],MATCH('Mission Enemy Waves'!K196,AutoWaveAffinity[QuestAffinityId],0))</f>
        <v>campaign-fire</v>
      </c>
      <c r="K196" s="21">
        <f>INDEX(Missions!K:K,MATCH('Mission Enemy Waves'!A:A,Missions!A:A,0))</f>
        <v>1</v>
      </c>
      <c r="L196" s="21">
        <f>INDEX(AffinityRel[AffinityWeak],MATCH(K196,AffinityRel[Affinity],0))</f>
        <v>2</v>
      </c>
      <c r="M196">
        <v>3</v>
      </c>
      <c r="N196" s="203">
        <v>5212</v>
      </c>
      <c r="O196">
        <f t="shared" si="24"/>
        <v>15</v>
      </c>
      <c r="P196" s="21">
        <f t="shared" si="39"/>
        <v>4</v>
      </c>
      <c r="T196" t="str">
        <f>IF(C196="Boss","--",INDEX('Enemy Waves'!AB:AB,IFERROR(MATCH('Mission Enemy Waves'!D:D,'Enemy Waves'!A:A,0),1)))</f>
        <v>Size Check</v>
      </c>
      <c r="U196">
        <f t="shared" si="34"/>
        <v>5</v>
      </c>
      <c r="V196">
        <f t="shared" si="35"/>
        <v>2</v>
      </c>
      <c r="W196">
        <f t="shared" si="36"/>
        <v>1</v>
      </c>
      <c r="X196">
        <f t="shared" si="37"/>
        <v>2</v>
      </c>
      <c r="AC196" t="str">
        <f t="shared" si="38"/>
        <v/>
      </c>
      <c r="AF196">
        <v>4112</v>
      </c>
    </row>
    <row r="197" spans="1:32">
      <c r="A197" s="30">
        <v>67</v>
      </c>
      <c r="B197">
        <v>1</v>
      </c>
      <c r="C197" t="s">
        <v>14</v>
      </c>
      <c r="D197" s="79"/>
      <c r="F197" t="s">
        <v>416</v>
      </c>
      <c r="G197">
        <f t="shared" ref="G197:G260" si="40">IF(F197="","",100)</f>
        <v>100</v>
      </c>
      <c r="H197">
        <v>3</v>
      </c>
      <c r="I197" s="21" t="str">
        <f>INDEX(AutoWaveAffinity[Auto Wave Affinity ID],MATCH('Mission Enemy Waves'!K197,AutoWaveAffinity[QuestAffinityId],0))</f>
        <v>campaign-earth</v>
      </c>
      <c r="K197" s="21">
        <f>INDEX(Missions!K:K,MATCH('Mission Enemy Waves'!A:A,Missions!A:A,0))</f>
        <v>2</v>
      </c>
      <c r="L197" s="21">
        <f>INDEX(AffinityRel[AffinityWeak],MATCH(K197,AffinityRel[Affinity],0))</f>
        <v>3</v>
      </c>
      <c r="M197">
        <v>3</v>
      </c>
      <c r="N197" s="203">
        <v>3012</v>
      </c>
      <c r="O197">
        <f t="shared" ref="O197:O260" si="41">SUMIF(A:A,A197,U:U)</f>
        <v>7</v>
      </c>
      <c r="P197" s="21">
        <f t="shared" si="39"/>
        <v>2</v>
      </c>
      <c r="T197" t="str">
        <f>IF(C197="Boss","--",INDEX('Enemy Waves'!AB:AB,IFERROR(MATCH('Mission Enemy Waves'!D:D,'Enemy Waves'!A:A,0),1)))</f>
        <v>Size Check</v>
      </c>
      <c r="U197">
        <f t="shared" si="34"/>
        <v>3</v>
      </c>
      <c r="V197">
        <f t="shared" si="35"/>
        <v>0</v>
      </c>
      <c r="W197">
        <f t="shared" si="36"/>
        <v>1</v>
      </c>
      <c r="X197">
        <f t="shared" si="37"/>
        <v>2</v>
      </c>
      <c r="Z197">
        <v>1</v>
      </c>
      <c r="AA197">
        <v>3</v>
      </c>
      <c r="AC197" t="str">
        <f t="shared" si="38"/>
        <v/>
      </c>
      <c r="AD197">
        <v>18</v>
      </c>
      <c r="AF197">
        <v>4040</v>
      </c>
    </row>
    <row r="198" spans="1:32">
      <c r="A198" s="30">
        <v>67</v>
      </c>
      <c r="B198">
        <v>2</v>
      </c>
      <c r="C198" t="s">
        <v>14</v>
      </c>
      <c r="D198" s="79"/>
      <c r="F198" t="s">
        <v>411</v>
      </c>
      <c r="G198">
        <f t="shared" si="40"/>
        <v>100</v>
      </c>
      <c r="H198">
        <v>3</v>
      </c>
      <c r="I198" s="21" t="str">
        <f>INDEX(AutoWaveAffinity[Auto Wave Affinity ID],MATCH('Mission Enemy Waves'!K198,AutoWaveAffinity[QuestAffinityId],0))</f>
        <v>campaign-earth</v>
      </c>
      <c r="K198" s="21">
        <f>INDEX(Missions!K:K,MATCH('Mission Enemy Waves'!A:A,Missions!A:A,0))</f>
        <v>2</v>
      </c>
      <c r="L198" s="21">
        <f>INDEX(AffinityRel[AffinityWeak],MATCH(K198,AffinityRel[Affinity],0))</f>
        <v>3</v>
      </c>
      <c r="M198">
        <v>3</v>
      </c>
      <c r="N198" s="203">
        <v>4202</v>
      </c>
      <c r="O198">
        <f t="shared" si="41"/>
        <v>7</v>
      </c>
      <c r="P198" s="21">
        <f t="shared" si="39"/>
        <v>2</v>
      </c>
      <c r="T198" t="str">
        <f>IF(C198="Boss","--",INDEX('Enemy Waves'!AB:AB,IFERROR(MATCH('Mission Enemy Waves'!D:D,'Enemy Waves'!A:A,0),1)))</f>
        <v>Size Check</v>
      </c>
      <c r="U198">
        <f t="shared" si="34"/>
        <v>4</v>
      </c>
      <c r="V198">
        <f t="shared" si="35"/>
        <v>2</v>
      </c>
      <c r="W198">
        <f t="shared" si="36"/>
        <v>0</v>
      </c>
      <c r="X198">
        <f t="shared" si="37"/>
        <v>2</v>
      </c>
      <c r="Z198">
        <v>1</v>
      </c>
      <c r="AA198">
        <v>3</v>
      </c>
      <c r="AC198" t="str">
        <f t="shared" si="38"/>
        <v/>
      </c>
      <c r="AF198">
        <v>4031</v>
      </c>
    </row>
    <row r="199" spans="1:32">
      <c r="A199" s="30">
        <v>68</v>
      </c>
      <c r="B199">
        <v>1</v>
      </c>
      <c r="C199" t="s">
        <v>14</v>
      </c>
      <c r="D199" s="79"/>
      <c r="F199" t="s">
        <v>416</v>
      </c>
      <c r="G199">
        <f t="shared" si="40"/>
        <v>100</v>
      </c>
      <c r="H199">
        <v>3</v>
      </c>
      <c r="I199" s="21" t="str">
        <f>INDEX(AutoWaveAffinity[Auto Wave Affinity ID],MATCH('Mission Enemy Waves'!K199,AutoWaveAffinity[QuestAffinityId],0))</f>
        <v>campaign-earth</v>
      </c>
      <c r="K199" s="21">
        <f>INDEX(Missions!K:K,MATCH('Mission Enemy Waves'!A:A,Missions!A:A,0))</f>
        <v>2</v>
      </c>
      <c r="L199" s="21">
        <f>INDEX(AffinityRel[AffinityWeak],MATCH(K199,AffinityRel[Affinity],0))</f>
        <v>3</v>
      </c>
      <c r="M199">
        <v>3</v>
      </c>
      <c r="N199" s="203">
        <v>3210</v>
      </c>
      <c r="O199">
        <f t="shared" si="41"/>
        <v>11</v>
      </c>
      <c r="P199" s="21">
        <f t="shared" si="39"/>
        <v>3</v>
      </c>
      <c r="T199" t="str">
        <f>IF(C199="Boss","--",INDEX('Enemy Waves'!AB:AB,IFERROR(MATCH('Mission Enemy Waves'!D:D,'Enemy Waves'!A:A,0),1)))</f>
        <v>Size Check</v>
      </c>
      <c r="U199">
        <f t="shared" si="34"/>
        <v>3</v>
      </c>
      <c r="V199">
        <f t="shared" si="35"/>
        <v>2</v>
      </c>
      <c r="W199">
        <f t="shared" si="36"/>
        <v>1</v>
      </c>
      <c r="X199">
        <f t="shared" si="37"/>
        <v>0</v>
      </c>
      <c r="Z199">
        <v>2</v>
      </c>
      <c r="AA199">
        <v>4</v>
      </c>
      <c r="AC199" t="str">
        <f t="shared" si="38"/>
        <v/>
      </c>
      <c r="AD199">
        <v>19</v>
      </c>
      <c r="AF199">
        <v>4013</v>
      </c>
    </row>
    <row r="200" spans="1:32">
      <c r="A200" s="30">
        <v>68</v>
      </c>
      <c r="B200">
        <v>2</v>
      </c>
      <c r="C200" t="s">
        <v>14</v>
      </c>
      <c r="D200" s="79"/>
      <c r="F200" t="s">
        <v>419</v>
      </c>
      <c r="G200">
        <f t="shared" si="40"/>
        <v>100</v>
      </c>
      <c r="H200">
        <v>3</v>
      </c>
      <c r="I200" s="21" t="str">
        <f>INDEX(AutoWaveAffinity[Auto Wave Affinity ID],MATCH('Mission Enemy Waves'!K200,AutoWaveAffinity[QuestAffinityId],0))</f>
        <v>campaign-earth</v>
      </c>
      <c r="K200" s="21">
        <f>INDEX(Missions!K:K,MATCH('Mission Enemy Waves'!A:A,Missions!A:A,0))</f>
        <v>2</v>
      </c>
      <c r="L200" s="21">
        <f>INDEX(AffinityRel[AffinityWeak],MATCH(K200,AffinityRel[Affinity],0))</f>
        <v>3</v>
      </c>
      <c r="M200">
        <v>3</v>
      </c>
      <c r="N200" s="203">
        <v>5122</v>
      </c>
      <c r="O200">
        <f t="shared" si="41"/>
        <v>11</v>
      </c>
      <c r="P200" s="21">
        <f t="shared" si="39"/>
        <v>3</v>
      </c>
      <c r="T200" t="str">
        <f>IF(C200="Boss","--",INDEX('Enemy Waves'!AB:AB,IFERROR(MATCH('Mission Enemy Waves'!D:D,'Enemy Waves'!A:A,0),1)))</f>
        <v>Size Check</v>
      </c>
      <c r="U200">
        <f t="shared" si="34"/>
        <v>5</v>
      </c>
      <c r="V200">
        <f t="shared" si="35"/>
        <v>1</v>
      </c>
      <c r="W200">
        <f t="shared" si="36"/>
        <v>2</v>
      </c>
      <c r="X200">
        <f t="shared" si="37"/>
        <v>2</v>
      </c>
      <c r="Z200">
        <v>2</v>
      </c>
      <c r="AA200">
        <v>4</v>
      </c>
      <c r="AC200" t="str">
        <f t="shared" si="38"/>
        <v/>
      </c>
      <c r="AF200">
        <v>4004</v>
      </c>
    </row>
    <row r="201" spans="1:32">
      <c r="A201" s="30">
        <v>68</v>
      </c>
      <c r="B201">
        <v>3</v>
      </c>
      <c r="C201" t="s">
        <v>14</v>
      </c>
      <c r="D201" s="79"/>
      <c r="F201" t="s">
        <v>416</v>
      </c>
      <c r="G201">
        <f t="shared" si="40"/>
        <v>100</v>
      </c>
      <c r="H201">
        <v>3</v>
      </c>
      <c r="I201" s="21" t="str">
        <f>INDEX(AutoWaveAffinity[Auto Wave Affinity ID],MATCH('Mission Enemy Waves'!K201,AutoWaveAffinity[QuestAffinityId],0))</f>
        <v>campaign-earth</v>
      </c>
      <c r="K201" s="21">
        <f>INDEX(Missions!K:K,MATCH('Mission Enemy Waves'!A:A,Missions!A:A,0))</f>
        <v>2</v>
      </c>
      <c r="L201" s="21">
        <f>INDEX(AffinityRel[AffinityWeak],MATCH(K201,AffinityRel[Affinity],0))</f>
        <v>3</v>
      </c>
      <c r="M201">
        <v>3</v>
      </c>
      <c r="N201" s="203">
        <v>3012</v>
      </c>
      <c r="O201">
        <f t="shared" si="41"/>
        <v>11</v>
      </c>
      <c r="P201" s="21">
        <f t="shared" si="39"/>
        <v>3</v>
      </c>
      <c r="T201" t="str">
        <f>IF(C201="Boss","--",INDEX('Enemy Waves'!AB:AB,IFERROR(MATCH('Mission Enemy Waves'!D:D,'Enemy Waves'!A:A,0),1)))</f>
        <v>Size Check</v>
      </c>
      <c r="U201">
        <f t="shared" si="34"/>
        <v>3</v>
      </c>
      <c r="V201">
        <f t="shared" si="35"/>
        <v>0</v>
      </c>
      <c r="W201">
        <f t="shared" si="36"/>
        <v>1</v>
      </c>
      <c r="X201">
        <f t="shared" si="37"/>
        <v>2</v>
      </c>
      <c r="AC201" t="str">
        <f t="shared" si="38"/>
        <v/>
      </c>
      <c r="AF201">
        <v>4400</v>
      </c>
    </row>
    <row r="202" spans="1:32">
      <c r="A202" s="30">
        <v>69</v>
      </c>
      <c r="B202">
        <v>1</v>
      </c>
      <c r="C202" t="s">
        <v>14</v>
      </c>
      <c r="D202" s="79"/>
      <c r="F202" t="s">
        <v>993</v>
      </c>
      <c r="G202">
        <f t="shared" si="40"/>
        <v>100</v>
      </c>
      <c r="H202">
        <v>3</v>
      </c>
      <c r="I202" s="21" t="str">
        <f>INDEX(AutoWaveAffinity[Auto Wave Affinity ID],MATCH('Mission Enemy Waves'!K202,AutoWaveAffinity[QuestAffinityId],0))</f>
        <v>campaign-earth</v>
      </c>
      <c r="K202" s="21">
        <f>INDEX(Missions!K:K,MATCH('Mission Enemy Waves'!A:A,Missions!A:A,0))</f>
        <v>2</v>
      </c>
      <c r="L202" s="21">
        <f>INDEX(AffinityRel[AffinityWeak],MATCH(K202,AffinityRel[Affinity],0))</f>
        <v>3</v>
      </c>
      <c r="M202">
        <v>3</v>
      </c>
      <c r="N202" s="203">
        <v>4112</v>
      </c>
      <c r="O202">
        <f t="shared" si="41"/>
        <v>12</v>
      </c>
      <c r="P202" s="21">
        <f t="shared" si="39"/>
        <v>3</v>
      </c>
      <c r="T202" t="str">
        <f>IF(C202="Boss","--",INDEX('Enemy Waves'!AB:AB,IFERROR(MATCH('Mission Enemy Waves'!D:D,'Enemy Waves'!A:A,0),1)))</f>
        <v>Size Check</v>
      </c>
      <c r="U202">
        <f t="shared" si="34"/>
        <v>4</v>
      </c>
      <c r="V202">
        <f t="shared" si="35"/>
        <v>1</v>
      </c>
      <c r="W202">
        <f t="shared" si="36"/>
        <v>1</v>
      </c>
      <c r="X202">
        <f t="shared" si="37"/>
        <v>2</v>
      </c>
      <c r="Z202">
        <v>3</v>
      </c>
      <c r="AA202">
        <v>4</v>
      </c>
      <c r="AC202" t="str">
        <f t="shared" si="38"/>
        <v/>
      </c>
      <c r="AD202">
        <v>20</v>
      </c>
      <c r="AF202">
        <v>5500</v>
      </c>
    </row>
    <row r="203" spans="1:32">
      <c r="A203" s="30">
        <v>69</v>
      </c>
      <c r="B203">
        <v>2</v>
      </c>
      <c r="C203" t="s">
        <v>14</v>
      </c>
      <c r="D203" s="79"/>
      <c r="F203" t="s">
        <v>412</v>
      </c>
      <c r="G203">
        <f t="shared" si="40"/>
        <v>100</v>
      </c>
      <c r="H203">
        <v>3</v>
      </c>
      <c r="I203" s="21" t="str">
        <f>INDEX(AutoWaveAffinity[Auto Wave Affinity ID],MATCH('Mission Enemy Waves'!K203,AutoWaveAffinity[QuestAffinityId],0))</f>
        <v>campaign-earth</v>
      </c>
      <c r="K203" s="21">
        <f>INDEX(Missions!K:K,MATCH('Mission Enemy Waves'!A:A,Missions!A:A,0))</f>
        <v>2</v>
      </c>
      <c r="L203" s="21">
        <f>INDEX(AffinityRel[AffinityWeak],MATCH(K203,AffinityRel[Affinity],0))</f>
        <v>3</v>
      </c>
      <c r="M203">
        <v>3</v>
      </c>
      <c r="N203" s="203">
        <v>5221</v>
      </c>
      <c r="O203">
        <f t="shared" si="41"/>
        <v>12</v>
      </c>
      <c r="P203" s="21">
        <f t="shared" si="39"/>
        <v>3</v>
      </c>
      <c r="T203" t="str">
        <f>IF(C203="Boss","--",INDEX('Enemy Waves'!AB:AB,IFERROR(MATCH('Mission Enemy Waves'!D:D,'Enemy Waves'!A:A,0),1)))</f>
        <v>Size Check</v>
      </c>
      <c r="U203">
        <f t="shared" si="34"/>
        <v>5</v>
      </c>
      <c r="V203">
        <f t="shared" si="35"/>
        <v>2</v>
      </c>
      <c r="W203">
        <f t="shared" si="36"/>
        <v>2</v>
      </c>
      <c r="X203">
        <f t="shared" si="37"/>
        <v>1</v>
      </c>
      <c r="Z203">
        <v>3</v>
      </c>
      <c r="AA203">
        <v>4</v>
      </c>
      <c r="AC203" t="str">
        <f t="shared" si="38"/>
        <v/>
      </c>
      <c r="AF203">
        <v>5320</v>
      </c>
    </row>
    <row r="204" spans="1:32">
      <c r="A204" s="30">
        <v>69</v>
      </c>
      <c r="B204">
        <v>3</v>
      </c>
      <c r="C204" t="s">
        <v>14</v>
      </c>
      <c r="D204" s="79"/>
      <c r="F204" t="s">
        <v>410</v>
      </c>
      <c r="G204">
        <f t="shared" si="40"/>
        <v>100</v>
      </c>
      <c r="H204">
        <v>3</v>
      </c>
      <c r="I204" s="21" t="str">
        <f>INDEX(AutoWaveAffinity[Auto Wave Affinity ID],MATCH('Mission Enemy Waves'!K204,AutoWaveAffinity[QuestAffinityId],0))</f>
        <v>campaign-earth</v>
      </c>
      <c r="K204" s="21">
        <f>INDEX(Missions!K:K,MATCH('Mission Enemy Waves'!A:A,Missions!A:A,0))</f>
        <v>2</v>
      </c>
      <c r="L204" s="21">
        <f>INDEX(AffinityRel[AffinityWeak],MATCH(K204,AffinityRel[Affinity],0))</f>
        <v>3</v>
      </c>
      <c r="M204">
        <v>3</v>
      </c>
      <c r="N204" s="203">
        <v>3102</v>
      </c>
      <c r="O204">
        <f t="shared" si="41"/>
        <v>12</v>
      </c>
      <c r="P204" s="21">
        <f t="shared" si="39"/>
        <v>3</v>
      </c>
      <c r="T204" t="str">
        <f>IF(C204="Boss","--",INDEX('Enemy Waves'!AB:AB,IFERROR(MATCH('Mission Enemy Waves'!D:D,'Enemy Waves'!A:A,0),1)))</f>
        <v>Size Check</v>
      </c>
      <c r="U204">
        <f t="shared" si="34"/>
        <v>3</v>
      </c>
      <c r="V204">
        <f t="shared" si="35"/>
        <v>1</v>
      </c>
      <c r="W204">
        <f t="shared" si="36"/>
        <v>0</v>
      </c>
      <c r="X204">
        <f t="shared" si="37"/>
        <v>2</v>
      </c>
      <c r="AC204" t="str">
        <f t="shared" si="38"/>
        <v/>
      </c>
      <c r="AF204">
        <v>5302</v>
      </c>
    </row>
    <row r="205" spans="1:32">
      <c r="A205" s="30">
        <v>70</v>
      </c>
      <c r="B205">
        <v>1</v>
      </c>
      <c r="C205" t="s">
        <v>14</v>
      </c>
      <c r="D205" s="79"/>
      <c r="F205" t="s">
        <v>993</v>
      </c>
      <c r="G205">
        <f t="shared" si="40"/>
        <v>100</v>
      </c>
      <c r="H205">
        <v>3</v>
      </c>
      <c r="I205" s="21" t="str">
        <f>INDEX(AutoWaveAffinity[Auto Wave Affinity ID],MATCH('Mission Enemy Waves'!K205,AutoWaveAffinity[QuestAffinityId],0))</f>
        <v>campaign-earth</v>
      </c>
      <c r="K205" s="21">
        <f>INDEX(Missions!K:K,MATCH('Mission Enemy Waves'!A:A,Missions!A:A,0))</f>
        <v>2</v>
      </c>
      <c r="L205" s="21">
        <f>INDEX(AffinityRel[AffinityWeak],MATCH(K205,AffinityRel[Affinity],0))</f>
        <v>3</v>
      </c>
      <c r="M205">
        <v>3</v>
      </c>
      <c r="N205" s="203">
        <v>4211</v>
      </c>
      <c r="O205">
        <f t="shared" si="41"/>
        <v>13</v>
      </c>
      <c r="P205" s="21">
        <f t="shared" si="39"/>
        <v>4</v>
      </c>
      <c r="T205" t="str">
        <f>IF(C205="Boss","--",INDEX('Enemy Waves'!AB:AB,IFERROR(MATCH('Mission Enemy Waves'!D:D,'Enemy Waves'!A:A,0),1)))</f>
        <v>Size Check</v>
      </c>
      <c r="U205">
        <f t="shared" si="34"/>
        <v>4</v>
      </c>
      <c r="V205">
        <f t="shared" si="35"/>
        <v>2</v>
      </c>
      <c r="W205">
        <f t="shared" si="36"/>
        <v>1</v>
      </c>
      <c r="X205">
        <f t="shared" si="37"/>
        <v>1</v>
      </c>
      <c r="Z205">
        <v>4</v>
      </c>
      <c r="AA205">
        <v>5</v>
      </c>
      <c r="AC205" t="str">
        <f t="shared" si="38"/>
        <v/>
      </c>
      <c r="AD205">
        <v>21</v>
      </c>
      <c r="AF205">
        <v>3021</v>
      </c>
    </row>
    <row r="206" spans="1:32">
      <c r="A206" s="30">
        <v>70</v>
      </c>
      <c r="B206">
        <v>2</v>
      </c>
      <c r="C206" t="s">
        <v>14</v>
      </c>
      <c r="D206" s="79"/>
      <c r="F206" t="s">
        <v>413</v>
      </c>
      <c r="G206">
        <f t="shared" si="40"/>
        <v>100</v>
      </c>
      <c r="H206">
        <v>3</v>
      </c>
      <c r="I206" s="21" t="str">
        <f>INDEX(AutoWaveAffinity[Auto Wave Affinity ID],MATCH('Mission Enemy Waves'!K206,AutoWaveAffinity[QuestAffinityId],0))</f>
        <v>campaign-earth</v>
      </c>
      <c r="K206" s="21">
        <f>INDEX(Missions!K:K,MATCH('Mission Enemy Waves'!A:A,Missions!A:A,0))</f>
        <v>2</v>
      </c>
      <c r="L206" s="21">
        <f>INDEX(AffinityRel[AffinityWeak],MATCH(K206,AffinityRel[Affinity],0))</f>
        <v>3</v>
      </c>
      <c r="M206">
        <v>3</v>
      </c>
      <c r="N206" s="203">
        <v>2020</v>
      </c>
      <c r="O206">
        <f t="shared" si="41"/>
        <v>13</v>
      </c>
      <c r="P206" s="21">
        <f t="shared" si="39"/>
        <v>4</v>
      </c>
      <c r="T206" t="str">
        <f>IF(C206="Boss","--",INDEX('Enemy Waves'!AB:AB,IFERROR(MATCH('Mission Enemy Waves'!D:D,'Enemy Waves'!A:A,0),1)))</f>
        <v>Size Check</v>
      </c>
      <c r="U206">
        <f t="shared" si="34"/>
        <v>2</v>
      </c>
      <c r="V206">
        <f t="shared" si="35"/>
        <v>0</v>
      </c>
      <c r="W206">
        <f t="shared" si="36"/>
        <v>2</v>
      </c>
      <c r="X206">
        <f t="shared" si="37"/>
        <v>0</v>
      </c>
      <c r="Z206">
        <v>4</v>
      </c>
      <c r="AA206">
        <v>5</v>
      </c>
      <c r="AC206" t="str">
        <f t="shared" si="38"/>
        <v/>
      </c>
      <c r="AF206">
        <v>3012</v>
      </c>
    </row>
    <row r="207" spans="1:32">
      <c r="A207" s="30">
        <v>70</v>
      </c>
      <c r="B207">
        <v>3</v>
      </c>
      <c r="C207" t="s">
        <v>14</v>
      </c>
      <c r="D207" s="79"/>
      <c r="F207" t="s">
        <v>409</v>
      </c>
      <c r="G207">
        <f t="shared" si="40"/>
        <v>100</v>
      </c>
      <c r="H207">
        <v>3</v>
      </c>
      <c r="I207" s="21" t="str">
        <f>INDEX(AutoWaveAffinity[Auto Wave Affinity ID],MATCH('Mission Enemy Waves'!K207,AutoWaveAffinity[QuestAffinityId],0))</f>
        <v>campaign-earth</v>
      </c>
      <c r="K207" s="21">
        <f>INDEX(Missions!K:K,MATCH('Mission Enemy Waves'!A:A,Missions!A:A,0))</f>
        <v>2</v>
      </c>
      <c r="L207" s="21">
        <f>INDEX(AffinityRel[AffinityWeak],MATCH(K207,AffinityRel[Affinity],0))</f>
        <v>3</v>
      </c>
      <c r="M207">
        <v>3</v>
      </c>
      <c r="N207" s="203">
        <v>2200</v>
      </c>
      <c r="O207">
        <f t="shared" si="41"/>
        <v>13</v>
      </c>
      <c r="P207" s="21">
        <f t="shared" si="39"/>
        <v>4</v>
      </c>
      <c r="T207" t="str">
        <f>IF(C207="Boss","--",INDEX('Enemy Waves'!AB:AB,IFERROR(MATCH('Mission Enemy Waves'!D:D,'Enemy Waves'!A:A,0),1)))</f>
        <v>Size Check</v>
      </c>
      <c r="U207">
        <f t="shared" si="34"/>
        <v>2</v>
      </c>
      <c r="V207">
        <f t="shared" si="35"/>
        <v>2</v>
      </c>
      <c r="W207">
        <f t="shared" si="36"/>
        <v>0</v>
      </c>
      <c r="X207">
        <f t="shared" si="37"/>
        <v>0</v>
      </c>
      <c r="AC207" t="str">
        <f t="shared" si="38"/>
        <v/>
      </c>
      <c r="AF207">
        <v>3003</v>
      </c>
    </row>
    <row r="208" spans="1:32">
      <c r="A208" s="30">
        <v>70</v>
      </c>
      <c r="B208">
        <v>4</v>
      </c>
      <c r="C208" t="s">
        <v>14</v>
      </c>
      <c r="D208" s="79"/>
      <c r="F208" t="s">
        <v>412</v>
      </c>
      <c r="G208">
        <f t="shared" si="40"/>
        <v>100</v>
      </c>
      <c r="H208">
        <v>3</v>
      </c>
      <c r="I208" s="21" t="str">
        <f>INDEX(AutoWaveAffinity[Auto Wave Affinity ID],MATCH('Mission Enemy Waves'!K208,AutoWaveAffinity[QuestAffinityId],0))</f>
        <v>campaign-earth</v>
      </c>
      <c r="K208" s="21">
        <f>INDEX(Missions!K:K,MATCH('Mission Enemy Waves'!A:A,Missions!A:A,0))</f>
        <v>2</v>
      </c>
      <c r="L208" s="21">
        <f>INDEX(AffinityRel[AffinityWeak],MATCH(K208,AffinityRel[Affinity],0))</f>
        <v>3</v>
      </c>
      <c r="M208">
        <v>3</v>
      </c>
      <c r="N208" s="203">
        <v>5221</v>
      </c>
      <c r="O208">
        <f t="shared" si="41"/>
        <v>13</v>
      </c>
      <c r="P208" s="21">
        <f t="shared" si="39"/>
        <v>4</v>
      </c>
      <c r="T208" t="str">
        <f>IF(C208="Boss","--",INDEX('Enemy Waves'!AB:AB,IFERROR(MATCH('Mission Enemy Waves'!D:D,'Enemy Waves'!A:A,0),1)))</f>
        <v>Size Check</v>
      </c>
      <c r="U208">
        <f t="shared" si="34"/>
        <v>5</v>
      </c>
      <c r="V208">
        <f t="shared" si="35"/>
        <v>2</v>
      </c>
      <c r="W208">
        <f t="shared" si="36"/>
        <v>2</v>
      </c>
      <c r="X208">
        <f t="shared" si="37"/>
        <v>1</v>
      </c>
      <c r="AC208" t="str">
        <f t="shared" si="38"/>
        <v/>
      </c>
      <c r="AF208">
        <v>3300</v>
      </c>
    </row>
    <row r="209" spans="1:32">
      <c r="A209" s="30">
        <v>71</v>
      </c>
      <c r="B209">
        <v>1</v>
      </c>
      <c r="C209" t="s">
        <v>14</v>
      </c>
      <c r="D209" s="79"/>
      <c r="F209" t="s">
        <v>410</v>
      </c>
      <c r="G209">
        <f t="shared" si="40"/>
        <v>100</v>
      </c>
      <c r="H209">
        <v>3</v>
      </c>
      <c r="I209" s="21" t="str">
        <f>INDEX(AutoWaveAffinity[Auto Wave Affinity ID],MATCH('Mission Enemy Waves'!K209,AutoWaveAffinity[QuestAffinityId],0))</f>
        <v>campaign-water</v>
      </c>
      <c r="K209" s="21">
        <f>INDEX(Missions!K:K,MATCH('Mission Enemy Waves'!A:A,Missions!A:A,0))</f>
        <v>3</v>
      </c>
      <c r="L209" s="21">
        <f>INDEX(AffinityRel[AffinityWeak],MATCH(K209,AffinityRel[Affinity],0))</f>
        <v>1</v>
      </c>
      <c r="M209">
        <v>3</v>
      </c>
      <c r="N209" s="203">
        <v>3021</v>
      </c>
      <c r="O209">
        <f t="shared" si="41"/>
        <v>9</v>
      </c>
      <c r="P209" s="21">
        <f t="shared" si="39"/>
        <v>3</v>
      </c>
      <c r="T209" t="str">
        <f>IF(C209="Boss","--",INDEX('Enemy Waves'!AB:AB,IFERROR(MATCH('Mission Enemy Waves'!D:D,'Enemy Waves'!A:A,0),1)))</f>
        <v>Size Check</v>
      </c>
      <c r="U209">
        <f t="shared" si="34"/>
        <v>3</v>
      </c>
      <c r="V209">
        <f t="shared" si="35"/>
        <v>0</v>
      </c>
      <c r="W209">
        <f t="shared" si="36"/>
        <v>2</v>
      </c>
      <c r="X209">
        <f t="shared" si="37"/>
        <v>1</v>
      </c>
      <c r="Z209">
        <v>1</v>
      </c>
      <c r="AA209">
        <v>4</v>
      </c>
      <c r="AC209" t="str">
        <f t="shared" si="38"/>
        <v/>
      </c>
      <c r="AD209">
        <v>22</v>
      </c>
      <c r="AF209">
        <v>2200</v>
      </c>
    </row>
    <row r="210" spans="1:32">
      <c r="A210" s="30">
        <v>71</v>
      </c>
      <c r="B210">
        <v>2</v>
      </c>
      <c r="C210" t="s">
        <v>14</v>
      </c>
      <c r="D210" s="79"/>
      <c r="F210" t="s">
        <v>417</v>
      </c>
      <c r="G210">
        <f t="shared" si="40"/>
        <v>100</v>
      </c>
      <c r="H210">
        <v>3</v>
      </c>
      <c r="I210" s="21" t="str">
        <f>INDEX(AutoWaveAffinity[Auto Wave Affinity ID],MATCH('Mission Enemy Waves'!K210,AutoWaveAffinity[QuestAffinityId],0))</f>
        <v>campaign-water</v>
      </c>
      <c r="K210" s="21">
        <f>INDEX(Missions!K:K,MATCH('Mission Enemy Waves'!A:A,Missions!A:A,0))</f>
        <v>3</v>
      </c>
      <c r="L210" s="21">
        <f>INDEX(AffinityRel[AffinityWeak],MATCH(K210,AffinityRel[Affinity],0))</f>
        <v>1</v>
      </c>
      <c r="M210">
        <v>3</v>
      </c>
      <c r="N210" s="203">
        <v>3300</v>
      </c>
      <c r="O210">
        <f t="shared" si="41"/>
        <v>9</v>
      </c>
      <c r="P210" s="21">
        <f t="shared" si="39"/>
        <v>3</v>
      </c>
      <c r="T210" t="str">
        <f>IF(C210="Boss","--",INDEX('Enemy Waves'!AB:AB,IFERROR(MATCH('Mission Enemy Waves'!D:D,'Enemy Waves'!A:A,0),1)))</f>
        <v>Size Check</v>
      </c>
      <c r="U210">
        <f t="shared" si="34"/>
        <v>3</v>
      </c>
      <c r="V210">
        <f t="shared" si="35"/>
        <v>3</v>
      </c>
      <c r="W210">
        <f t="shared" si="36"/>
        <v>0</v>
      </c>
      <c r="X210">
        <f t="shared" si="37"/>
        <v>0</v>
      </c>
      <c r="Z210">
        <v>1</v>
      </c>
      <c r="AA210">
        <v>4</v>
      </c>
      <c r="AC210" t="str">
        <f t="shared" si="38"/>
        <v/>
      </c>
      <c r="AF210">
        <v>2110</v>
      </c>
    </row>
    <row r="211" spans="1:32">
      <c r="A211" s="30">
        <v>71</v>
      </c>
      <c r="B211">
        <v>3</v>
      </c>
      <c r="C211" t="s">
        <v>14</v>
      </c>
      <c r="D211" s="79"/>
      <c r="F211" t="s">
        <v>410</v>
      </c>
      <c r="G211">
        <f t="shared" si="40"/>
        <v>100</v>
      </c>
      <c r="H211">
        <v>3</v>
      </c>
      <c r="I211" s="21" t="str">
        <f>INDEX(AutoWaveAffinity[Auto Wave Affinity ID],MATCH('Mission Enemy Waves'!K211,AutoWaveAffinity[QuestAffinityId],0))</f>
        <v>campaign-water</v>
      </c>
      <c r="K211" s="21">
        <f>INDEX(Missions!K:K,MATCH('Mission Enemy Waves'!A:A,Missions!A:A,0))</f>
        <v>3</v>
      </c>
      <c r="L211" s="21">
        <f>INDEX(AffinityRel[AffinityWeak],MATCH(K211,AffinityRel[Affinity],0))</f>
        <v>1</v>
      </c>
      <c r="M211">
        <v>3</v>
      </c>
      <c r="N211" s="203">
        <v>3021</v>
      </c>
      <c r="O211">
        <f t="shared" si="41"/>
        <v>9</v>
      </c>
      <c r="P211" s="21">
        <f t="shared" si="39"/>
        <v>3</v>
      </c>
      <c r="T211" t="str">
        <f>IF(C211="Boss","--",INDEX('Enemy Waves'!AB:AB,IFERROR(MATCH('Mission Enemy Waves'!D:D,'Enemy Waves'!A:A,0),1)))</f>
        <v>Size Check</v>
      </c>
      <c r="U211">
        <f t="shared" si="34"/>
        <v>3</v>
      </c>
      <c r="V211">
        <f t="shared" si="35"/>
        <v>0</v>
      </c>
      <c r="W211">
        <f t="shared" si="36"/>
        <v>2</v>
      </c>
      <c r="X211">
        <f t="shared" si="37"/>
        <v>1</v>
      </c>
      <c r="AC211" t="str">
        <f t="shared" si="38"/>
        <v/>
      </c>
      <c r="AF211">
        <v>2020</v>
      </c>
    </row>
    <row r="212" spans="1:32">
      <c r="A212" s="30">
        <v>72</v>
      </c>
      <c r="B212">
        <v>1</v>
      </c>
      <c r="C212" t="s">
        <v>14</v>
      </c>
      <c r="D212" s="79"/>
      <c r="F212" t="s">
        <v>410</v>
      </c>
      <c r="G212">
        <f t="shared" si="40"/>
        <v>100</v>
      </c>
      <c r="H212">
        <v>3</v>
      </c>
      <c r="I212" s="21" t="str">
        <f>INDEX(AutoWaveAffinity[Auto Wave Affinity ID],MATCH('Mission Enemy Waves'!K212,AutoWaveAffinity[QuestAffinityId],0))</f>
        <v>campaign-water</v>
      </c>
      <c r="K212" s="21">
        <f>INDEX(Missions!K:K,MATCH('Mission Enemy Waves'!A:A,Missions!A:A,0))</f>
        <v>3</v>
      </c>
      <c r="L212" s="21">
        <f>INDEX(AffinityRel[AffinityWeak],MATCH(K212,AffinityRel[Affinity],0))</f>
        <v>1</v>
      </c>
      <c r="M212">
        <v>3</v>
      </c>
      <c r="N212" s="203">
        <v>3021</v>
      </c>
      <c r="O212">
        <f t="shared" si="41"/>
        <v>11</v>
      </c>
      <c r="P212" s="21">
        <f t="shared" si="39"/>
        <v>3</v>
      </c>
      <c r="T212" t="str">
        <f>IF(C212="Boss","--",INDEX('Enemy Waves'!AB:AB,IFERROR(MATCH('Mission Enemy Waves'!D:D,'Enemy Waves'!A:A,0),1)))</f>
        <v>Size Check</v>
      </c>
      <c r="U212">
        <f t="shared" si="34"/>
        <v>3</v>
      </c>
      <c r="V212">
        <f t="shared" si="35"/>
        <v>0</v>
      </c>
      <c r="W212">
        <f t="shared" si="36"/>
        <v>2</v>
      </c>
      <c r="X212">
        <f t="shared" si="37"/>
        <v>1</v>
      </c>
      <c r="Z212">
        <v>2</v>
      </c>
      <c r="AA212">
        <v>4</v>
      </c>
      <c r="AC212" t="str">
        <f t="shared" si="38"/>
        <v/>
      </c>
      <c r="AD212">
        <v>23</v>
      </c>
      <c r="AF212">
        <v>2101</v>
      </c>
    </row>
    <row r="213" spans="1:32">
      <c r="A213" s="30">
        <v>72</v>
      </c>
      <c r="B213">
        <v>2</v>
      </c>
      <c r="C213" t="s">
        <v>14</v>
      </c>
      <c r="D213" s="79"/>
      <c r="F213" t="s">
        <v>412</v>
      </c>
      <c r="G213">
        <f t="shared" si="40"/>
        <v>100</v>
      </c>
      <c r="H213">
        <v>3</v>
      </c>
      <c r="I213" s="21" t="str">
        <f>INDEX(AutoWaveAffinity[Auto Wave Affinity ID],MATCH('Mission Enemy Waves'!K213,AutoWaveAffinity[QuestAffinityId],0))</f>
        <v>campaign-water</v>
      </c>
      <c r="K213" s="21">
        <f>INDEX(Missions!K:K,MATCH('Mission Enemy Waves'!A:A,Missions!A:A,0))</f>
        <v>3</v>
      </c>
      <c r="L213" s="21">
        <f>INDEX(AffinityRel[AffinityWeak],MATCH(K213,AffinityRel[Affinity],0))</f>
        <v>1</v>
      </c>
      <c r="M213">
        <v>3</v>
      </c>
      <c r="N213" s="203">
        <v>5221</v>
      </c>
      <c r="O213">
        <f t="shared" si="41"/>
        <v>11</v>
      </c>
      <c r="P213" s="21">
        <f t="shared" si="39"/>
        <v>3</v>
      </c>
      <c r="T213" t="str">
        <f>IF(C213="Boss","--",INDEX('Enemy Waves'!AB:AB,IFERROR(MATCH('Mission Enemy Waves'!D:D,'Enemy Waves'!A:A,0),1)))</f>
        <v>Size Check</v>
      </c>
      <c r="U213">
        <f t="shared" ref="U213:U244" si="42">SUM(V213:X213)</f>
        <v>5</v>
      </c>
      <c r="V213">
        <f t="shared" ref="V213:V244" si="43">INT(LEFT(RIGHT($N213,3),1))</f>
        <v>2</v>
      </c>
      <c r="W213">
        <f t="shared" ref="W213:W244" si="44">INT(LEFT(RIGHT($N213,2),1))</f>
        <v>2</v>
      </c>
      <c r="X213">
        <f t="shared" ref="X213:X244" si="45">INT(LEFT(RIGHT($N213,1),1))</f>
        <v>1</v>
      </c>
      <c r="Z213">
        <v>2</v>
      </c>
      <c r="AA213">
        <v>4</v>
      </c>
      <c r="AC213" t="str">
        <f t="shared" ref="AC213:AC244" si="46">IF(INT(U213&amp;V213&amp;W213&amp;X213)=N213,"","ERR")</f>
        <v/>
      </c>
      <c r="AF213">
        <v>2002</v>
      </c>
    </row>
    <row r="214" spans="1:32">
      <c r="A214" s="30">
        <v>72</v>
      </c>
      <c r="B214">
        <v>3</v>
      </c>
      <c r="C214" t="s">
        <v>14</v>
      </c>
      <c r="D214" s="79"/>
      <c r="F214" t="s">
        <v>410</v>
      </c>
      <c r="G214">
        <f t="shared" si="40"/>
        <v>100</v>
      </c>
      <c r="H214">
        <v>3</v>
      </c>
      <c r="I214" s="21" t="str">
        <f>INDEX(AutoWaveAffinity[Auto Wave Affinity ID],MATCH('Mission Enemy Waves'!K214,AutoWaveAffinity[QuestAffinityId],0))</f>
        <v>campaign-water</v>
      </c>
      <c r="K214" s="21">
        <f>INDEX(Missions!K:K,MATCH('Mission Enemy Waves'!A:A,Missions!A:A,0))</f>
        <v>3</v>
      </c>
      <c r="L214" s="21">
        <f>INDEX(AffinityRel[AffinityWeak],MATCH(K214,AffinityRel[Affinity],0))</f>
        <v>1</v>
      </c>
      <c r="M214">
        <v>3</v>
      </c>
      <c r="N214" s="203">
        <v>3030</v>
      </c>
      <c r="O214">
        <f t="shared" si="41"/>
        <v>11</v>
      </c>
      <c r="P214" s="21">
        <f t="shared" si="39"/>
        <v>3</v>
      </c>
      <c r="T214" t="str">
        <f>IF(C214="Boss","--",INDEX('Enemy Waves'!AB:AB,IFERROR(MATCH('Mission Enemy Waves'!D:D,'Enemy Waves'!A:A,0),1)))</f>
        <v>Size Check</v>
      </c>
      <c r="U214">
        <f t="shared" si="42"/>
        <v>3</v>
      </c>
      <c r="V214">
        <f t="shared" si="43"/>
        <v>0</v>
      </c>
      <c r="W214">
        <f t="shared" si="44"/>
        <v>3</v>
      </c>
      <c r="X214">
        <f t="shared" si="45"/>
        <v>0</v>
      </c>
      <c r="AC214" t="str">
        <f t="shared" si="46"/>
        <v/>
      </c>
      <c r="AF214">
        <v>3021</v>
      </c>
    </row>
    <row r="215" spans="1:32">
      <c r="A215" s="30">
        <v>73</v>
      </c>
      <c r="B215">
        <v>1</v>
      </c>
      <c r="C215" t="s">
        <v>14</v>
      </c>
      <c r="D215" s="79"/>
      <c r="F215" t="s">
        <v>1013</v>
      </c>
      <c r="G215">
        <f t="shared" si="40"/>
        <v>100</v>
      </c>
      <c r="H215">
        <v>3</v>
      </c>
      <c r="I215" s="21" t="str">
        <f>INDEX(AutoWaveAffinity[Auto Wave Affinity ID],MATCH('Mission Enemy Waves'!K215,AutoWaveAffinity[QuestAffinityId],0))</f>
        <v>campaign-water</v>
      </c>
      <c r="K215" s="21">
        <f>INDEX(Missions!K:K,MATCH('Mission Enemy Waves'!A:A,Missions!A:A,0))</f>
        <v>3</v>
      </c>
      <c r="L215" s="21">
        <f>INDEX(AffinityRel[AffinityWeak],MATCH(K215,AffinityRel[Affinity],0))</f>
        <v>1</v>
      </c>
      <c r="M215">
        <v>3</v>
      </c>
      <c r="N215" s="203">
        <v>4211</v>
      </c>
      <c r="O215">
        <f t="shared" si="41"/>
        <v>8</v>
      </c>
      <c r="P215" s="21">
        <f t="shared" si="39"/>
        <v>2</v>
      </c>
      <c r="T215" t="str">
        <f>IF(C215="Boss","--",INDEX('Enemy Waves'!AB:AB,IFERROR(MATCH('Mission Enemy Waves'!D:D,'Enemy Waves'!A:A,0),1)))</f>
        <v>Size Check</v>
      </c>
      <c r="U215">
        <f t="shared" si="42"/>
        <v>4</v>
      </c>
      <c r="V215">
        <f t="shared" si="43"/>
        <v>2</v>
      </c>
      <c r="W215">
        <f t="shared" si="44"/>
        <v>1</v>
      </c>
      <c r="X215">
        <f t="shared" si="45"/>
        <v>1</v>
      </c>
      <c r="Z215">
        <v>3</v>
      </c>
      <c r="AA215">
        <v>3</v>
      </c>
      <c r="AC215" t="str">
        <f t="shared" si="46"/>
        <v/>
      </c>
      <c r="AD215">
        <v>24</v>
      </c>
      <c r="AF215">
        <v>3003</v>
      </c>
    </row>
    <row r="216" spans="1:32">
      <c r="A216" s="30">
        <v>73</v>
      </c>
      <c r="B216">
        <v>2</v>
      </c>
      <c r="C216" t="s">
        <v>14</v>
      </c>
      <c r="D216" s="79"/>
      <c r="F216" t="s">
        <v>998</v>
      </c>
      <c r="G216">
        <f t="shared" si="40"/>
        <v>100</v>
      </c>
      <c r="H216">
        <v>3</v>
      </c>
      <c r="I216" s="21" t="str">
        <f>INDEX(AutoWaveAffinity[Auto Wave Affinity ID],MATCH('Mission Enemy Waves'!K216,AutoWaveAffinity[QuestAffinityId],0))</f>
        <v>campaign-water</v>
      </c>
      <c r="K216" s="21">
        <f>INDEX(Missions!K:K,MATCH('Mission Enemy Waves'!A:A,Missions!A:A,0))</f>
        <v>3</v>
      </c>
      <c r="L216" s="21">
        <f>INDEX(AffinityRel[AffinityWeak],MATCH(K216,AffinityRel[Affinity],0))</f>
        <v>1</v>
      </c>
      <c r="M216">
        <v>3</v>
      </c>
      <c r="N216" s="203">
        <v>4112</v>
      </c>
      <c r="O216">
        <f t="shared" si="41"/>
        <v>8</v>
      </c>
      <c r="P216" s="21">
        <f t="shared" si="39"/>
        <v>2</v>
      </c>
      <c r="T216" t="str">
        <f>IF(C216="Boss","--",INDEX('Enemy Waves'!AB:AB,IFERROR(MATCH('Mission Enemy Waves'!D:D,'Enemy Waves'!A:A,0),1)))</f>
        <v>Size Check</v>
      </c>
      <c r="U216">
        <f t="shared" si="42"/>
        <v>4</v>
      </c>
      <c r="V216">
        <f t="shared" si="43"/>
        <v>1</v>
      </c>
      <c r="W216">
        <f t="shared" si="44"/>
        <v>1</v>
      </c>
      <c r="X216">
        <f t="shared" si="45"/>
        <v>2</v>
      </c>
      <c r="Z216">
        <v>3</v>
      </c>
      <c r="AA216">
        <v>3</v>
      </c>
      <c r="AC216" t="str">
        <f t="shared" si="46"/>
        <v/>
      </c>
      <c r="AF216">
        <v>3300</v>
      </c>
    </row>
    <row r="217" spans="1:32">
      <c r="A217" s="30">
        <v>74</v>
      </c>
      <c r="B217">
        <v>1</v>
      </c>
      <c r="C217" t="s">
        <v>14</v>
      </c>
      <c r="D217" s="79"/>
      <c r="F217" t="s">
        <v>410</v>
      </c>
      <c r="G217">
        <f t="shared" si="40"/>
        <v>100</v>
      </c>
      <c r="H217">
        <v>3</v>
      </c>
      <c r="I217" s="21" t="str">
        <f>INDEX(AutoWaveAffinity[Auto Wave Affinity ID],MATCH('Mission Enemy Waves'!K217,AutoWaveAffinity[QuestAffinityId],0))</f>
        <v>campaign-water</v>
      </c>
      <c r="K217" s="21">
        <f>INDEX(Missions!K:K,MATCH('Mission Enemy Waves'!A:A,Missions!A:A,0))</f>
        <v>3</v>
      </c>
      <c r="L217" s="21">
        <f>INDEX(AffinityRel[AffinityWeak],MATCH(K217,AffinityRel[Affinity],0))</f>
        <v>1</v>
      </c>
      <c r="M217">
        <v>3</v>
      </c>
      <c r="N217" s="203">
        <v>3120</v>
      </c>
      <c r="O217">
        <f t="shared" si="41"/>
        <v>13</v>
      </c>
      <c r="P217" s="21">
        <f t="shared" si="39"/>
        <v>4</v>
      </c>
      <c r="T217" t="str">
        <f>IF(C217="Boss","--",INDEX('Enemy Waves'!AB:AB,IFERROR(MATCH('Mission Enemy Waves'!D:D,'Enemy Waves'!A:A,0),1)))</f>
        <v>Size Check</v>
      </c>
      <c r="U217">
        <f t="shared" si="42"/>
        <v>3</v>
      </c>
      <c r="V217">
        <f t="shared" si="43"/>
        <v>1</v>
      </c>
      <c r="W217">
        <f t="shared" si="44"/>
        <v>2</v>
      </c>
      <c r="X217">
        <f t="shared" si="45"/>
        <v>0</v>
      </c>
      <c r="Z217">
        <v>4</v>
      </c>
      <c r="AA217">
        <v>5</v>
      </c>
      <c r="AC217" t="str">
        <f t="shared" si="46"/>
        <v/>
      </c>
      <c r="AD217">
        <v>25</v>
      </c>
      <c r="AF217">
        <v>4211</v>
      </c>
    </row>
    <row r="218" spans="1:32">
      <c r="A218" s="30">
        <v>74</v>
      </c>
      <c r="B218">
        <v>2</v>
      </c>
      <c r="C218" t="s">
        <v>14</v>
      </c>
      <c r="D218" s="79"/>
      <c r="F218" t="s">
        <v>417</v>
      </c>
      <c r="G218">
        <f t="shared" si="40"/>
        <v>100</v>
      </c>
      <c r="H218">
        <v>3</v>
      </c>
      <c r="I218" s="21" t="str">
        <f>INDEX(AutoWaveAffinity[Auto Wave Affinity ID],MATCH('Mission Enemy Waves'!K218,AutoWaveAffinity[QuestAffinityId],0))</f>
        <v>campaign-water</v>
      </c>
      <c r="K218" s="21">
        <f>INDEX(Missions!K:K,MATCH('Mission Enemy Waves'!A:A,Missions!A:A,0))</f>
        <v>3</v>
      </c>
      <c r="L218" s="21">
        <f>INDEX(AffinityRel[AffinityWeak],MATCH(K218,AffinityRel[Affinity],0))</f>
        <v>1</v>
      </c>
      <c r="M218">
        <v>3</v>
      </c>
      <c r="N218" s="203">
        <v>3201</v>
      </c>
      <c r="O218">
        <f t="shared" si="41"/>
        <v>13</v>
      </c>
      <c r="P218" s="21">
        <f t="shared" si="39"/>
        <v>4</v>
      </c>
      <c r="T218" t="str">
        <f>IF(C218="Boss","--",INDEX('Enemy Waves'!AB:AB,IFERROR(MATCH('Mission Enemy Waves'!D:D,'Enemy Waves'!A:A,0),1)))</f>
        <v>Size Check</v>
      </c>
      <c r="U218">
        <f t="shared" si="42"/>
        <v>3</v>
      </c>
      <c r="V218">
        <f t="shared" si="43"/>
        <v>2</v>
      </c>
      <c r="W218">
        <f t="shared" si="44"/>
        <v>0</v>
      </c>
      <c r="X218">
        <f t="shared" si="45"/>
        <v>1</v>
      </c>
      <c r="Z218">
        <v>4</v>
      </c>
      <c r="AA218">
        <v>5</v>
      </c>
      <c r="AC218" t="str">
        <f t="shared" si="46"/>
        <v/>
      </c>
      <c r="AF218">
        <v>4202</v>
      </c>
    </row>
    <row r="219" spans="1:32">
      <c r="A219" s="30">
        <v>74</v>
      </c>
      <c r="B219">
        <v>3</v>
      </c>
      <c r="C219" t="s">
        <v>14</v>
      </c>
      <c r="D219" s="79"/>
      <c r="F219" t="s">
        <v>417</v>
      </c>
      <c r="G219">
        <f t="shared" si="40"/>
        <v>100</v>
      </c>
      <c r="H219">
        <v>3</v>
      </c>
      <c r="I219" s="21" t="str">
        <f>INDEX(AutoWaveAffinity[Auto Wave Affinity ID],MATCH('Mission Enemy Waves'!K219,AutoWaveAffinity[QuestAffinityId],0))</f>
        <v>campaign-water</v>
      </c>
      <c r="K219" s="21">
        <f>INDEX(Missions!K:K,MATCH('Mission Enemy Waves'!A:A,Missions!A:A,0))</f>
        <v>3</v>
      </c>
      <c r="L219" s="21">
        <f>INDEX(AffinityRel[AffinityWeak],MATCH(K219,AffinityRel[Affinity],0))</f>
        <v>1</v>
      </c>
      <c r="M219">
        <v>3</v>
      </c>
      <c r="N219" s="203">
        <v>3210</v>
      </c>
      <c r="O219">
        <f t="shared" si="41"/>
        <v>13</v>
      </c>
      <c r="P219" s="21">
        <f t="shared" si="39"/>
        <v>4</v>
      </c>
      <c r="T219" t="str">
        <f>IF(C219="Boss","--",INDEX('Enemy Waves'!AB:AB,IFERROR(MATCH('Mission Enemy Waves'!D:D,'Enemy Waves'!A:A,0),1)))</f>
        <v>Size Check</v>
      </c>
      <c r="U219">
        <f t="shared" si="42"/>
        <v>3</v>
      </c>
      <c r="V219">
        <f t="shared" si="43"/>
        <v>2</v>
      </c>
      <c r="W219">
        <f t="shared" si="44"/>
        <v>1</v>
      </c>
      <c r="X219">
        <f t="shared" si="45"/>
        <v>0</v>
      </c>
      <c r="AC219" t="str">
        <f t="shared" si="46"/>
        <v/>
      </c>
      <c r="AF219">
        <v>4130</v>
      </c>
    </row>
    <row r="220" spans="1:32">
      <c r="A220" s="30">
        <v>74</v>
      </c>
      <c r="B220">
        <v>4</v>
      </c>
      <c r="C220" t="s">
        <v>14</v>
      </c>
      <c r="D220" s="79"/>
      <c r="F220" t="s">
        <v>1013</v>
      </c>
      <c r="G220">
        <f t="shared" si="40"/>
        <v>100</v>
      </c>
      <c r="H220">
        <v>3</v>
      </c>
      <c r="I220" s="21" t="str">
        <f>INDEX(AutoWaveAffinity[Auto Wave Affinity ID],MATCH('Mission Enemy Waves'!K220,AutoWaveAffinity[QuestAffinityId],0))</f>
        <v>campaign-water</v>
      </c>
      <c r="K220" s="21">
        <f>INDEX(Missions!K:K,MATCH('Mission Enemy Waves'!A:A,Missions!A:A,0))</f>
        <v>3</v>
      </c>
      <c r="L220" s="21">
        <f>INDEX(AffinityRel[AffinityWeak],MATCH(K220,AffinityRel[Affinity],0))</f>
        <v>1</v>
      </c>
      <c r="M220">
        <v>3</v>
      </c>
      <c r="N220" s="203">
        <v>4211</v>
      </c>
      <c r="O220">
        <f t="shared" si="41"/>
        <v>13</v>
      </c>
      <c r="P220" s="21">
        <f t="shared" si="39"/>
        <v>4</v>
      </c>
      <c r="T220" t="str">
        <f>IF(C220="Boss","--",INDEX('Enemy Waves'!AB:AB,IFERROR(MATCH('Mission Enemy Waves'!D:D,'Enemy Waves'!A:A,0),1)))</f>
        <v>Size Check</v>
      </c>
      <c r="U220">
        <f t="shared" si="42"/>
        <v>4</v>
      </c>
      <c r="V220">
        <f t="shared" si="43"/>
        <v>2</v>
      </c>
      <c r="W220">
        <f t="shared" si="44"/>
        <v>1</v>
      </c>
      <c r="X220">
        <f t="shared" si="45"/>
        <v>1</v>
      </c>
      <c r="AC220" t="str">
        <f t="shared" si="46"/>
        <v/>
      </c>
      <c r="AF220">
        <v>4211</v>
      </c>
    </row>
    <row r="221" spans="1:32">
      <c r="A221" s="30">
        <v>75</v>
      </c>
      <c r="B221">
        <v>1</v>
      </c>
      <c r="C221" t="s">
        <v>14</v>
      </c>
      <c r="D221" s="79"/>
      <c r="F221" t="s">
        <v>420</v>
      </c>
      <c r="G221">
        <f t="shared" si="40"/>
        <v>100</v>
      </c>
      <c r="H221">
        <v>3</v>
      </c>
      <c r="I221" s="21" t="str">
        <f>INDEX(AutoWaveAffinity[Auto Wave Affinity ID],MATCH('Mission Enemy Waves'!K221,AutoWaveAffinity[QuestAffinityId],0))</f>
        <v>campaign-dark</v>
      </c>
      <c r="K221" s="21">
        <f>INDEX(Missions!K:K,MATCH('Mission Enemy Waves'!A:A,Missions!A:A,0))</f>
        <v>5</v>
      </c>
      <c r="L221" s="21">
        <f>INDEX(AffinityRel[AffinityWeak],MATCH(K221,AffinityRel[Affinity],0))</f>
        <v>4</v>
      </c>
      <c r="M221">
        <v>3</v>
      </c>
      <c r="N221" s="203">
        <v>5320</v>
      </c>
      <c r="O221">
        <f t="shared" si="41"/>
        <v>14</v>
      </c>
      <c r="P221" s="21">
        <f t="shared" si="39"/>
        <v>3</v>
      </c>
      <c r="T221" t="str">
        <f>IF(C221="Boss","--",INDEX('Enemy Waves'!AB:AB,IFERROR(MATCH('Mission Enemy Waves'!D:D,'Enemy Waves'!A:A,0),1)))</f>
        <v>Size Check</v>
      </c>
      <c r="U221">
        <f t="shared" si="42"/>
        <v>5</v>
      </c>
      <c r="V221">
        <f t="shared" si="43"/>
        <v>3</v>
      </c>
      <c r="W221">
        <f t="shared" si="44"/>
        <v>2</v>
      </c>
      <c r="X221">
        <f t="shared" si="45"/>
        <v>0</v>
      </c>
      <c r="Z221">
        <v>1</v>
      </c>
      <c r="AA221">
        <v>4</v>
      </c>
      <c r="AC221" t="str">
        <f t="shared" si="46"/>
        <v/>
      </c>
      <c r="AD221">
        <v>26</v>
      </c>
      <c r="AF221">
        <v>5230</v>
      </c>
    </row>
    <row r="222" spans="1:32">
      <c r="A222" s="30">
        <v>75</v>
      </c>
      <c r="B222">
        <v>2</v>
      </c>
      <c r="C222" t="s">
        <v>14</v>
      </c>
      <c r="D222" s="79"/>
      <c r="F222" t="s">
        <v>998</v>
      </c>
      <c r="G222">
        <f t="shared" si="40"/>
        <v>100</v>
      </c>
      <c r="H222">
        <v>3</v>
      </c>
      <c r="I222" s="21" t="str">
        <f>INDEX(AutoWaveAffinity[Auto Wave Affinity ID],MATCH('Mission Enemy Waves'!K222,AutoWaveAffinity[QuestAffinityId],0))</f>
        <v>campaign-dark</v>
      </c>
      <c r="K222" s="21">
        <f>INDEX(Missions!K:K,MATCH('Mission Enemy Waves'!A:A,Missions!A:A,0))</f>
        <v>5</v>
      </c>
      <c r="L222" s="21">
        <f>INDEX(AffinityRel[AffinityWeak],MATCH(K222,AffinityRel[Affinity],0))</f>
        <v>4</v>
      </c>
      <c r="M222">
        <v>3</v>
      </c>
      <c r="N222" s="203">
        <v>4121</v>
      </c>
      <c r="O222">
        <f t="shared" si="41"/>
        <v>14</v>
      </c>
      <c r="P222" s="21">
        <f t="shared" si="39"/>
        <v>3</v>
      </c>
      <c r="T222" t="str">
        <f>IF(C222="Boss","--",INDEX('Enemy Waves'!AB:AB,IFERROR(MATCH('Mission Enemy Waves'!D:D,'Enemy Waves'!A:A,0),1)))</f>
        <v>Size Check</v>
      </c>
      <c r="U222">
        <f t="shared" si="42"/>
        <v>4</v>
      </c>
      <c r="V222">
        <f t="shared" si="43"/>
        <v>1</v>
      </c>
      <c r="W222">
        <f t="shared" si="44"/>
        <v>2</v>
      </c>
      <c r="X222">
        <f t="shared" si="45"/>
        <v>1</v>
      </c>
      <c r="Z222">
        <v>1</v>
      </c>
      <c r="AA222">
        <v>4</v>
      </c>
      <c r="AC222" t="str">
        <f t="shared" si="46"/>
        <v/>
      </c>
      <c r="AF222">
        <v>5203</v>
      </c>
    </row>
    <row r="223" spans="1:32">
      <c r="A223" s="30">
        <v>75</v>
      </c>
      <c r="B223">
        <v>3</v>
      </c>
      <c r="C223" t="s">
        <v>14</v>
      </c>
      <c r="D223" s="79"/>
      <c r="F223" t="s">
        <v>420</v>
      </c>
      <c r="G223">
        <f t="shared" si="40"/>
        <v>100</v>
      </c>
      <c r="H223">
        <v>3</v>
      </c>
      <c r="I223" s="21" t="str">
        <f>INDEX(AutoWaveAffinity[Auto Wave Affinity ID],MATCH('Mission Enemy Waves'!K223,AutoWaveAffinity[QuestAffinityId],0))</f>
        <v>campaign-dark</v>
      </c>
      <c r="K223" s="21">
        <f>INDEX(Missions!K:K,MATCH('Mission Enemy Waves'!A:A,Missions!A:A,0))</f>
        <v>5</v>
      </c>
      <c r="L223" s="21">
        <f>INDEX(AffinityRel[AffinityWeak],MATCH(K223,AffinityRel[Affinity],0))</f>
        <v>4</v>
      </c>
      <c r="M223">
        <v>3</v>
      </c>
      <c r="N223" s="203">
        <v>5500</v>
      </c>
      <c r="O223">
        <f t="shared" si="41"/>
        <v>14</v>
      </c>
      <c r="P223" s="21">
        <f t="shared" si="39"/>
        <v>3</v>
      </c>
      <c r="T223" t="str">
        <f>IF(C223="Boss","--",INDEX('Enemy Waves'!AB:AB,IFERROR(MATCH('Mission Enemy Waves'!D:D,'Enemy Waves'!A:A,0),1)))</f>
        <v>Size Check</v>
      </c>
      <c r="U223">
        <f t="shared" si="42"/>
        <v>5</v>
      </c>
      <c r="V223">
        <f t="shared" si="43"/>
        <v>5</v>
      </c>
      <c r="W223">
        <f t="shared" si="44"/>
        <v>0</v>
      </c>
      <c r="X223">
        <f t="shared" si="45"/>
        <v>0</v>
      </c>
      <c r="AC223" t="str">
        <f t="shared" si="46"/>
        <v/>
      </c>
      <c r="AF223">
        <v>3021</v>
      </c>
    </row>
    <row r="224" spans="1:32">
      <c r="A224" s="30">
        <v>76</v>
      </c>
      <c r="B224">
        <v>1</v>
      </c>
      <c r="C224" t="s">
        <v>14</v>
      </c>
      <c r="D224" s="79"/>
      <c r="F224" t="s">
        <v>414</v>
      </c>
      <c r="G224">
        <f t="shared" si="40"/>
        <v>100</v>
      </c>
      <c r="H224">
        <v>3</v>
      </c>
      <c r="I224" s="21" t="str">
        <f>INDEX(AutoWaveAffinity[Auto Wave Affinity ID],MATCH('Mission Enemy Waves'!K224,AutoWaveAffinity[QuestAffinityId],0))</f>
        <v>campaign-dark</v>
      </c>
      <c r="K224" s="21">
        <f>INDEX(Missions!K:K,MATCH('Mission Enemy Waves'!A:A,Missions!A:A,0))</f>
        <v>5</v>
      </c>
      <c r="L224" s="21">
        <f>INDEX(AffinityRel[AffinityWeak],MATCH(K224,AffinityRel[Affinity],0))</f>
        <v>4</v>
      </c>
      <c r="M224">
        <v>3</v>
      </c>
      <c r="N224" s="203">
        <v>2011</v>
      </c>
      <c r="O224">
        <f t="shared" si="41"/>
        <v>11</v>
      </c>
      <c r="P224" s="21">
        <f t="shared" si="39"/>
        <v>4</v>
      </c>
      <c r="T224" t="str">
        <f>IF(C224="Boss","--",INDEX('Enemy Waves'!AB:AB,IFERROR(MATCH('Mission Enemy Waves'!D:D,'Enemy Waves'!A:A,0),1)))</f>
        <v>Size Check</v>
      </c>
      <c r="U224">
        <f t="shared" si="42"/>
        <v>2</v>
      </c>
      <c r="V224">
        <f t="shared" si="43"/>
        <v>0</v>
      </c>
      <c r="W224">
        <f t="shared" si="44"/>
        <v>1</v>
      </c>
      <c r="X224">
        <f t="shared" si="45"/>
        <v>1</v>
      </c>
      <c r="Z224">
        <v>2</v>
      </c>
      <c r="AA224">
        <v>5</v>
      </c>
      <c r="AC224" t="str">
        <f t="shared" si="46"/>
        <v/>
      </c>
      <c r="AD224">
        <v>27</v>
      </c>
      <c r="AF224">
        <v>3003</v>
      </c>
    </row>
    <row r="225" spans="1:33">
      <c r="A225" s="30">
        <v>76</v>
      </c>
      <c r="B225">
        <v>2</v>
      </c>
      <c r="C225" t="s">
        <v>14</v>
      </c>
      <c r="D225" s="79"/>
      <c r="F225" t="s">
        <v>413</v>
      </c>
      <c r="G225">
        <f t="shared" si="40"/>
        <v>100</v>
      </c>
      <c r="H225">
        <v>3</v>
      </c>
      <c r="I225" s="21" t="str">
        <f>INDEX(AutoWaveAffinity[Auto Wave Affinity ID],MATCH('Mission Enemy Waves'!K225,AutoWaveAffinity[QuestAffinityId],0))</f>
        <v>campaign-dark</v>
      </c>
      <c r="K225" s="21">
        <f>INDEX(Missions!K:K,MATCH('Mission Enemy Waves'!A:A,Missions!A:A,0))</f>
        <v>5</v>
      </c>
      <c r="L225" s="21">
        <f>INDEX(AffinityRel[AffinityWeak],MATCH(K225,AffinityRel[Affinity],0))</f>
        <v>4</v>
      </c>
      <c r="M225">
        <v>3</v>
      </c>
      <c r="N225" s="203">
        <v>2002</v>
      </c>
      <c r="O225">
        <f t="shared" si="41"/>
        <v>11</v>
      </c>
      <c r="P225" s="21">
        <f t="shared" si="39"/>
        <v>4</v>
      </c>
      <c r="T225" t="str">
        <f>IF(C225="Boss","--",INDEX('Enemy Waves'!AB:AB,IFERROR(MATCH('Mission Enemy Waves'!D:D,'Enemy Waves'!A:A,0),1)))</f>
        <v>Size Check</v>
      </c>
      <c r="U225">
        <f t="shared" si="42"/>
        <v>2</v>
      </c>
      <c r="V225">
        <f t="shared" si="43"/>
        <v>0</v>
      </c>
      <c r="W225">
        <f t="shared" si="44"/>
        <v>0</v>
      </c>
      <c r="X225">
        <f t="shared" si="45"/>
        <v>2</v>
      </c>
      <c r="Z225">
        <v>2</v>
      </c>
      <c r="AA225">
        <v>5</v>
      </c>
      <c r="AC225" t="str">
        <f t="shared" si="46"/>
        <v/>
      </c>
      <c r="AF225">
        <v>2002</v>
      </c>
    </row>
    <row r="226" spans="1:33">
      <c r="A226" s="30">
        <v>76</v>
      </c>
      <c r="B226">
        <v>3</v>
      </c>
      <c r="C226" t="s">
        <v>14</v>
      </c>
      <c r="D226" s="79"/>
      <c r="F226" t="s">
        <v>1013</v>
      </c>
      <c r="G226">
        <f t="shared" si="40"/>
        <v>100</v>
      </c>
      <c r="H226">
        <v>3</v>
      </c>
      <c r="I226" s="21" t="str">
        <f>INDEX(AutoWaveAffinity[Auto Wave Affinity ID],MATCH('Mission Enemy Waves'!K226,AutoWaveAffinity[QuestAffinityId],0))</f>
        <v>campaign-dark</v>
      </c>
      <c r="K226" s="21">
        <f>INDEX(Missions!K:K,MATCH('Mission Enemy Waves'!A:A,Missions!A:A,0))</f>
        <v>5</v>
      </c>
      <c r="L226" s="21">
        <f>INDEX(AffinityRel[AffinityWeak],MATCH(K226,AffinityRel[Affinity],0))</f>
        <v>4</v>
      </c>
      <c r="M226">
        <v>3</v>
      </c>
      <c r="N226" s="203">
        <v>4310</v>
      </c>
      <c r="O226">
        <f t="shared" si="41"/>
        <v>11</v>
      </c>
      <c r="P226" s="21">
        <f t="shared" si="39"/>
        <v>4</v>
      </c>
      <c r="T226" t="str">
        <f>IF(C226="Boss","--",INDEX('Enemy Waves'!AB:AB,IFERROR(MATCH('Mission Enemy Waves'!D:D,'Enemy Waves'!A:A,0),1)))</f>
        <v>Size Check</v>
      </c>
      <c r="U226">
        <f t="shared" si="42"/>
        <v>4</v>
      </c>
      <c r="V226">
        <f t="shared" si="43"/>
        <v>3</v>
      </c>
      <c r="W226">
        <f t="shared" si="44"/>
        <v>1</v>
      </c>
      <c r="X226">
        <f t="shared" si="45"/>
        <v>0</v>
      </c>
      <c r="AC226" t="str">
        <f t="shared" si="46"/>
        <v/>
      </c>
      <c r="AF226">
        <v>2200</v>
      </c>
    </row>
    <row r="227" spans="1:33">
      <c r="A227" s="30">
        <v>76</v>
      </c>
      <c r="B227">
        <v>4</v>
      </c>
      <c r="C227" t="s">
        <v>14</v>
      </c>
      <c r="D227" s="79"/>
      <c r="F227" t="s">
        <v>417</v>
      </c>
      <c r="G227">
        <f t="shared" si="40"/>
        <v>100</v>
      </c>
      <c r="H227">
        <v>3</v>
      </c>
      <c r="I227" s="21" t="str">
        <f>INDEX(AutoWaveAffinity[Auto Wave Affinity ID],MATCH('Mission Enemy Waves'!K227,AutoWaveAffinity[QuestAffinityId],0))</f>
        <v>campaign-dark</v>
      </c>
      <c r="K227" s="21">
        <f>INDEX(Missions!K:K,MATCH('Mission Enemy Waves'!A:A,Missions!A:A,0))</f>
        <v>5</v>
      </c>
      <c r="L227" s="21">
        <f>INDEX(AffinityRel[AffinityWeak],MATCH(K227,AffinityRel[Affinity],0))</f>
        <v>4</v>
      </c>
      <c r="M227">
        <v>3</v>
      </c>
      <c r="N227" s="203">
        <v>3210</v>
      </c>
      <c r="O227">
        <f t="shared" si="41"/>
        <v>11</v>
      </c>
      <c r="P227" s="21">
        <f t="shared" si="39"/>
        <v>4</v>
      </c>
      <c r="T227" t="str">
        <f>IF(C227="Boss","--",INDEX('Enemy Waves'!AB:AB,IFERROR(MATCH('Mission Enemy Waves'!D:D,'Enemy Waves'!A:A,0),1)))</f>
        <v>Size Check</v>
      </c>
      <c r="U227">
        <f t="shared" si="42"/>
        <v>3</v>
      </c>
      <c r="V227">
        <f t="shared" si="43"/>
        <v>2</v>
      </c>
      <c r="W227">
        <f t="shared" si="44"/>
        <v>1</v>
      </c>
      <c r="X227">
        <f t="shared" si="45"/>
        <v>0</v>
      </c>
      <c r="AC227" t="str">
        <f t="shared" si="46"/>
        <v/>
      </c>
      <c r="AF227">
        <v>2110</v>
      </c>
    </row>
    <row r="228" spans="1:33">
      <c r="A228" s="30">
        <v>77</v>
      </c>
      <c r="B228">
        <v>1</v>
      </c>
      <c r="C228" t="s">
        <v>14</v>
      </c>
      <c r="D228" s="79"/>
      <c r="F228" t="s">
        <v>997</v>
      </c>
      <c r="G228">
        <f t="shared" si="40"/>
        <v>100</v>
      </c>
      <c r="H228">
        <v>3</v>
      </c>
      <c r="I228" s="21" t="str">
        <f>INDEX(AutoWaveAffinity[Auto Wave Affinity ID],MATCH('Mission Enemy Waves'!K228,AutoWaveAffinity[QuestAffinityId],0))</f>
        <v>campaign-dark</v>
      </c>
      <c r="K228" s="21">
        <f>INDEX(Missions!K:K,MATCH('Mission Enemy Waves'!A:A,Missions!A:A,0))</f>
        <v>5</v>
      </c>
      <c r="L228" s="21">
        <f>INDEX(AffinityRel[AffinityWeak],MATCH(K228,AffinityRel[Affinity],0))</f>
        <v>4</v>
      </c>
      <c r="M228">
        <v>3</v>
      </c>
      <c r="N228" s="203">
        <v>4112</v>
      </c>
      <c r="O228">
        <f t="shared" si="41"/>
        <v>7</v>
      </c>
      <c r="P228" s="21">
        <f t="shared" si="39"/>
        <v>2</v>
      </c>
      <c r="T228" t="str">
        <f>IF(C228="Boss","--",INDEX('Enemy Waves'!AB:AB,IFERROR(MATCH('Mission Enemy Waves'!D:D,'Enemy Waves'!A:A,0),1)))</f>
        <v>Size Check</v>
      </c>
      <c r="U228">
        <f t="shared" si="42"/>
        <v>4</v>
      </c>
      <c r="V228">
        <f t="shared" si="43"/>
        <v>1</v>
      </c>
      <c r="W228">
        <f t="shared" si="44"/>
        <v>1</v>
      </c>
      <c r="X228">
        <f t="shared" si="45"/>
        <v>2</v>
      </c>
      <c r="Z228">
        <v>3</v>
      </c>
      <c r="AA228">
        <v>3</v>
      </c>
      <c r="AC228" t="str">
        <f t="shared" si="46"/>
        <v/>
      </c>
      <c r="AD228">
        <v>28</v>
      </c>
      <c r="AF228">
        <v>3120</v>
      </c>
    </row>
    <row r="229" spans="1:33">
      <c r="A229" s="30">
        <v>77</v>
      </c>
      <c r="B229">
        <v>2</v>
      </c>
      <c r="C229" t="s">
        <v>14</v>
      </c>
      <c r="D229" s="79"/>
      <c r="F229" t="s">
        <v>996</v>
      </c>
      <c r="G229">
        <f t="shared" si="40"/>
        <v>100</v>
      </c>
      <c r="H229">
        <v>3</v>
      </c>
      <c r="I229" s="21" t="str">
        <f>INDEX(AutoWaveAffinity[Auto Wave Affinity ID],MATCH('Mission Enemy Waves'!K229,AutoWaveAffinity[QuestAffinityId],0))</f>
        <v>campaign-dark</v>
      </c>
      <c r="K229" s="21">
        <f>INDEX(Missions!K:K,MATCH('Mission Enemy Waves'!A:A,Missions!A:A,0))</f>
        <v>5</v>
      </c>
      <c r="L229" s="21">
        <f>INDEX(AffinityRel[AffinityWeak],MATCH(K229,AffinityRel[Affinity],0))</f>
        <v>4</v>
      </c>
      <c r="M229">
        <v>3</v>
      </c>
      <c r="N229" s="203">
        <v>3111</v>
      </c>
      <c r="O229">
        <f t="shared" si="41"/>
        <v>7</v>
      </c>
      <c r="P229" s="21">
        <f t="shared" si="39"/>
        <v>2</v>
      </c>
      <c r="T229" t="str">
        <f>IF(C229="Boss","--",INDEX('Enemy Waves'!AB:AB,IFERROR(MATCH('Mission Enemy Waves'!D:D,'Enemy Waves'!A:A,0),1)))</f>
        <v>Size Check</v>
      </c>
      <c r="U229">
        <f t="shared" si="42"/>
        <v>3</v>
      </c>
      <c r="V229">
        <f t="shared" si="43"/>
        <v>1</v>
      </c>
      <c r="W229">
        <f t="shared" si="44"/>
        <v>1</v>
      </c>
      <c r="X229">
        <f t="shared" si="45"/>
        <v>1</v>
      </c>
      <c r="Z229">
        <v>3</v>
      </c>
      <c r="AA229">
        <v>3</v>
      </c>
      <c r="AC229" t="str">
        <f t="shared" si="46"/>
        <v/>
      </c>
      <c r="AF229">
        <v>3111</v>
      </c>
    </row>
    <row r="230" spans="1:33">
      <c r="A230" s="30">
        <v>78</v>
      </c>
      <c r="B230">
        <v>1</v>
      </c>
      <c r="C230" t="s">
        <v>14</v>
      </c>
      <c r="D230" s="79"/>
      <c r="F230" t="s">
        <v>1013</v>
      </c>
      <c r="G230">
        <f t="shared" si="40"/>
        <v>100</v>
      </c>
      <c r="H230">
        <v>3</v>
      </c>
      <c r="I230" s="21" t="str">
        <f>INDEX(AutoWaveAffinity[Auto Wave Affinity ID],MATCH('Mission Enemy Waves'!K230,AutoWaveAffinity[QuestAffinityId],0))</f>
        <v>campaign-dark</v>
      </c>
      <c r="K230" s="21">
        <f>INDEX(Missions!K:K,MATCH('Mission Enemy Waves'!A:A,Missions!A:A,0))</f>
        <v>5</v>
      </c>
      <c r="L230" s="21">
        <f>INDEX(AffinityRel[AffinityWeak],MATCH(K230,AffinityRel[Affinity],0))</f>
        <v>4</v>
      </c>
      <c r="M230">
        <v>3</v>
      </c>
      <c r="N230" s="203">
        <v>4400</v>
      </c>
      <c r="O230">
        <f t="shared" si="41"/>
        <v>13</v>
      </c>
      <c r="P230" s="21">
        <f t="shared" si="39"/>
        <v>4</v>
      </c>
      <c r="T230" t="str">
        <f>IF(C230="Boss","--",INDEX('Enemy Waves'!AB:AB,IFERROR(MATCH('Mission Enemy Waves'!D:D,'Enemy Waves'!A:A,0),1)))</f>
        <v>Size Check</v>
      </c>
      <c r="U230">
        <f t="shared" si="42"/>
        <v>4</v>
      </c>
      <c r="V230">
        <f t="shared" si="43"/>
        <v>4</v>
      </c>
      <c r="W230">
        <f t="shared" si="44"/>
        <v>0</v>
      </c>
      <c r="X230">
        <f t="shared" si="45"/>
        <v>0</v>
      </c>
      <c r="Z230">
        <v>4</v>
      </c>
      <c r="AA230">
        <v>5</v>
      </c>
      <c r="AC230" t="str">
        <f t="shared" si="46"/>
        <v/>
      </c>
      <c r="AD230">
        <v>29</v>
      </c>
      <c r="AF230">
        <v>2011</v>
      </c>
    </row>
    <row r="231" spans="1:33">
      <c r="A231" s="30">
        <v>78</v>
      </c>
      <c r="B231">
        <v>2</v>
      </c>
      <c r="C231" t="s">
        <v>14</v>
      </c>
      <c r="D231" s="79"/>
      <c r="F231" t="s">
        <v>413</v>
      </c>
      <c r="G231">
        <f t="shared" si="40"/>
        <v>100</v>
      </c>
      <c r="H231">
        <v>3</v>
      </c>
      <c r="I231" s="21" t="str">
        <f>INDEX(AutoWaveAffinity[Auto Wave Affinity ID],MATCH('Mission Enemy Waves'!K231,AutoWaveAffinity[QuestAffinityId],0))</f>
        <v>campaign-dark</v>
      </c>
      <c r="K231" s="21">
        <f>INDEX(Missions!K:K,MATCH('Mission Enemy Waves'!A:A,Missions!A:A,0))</f>
        <v>5</v>
      </c>
      <c r="L231" s="21">
        <f>INDEX(AffinityRel[AffinityWeak],MATCH(K231,AffinityRel[Affinity],0))</f>
        <v>4</v>
      </c>
      <c r="M231">
        <v>3</v>
      </c>
      <c r="N231" s="203">
        <v>2002</v>
      </c>
      <c r="O231">
        <f t="shared" si="41"/>
        <v>13</v>
      </c>
      <c r="P231" s="21">
        <f t="shared" si="39"/>
        <v>4</v>
      </c>
      <c r="T231" t="str">
        <f>IF(C231="Boss","--",INDEX('Enemy Waves'!AB:AB,IFERROR(MATCH('Mission Enemy Waves'!D:D,'Enemy Waves'!A:A,0),1)))</f>
        <v>Size Check</v>
      </c>
      <c r="U231">
        <f t="shared" si="42"/>
        <v>2</v>
      </c>
      <c r="V231">
        <f t="shared" si="43"/>
        <v>0</v>
      </c>
      <c r="W231">
        <f t="shared" si="44"/>
        <v>0</v>
      </c>
      <c r="X231">
        <f t="shared" si="45"/>
        <v>2</v>
      </c>
      <c r="Z231">
        <v>4</v>
      </c>
      <c r="AA231">
        <v>5</v>
      </c>
      <c r="AC231" t="str">
        <f t="shared" si="46"/>
        <v/>
      </c>
      <c r="AF231">
        <v>3102</v>
      </c>
    </row>
    <row r="232" spans="1:33">
      <c r="A232" s="30">
        <v>78</v>
      </c>
      <c r="B232">
        <v>3</v>
      </c>
      <c r="C232" t="s">
        <v>14</v>
      </c>
      <c r="D232" s="79"/>
      <c r="F232" t="s">
        <v>420</v>
      </c>
      <c r="G232">
        <f t="shared" si="40"/>
        <v>100</v>
      </c>
      <c r="H232">
        <v>3</v>
      </c>
      <c r="I232" s="21" t="str">
        <f>INDEX(AutoWaveAffinity[Auto Wave Affinity ID],MATCH('Mission Enemy Waves'!K232,AutoWaveAffinity[QuestAffinityId],0))</f>
        <v>campaign-dark</v>
      </c>
      <c r="K232" s="21">
        <f>INDEX(Missions!K:K,MATCH('Mission Enemy Waves'!A:A,Missions!A:A,0))</f>
        <v>5</v>
      </c>
      <c r="L232" s="21">
        <f>INDEX(AffinityRel[AffinityWeak],MATCH(K232,AffinityRel[Affinity],0))</f>
        <v>4</v>
      </c>
      <c r="M232">
        <v>3</v>
      </c>
      <c r="N232" s="203">
        <v>5320</v>
      </c>
      <c r="O232">
        <f t="shared" si="41"/>
        <v>13</v>
      </c>
      <c r="P232" s="21">
        <f t="shared" si="39"/>
        <v>4</v>
      </c>
      <c r="T232" t="str">
        <f>IF(C232="Boss","--",INDEX('Enemy Waves'!AB:AB,IFERROR(MATCH('Mission Enemy Waves'!D:D,'Enemy Waves'!A:A,0),1)))</f>
        <v>Size Check</v>
      </c>
      <c r="U232">
        <f t="shared" si="42"/>
        <v>5</v>
      </c>
      <c r="V232">
        <f t="shared" si="43"/>
        <v>3</v>
      </c>
      <c r="W232">
        <f t="shared" si="44"/>
        <v>2</v>
      </c>
      <c r="X232">
        <f t="shared" si="45"/>
        <v>0</v>
      </c>
      <c r="AC232" t="str">
        <f t="shared" si="46"/>
        <v/>
      </c>
      <c r="AF232">
        <v>3030</v>
      </c>
    </row>
    <row r="233" spans="1:33">
      <c r="A233" s="30">
        <v>78</v>
      </c>
      <c r="B233">
        <v>4</v>
      </c>
      <c r="C233" t="s">
        <v>14</v>
      </c>
      <c r="D233" s="79"/>
      <c r="F233" t="s">
        <v>414</v>
      </c>
      <c r="G233">
        <f t="shared" si="40"/>
        <v>100</v>
      </c>
      <c r="H233">
        <v>3</v>
      </c>
      <c r="I233" s="21" t="str">
        <f>INDEX(AutoWaveAffinity[Auto Wave Affinity ID],MATCH('Mission Enemy Waves'!K233,AutoWaveAffinity[QuestAffinityId],0))</f>
        <v>campaign-dark</v>
      </c>
      <c r="K233" s="21">
        <f>INDEX(Missions!K:K,MATCH('Mission Enemy Waves'!A:A,Missions!A:A,0))</f>
        <v>5</v>
      </c>
      <c r="L233" s="21">
        <f>INDEX(AffinityRel[AffinityWeak],MATCH(K233,AffinityRel[Affinity],0))</f>
        <v>4</v>
      </c>
      <c r="M233">
        <v>3</v>
      </c>
      <c r="N233" s="203">
        <v>2101</v>
      </c>
      <c r="O233">
        <f t="shared" si="41"/>
        <v>13</v>
      </c>
      <c r="P233" s="21">
        <f t="shared" si="39"/>
        <v>4</v>
      </c>
      <c r="T233" t="str">
        <f>IF(C233="Boss","--",INDEX('Enemy Waves'!AB:AB,IFERROR(MATCH('Mission Enemy Waves'!D:D,'Enemy Waves'!A:A,0),1)))</f>
        <v>Size Check</v>
      </c>
      <c r="U233">
        <f t="shared" si="42"/>
        <v>2</v>
      </c>
      <c r="V233">
        <f t="shared" si="43"/>
        <v>1</v>
      </c>
      <c r="W233">
        <f t="shared" si="44"/>
        <v>0</v>
      </c>
      <c r="X233">
        <f t="shared" si="45"/>
        <v>1</v>
      </c>
      <c r="AC233" t="str">
        <f t="shared" si="46"/>
        <v/>
      </c>
      <c r="AF233">
        <v>4400</v>
      </c>
    </row>
    <row r="234" spans="1:33">
      <c r="A234" s="30">
        <v>79</v>
      </c>
      <c r="B234">
        <v>1</v>
      </c>
      <c r="C234" t="s">
        <v>14</v>
      </c>
      <c r="D234" s="79"/>
      <c r="F234" t="s">
        <v>417</v>
      </c>
      <c r="G234">
        <f t="shared" si="40"/>
        <v>100</v>
      </c>
      <c r="H234">
        <v>3</v>
      </c>
      <c r="I234" s="21" t="str">
        <f>INDEX(AutoWaveAffinity[Auto Wave Affinity ID],MATCH('Mission Enemy Waves'!K234,AutoWaveAffinity[QuestAffinityId],0))</f>
        <v>campaign-fire</v>
      </c>
      <c r="K234" s="21">
        <f>INDEX(Missions!K:K,MATCH('Mission Enemy Waves'!A:A,Missions!A:A,0))</f>
        <v>1</v>
      </c>
      <c r="L234" s="21">
        <f>INDEX(AffinityRel[AffinityWeak],MATCH(K234,AffinityRel[Affinity],0))</f>
        <v>2</v>
      </c>
      <c r="M234">
        <v>3</v>
      </c>
      <c r="N234" s="203">
        <v>3021</v>
      </c>
      <c r="O234">
        <f t="shared" si="41"/>
        <v>14</v>
      </c>
      <c r="P234" s="21">
        <f t="shared" si="39"/>
        <v>4</v>
      </c>
      <c r="T234" t="str">
        <f>IF(C234="Boss","--",INDEX('Enemy Waves'!AB:AB,IFERROR(MATCH('Mission Enemy Waves'!D:D,'Enemy Waves'!A:A,0),1)))</f>
        <v>Size Check</v>
      </c>
      <c r="U234">
        <f t="shared" si="42"/>
        <v>3</v>
      </c>
      <c r="V234">
        <f t="shared" si="43"/>
        <v>0</v>
      </c>
      <c r="W234">
        <f t="shared" si="44"/>
        <v>2</v>
      </c>
      <c r="X234">
        <f t="shared" si="45"/>
        <v>1</v>
      </c>
      <c r="Z234">
        <v>1</v>
      </c>
      <c r="AA234">
        <v>5</v>
      </c>
      <c r="AC234" t="str">
        <f t="shared" si="46"/>
        <v/>
      </c>
      <c r="AD234">
        <v>30</v>
      </c>
      <c r="AF234">
        <v>4301</v>
      </c>
    </row>
    <row r="235" spans="1:33">
      <c r="A235" s="30">
        <v>79</v>
      </c>
      <c r="B235">
        <v>2</v>
      </c>
      <c r="C235" t="s">
        <v>14</v>
      </c>
      <c r="D235" s="79"/>
      <c r="F235" t="s">
        <v>412</v>
      </c>
      <c r="G235">
        <f t="shared" si="40"/>
        <v>100</v>
      </c>
      <c r="H235">
        <v>3</v>
      </c>
      <c r="I235" s="21" t="str">
        <f>INDEX(AutoWaveAffinity[Auto Wave Affinity ID],MATCH('Mission Enemy Waves'!K235,AutoWaveAffinity[QuestAffinityId],0))</f>
        <v>campaign-fire</v>
      </c>
      <c r="K235" s="21">
        <f>INDEX(Missions!K:K,MATCH('Mission Enemy Waves'!A:A,Missions!A:A,0))</f>
        <v>1</v>
      </c>
      <c r="L235" s="21">
        <f>INDEX(AffinityRel[AffinityWeak],MATCH(K235,AffinityRel[Affinity],0))</f>
        <v>2</v>
      </c>
      <c r="M235">
        <v>3</v>
      </c>
      <c r="N235" s="203">
        <v>5230</v>
      </c>
      <c r="O235">
        <f t="shared" si="41"/>
        <v>14</v>
      </c>
      <c r="P235" s="21">
        <f t="shared" si="39"/>
        <v>4</v>
      </c>
      <c r="T235" t="str">
        <f>IF(C235="Boss","--",INDEX('Enemy Waves'!AB:AB,IFERROR(MATCH('Mission Enemy Waves'!D:D,'Enemy Waves'!A:A,0),1)))</f>
        <v>Size Check</v>
      </c>
      <c r="U235">
        <f t="shared" si="42"/>
        <v>5</v>
      </c>
      <c r="V235">
        <f t="shared" si="43"/>
        <v>2</v>
      </c>
      <c r="W235">
        <f t="shared" si="44"/>
        <v>3</v>
      </c>
      <c r="X235">
        <f t="shared" si="45"/>
        <v>0</v>
      </c>
      <c r="Z235">
        <v>1</v>
      </c>
      <c r="AA235">
        <v>5</v>
      </c>
      <c r="AC235" t="str">
        <f t="shared" si="46"/>
        <v/>
      </c>
      <c r="AF235">
        <v>3021</v>
      </c>
    </row>
    <row r="236" spans="1:33">
      <c r="A236" s="30">
        <v>79</v>
      </c>
      <c r="B236">
        <v>3</v>
      </c>
      <c r="C236" t="s">
        <v>14</v>
      </c>
      <c r="D236" s="79"/>
      <c r="F236" t="s">
        <v>417</v>
      </c>
      <c r="G236">
        <f t="shared" si="40"/>
        <v>100</v>
      </c>
      <c r="H236">
        <v>3</v>
      </c>
      <c r="I236" s="21" t="str">
        <f>INDEX(AutoWaveAffinity[Auto Wave Affinity ID],MATCH('Mission Enemy Waves'!K236,AutoWaveAffinity[QuestAffinityId],0))</f>
        <v>campaign-fire</v>
      </c>
      <c r="K236" s="21">
        <f>INDEX(Missions!K:K,MATCH('Mission Enemy Waves'!A:A,Missions!A:A,0))</f>
        <v>1</v>
      </c>
      <c r="L236" s="21">
        <f>INDEX(AffinityRel[AffinityWeak],MATCH(K236,AffinityRel[Affinity],0))</f>
        <v>2</v>
      </c>
      <c r="M236">
        <v>3</v>
      </c>
      <c r="N236" s="203">
        <v>3021</v>
      </c>
      <c r="O236">
        <f t="shared" si="41"/>
        <v>14</v>
      </c>
      <c r="P236" s="21">
        <f t="shared" si="39"/>
        <v>4</v>
      </c>
      <c r="T236" t="str">
        <f>IF(C236="Boss","--",INDEX('Enemy Waves'!AB:AB,IFERROR(MATCH('Mission Enemy Waves'!D:D,'Enemy Waves'!A:A,0),1)))</f>
        <v>Size Check</v>
      </c>
      <c r="U236">
        <f t="shared" si="42"/>
        <v>3</v>
      </c>
      <c r="V236">
        <f t="shared" si="43"/>
        <v>0</v>
      </c>
      <c r="W236">
        <f t="shared" si="44"/>
        <v>2</v>
      </c>
      <c r="X236">
        <f t="shared" si="45"/>
        <v>1</v>
      </c>
      <c r="AC236" t="str">
        <f t="shared" si="46"/>
        <v/>
      </c>
      <c r="AF236">
        <v>3012</v>
      </c>
    </row>
    <row r="237" spans="1:33">
      <c r="A237" s="30">
        <v>79</v>
      </c>
      <c r="B237">
        <v>4</v>
      </c>
      <c r="C237" t="s">
        <v>14</v>
      </c>
      <c r="D237" s="79"/>
      <c r="F237" t="s">
        <v>410</v>
      </c>
      <c r="G237">
        <f t="shared" si="40"/>
        <v>100</v>
      </c>
      <c r="H237">
        <v>3</v>
      </c>
      <c r="I237" s="21" t="str">
        <f>INDEX(AutoWaveAffinity[Auto Wave Affinity ID],MATCH('Mission Enemy Waves'!K237,AutoWaveAffinity[QuestAffinityId],0))</f>
        <v>campaign-fire</v>
      </c>
      <c r="K237" s="21">
        <f>INDEX(Missions!K:K,MATCH('Mission Enemy Waves'!A:A,Missions!A:A,0))</f>
        <v>1</v>
      </c>
      <c r="L237" s="21">
        <f>INDEX(AffinityRel[AffinityWeak],MATCH(K237,AffinityRel[Affinity],0))</f>
        <v>2</v>
      </c>
      <c r="M237">
        <v>3</v>
      </c>
      <c r="N237" s="203">
        <v>3012</v>
      </c>
      <c r="O237">
        <f t="shared" si="41"/>
        <v>14</v>
      </c>
      <c r="P237" s="21">
        <f t="shared" si="39"/>
        <v>4</v>
      </c>
      <c r="T237" t="str">
        <f>IF(C237="Boss","--",INDEX('Enemy Waves'!AB:AB,IFERROR(MATCH('Mission Enemy Waves'!D:D,'Enemy Waves'!A:A,0),1)))</f>
        <v>Size Check</v>
      </c>
      <c r="U237">
        <f t="shared" si="42"/>
        <v>3</v>
      </c>
      <c r="V237">
        <f t="shared" si="43"/>
        <v>0</v>
      </c>
      <c r="W237">
        <f t="shared" si="44"/>
        <v>1</v>
      </c>
      <c r="X237">
        <f t="shared" si="45"/>
        <v>2</v>
      </c>
      <c r="AC237" t="str">
        <f t="shared" si="46"/>
        <v/>
      </c>
      <c r="AF237">
        <v>3003</v>
      </c>
    </row>
    <row r="238" spans="1:33">
      <c r="A238" s="30">
        <v>80</v>
      </c>
      <c r="B238">
        <v>1</v>
      </c>
      <c r="C238" t="s">
        <v>14</v>
      </c>
      <c r="D238" s="79"/>
      <c r="F238" t="s">
        <v>409</v>
      </c>
      <c r="G238">
        <f t="shared" si="40"/>
        <v>100</v>
      </c>
      <c r="H238">
        <v>3</v>
      </c>
      <c r="I238" s="21" t="str">
        <f>INDEX(AutoWaveAffinity[Auto Wave Affinity ID],MATCH('Mission Enemy Waves'!K238,AutoWaveAffinity[QuestAffinityId],0))</f>
        <v>campaign-fire</v>
      </c>
      <c r="K238" s="21">
        <f>INDEX(Missions!K:K,MATCH('Mission Enemy Waves'!A:A,Missions!A:A,0))</f>
        <v>1</v>
      </c>
      <c r="L238" s="21">
        <f>INDEX(AffinityRel[AffinityWeak],MATCH(K238,AffinityRel[Affinity],0))</f>
        <v>2</v>
      </c>
      <c r="M238">
        <v>3</v>
      </c>
      <c r="N238" s="203">
        <v>2002</v>
      </c>
      <c r="O238">
        <f t="shared" si="41"/>
        <v>9</v>
      </c>
      <c r="P238" s="21">
        <f t="shared" si="39"/>
        <v>3</v>
      </c>
      <c r="T238" t="str">
        <f>IF(C238="Boss","--",INDEX('Enemy Waves'!AB:AB,IFERROR(MATCH('Mission Enemy Waves'!D:D,'Enemy Waves'!A:A,0),1)))</f>
        <v>Size Check</v>
      </c>
      <c r="U238">
        <f t="shared" si="42"/>
        <v>2</v>
      </c>
      <c r="V238">
        <f t="shared" si="43"/>
        <v>0</v>
      </c>
      <c r="W238">
        <f t="shared" si="44"/>
        <v>0</v>
      </c>
      <c r="X238">
        <f t="shared" si="45"/>
        <v>2</v>
      </c>
      <c r="Z238">
        <v>2</v>
      </c>
      <c r="AA238">
        <v>4</v>
      </c>
      <c r="AC238" t="str">
        <f t="shared" si="46"/>
        <v/>
      </c>
      <c r="AD238">
        <v>31</v>
      </c>
      <c r="AF238">
        <v>3210</v>
      </c>
    </row>
    <row r="239" spans="1:33">
      <c r="A239" s="30">
        <v>80</v>
      </c>
      <c r="B239">
        <v>2</v>
      </c>
      <c r="C239" t="s">
        <v>14</v>
      </c>
      <c r="D239" s="79"/>
      <c r="F239" t="s">
        <v>418</v>
      </c>
      <c r="G239">
        <f t="shared" si="40"/>
        <v>100</v>
      </c>
      <c r="H239">
        <v>3</v>
      </c>
      <c r="I239" s="21" t="str">
        <f>INDEX(AutoWaveAffinity[Auto Wave Affinity ID],MATCH('Mission Enemy Waves'!K239,AutoWaveAffinity[QuestAffinityId],0))</f>
        <v>campaign-fire</v>
      </c>
      <c r="K239" s="21">
        <f>INDEX(Missions!K:K,MATCH('Mission Enemy Waves'!A:A,Missions!A:A,0))</f>
        <v>1</v>
      </c>
      <c r="L239" s="21">
        <f>INDEX(AffinityRel[AffinityWeak],MATCH(K239,AffinityRel[Affinity],0))</f>
        <v>2</v>
      </c>
      <c r="M239">
        <v>3</v>
      </c>
      <c r="N239" s="203">
        <v>4004</v>
      </c>
      <c r="O239">
        <f t="shared" si="41"/>
        <v>9</v>
      </c>
      <c r="P239" s="21">
        <f t="shared" si="39"/>
        <v>3</v>
      </c>
      <c r="T239" t="str">
        <f>IF(C239="Boss","--",INDEX('Enemy Waves'!AB:AB,IFERROR(MATCH('Mission Enemy Waves'!D:D,'Enemy Waves'!A:A,0),1)))</f>
        <v>Size Check</v>
      </c>
      <c r="U239">
        <f t="shared" si="42"/>
        <v>4</v>
      </c>
      <c r="V239">
        <f t="shared" si="43"/>
        <v>0</v>
      </c>
      <c r="W239">
        <f t="shared" si="44"/>
        <v>0</v>
      </c>
      <c r="X239">
        <f t="shared" si="45"/>
        <v>4</v>
      </c>
      <c r="Z239">
        <v>2</v>
      </c>
      <c r="AA239">
        <v>4</v>
      </c>
      <c r="AC239" t="str">
        <f t="shared" si="46"/>
        <v/>
      </c>
      <c r="AF239">
        <v>5212</v>
      </c>
    </row>
    <row r="240" spans="1:33">
      <c r="A240" s="30">
        <v>80</v>
      </c>
      <c r="B240">
        <v>3</v>
      </c>
      <c r="C240" t="s">
        <v>14</v>
      </c>
      <c r="D240" s="79"/>
      <c r="F240" t="s">
        <v>410</v>
      </c>
      <c r="G240">
        <f t="shared" si="40"/>
        <v>100</v>
      </c>
      <c r="H240">
        <v>3</v>
      </c>
      <c r="I240" s="21" t="str">
        <f>INDEX(AutoWaveAffinity[Auto Wave Affinity ID],MATCH('Mission Enemy Waves'!K240,AutoWaveAffinity[QuestAffinityId],0))</f>
        <v>campaign-fire</v>
      </c>
      <c r="K240" s="21">
        <f>INDEX(Missions!K:K,MATCH('Mission Enemy Waves'!A:A,Missions!A:A,0))</f>
        <v>1</v>
      </c>
      <c r="L240" s="21">
        <f>INDEX(AffinityRel[AffinityWeak],MATCH(K240,AffinityRel[Affinity],0))</f>
        <v>2</v>
      </c>
      <c r="M240">
        <v>3</v>
      </c>
      <c r="N240" s="203">
        <v>3003</v>
      </c>
      <c r="O240">
        <f t="shared" si="41"/>
        <v>9</v>
      </c>
      <c r="P240" s="21">
        <f t="shared" si="39"/>
        <v>3</v>
      </c>
      <c r="T240" t="str">
        <f>IF(C240="Boss","--",INDEX('Enemy Waves'!AB:AB,IFERROR(MATCH('Mission Enemy Waves'!D:D,'Enemy Waves'!A:A,0),1)))</f>
        <v>Size Check</v>
      </c>
      <c r="U240">
        <f t="shared" si="42"/>
        <v>3</v>
      </c>
      <c r="V240">
        <f t="shared" si="43"/>
        <v>0</v>
      </c>
      <c r="W240">
        <f t="shared" si="44"/>
        <v>0</v>
      </c>
      <c r="X240">
        <f t="shared" si="45"/>
        <v>3</v>
      </c>
      <c r="AC240" t="str">
        <f t="shared" si="46"/>
        <v/>
      </c>
      <c r="AG240" s="21"/>
    </row>
    <row r="241" spans="1:33">
      <c r="A241" s="30">
        <v>81</v>
      </c>
      <c r="B241">
        <v>1</v>
      </c>
      <c r="C241" t="s">
        <v>14</v>
      </c>
      <c r="D241" s="79"/>
      <c r="F241" t="s">
        <v>411</v>
      </c>
      <c r="G241">
        <f t="shared" si="40"/>
        <v>100</v>
      </c>
      <c r="H241">
        <v>3</v>
      </c>
      <c r="I241" s="21" t="str">
        <f>INDEX(AutoWaveAffinity[Auto Wave Affinity ID],MATCH('Mission Enemy Waves'!K241,AutoWaveAffinity[QuestAffinityId],0))</f>
        <v>campaign-fire</v>
      </c>
      <c r="K241" s="21">
        <f>INDEX(Missions!K:K,MATCH('Mission Enemy Waves'!A:A,Missions!A:A,0))</f>
        <v>1</v>
      </c>
      <c r="L241" s="21">
        <f>INDEX(AffinityRel[AffinityWeak],MATCH(K241,AffinityRel[Affinity],0))</f>
        <v>2</v>
      </c>
      <c r="M241">
        <v>3</v>
      </c>
      <c r="N241" s="203">
        <v>4103</v>
      </c>
      <c r="O241">
        <f t="shared" si="41"/>
        <v>9</v>
      </c>
      <c r="P241" s="21">
        <f t="shared" si="39"/>
        <v>2</v>
      </c>
      <c r="T241" t="str">
        <f>IF(C241="Boss","--",INDEX('Enemy Waves'!AB:AB,IFERROR(MATCH('Mission Enemy Waves'!D:D,'Enemy Waves'!A:A,0),1)))</f>
        <v>Size Check</v>
      </c>
      <c r="U241">
        <f t="shared" si="42"/>
        <v>4</v>
      </c>
      <c r="V241">
        <f t="shared" si="43"/>
        <v>1</v>
      </c>
      <c r="W241">
        <f t="shared" si="44"/>
        <v>0</v>
      </c>
      <c r="X241">
        <f t="shared" si="45"/>
        <v>3</v>
      </c>
      <c r="Z241">
        <v>3</v>
      </c>
      <c r="AA241">
        <v>3</v>
      </c>
      <c r="AC241" t="str">
        <f t="shared" si="46"/>
        <v/>
      </c>
      <c r="AD241">
        <v>32</v>
      </c>
      <c r="AF241" s="30"/>
      <c r="AG241" s="21"/>
    </row>
    <row r="242" spans="1:33">
      <c r="A242" s="30">
        <v>81</v>
      </c>
      <c r="B242">
        <v>2</v>
      </c>
      <c r="C242" t="s">
        <v>14</v>
      </c>
      <c r="D242" s="79"/>
      <c r="F242" t="s">
        <v>420</v>
      </c>
      <c r="G242">
        <f t="shared" si="40"/>
        <v>100</v>
      </c>
      <c r="H242">
        <v>3</v>
      </c>
      <c r="I242" s="21" t="str">
        <f>INDEX(AutoWaveAffinity[Auto Wave Affinity ID],MATCH('Mission Enemy Waves'!K242,AutoWaveAffinity[QuestAffinityId],0))</f>
        <v>campaign-fire</v>
      </c>
      <c r="K242" s="21">
        <f>INDEX(Missions!K:K,MATCH('Mission Enemy Waves'!A:A,Missions!A:A,0))</f>
        <v>1</v>
      </c>
      <c r="L242" s="21">
        <f>INDEX(AffinityRel[AffinityWeak],MATCH(K242,AffinityRel[Affinity],0))</f>
        <v>2</v>
      </c>
      <c r="M242">
        <v>3</v>
      </c>
      <c r="N242" s="203">
        <v>5023</v>
      </c>
      <c r="O242">
        <f t="shared" si="41"/>
        <v>9</v>
      </c>
      <c r="P242" s="21">
        <f t="shared" si="39"/>
        <v>2</v>
      </c>
      <c r="T242" t="str">
        <f>IF(C242="Boss","--",INDEX('Enemy Waves'!AB:AB,IFERROR(MATCH('Mission Enemy Waves'!D:D,'Enemy Waves'!A:A,0),1)))</f>
        <v>Size Check</v>
      </c>
      <c r="U242">
        <f t="shared" si="42"/>
        <v>5</v>
      </c>
      <c r="V242">
        <f t="shared" si="43"/>
        <v>0</v>
      </c>
      <c r="W242">
        <f t="shared" si="44"/>
        <v>2</v>
      </c>
      <c r="X242">
        <f t="shared" si="45"/>
        <v>3</v>
      </c>
      <c r="Z242">
        <v>3</v>
      </c>
      <c r="AA242">
        <v>3</v>
      </c>
      <c r="AC242" t="str">
        <f t="shared" si="46"/>
        <v/>
      </c>
      <c r="AF242" s="30"/>
      <c r="AG242" s="21"/>
    </row>
    <row r="243" spans="1:33">
      <c r="A243" s="30">
        <v>82</v>
      </c>
      <c r="B243">
        <v>1</v>
      </c>
      <c r="C243" t="s">
        <v>14</v>
      </c>
      <c r="D243" s="79"/>
      <c r="F243" t="s">
        <v>410</v>
      </c>
      <c r="G243">
        <f t="shared" si="40"/>
        <v>100</v>
      </c>
      <c r="H243">
        <v>3</v>
      </c>
      <c r="I243" s="21" t="str">
        <f>INDEX(AutoWaveAffinity[Auto Wave Affinity ID],MATCH('Mission Enemy Waves'!K243,AutoWaveAffinity[QuestAffinityId],0))</f>
        <v>campaign-fire</v>
      </c>
      <c r="K243" s="21">
        <f>INDEX(Missions!K:K,MATCH('Mission Enemy Waves'!A:A,Missions!A:A,0))</f>
        <v>1</v>
      </c>
      <c r="L243" s="21">
        <f>INDEX(AffinityRel[AffinityWeak],MATCH(K243,AffinityRel[Affinity],0))</f>
        <v>2</v>
      </c>
      <c r="M243">
        <v>3</v>
      </c>
      <c r="N243" s="203">
        <v>3012</v>
      </c>
      <c r="O243">
        <f t="shared" si="41"/>
        <v>12</v>
      </c>
      <c r="P243" s="21">
        <f t="shared" si="39"/>
        <v>4</v>
      </c>
      <c r="T243" t="str">
        <f>IF(C243="Boss","--",INDEX('Enemy Waves'!AB:AB,IFERROR(MATCH('Mission Enemy Waves'!D:D,'Enemy Waves'!A:A,0),1)))</f>
        <v>Size Check</v>
      </c>
      <c r="U243">
        <f t="shared" si="42"/>
        <v>3</v>
      </c>
      <c r="V243">
        <f t="shared" si="43"/>
        <v>0</v>
      </c>
      <c r="W243">
        <f t="shared" si="44"/>
        <v>1</v>
      </c>
      <c r="X243">
        <f t="shared" si="45"/>
        <v>2</v>
      </c>
      <c r="Z243">
        <v>4</v>
      </c>
      <c r="AA243">
        <v>5</v>
      </c>
      <c r="AC243" t="str">
        <f t="shared" si="46"/>
        <v/>
      </c>
      <c r="AD243">
        <v>33</v>
      </c>
      <c r="AF243" s="30"/>
      <c r="AG243" s="21"/>
    </row>
    <row r="244" spans="1:33">
      <c r="A244" s="30">
        <v>82</v>
      </c>
      <c r="B244">
        <v>2</v>
      </c>
      <c r="C244" t="s">
        <v>14</v>
      </c>
      <c r="D244" s="79"/>
      <c r="F244" t="s">
        <v>409</v>
      </c>
      <c r="G244">
        <f t="shared" si="40"/>
        <v>100</v>
      </c>
      <c r="H244">
        <v>3</v>
      </c>
      <c r="I244" s="21" t="str">
        <f>INDEX(AutoWaveAffinity[Auto Wave Affinity ID],MATCH('Mission Enemy Waves'!K244,AutoWaveAffinity[QuestAffinityId],0))</f>
        <v>campaign-fire</v>
      </c>
      <c r="K244" s="21">
        <f>INDEX(Missions!K:K,MATCH('Mission Enemy Waves'!A:A,Missions!A:A,0))</f>
        <v>1</v>
      </c>
      <c r="L244" s="21">
        <f>INDEX(AffinityRel[AffinityWeak],MATCH(K244,AffinityRel[Affinity],0))</f>
        <v>2</v>
      </c>
      <c r="M244">
        <v>3</v>
      </c>
      <c r="N244" s="203">
        <v>2020</v>
      </c>
      <c r="O244">
        <f t="shared" si="41"/>
        <v>12</v>
      </c>
      <c r="P244" s="21">
        <f t="shared" si="39"/>
        <v>4</v>
      </c>
      <c r="T244" t="str">
        <f>IF(C244="Boss","--",INDEX('Enemy Waves'!AB:AB,IFERROR(MATCH('Mission Enemy Waves'!D:D,'Enemy Waves'!A:A,0),1)))</f>
        <v>Size Check</v>
      </c>
      <c r="U244">
        <f t="shared" si="42"/>
        <v>2</v>
      </c>
      <c r="V244">
        <f t="shared" si="43"/>
        <v>0</v>
      </c>
      <c r="W244">
        <f t="shared" si="44"/>
        <v>2</v>
      </c>
      <c r="X244">
        <f t="shared" si="45"/>
        <v>0</v>
      </c>
      <c r="Z244">
        <v>4</v>
      </c>
      <c r="AA244">
        <v>5</v>
      </c>
      <c r="AC244" t="str">
        <f t="shared" si="46"/>
        <v/>
      </c>
      <c r="AF244" s="30"/>
      <c r="AG244" s="21"/>
    </row>
    <row r="245" spans="1:33">
      <c r="A245" s="30">
        <v>82</v>
      </c>
      <c r="B245">
        <v>3</v>
      </c>
      <c r="C245" t="s">
        <v>14</v>
      </c>
      <c r="D245" s="79"/>
      <c r="F245" t="s">
        <v>410</v>
      </c>
      <c r="G245">
        <f t="shared" si="40"/>
        <v>100</v>
      </c>
      <c r="H245">
        <v>3</v>
      </c>
      <c r="I245" s="21" t="str">
        <f>INDEX(AutoWaveAffinity[Auto Wave Affinity ID],MATCH('Mission Enemy Waves'!K245,AutoWaveAffinity[QuestAffinityId],0))</f>
        <v>campaign-fire</v>
      </c>
      <c r="K245" s="21">
        <f>INDEX(Missions!K:K,MATCH('Mission Enemy Waves'!A:A,Missions!A:A,0))</f>
        <v>1</v>
      </c>
      <c r="L245" s="21">
        <f>INDEX(AffinityRel[AffinityWeak],MATCH(K245,AffinityRel[Affinity],0))</f>
        <v>2</v>
      </c>
      <c r="M245">
        <v>3</v>
      </c>
      <c r="N245" s="203">
        <v>3012</v>
      </c>
      <c r="O245">
        <f t="shared" si="41"/>
        <v>12</v>
      </c>
      <c r="P245" s="21">
        <f t="shared" si="39"/>
        <v>4</v>
      </c>
      <c r="T245" t="str">
        <f>IF(C245="Boss","--",INDEX('Enemy Waves'!AB:AB,IFERROR(MATCH('Mission Enemy Waves'!D:D,'Enemy Waves'!A:A,0),1)))</f>
        <v>Size Check</v>
      </c>
      <c r="U245">
        <f t="shared" ref="U245:U276" si="47">SUM(V245:X245)</f>
        <v>3</v>
      </c>
      <c r="V245">
        <f t="shared" ref="V245:V276" si="48">INT(LEFT(RIGHT($N245,3),1))</f>
        <v>0</v>
      </c>
      <c r="W245">
        <f t="shared" ref="W245:W276" si="49">INT(LEFT(RIGHT($N245,2),1))</f>
        <v>1</v>
      </c>
      <c r="X245">
        <f t="shared" ref="X245:X276" si="50">INT(LEFT(RIGHT($N245,1),1))</f>
        <v>2</v>
      </c>
      <c r="AC245" t="str">
        <f t="shared" ref="AC245:AC276" si="51">IF(INT(U245&amp;V245&amp;W245&amp;X245)=N245,"","ERR")</f>
        <v/>
      </c>
      <c r="AF245" s="30"/>
      <c r="AG245" s="21"/>
    </row>
    <row r="246" spans="1:33">
      <c r="A246" s="30">
        <v>82</v>
      </c>
      <c r="B246">
        <v>4</v>
      </c>
      <c r="C246" t="s">
        <v>14</v>
      </c>
      <c r="D246" s="79"/>
      <c r="F246" t="s">
        <v>411</v>
      </c>
      <c r="G246">
        <f t="shared" si="40"/>
        <v>100</v>
      </c>
      <c r="H246">
        <v>3</v>
      </c>
      <c r="I246" s="21" t="str">
        <f>INDEX(AutoWaveAffinity[Auto Wave Affinity ID],MATCH('Mission Enemy Waves'!K246,AutoWaveAffinity[QuestAffinityId],0))</f>
        <v>campaign-fire</v>
      </c>
      <c r="K246" s="21">
        <f>INDEX(Missions!K:K,MATCH('Mission Enemy Waves'!A:A,Missions!A:A,0))</f>
        <v>1</v>
      </c>
      <c r="L246" s="21">
        <f>INDEX(AffinityRel[AffinityWeak],MATCH(K246,AffinityRel[Affinity],0))</f>
        <v>2</v>
      </c>
      <c r="M246">
        <v>3</v>
      </c>
      <c r="N246" s="203">
        <v>4121</v>
      </c>
      <c r="O246">
        <f t="shared" si="41"/>
        <v>12</v>
      </c>
      <c r="P246" s="21">
        <f t="shared" si="39"/>
        <v>4</v>
      </c>
      <c r="T246" t="str">
        <f>IF(C246="Boss","--",INDEX('Enemy Waves'!AB:AB,IFERROR(MATCH('Mission Enemy Waves'!D:D,'Enemy Waves'!A:A,0),1)))</f>
        <v>Size Check</v>
      </c>
      <c r="U246">
        <f t="shared" si="47"/>
        <v>4</v>
      </c>
      <c r="V246">
        <f t="shared" si="48"/>
        <v>1</v>
      </c>
      <c r="W246">
        <f t="shared" si="49"/>
        <v>2</v>
      </c>
      <c r="X246">
        <f t="shared" si="50"/>
        <v>1</v>
      </c>
      <c r="AC246" t="str">
        <f t="shared" si="51"/>
        <v/>
      </c>
      <c r="AF246" s="30"/>
      <c r="AG246" s="21"/>
    </row>
    <row r="247" spans="1:33">
      <c r="A247" s="30">
        <v>83</v>
      </c>
      <c r="B247">
        <v>1</v>
      </c>
      <c r="C247" t="s">
        <v>14</v>
      </c>
      <c r="D247" s="79"/>
      <c r="F247" t="s">
        <v>410</v>
      </c>
      <c r="G247">
        <f t="shared" si="40"/>
        <v>100</v>
      </c>
      <c r="H247">
        <v>3</v>
      </c>
      <c r="I247" s="21" t="str">
        <f>INDEX(AutoWaveAffinity[Auto Wave Affinity ID],MATCH('Mission Enemy Waves'!K247,AutoWaveAffinity[QuestAffinityId],0))</f>
        <v>campaign-earth</v>
      </c>
      <c r="K247" s="21">
        <f>INDEX(Missions!K:K,MATCH('Mission Enemy Waves'!A:A,Missions!A:A,0))</f>
        <v>2</v>
      </c>
      <c r="L247" s="21">
        <f>INDEX(AffinityRel[AffinityWeak],MATCH(K247,AffinityRel[Affinity],0))</f>
        <v>3</v>
      </c>
      <c r="M247">
        <v>3</v>
      </c>
      <c r="N247" s="203">
        <v>3120</v>
      </c>
      <c r="O247">
        <f t="shared" si="41"/>
        <v>11</v>
      </c>
      <c r="P247" s="21">
        <f t="shared" si="39"/>
        <v>3</v>
      </c>
      <c r="T247" t="str">
        <f>IF(C247="Boss","--",INDEX('Enemy Waves'!AB:AB,IFERROR(MATCH('Mission Enemy Waves'!D:D,'Enemy Waves'!A:A,0),1)))</f>
        <v>Size Check</v>
      </c>
      <c r="U247">
        <f t="shared" si="47"/>
        <v>3</v>
      </c>
      <c r="V247">
        <f t="shared" si="48"/>
        <v>1</v>
      </c>
      <c r="W247">
        <f t="shared" si="49"/>
        <v>2</v>
      </c>
      <c r="X247">
        <f t="shared" si="50"/>
        <v>0</v>
      </c>
      <c r="Z247">
        <v>1</v>
      </c>
      <c r="AA247">
        <v>4</v>
      </c>
      <c r="AC247" t="str">
        <f t="shared" si="51"/>
        <v/>
      </c>
      <c r="AD247">
        <v>34</v>
      </c>
      <c r="AF247" s="30"/>
      <c r="AG247" s="21"/>
    </row>
    <row r="248" spans="1:33">
      <c r="A248" s="30">
        <v>83</v>
      </c>
      <c r="B248">
        <v>2</v>
      </c>
      <c r="C248" t="s">
        <v>14</v>
      </c>
      <c r="D248" s="79"/>
      <c r="F248" t="s">
        <v>416</v>
      </c>
      <c r="G248">
        <f t="shared" si="40"/>
        <v>100</v>
      </c>
      <c r="H248">
        <v>3</v>
      </c>
      <c r="I248" s="21" t="str">
        <f>INDEX(AutoWaveAffinity[Auto Wave Affinity ID],MATCH('Mission Enemy Waves'!K248,AutoWaveAffinity[QuestAffinityId],0))</f>
        <v>campaign-earth</v>
      </c>
      <c r="K248" s="21">
        <f>INDEX(Missions!K:K,MATCH('Mission Enemy Waves'!A:A,Missions!A:A,0))</f>
        <v>2</v>
      </c>
      <c r="L248" s="21">
        <f>INDEX(AffinityRel[AffinityWeak],MATCH(K248,AffinityRel[Affinity],0))</f>
        <v>3</v>
      </c>
      <c r="M248">
        <v>3</v>
      </c>
      <c r="N248" s="203">
        <v>3111</v>
      </c>
      <c r="O248">
        <f t="shared" si="41"/>
        <v>11</v>
      </c>
      <c r="P248" s="21">
        <f t="shared" si="39"/>
        <v>3</v>
      </c>
      <c r="T248" t="str">
        <f>IF(C248="Boss","--",INDEX('Enemy Waves'!AB:AB,IFERROR(MATCH('Mission Enemy Waves'!D:D,'Enemy Waves'!A:A,0),1)))</f>
        <v>Size Check</v>
      </c>
      <c r="U248">
        <f t="shared" si="47"/>
        <v>3</v>
      </c>
      <c r="V248">
        <f t="shared" si="48"/>
        <v>1</v>
      </c>
      <c r="W248">
        <f t="shared" si="49"/>
        <v>1</v>
      </c>
      <c r="X248">
        <f t="shared" si="50"/>
        <v>1</v>
      </c>
      <c r="Z248">
        <v>1</v>
      </c>
      <c r="AA248">
        <v>4</v>
      </c>
      <c r="AC248" t="str">
        <f t="shared" si="51"/>
        <v/>
      </c>
      <c r="AF248" s="30"/>
      <c r="AG248" s="21"/>
    </row>
    <row r="249" spans="1:33">
      <c r="A249" s="30">
        <v>83</v>
      </c>
      <c r="B249">
        <v>3</v>
      </c>
      <c r="C249" t="s">
        <v>14</v>
      </c>
      <c r="D249" s="79"/>
      <c r="F249" t="s">
        <v>412</v>
      </c>
      <c r="G249">
        <f t="shared" si="40"/>
        <v>100</v>
      </c>
      <c r="H249">
        <v>3</v>
      </c>
      <c r="I249" s="21" t="str">
        <f>INDEX(AutoWaveAffinity[Auto Wave Affinity ID],MATCH('Mission Enemy Waves'!K249,AutoWaveAffinity[QuestAffinityId],0))</f>
        <v>campaign-earth</v>
      </c>
      <c r="K249" s="21">
        <f>INDEX(Missions!K:K,MATCH('Mission Enemy Waves'!A:A,Missions!A:A,0))</f>
        <v>2</v>
      </c>
      <c r="L249" s="21">
        <f>INDEX(AffinityRel[AffinityWeak],MATCH(K249,AffinityRel[Affinity],0))</f>
        <v>3</v>
      </c>
      <c r="M249">
        <v>3</v>
      </c>
      <c r="N249" s="203">
        <v>5203</v>
      </c>
      <c r="O249">
        <f t="shared" si="41"/>
        <v>11</v>
      </c>
      <c r="P249" s="21">
        <f t="shared" si="39"/>
        <v>3</v>
      </c>
      <c r="T249" t="str">
        <f>IF(C249="Boss","--",INDEX('Enemy Waves'!AB:AB,IFERROR(MATCH('Mission Enemy Waves'!D:D,'Enemy Waves'!A:A,0),1)))</f>
        <v>Size Check</v>
      </c>
      <c r="U249">
        <f t="shared" si="47"/>
        <v>5</v>
      </c>
      <c r="V249">
        <f t="shared" si="48"/>
        <v>2</v>
      </c>
      <c r="W249">
        <f t="shared" si="49"/>
        <v>0</v>
      </c>
      <c r="X249">
        <f t="shared" si="50"/>
        <v>3</v>
      </c>
      <c r="AC249" t="str">
        <f t="shared" si="51"/>
        <v/>
      </c>
      <c r="AF249" s="30"/>
      <c r="AG249" s="21"/>
    </row>
    <row r="250" spans="1:33">
      <c r="A250" s="30">
        <v>84</v>
      </c>
      <c r="B250">
        <v>1</v>
      </c>
      <c r="C250" t="s">
        <v>14</v>
      </c>
      <c r="D250" s="79"/>
      <c r="F250" t="s">
        <v>414</v>
      </c>
      <c r="G250">
        <f t="shared" si="40"/>
        <v>100</v>
      </c>
      <c r="H250">
        <v>3</v>
      </c>
      <c r="I250" s="21" t="str">
        <f>INDEX(AutoWaveAffinity[Auto Wave Affinity ID],MATCH('Mission Enemy Waves'!K250,AutoWaveAffinity[QuestAffinityId],0))</f>
        <v>campaign-earth</v>
      </c>
      <c r="K250" s="21">
        <f>INDEX(Missions!K:K,MATCH('Mission Enemy Waves'!A:A,Missions!A:A,0))</f>
        <v>2</v>
      </c>
      <c r="L250" s="21">
        <f>INDEX(AffinityRel[AffinityWeak],MATCH(K250,AffinityRel[Affinity],0))</f>
        <v>3</v>
      </c>
      <c r="M250">
        <v>3</v>
      </c>
      <c r="N250" s="203">
        <v>2110</v>
      </c>
      <c r="O250">
        <f t="shared" si="41"/>
        <v>10</v>
      </c>
      <c r="P250" s="21">
        <f t="shared" si="39"/>
        <v>3</v>
      </c>
      <c r="T250" t="str">
        <f>IF(C250="Boss","--",INDEX('Enemy Waves'!AB:AB,IFERROR(MATCH('Mission Enemy Waves'!D:D,'Enemy Waves'!A:A,0),1)))</f>
        <v>Size Check</v>
      </c>
      <c r="U250">
        <f t="shared" si="47"/>
        <v>2</v>
      </c>
      <c r="V250">
        <f t="shared" si="48"/>
        <v>1</v>
      </c>
      <c r="W250">
        <f t="shared" si="49"/>
        <v>1</v>
      </c>
      <c r="X250">
        <f t="shared" si="50"/>
        <v>0</v>
      </c>
      <c r="Z250">
        <v>2</v>
      </c>
      <c r="AA250">
        <v>4</v>
      </c>
      <c r="AC250" t="str">
        <f t="shared" si="51"/>
        <v/>
      </c>
      <c r="AD250">
        <v>35</v>
      </c>
      <c r="AF250" s="30"/>
      <c r="AG250" s="21"/>
    </row>
    <row r="251" spans="1:33">
      <c r="A251" s="30">
        <v>84</v>
      </c>
      <c r="B251">
        <v>2</v>
      </c>
      <c r="C251" t="s">
        <v>14</v>
      </c>
      <c r="D251" s="79"/>
      <c r="F251" t="s">
        <v>412</v>
      </c>
      <c r="G251">
        <f t="shared" si="40"/>
        <v>100</v>
      </c>
      <c r="H251">
        <v>3</v>
      </c>
      <c r="I251" s="21" t="str">
        <f>INDEX(AutoWaveAffinity[Auto Wave Affinity ID],MATCH('Mission Enemy Waves'!K251,AutoWaveAffinity[QuestAffinityId],0))</f>
        <v>campaign-earth</v>
      </c>
      <c r="K251" s="21">
        <f>INDEX(Missions!K:K,MATCH('Mission Enemy Waves'!A:A,Missions!A:A,0))</f>
        <v>2</v>
      </c>
      <c r="L251" s="21">
        <f>INDEX(AffinityRel[AffinityWeak],MATCH(K251,AffinityRel[Affinity],0))</f>
        <v>3</v>
      </c>
      <c r="M251">
        <v>3</v>
      </c>
      <c r="N251" s="203">
        <v>5023</v>
      </c>
      <c r="O251">
        <f t="shared" si="41"/>
        <v>10</v>
      </c>
      <c r="P251" s="21">
        <f t="shared" si="39"/>
        <v>3</v>
      </c>
      <c r="T251" t="str">
        <f>IF(C251="Boss","--",INDEX('Enemy Waves'!AB:AB,IFERROR(MATCH('Mission Enemy Waves'!D:D,'Enemy Waves'!A:A,0),1)))</f>
        <v>Size Check</v>
      </c>
      <c r="U251">
        <f t="shared" si="47"/>
        <v>5</v>
      </c>
      <c r="V251">
        <f t="shared" si="48"/>
        <v>0</v>
      </c>
      <c r="W251">
        <f t="shared" si="49"/>
        <v>2</v>
      </c>
      <c r="X251">
        <f t="shared" si="50"/>
        <v>3</v>
      </c>
      <c r="Z251">
        <v>2</v>
      </c>
      <c r="AA251">
        <v>4</v>
      </c>
      <c r="AC251" t="str">
        <f t="shared" si="51"/>
        <v/>
      </c>
      <c r="AF251" s="30"/>
      <c r="AG251" s="21"/>
    </row>
    <row r="252" spans="1:33">
      <c r="A252" s="30">
        <v>84</v>
      </c>
      <c r="B252">
        <v>3</v>
      </c>
      <c r="C252" t="s">
        <v>14</v>
      </c>
      <c r="D252" s="79"/>
      <c r="F252" t="s">
        <v>410</v>
      </c>
      <c r="G252">
        <f t="shared" si="40"/>
        <v>100</v>
      </c>
      <c r="H252">
        <v>3</v>
      </c>
      <c r="I252" s="21" t="str">
        <f>INDEX(AutoWaveAffinity[Auto Wave Affinity ID],MATCH('Mission Enemy Waves'!K252,AutoWaveAffinity[QuestAffinityId],0))</f>
        <v>campaign-earth</v>
      </c>
      <c r="K252" s="21">
        <f>INDEX(Missions!K:K,MATCH('Mission Enemy Waves'!A:A,Missions!A:A,0))</f>
        <v>2</v>
      </c>
      <c r="L252" s="21">
        <f>INDEX(AffinityRel[AffinityWeak],MATCH(K252,AffinityRel[Affinity],0))</f>
        <v>3</v>
      </c>
      <c r="M252">
        <v>3</v>
      </c>
      <c r="N252" s="203">
        <v>3120</v>
      </c>
      <c r="O252">
        <f t="shared" si="41"/>
        <v>10</v>
      </c>
      <c r="P252" s="21">
        <f t="shared" si="39"/>
        <v>3</v>
      </c>
      <c r="T252" t="str">
        <f>IF(C252="Boss","--",INDEX('Enemy Waves'!AB:AB,IFERROR(MATCH('Mission Enemy Waves'!D:D,'Enemy Waves'!A:A,0),1)))</f>
        <v>Size Check</v>
      </c>
      <c r="U252">
        <f t="shared" si="47"/>
        <v>3</v>
      </c>
      <c r="V252">
        <f t="shared" si="48"/>
        <v>1</v>
      </c>
      <c r="W252">
        <f t="shared" si="49"/>
        <v>2</v>
      </c>
      <c r="X252">
        <f t="shared" si="50"/>
        <v>0</v>
      </c>
      <c r="AC252" t="str">
        <f t="shared" si="51"/>
        <v/>
      </c>
      <c r="AF252" s="30"/>
      <c r="AG252" s="21"/>
    </row>
    <row r="253" spans="1:33">
      <c r="A253" s="30">
        <v>85</v>
      </c>
      <c r="B253">
        <v>1</v>
      </c>
      <c r="C253" t="s">
        <v>14</v>
      </c>
      <c r="D253" s="79"/>
      <c r="F253" t="s">
        <v>412</v>
      </c>
      <c r="G253">
        <f t="shared" si="40"/>
        <v>100</v>
      </c>
      <c r="H253">
        <v>3</v>
      </c>
      <c r="I253" s="21" t="str">
        <f>INDEX(AutoWaveAffinity[Auto Wave Affinity ID],MATCH('Mission Enemy Waves'!K253,AutoWaveAffinity[QuestAffinityId],0))</f>
        <v>campaign-earth</v>
      </c>
      <c r="K253" s="21">
        <f>INDEX(Missions!K:K,MATCH('Mission Enemy Waves'!A:A,Missions!A:A,0))</f>
        <v>2</v>
      </c>
      <c r="L253" s="21">
        <f>INDEX(AffinityRel[AffinityWeak],MATCH(K253,AffinityRel[Affinity],0))</f>
        <v>3</v>
      </c>
      <c r="M253">
        <v>3</v>
      </c>
      <c r="N253" s="203">
        <v>5023</v>
      </c>
      <c r="O253">
        <f t="shared" si="41"/>
        <v>13</v>
      </c>
      <c r="P253" s="21">
        <f t="shared" si="39"/>
        <v>4</v>
      </c>
      <c r="T253" t="str">
        <f>IF(C253="Boss","--",INDEX('Enemy Waves'!AB:AB,IFERROR(MATCH('Mission Enemy Waves'!D:D,'Enemy Waves'!A:A,0),1)))</f>
        <v>Size Check</v>
      </c>
      <c r="U253">
        <f t="shared" si="47"/>
        <v>5</v>
      </c>
      <c r="V253">
        <f t="shared" si="48"/>
        <v>0</v>
      </c>
      <c r="W253">
        <f t="shared" si="49"/>
        <v>2</v>
      </c>
      <c r="X253">
        <f t="shared" si="50"/>
        <v>3</v>
      </c>
      <c r="Z253">
        <v>3</v>
      </c>
      <c r="AA253">
        <v>5</v>
      </c>
      <c r="AC253" t="str">
        <f t="shared" si="51"/>
        <v/>
      </c>
      <c r="AD253">
        <v>36</v>
      </c>
      <c r="AF253" s="30"/>
      <c r="AG253" s="21"/>
    </row>
    <row r="254" spans="1:33">
      <c r="A254" s="30">
        <v>85</v>
      </c>
      <c r="B254">
        <v>2</v>
      </c>
      <c r="C254" t="s">
        <v>14</v>
      </c>
      <c r="D254" s="79"/>
      <c r="F254" t="s">
        <v>413</v>
      </c>
      <c r="G254">
        <f t="shared" si="40"/>
        <v>100</v>
      </c>
      <c r="H254">
        <v>3</v>
      </c>
      <c r="I254" s="21" t="str">
        <f>INDEX(AutoWaveAffinity[Auto Wave Affinity ID],MATCH('Mission Enemy Waves'!K254,AutoWaveAffinity[QuestAffinityId],0))</f>
        <v>campaign-earth</v>
      </c>
      <c r="K254" s="21">
        <f>INDEX(Missions!K:K,MATCH('Mission Enemy Waves'!A:A,Missions!A:A,0))</f>
        <v>2</v>
      </c>
      <c r="L254" s="21">
        <f>INDEX(AffinityRel[AffinityWeak],MATCH(K254,AffinityRel[Affinity],0))</f>
        <v>3</v>
      </c>
      <c r="M254">
        <v>3</v>
      </c>
      <c r="N254" s="203">
        <v>2020</v>
      </c>
      <c r="O254">
        <f t="shared" si="41"/>
        <v>13</v>
      </c>
      <c r="P254" s="21">
        <f t="shared" si="39"/>
        <v>4</v>
      </c>
      <c r="T254" t="str">
        <f>IF(C254="Boss","--",INDEX('Enemy Waves'!AB:AB,IFERROR(MATCH('Mission Enemy Waves'!D:D,'Enemy Waves'!A:A,0),1)))</f>
        <v>Size Check</v>
      </c>
      <c r="U254">
        <f t="shared" si="47"/>
        <v>2</v>
      </c>
      <c r="V254">
        <f t="shared" si="48"/>
        <v>0</v>
      </c>
      <c r="W254">
        <f t="shared" si="49"/>
        <v>2</v>
      </c>
      <c r="X254">
        <f t="shared" si="50"/>
        <v>0</v>
      </c>
      <c r="Z254">
        <v>3</v>
      </c>
      <c r="AA254">
        <v>5</v>
      </c>
      <c r="AC254" t="str">
        <f t="shared" si="51"/>
        <v/>
      </c>
      <c r="AF254" s="30"/>
      <c r="AG254" s="21"/>
    </row>
    <row r="255" spans="1:33">
      <c r="A255" s="30">
        <v>85</v>
      </c>
      <c r="B255">
        <v>3</v>
      </c>
      <c r="C255" t="s">
        <v>14</v>
      </c>
      <c r="D255" s="79"/>
      <c r="F255" t="s">
        <v>414</v>
      </c>
      <c r="G255">
        <f t="shared" si="40"/>
        <v>100</v>
      </c>
      <c r="H255">
        <v>3</v>
      </c>
      <c r="I255" s="21" t="str">
        <f>INDEX(AutoWaveAffinity[Auto Wave Affinity ID],MATCH('Mission Enemy Waves'!K255,AutoWaveAffinity[QuestAffinityId],0))</f>
        <v>campaign-earth</v>
      </c>
      <c r="K255" s="21">
        <f>INDEX(Missions!K:K,MATCH('Mission Enemy Waves'!A:A,Missions!A:A,0))</f>
        <v>2</v>
      </c>
      <c r="L255" s="21">
        <f>INDEX(AffinityRel[AffinityWeak],MATCH(K255,AffinityRel[Affinity],0))</f>
        <v>3</v>
      </c>
      <c r="M255">
        <v>3</v>
      </c>
      <c r="N255" s="203">
        <v>2110</v>
      </c>
      <c r="O255">
        <f t="shared" si="41"/>
        <v>13</v>
      </c>
      <c r="P255" s="21">
        <f t="shared" si="39"/>
        <v>4</v>
      </c>
      <c r="T255" t="str">
        <f>IF(C255="Boss","--",INDEX('Enemy Waves'!AB:AB,IFERROR(MATCH('Mission Enemy Waves'!D:D,'Enemy Waves'!A:A,0),1)))</f>
        <v>Size Check</v>
      </c>
      <c r="U255">
        <f t="shared" si="47"/>
        <v>2</v>
      </c>
      <c r="V255">
        <f t="shared" si="48"/>
        <v>1</v>
      </c>
      <c r="W255">
        <f t="shared" si="49"/>
        <v>1</v>
      </c>
      <c r="X255">
        <f t="shared" si="50"/>
        <v>0</v>
      </c>
      <c r="AC255" t="str">
        <f t="shared" si="51"/>
        <v/>
      </c>
      <c r="AF255" s="30"/>
      <c r="AG255" s="21"/>
    </row>
    <row r="256" spans="1:33">
      <c r="A256" s="30">
        <v>85</v>
      </c>
      <c r="B256">
        <v>4</v>
      </c>
      <c r="C256" t="s">
        <v>14</v>
      </c>
      <c r="D256" s="79"/>
      <c r="F256" t="s">
        <v>418</v>
      </c>
      <c r="G256">
        <f t="shared" si="40"/>
        <v>100</v>
      </c>
      <c r="H256">
        <v>3</v>
      </c>
      <c r="I256" s="21" t="str">
        <f>INDEX(AutoWaveAffinity[Auto Wave Affinity ID],MATCH('Mission Enemy Waves'!K256,AutoWaveAffinity[QuestAffinityId],0))</f>
        <v>campaign-earth</v>
      </c>
      <c r="K256" s="21">
        <f>INDEX(Missions!K:K,MATCH('Mission Enemy Waves'!A:A,Missions!A:A,0))</f>
        <v>2</v>
      </c>
      <c r="L256" s="21">
        <f>INDEX(AffinityRel[AffinityWeak],MATCH(K256,AffinityRel[Affinity],0))</f>
        <v>3</v>
      </c>
      <c r="M256">
        <v>3</v>
      </c>
      <c r="N256" s="203">
        <v>4220</v>
      </c>
      <c r="O256">
        <f t="shared" si="41"/>
        <v>13</v>
      </c>
      <c r="P256" s="21">
        <f t="shared" si="39"/>
        <v>4</v>
      </c>
      <c r="T256" t="str">
        <f>IF(C256="Boss","--",INDEX('Enemy Waves'!AB:AB,IFERROR(MATCH('Mission Enemy Waves'!D:D,'Enemy Waves'!A:A,0),1)))</f>
        <v>Size Check</v>
      </c>
      <c r="U256">
        <f t="shared" si="47"/>
        <v>4</v>
      </c>
      <c r="V256">
        <f t="shared" si="48"/>
        <v>2</v>
      </c>
      <c r="W256">
        <f t="shared" si="49"/>
        <v>2</v>
      </c>
      <c r="X256">
        <f t="shared" si="50"/>
        <v>0</v>
      </c>
      <c r="AC256" t="str">
        <f t="shared" si="51"/>
        <v/>
      </c>
      <c r="AF256" s="30"/>
      <c r="AG256" s="21"/>
    </row>
    <row r="257" spans="1:33">
      <c r="A257" s="30">
        <v>86</v>
      </c>
      <c r="B257">
        <v>1</v>
      </c>
      <c r="C257" t="s">
        <v>14</v>
      </c>
      <c r="D257" s="79"/>
      <c r="F257" t="s">
        <v>415</v>
      </c>
      <c r="G257">
        <f t="shared" si="40"/>
        <v>100</v>
      </c>
      <c r="H257">
        <v>3</v>
      </c>
      <c r="I257" s="21" t="str">
        <f>INDEX(AutoWaveAffinity[Auto Wave Affinity ID],MATCH('Mission Enemy Waves'!K257,AutoWaveAffinity[QuestAffinityId],0))</f>
        <v>campaign-earth</v>
      </c>
      <c r="K257" s="21">
        <f>INDEX(Missions!K:K,MATCH('Mission Enemy Waves'!A:A,Missions!A:A,0))</f>
        <v>2</v>
      </c>
      <c r="L257" s="21">
        <f>INDEX(AffinityRel[AffinityWeak],MATCH(K257,AffinityRel[Affinity],0))</f>
        <v>3</v>
      </c>
      <c r="M257">
        <v>3</v>
      </c>
      <c r="N257" s="203">
        <v>2011</v>
      </c>
      <c r="O257">
        <f t="shared" si="41"/>
        <v>10</v>
      </c>
      <c r="P257" s="21">
        <f t="shared" si="39"/>
        <v>4</v>
      </c>
      <c r="T257" t="str">
        <f>IF(C257="Boss","--",INDEX('Enemy Waves'!AB:AB,IFERROR(MATCH('Mission Enemy Waves'!D:D,'Enemy Waves'!A:A,0),1)))</f>
        <v>Size Check</v>
      </c>
      <c r="U257">
        <f t="shared" si="47"/>
        <v>2</v>
      </c>
      <c r="V257">
        <f t="shared" si="48"/>
        <v>0</v>
      </c>
      <c r="W257">
        <f t="shared" si="49"/>
        <v>1</v>
      </c>
      <c r="X257">
        <f t="shared" si="50"/>
        <v>1</v>
      </c>
      <c r="Z257">
        <v>4</v>
      </c>
      <c r="AA257">
        <v>5</v>
      </c>
      <c r="AC257" t="str">
        <f t="shared" si="51"/>
        <v/>
      </c>
      <c r="AD257">
        <v>37</v>
      </c>
      <c r="AF257" s="30"/>
      <c r="AG257" s="21"/>
    </row>
    <row r="258" spans="1:33">
      <c r="A258" s="30">
        <v>86</v>
      </c>
      <c r="B258">
        <v>2</v>
      </c>
      <c r="C258" t="s">
        <v>14</v>
      </c>
      <c r="D258" s="79"/>
      <c r="F258" t="s">
        <v>416</v>
      </c>
      <c r="G258">
        <f t="shared" si="40"/>
        <v>100</v>
      </c>
      <c r="H258">
        <v>3</v>
      </c>
      <c r="I258" s="21" t="str">
        <f>INDEX(AutoWaveAffinity[Auto Wave Affinity ID],MATCH('Mission Enemy Waves'!K258,AutoWaveAffinity[QuestAffinityId],0))</f>
        <v>campaign-earth</v>
      </c>
      <c r="K258" s="21">
        <f>INDEX(Missions!K:K,MATCH('Mission Enemy Waves'!A:A,Missions!A:A,0))</f>
        <v>2</v>
      </c>
      <c r="L258" s="21">
        <f>INDEX(AffinityRel[AffinityWeak],MATCH(K258,AffinityRel[Affinity],0))</f>
        <v>3</v>
      </c>
      <c r="M258">
        <v>3</v>
      </c>
      <c r="N258" s="203">
        <v>3030</v>
      </c>
      <c r="O258">
        <f t="shared" si="41"/>
        <v>10</v>
      </c>
      <c r="P258" s="21">
        <f t="shared" ref="P258:P321" si="52">COUNTIF(A:A,A258)</f>
        <v>4</v>
      </c>
      <c r="T258" t="str">
        <f>IF(C258="Boss","--",INDEX('Enemy Waves'!AB:AB,IFERROR(MATCH('Mission Enemy Waves'!D:D,'Enemy Waves'!A:A,0),1)))</f>
        <v>Size Check</v>
      </c>
      <c r="U258">
        <f t="shared" si="47"/>
        <v>3</v>
      </c>
      <c r="V258">
        <f t="shared" si="48"/>
        <v>0</v>
      </c>
      <c r="W258">
        <f t="shared" si="49"/>
        <v>3</v>
      </c>
      <c r="X258">
        <f t="shared" si="50"/>
        <v>0</v>
      </c>
      <c r="Z258">
        <v>4</v>
      </c>
      <c r="AA258">
        <v>5</v>
      </c>
      <c r="AC258" t="str">
        <f t="shared" si="51"/>
        <v/>
      </c>
      <c r="AF258" s="30"/>
      <c r="AG258" s="21"/>
    </row>
    <row r="259" spans="1:33">
      <c r="A259" s="30">
        <v>86</v>
      </c>
      <c r="B259">
        <v>3</v>
      </c>
      <c r="C259" t="s">
        <v>14</v>
      </c>
      <c r="D259" s="79"/>
      <c r="F259" t="s">
        <v>414</v>
      </c>
      <c r="G259">
        <f t="shared" si="40"/>
        <v>100</v>
      </c>
      <c r="H259">
        <v>3</v>
      </c>
      <c r="I259" s="21" t="str">
        <f>INDEX(AutoWaveAffinity[Auto Wave Affinity ID],MATCH('Mission Enemy Waves'!K259,AutoWaveAffinity[QuestAffinityId],0))</f>
        <v>campaign-earth</v>
      </c>
      <c r="K259" s="21">
        <f>INDEX(Missions!K:K,MATCH('Mission Enemy Waves'!A:A,Missions!A:A,0))</f>
        <v>2</v>
      </c>
      <c r="L259" s="21">
        <f>INDEX(AffinityRel[AffinityWeak],MATCH(K259,AffinityRel[Affinity],0))</f>
        <v>3</v>
      </c>
      <c r="M259">
        <v>3</v>
      </c>
      <c r="N259" s="203">
        <v>2110</v>
      </c>
      <c r="O259">
        <f t="shared" si="41"/>
        <v>10</v>
      </c>
      <c r="P259" s="21">
        <f t="shared" si="52"/>
        <v>4</v>
      </c>
      <c r="T259" t="str">
        <f>IF(C259="Boss","--",INDEX('Enemy Waves'!AB:AB,IFERROR(MATCH('Mission Enemy Waves'!D:D,'Enemy Waves'!A:A,0),1)))</f>
        <v>Size Check</v>
      </c>
      <c r="U259">
        <f t="shared" si="47"/>
        <v>2</v>
      </c>
      <c r="V259">
        <f t="shared" si="48"/>
        <v>1</v>
      </c>
      <c r="W259">
        <f t="shared" si="49"/>
        <v>1</v>
      </c>
      <c r="X259">
        <f t="shared" si="50"/>
        <v>0</v>
      </c>
      <c r="AC259" t="str">
        <f t="shared" si="51"/>
        <v/>
      </c>
      <c r="AF259" s="30"/>
      <c r="AG259" s="21"/>
    </row>
    <row r="260" spans="1:33">
      <c r="A260" s="30">
        <v>86</v>
      </c>
      <c r="B260">
        <v>4</v>
      </c>
      <c r="C260" t="s">
        <v>14</v>
      </c>
      <c r="D260" s="79"/>
      <c r="F260" t="s">
        <v>416</v>
      </c>
      <c r="G260">
        <f t="shared" si="40"/>
        <v>100</v>
      </c>
      <c r="H260">
        <v>3</v>
      </c>
      <c r="I260" s="21" t="str">
        <f>INDEX(AutoWaveAffinity[Auto Wave Affinity ID],MATCH('Mission Enemy Waves'!K260,AutoWaveAffinity[QuestAffinityId],0))</f>
        <v>campaign-earth</v>
      </c>
      <c r="K260" s="21">
        <f>INDEX(Missions!K:K,MATCH('Mission Enemy Waves'!A:A,Missions!A:A,0))</f>
        <v>2</v>
      </c>
      <c r="L260" s="21">
        <f>INDEX(AffinityRel[AffinityWeak],MATCH(K260,AffinityRel[Affinity],0))</f>
        <v>3</v>
      </c>
      <c r="M260">
        <v>3</v>
      </c>
      <c r="N260" s="203">
        <v>3012</v>
      </c>
      <c r="O260">
        <f t="shared" si="41"/>
        <v>10</v>
      </c>
      <c r="P260" s="21">
        <f t="shared" si="52"/>
        <v>4</v>
      </c>
      <c r="T260" t="str">
        <f>IF(C260="Boss","--",INDEX('Enemy Waves'!AB:AB,IFERROR(MATCH('Mission Enemy Waves'!D:D,'Enemy Waves'!A:A,0),1)))</f>
        <v>Size Check</v>
      </c>
      <c r="U260">
        <f t="shared" si="47"/>
        <v>3</v>
      </c>
      <c r="V260">
        <f t="shared" si="48"/>
        <v>0</v>
      </c>
      <c r="W260">
        <f t="shared" si="49"/>
        <v>1</v>
      </c>
      <c r="X260">
        <f t="shared" si="50"/>
        <v>2</v>
      </c>
      <c r="AC260" t="str">
        <f t="shared" si="51"/>
        <v/>
      </c>
      <c r="AF260" s="30"/>
      <c r="AG260" s="21"/>
    </row>
    <row r="261" spans="1:33">
      <c r="A261" s="30">
        <v>87</v>
      </c>
      <c r="B261">
        <v>1</v>
      </c>
      <c r="C261" t="s">
        <v>14</v>
      </c>
      <c r="D261" s="79"/>
      <c r="F261" t="s">
        <v>418</v>
      </c>
      <c r="G261">
        <f t="shared" ref="G261:G324" si="53">IF(F261="","",100)</f>
        <v>100</v>
      </c>
      <c r="H261">
        <v>3</v>
      </c>
      <c r="I261" s="21" t="str">
        <f>INDEX(AutoWaveAffinity[Auto Wave Affinity ID],MATCH('Mission Enemy Waves'!K261,AutoWaveAffinity[QuestAffinityId],0))</f>
        <v>campaign-light</v>
      </c>
      <c r="K261" s="21">
        <f>INDEX(Missions!K:K,MATCH('Mission Enemy Waves'!A:A,Missions!A:A,0))</f>
        <v>4</v>
      </c>
      <c r="L261" s="21">
        <f>INDEX(AffinityRel[AffinityWeak],MATCH(K261,AffinityRel[Affinity],0))</f>
        <v>5</v>
      </c>
      <c r="M261">
        <v>3</v>
      </c>
      <c r="N261" s="203">
        <v>4220</v>
      </c>
      <c r="O261">
        <f t="shared" ref="O261:O324" si="54">SUMIF(A:A,A261,U:U)</f>
        <v>8</v>
      </c>
      <c r="P261" s="21">
        <f t="shared" si="52"/>
        <v>2</v>
      </c>
      <c r="T261" t="str">
        <f>IF(C261="Boss","--",INDEX('Enemy Waves'!AB:AB,IFERROR(MATCH('Mission Enemy Waves'!D:D,'Enemy Waves'!A:A,0),1)))</f>
        <v>Size Check</v>
      </c>
      <c r="U261">
        <f t="shared" si="47"/>
        <v>4</v>
      </c>
      <c r="V261">
        <f t="shared" si="48"/>
        <v>2</v>
      </c>
      <c r="W261">
        <f t="shared" si="49"/>
        <v>2</v>
      </c>
      <c r="X261">
        <f t="shared" si="50"/>
        <v>0</v>
      </c>
      <c r="Z261">
        <v>1</v>
      </c>
      <c r="AA261">
        <v>3</v>
      </c>
      <c r="AC261" t="str">
        <f t="shared" si="51"/>
        <v/>
      </c>
      <c r="AD261">
        <v>38</v>
      </c>
      <c r="AF261" s="30"/>
      <c r="AG261" s="21"/>
    </row>
    <row r="262" spans="1:33">
      <c r="A262" s="30">
        <v>87</v>
      </c>
      <c r="B262">
        <v>2</v>
      </c>
      <c r="C262" t="s">
        <v>14</v>
      </c>
      <c r="D262" s="79"/>
      <c r="F262" t="s">
        <v>994</v>
      </c>
      <c r="G262">
        <f t="shared" si="53"/>
        <v>100</v>
      </c>
      <c r="H262">
        <v>3</v>
      </c>
      <c r="I262" s="21" t="str">
        <f>INDEX(AutoWaveAffinity[Auto Wave Affinity ID],MATCH('Mission Enemy Waves'!K262,AutoWaveAffinity[QuestAffinityId],0))</f>
        <v>campaign-light</v>
      </c>
      <c r="K262" s="21">
        <f>INDEX(Missions!K:K,MATCH('Mission Enemy Waves'!A:A,Missions!A:A,0))</f>
        <v>4</v>
      </c>
      <c r="L262" s="21">
        <f>INDEX(AffinityRel[AffinityWeak],MATCH(K262,AffinityRel[Affinity],0))</f>
        <v>5</v>
      </c>
      <c r="M262">
        <v>3</v>
      </c>
      <c r="N262" s="203">
        <v>4112</v>
      </c>
      <c r="O262">
        <f t="shared" si="54"/>
        <v>8</v>
      </c>
      <c r="P262" s="21">
        <f t="shared" si="52"/>
        <v>2</v>
      </c>
      <c r="T262" t="str">
        <f>IF(C262="Boss","--",INDEX('Enemy Waves'!AB:AB,IFERROR(MATCH('Mission Enemy Waves'!D:D,'Enemy Waves'!A:A,0),1)))</f>
        <v>Size Check</v>
      </c>
      <c r="U262">
        <f t="shared" si="47"/>
        <v>4</v>
      </c>
      <c r="V262">
        <f t="shared" si="48"/>
        <v>1</v>
      </c>
      <c r="W262">
        <f t="shared" si="49"/>
        <v>1</v>
      </c>
      <c r="X262">
        <f t="shared" si="50"/>
        <v>2</v>
      </c>
      <c r="Z262">
        <v>1</v>
      </c>
      <c r="AA262">
        <v>3</v>
      </c>
      <c r="AC262" t="str">
        <f t="shared" si="51"/>
        <v/>
      </c>
      <c r="AF262" s="30"/>
      <c r="AG262" s="21"/>
    </row>
    <row r="263" spans="1:33">
      <c r="A263" s="30">
        <v>88</v>
      </c>
      <c r="B263">
        <v>1</v>
      </c>
      <c r="C263" t="s">
        <v>14</v>
      </c>
      <c r="D263" s="79"/>
      <c r="F263" t="s">
        <v>416</v>
      </c>
      <c r="G263">
        <f t="shared" si="53"/>
        <v>100</v>
      </c>
      <c r="H263">
        <v>3</v>
      </c>
      <c r="I263" s="21" t="str">
        <f>INDEX(AutoWaveAffinity[Auto Wave Affinity ID],MATCH('Mission Enemy Waves'!K263,AutoWaveAffinity[QuestAffinityId],0))</f>
        <v>campaign-light</v>
      </c>
      <c r="K263" s="21">
        <f>INDEX(Missions!K:K,MATCH('Mission Enemy Waves'!A:A,Missions!A:A,0))</f>
        <v>4</v>
      </c>
      <c r="L263" s="21">
        <f>INDEX(AffinityRel[AffinityWeak],MATCH(K263,AffinityRel[Affinity],0))</f>
        <v>5</v>
      </c>
      <c r="M263">
        <v>3</v>
      </c>
      <c r="N263" s="203">
        <v>3300</v>
      </c>
      <c r="O263">
        <f t="shared" si="54"/>
        <v>9</v>
      </c>
      <c r="P263" s="21">
        <f t="shared" si="52"/>
        <v>3</v>
      </c>
      <c r="T263" t="str">
        <f>IF(C263="Boss","--",INDEX('Enemy Waves'!AB:AB,IFERROR(MATCH('Mission Enemy Waves'!D:D,'Enemy Waves'!A:A,0),1)))</f>
        <v>Size Check</v>
      </c>
      <c r="U263">
        <f t="shared" si="47"/>
        <v>3</v>
      </c>
      <c r="V263">
        <f t="shared" si="48"/>
        <v>3</v>
      </c>
      <c r="W263">
        <f t="shared" si="49"/>
        <v>0</v>
      </c>
      <c r="X263">
        <f t="shared" si="50"/>
        <v>0</v>
      </c>
      <c r="Z263">
        <v>2</v>
      </c>
      <c r="AA263">
        <v>4</v>
      </c>
      <c r="AC263" t="str">
        <f t="shared" si="51"/>
        <v/>
      </c>
      <c r="AD263">
        <v>39</v>
      </c>
      <c r="AF263" s="30"/>
      <c r="AG263" s="21"/>
    </row>
    <row r="264" spans="1:33">
      <c r="A264" s="30">
        <v>88</v>
      </c>
      <c r="B264">
        <v>2</v>
      </c>
      <c r="C264" t="s">
        <v>14</v>
      </c>
      <c r="D264" s="79"/>
      <c r="F264" t="s">
        <v>411</v>
      </c>
      <c r="G264">
        <f t="shared" si="53"/>
        <v>100</v>
      </c>
      <c r="H264">
        <v>3</v>
      </c>
      <c r="I264" s="21" t="str">
        <f>INDEX(AutoWaveAffinity[Auto Wave Affinity ID],MATCH('Mission Enemy Waves'!K264,AutoWaveAffinity[QuestAffinityId],0))</f>
        <v>campaign-light</v>
      </c>
      <c r="K264" s="21">
        <f>INDEX(Missions!K:K,MATCH('Mission Enemy Waves'!A:A,Missions!A:A,0))</f>
        <v>4</v>
      </c>
      <c r="L264" s="21">
        <f>INDEX(AffinityRel[AffinityWeak],MATCH(K264,AffinityRel[Affinity],0))</f>
        <v>5</v>
      </c>
      <c r="M264">
        <v>3</v>
      </c>
      <c r="N264" s="203">
        <v>4202</v>
      </c>
      <c r="O264">
        <f t="shared" si="54"/>
        <v>9</v>
      </c>
      <c r="P264" s="21">
        <f t="shared" si="52"/>
        <v>3</v>
      </c>
      <c r="T264" t="str">
        <f>IF(C264="Boss","--",INDEX('Enemy Waves'!AB:AB,IFERROR(MATCH('Mission Enemy Waves'!D:D,'Enemy Waves'!A:A,0),1)))</f>
        <v>Size Check</v>
      </c>
      <c r="U264">
        <f t="shared" si="47"/>
        <v>4</v>
      </c>
      <c r="V264">
        <f t="shared" si="48"/>
        <v>2</v>
      </c>
      <c r="W264">
        <f t="shared" si="49"/>
        <v>0</v>
      </c>
      <c r="X264">
        <f t="shared" si="50"/>
        <v>2</v>
      </c>
      <c r="Z264">
        <v>2</v>
      </c>
      <c r="AA264">
        <v>4</v>
      </c>
      <c r="AC264" t="str">
        <f t="shared" si="51"/>
        <v/>
      </c>
      <c r="AF264" s="30"/>
      <c r="AG264" s="21"/>
    </row>
    <row r="265" spans="1:33">
      <c r="A265" s="30">
        <v>88</v>
      </c>
      <c r="B265">
        <v>3</v>
      </c>
      <c r="C265" t="s">
        <v>14</v>
      </c>
      <c r="D265" s="79"/>
      <c r="F265" t="s">
        <v>413</v>
      </c>
      <c r="G265">
        <f t="shared" si="53"/>
        <v>100</v>
      </c>
      <c r="H265">
        <v>3</v>
      </c>
      <c r="I265" s="21" t="str">
        <f>INDEX(AutoWaveAffinity[Auto Wave Affinity ID],MATCH('Mission Enemy Waves'!K265,AutoWaveAffinity[QuestAffinityId],0))</f>
        <v>campaign-light</v>
      </c>
      <c r="K265" s="21">
        <f>INDEX(Missions!K:K,MATCH('Mission Enemy Waves'!A:A,Missions!A:A,0))</f>
        <v>4</v>
      </c>
      <c r="L265" s="21">
        <f>INDEX(AffinityRel[AffinityWeak],MATCH(K265,AffinityRel[Affinity],0))</f>
        <v>5</v>
      </c>
      <c r="M265">
        <v>3</v>
      </c>
      <c r="N265" s="203">
        <v>2110</v>
      </c>
      <c r="O265">
        <f t="shared" si="54"/>
        <v>9</v>
      </c>
      <c r="P265" s="21">
        <f t="shared" si="52"/>
        <v>3</v>
      </c>
      <c r="T265" t="str">
        <f>IF(C265="Boss","--",INDEX('Enemy Waves'!AB:AB,IFERROR(MATCH('Mission Enemy Waves'!D:D,'Enemy Waves'!A:A,0),1)))</f>
        <v>Size Check</v>
      </c>
      <c r="U265">
        <f t="shared" si="47"/>
        <v>2</v>
      </c>
      <c r="V265">
        <f t="shared" si="48"/>
        <v>1</v>
      </c>
      <c r="W265">
        <f t="shared" si="49"/>
        <v>1</v>
      </c>
      <c r="X265">
        <f t="shared" si="50"/>
        <v>0</v>
      </c>
      <c r="AC265" t="str">
        <f t="shared" si="51"/>
        <v/>
      </c>
      <c r="AF265" s="30"/>
      <c r="AG265" s="21"/>
    </row>
    <row r="266" spans="1:33">
      <c r="A266" s="30">
        <v>89</v>
      </c>
      <c r="B266">
        <v>1</v>
      </c>
      <c r="C266" t="s">
        <v>14</v>
      </c>
      <c r="D266" s="79"/>
      <c r="F266" t="s">
        <v>410</v>
      </c>
      <c r="G266">
        <f t="shared" si="53"/>
        <v>100</v>
      </c>
      <c r="H266">
        <v>3</v>
      </c>
      <c r="I266" s="21" t="str">
        <f>INDEX(AutoWaveAffinity[Auto Wave Affinity ID],MATCH('Mission Enemy Waves'!K266,AutoWaveAffinity[QuestAffinityId],0))</f>
        <v>campaign-light</v>
      </c>
      <c r="K266" s="21">
        <f>INDEX(Missions!K:K,MATCH('Mission Enemy Waves'!A:A,Missions!A:A,0))</f>
        <v>4</v>
      </c>
      <c r="L266" s="21">
        <f>INDEX(AffinityRel[AffinityWeak],MATCH(K266,AffinityRel[Affinity],0))</f>
        <v>5</v>
      </c>
      <c r="M266">
        <v>3</v>
      </c>
      <c r="N266" s="203">
        <v>3201</v>
      </c>
      <c r="O266">
        <f t="shared" si="54"/>
        <v>10</v>
      </c>
      <c r="P266" s="21">
        <f t="shared" si="52"/>
        <v>4</v>
      </c>
      <c r="T266" t="str">
        <f>IF(C266="Boss","--",INDEX('Enemy Waves'!AB:AB,IFERROR(MATCH('Mission Enemy Waves'!D:D,'Enemy Waves'!A:A,0),1)))</f>
        <v>Size Check</v>
      </c>
      <c r="U266">
        <f t="shared" si="47"/>
        <v>3</v>
      </c>
      <c r="V266">
        <f t="shared" si="48"/>
        <v>2</v>
      </c>
      <c r="W266">
        <f t="shared" si="49"/>
        <v>0</v>
      </c>
      <c r="X266">
        <f t="shared" si="50"/>
        <v>1</v>
      </c>
      <c r="Z266">
        <v>3</v>
      </c>
      <c r="AA266">
        <v>5</v>
      </c>
      <c r="AC266" t="str">
        <f t="shared" si="51"/>
        <v/>
      </c>
      <c r="AD266">
        <v>40</v>
      </c>
      <c r="AF266" s="30"/>
      <c r="AG266" s="21"/>
    </row>
    <row r="267" spans="1:33">
      <c r="A267" s="30">
        <v>89</v>
      </c>
      <c r="B267">
        <v>2</v>
      </c>
      <c r="C267" t="s">
        <v>14</v>
      </c>
      <c r="D267" s="79"/>
      <c r="F267" t="s">
        <v>413</v>
      </c>
      <c r="G267">
        <f t="shared" si="53"/>
        <v>100</v>
      </c>
      <c r="H267">
        <v>3</v>
      </c>
      <c r="I267" s="21" t="str">
        <f>INDEX(AutoWaveAffinity[Auto Wave Affinity ID],MATCH('Mission Enemy Waves'!K267,AutoWaveAffinity[QuestAffinityId],0))</f>
        <v>campaign-light</v>
      </c>
      <c r="K267" s="21">
        <f>INDEX(Missions!K:K,MATCH('Mission Enemy Waves'!A:A,Missions!A:A,0))</f>
        <v>4</v>
      </c>
      <c r="L267" s="21">
        <f>INDEX(AffinityRel[AffinityWeak],MATCH(K267,AffinityRel[Affinity],0))</f>
        <v>5</v>
      </c>
      <c r="M267">
        <v>3</v>
      </c>
      <c r="N267" s="203">
        <v>2200</v>
      </c>
      <c r="O267">
        <f t="shared" si="54"/>
        <v>10</v>
      </c>
      <c r="P267" s="21">
        <f t="shared" si="52"/>
        <v>4</v>
      </c>
      <c r="T267" t="str">
        <f>IF(C267="Boss","--",INDEX('Enemy Waves'!AB:AB,IFERROR(MATCH('Mission Enemy Waves'!D:D,'Enemy Waves'!A:A,0),1)))</f>
        <v>Size Check</v>
      </c>
      <c r="U267">
        <f t="shared" si="47"/>
        <v>2</v>
      </c>
      <c r="V267">
        <f t="shared" si="48"/>
        <v>2</v>
      </c>
      <c r="W267">
        <f t="shared" si="49"/>
        <v>0</v>
      </c>
      <c r="X267">
        <f t="shared" si="50"/>
        <v>0</v>
      </c>
      <c r="Z267">
        <v>3</v>
      </c>
      <c r="AA267">
        <v>5</v>
      </c>
      <c r="AC267" t="str">
        <f t="shared" si="51"/>
        <v/>
      </c>
      <c r="AF267" s="30"/>
      <c r="AG267" s="21"/>
    </row>
    <row r="268" spans="1:33">
      <c r="A268" s="30">
        <v>89</v>
      </c>
      <c r="B268">
        <v>3</v>
      </c>
      <c r="C268" t="s">
        <v>14</v>
      </c>
      <c r="D268" s="79"/>
      <c r="F268" t="s">
        <v>416</v>
      </c>
      <c r="G268">
        <f t="shared" si="53"/>
        <v>100</v>
      </c>
      <c r="H268">
        <v>3</v>
      </c>
      <c r="I268" s="21" t="str">
        <f>INDEX(AutoWaveAffinity[Auto Wave Affinity ID],MATCH('Mission Enemy Waves'!K268,AutoWaveAffinity[QuestAffinityId],0))</f>
        <v>campaign-light</v>
      </c>
      <c r="K268" s="21">
        <f>INDEX(Missions!K:K,MATCH('Mission Enemy Waves'!A:A,Missions!A:A,0))</f>
        <v>4</v>
      </c>
      <c r="L268" s="21">
        <f>INDEX(AffinityRel[AffinityWeak],MATCH(K268,AffinityRel[Affinity],0))</f>
        <v>5</v>
      </c>
      <c r="M268">
        <v>3</v>
      </c>
      <c r="N268" s="203">
        <v>3210</v>
      </c>
      <c r="O268">
        <f t="shared" si="54"/>
        <v>10</v>
      </c>
      <c r="P268" s="21">
        <f t="shared" si="52"/>
        <v>4</v>
      </c>
      <c r="T268" t="str">
        <f>IF(C268="Boss","--",INDEX('Enemy Waves'!AB:AB,IFERROR(MATCH('Mission Enemy Waves'!D:D,'Enemy Waves'!A:A,0),1)))</f>
        <v>Size Check</v>
      </c>
      <c r="U268">
        <f t="shared" si="47"/>
        <v>3</v>
      </c>
      <c r="V268">
        <f t="shared" si="48"/>
        <v>2</v>
      </c>
      <c r="W268">
        <f t="shared" si="49"/>
        <v>1</v>
      </c>
      <c r="X268">
        <f t="shared" si="50"/>
        <v>0</v>
      </c>
      <c r="AC268" t="str">
        <f t="shared" si="51"/>
        <v/>
      </c>
      <c r="AF268" s="30"/>
      <c r="AG268" s="21"/>
    </row>
    <row r="269" spans="1:33">
      <c r="A269" s="30">
        <v>89</v>
      </c>
      <c r="B269">
        <v>4</v>
      </c>
      <c r="C269" t="s">
        <v>14</v>
      </c>
      <c r="D269" s="79"/>
      <c r="F269" t="s">
        <v>415</v>
      </c>
      <c r="G269">
        <f t="shared" si="53"/>
        <v>100</v>
      </c>
      <c r="H269">
        <v>3</v>
      </c>
      <c r="I269" s="21" t="str">
        <f>INDEX(AutoWaveAffinity[Auto Wave Affinity ID],MATCH('Mission Enemy Waves'!K269,AutoWaveAffinity[QuestAffinityId],0))</f>
        <v>campaign-light</v>
      </c>
      <c r="K269" s="21">
        <f>INDEX(Missions!K:K,MATCH('Mission Enemy Waves'!A:A,Missions!A:A,0))</f>
        <v>4</v>
      </c>
      <c r="L269" s="21">
        <f>INDEX(AffinityRel[AffinityWeak],MATCH(K269,AffinityRel[Affinity],0))</f>
        <v>5</v>
      </c>
      <c r="M269">
        <v>3</v>
      </c>
      <c r="N269" s="203">
        <v>2011</v>
      </c>
      <c r="O269">
        <f t="shared" si="54"/>
        <v>10</v>
      </c>
      <c r="P269" s="21">
        <f t="shared" si="52"/>
        <v>4</v>
      </c>
      <c r="T269" t="str">
        <f>IF(C269="Boss","--",INDEX('Enemy Waves'!AB:AB,IFERROR(MATCH('Mission Enemy Waves'!D:D,'Enemy Waves'!A:A,0),1)))</f>
        <v>Size Check</v>
      </c>
      <c r="U269">
        <f t="shared" si="47"/>
        <v>2</v>
      </c>
      <c r="V269">
        <f t="shared" si="48"/>
        <v>0</v>
      </c>
      <c r="W269">
        <f t="shared" si="49"/>
        <v>1</v>
      </c>
      <c r="X269">
        <f t="shared" si="50"/>
        <v>1</v>
      </c>
      <c r="AC269" t="str">
        <f t="shared" si="51"/>
        <v/>
      </c>
      <c r="AF269" s="30"/>
      <c r="AG269" s="21"/>
    </row>
    <row r="270" spans="1:33">
      <c r="A270" s="30">
        <v>90</v>
      </c>
      <c r="B270">
        <v>1</v>
      </c>
      <c r="C270" t="s">
        <v>14</v>
      </c>
      <c r="D270" s="79"/>
      <c r="F270" t="s">
        <v>994</v>
      </c>
      <c r="G270">
        <f t="shared" si="53"/>
        <v>100</v>
      </c>
      <c r="H270">
        <v>3</v>
      </c>
      <c r="I270" s="21" t="str">
        <f>INDEX(AutoWaveAffinity[Auto Wave Affinity ID],MATCH('Mission Enemy Waves'!K270,AutoWaveAffinity[QuestAffinityId],0))</f>
        <v>campaign-light</v>
      </c>
      <c r="K270" s="21">
        <f>INDEX(Missions!K:K,MATCH('Mission Enemy Waves'!A:A,Missions!A:A,0))</f>
        <v>4</v>
      </c>
      <c r="L270" s="21">
        <f>INDEX(AffinityRel[AffinityWeak],MATCH(K270,AffinityRel[Affinity],0))</f>
        <v>5</v>
      </c>
      <c r="M270">
        <v>3</v>
      </c>
      <c r="N270" s="203">
        <v>4112</v>
      </c>
      <c r="O270">
        <f t="shared" si="54"/>
        <v>13</v>
      </c>
      <c r="P270" s="21">
        <f t="shared" si="52"/>
        <v>4</v>
      </c>
      <c r="T270" t="str">
        <f>IF(C270="Boss","--",INDEX('Enemy Waves'!AB:AB,IFERROR(MATCH('Mission Enemy Waves'!D:D,'Enemy Waves'!A:A,0),1)))</f>
        <v>Size Check</v>
      </c>
      <c r="U270">
        <f t="shared" si="47"/>
        <v>4</v>
      </c>
      <c r="V270">
        <f t="shared" si="48"/>
        <v>1</v>
      </c>
      <c r="W270">
        <f t="shared" si="49"/>
        <v>1</v>
      </c>
      <c r="X270">
        <f t="shared" si="50"/>
        <v>2</v>
      </c>
      <c r="Z270">
        <v>4</v>
      </c>
      <c r="AA270">
        <v>5</v>
      </c>
      <c r="AC270" t="str">
        <f t="shared" si="51"/>
        <v/>
      </c>
      <c r="AD270">
        <v>41</v>
      </c>
      <c r="AF270" s="30"/>
      <c r="AG270" s="21"/>
    </row>
    <row r="271" spans="1:33">
      <c r="A271" s="30">
        <v>90</v>
      </c>
      <c r="B271">
        <v>2</v>
      </c>
      <c r="C271" t="s">
        <v>14</v>
      </c>
      <c r="D271" s="79"/>
      <c r="F271" t="s">
        <v>416</v>
      </c>
      <c r="G271">
        <f t="shared" si="53"/>
        <v>100</v>
      </c>
      <c r="H271">
        <v>3</v>
      </c>
      <c r="I271" s="21" t="str">
        <f>INDEX(AutoWaveAffinity[Auto Wave Affinity ID],MATCH('Mission Enemy Waves'!K271,AutoWaveAffinity[QuestAffinityId],0))</f>
        <v>campaign-light</v>
      </c>
      <c r="K271" s="21">
        <f>INDEX(Missions!K:K,MATCH('Mission Enemy Waves'!A:A,Missions!A:A,0))</f>
        <v>4</v>
      </c>
      <c r="L271" s="21">
        <f>INDEX(AffinityRel[AffinityWeak],MATCH(K271,AffinityRel[Affinity],0))</f>
        <v>5</v>
      </c>
      <c r="M271">
        <v>3</v>
      </c>
      <c r="N271" s="203">
        <v>3300</v>
      </c>
      <c r="O271">
        <f t="shared" si="54"/>
        <v>13</v>
      </c>
      <c r="P271" s="21">
        <f t="shared" si="52"/>
        <v>4</v>
      </c>
      <c r="T271" t="str">
        <f>IF(C271="Boss","--",INDEX('Enemy Waves'!AB:AB,IFERROR(MATCH('Mission Enemy Waves'!D:D,'Enemy Waves'!A:A,0),1)))</f>
        <v>Size Check</v>
      </c>
      <c r="U271">
        <f t="shared" si="47"/>
        <v>3</v>
      </c>
      <c r="V271">
        <f t="shared" si="48"/>
        <v>3</v>
      </c>
      <c r="W271">
        <f t="shared" si="49"/>
        <v>0</v>
      </c>
      <c r="X271">
        <f t="shared" si="50"/>
        <v>0</v>
      </c>
      <c r="Z271">
        <v>4</v>
      </c>
      <c r="AA271">
        <v>5</v>
      </c>
      <c r="AC271" t="str">
        <f t="shared" si="51"/>
        <v/>
      </c>
      <c r="AF271" s="30"/>
      <c r="AG271" s="21"/>
    </row>
    <row r="272" spans="1:33">
      <c r="A272" s="30">
        <v>90</v>
      </c>
      <c r="B272">
        <v>3</v>
      </c>
      <c r="C272" t="s">
        <v>14</v>
      </c>
      <c r="D272" s="79"/>
      <c r="F272" t="s">
        <v>418</v>
      </c>
      <c r="G272">
        <f t="shared" si="53"/>
        <v>100</v>
      </c>
      <c r="H272">
        <v>3</v>
      </c>
      <c r="I272" s="21" t="str">
        <f>INDEX(AutoWaveAffinity[Auto Wave Affinity ID],MATCH('Mission Enemy Waves'!K272,AutoWaveAffinity[QuestAffinityId],0))</f>
        <v>campaign-light</v>
      </c>
      <c r="K272" s="21">
        <f>INDEX(Missions!K:K,MATCH('Mission Enemy Waves'!A:A,Missions!A:A,0))</f>
        <v>4</v>
      </c>
      <c r="L272" s="21">
        <f>INDEX(AffinityRel[AffinityWeak],MATCH(K272,AffinityRel[Affinity],0))</f>
        <v>5</v>
      </c>
      <c r="M272">
        <v>3</v>
      </c>
      <c r="N272" s="203">
        <v>4130</v>
      </c>
      <c r="O272">
        <f t="shared" si="54"/>
        <v>13</v>
      </c>
      <c r="P272" s="21">
        <f t="shared" si="52"/>
        <v>4</v>
      </c>
      <c r="T272" t="str">
        <f>IF(C272="Boss","--",INDEX('Enemy Waves'!AB:AB,IFERROR(MATCH('Mission Enemy Waves'!D:D,'Enemy Waves'!A:A,0),1)))</f>
        <v>Size Check</v>
      </c>
      <c r="U272">
        <f t="shared" si="47"/>
        <v>4</v>
      </c>
      <c r="V272">
        <f t="shared" si="48"/>
        <v>1</v>
      </c>
      <c r="W272">
        <f t="shared" si="49"/>
        <v>3</v>
      </c>
      <c r="X272">
        <f t="shared" si="50"/>
        <v>0</v>
      </c>
      <c r="AC272" t="str">
        <f t="shared" si="51"/>
        <v/>
      </c>
      <c r="AF272" s="30"/>
      <c r="AG272" s="21"/>
    </row>
    <row r="273" spans="1:33">
      <c r="A273" s="30">
        <v>90</v>
      </c>
      <c r="B273">
        <v>4</v>
      </c>
      <c r="C273" t="s">
        <v>14</v>
      </c>
      <c r="D273" s="79"/>
      <c r="F273" t="s">
        <v>413</v>
      </c>
      <c r="G273">
        <f t="shared" si="53"/>
        <v>100</v>
      </c>
      <c r="H273">
        <v>3</v>
      </c>
      <c r="I273" s="21" t="str">
        <f>INDEX(AutoWaveAffinity[Auto Wave Affinity ID],MATCH('Mission Enemy Waves'!K273,AutoWaveAffinity[QuestAffinityId],0))</f>
        <v>campaign-light</v>
      </c>
      <c r="K273" s="21">
        <f>INDEX(Missions!K:K,MATCH('Mission Enemy Waves'!A:A,Missions!A:A,0))</f>
        <v>4</v>
      </c>
      <c r="L273" s="21">
        <f>INDEX(AffinityRel[AffinityWeak],MATCH(K273,AffinityRel[Affinity],0))</f>
        <v>5</v>
      </c>
      <c r="M273">
        <v>3</v>
      </c>
      <c r="N273" s="203">
        <v>2110</v>
      </c>
      <c r="O273">
        <f t="shared" si="54"/>
        <v>13</v>
      </c>
      <c r="P273" s="21">
        <f t="shared" si="52"/>
        <v>4</v>
      </c>
      <c r="T273" t="str">
        <f>IF(C273="Boss","--",INDEX('Enemy Waves'!AB:AB,IFERROR(MATCH('Mission Enemy Waves'!D:D,'Enemy Waves'!A:A,0),1)))</f>
        <v>Size Check</v>
      </c>
      <c r="U273">
        <f t="shared" si="47"/>
        <v>2</v>
      </c>
      <c r="V273">
        <f t="shared" si="48"/>
        <v>1</v>
      </c>
      <c r="W273">
        <f t="shared" si="49"/>
        <v>1</v>
      </c>
      <c r="X273">
        <f t="shared" si="50"/>
        <v>0</v>
      </c>
      <c r="AC273" t="str">
        <f t="shared" si="51"/>
        <v/>
      </c>
      <c r="AF273" s="30"/>
      <c r="AG273" s="21"/>
    </row>
    <row r="274" spans="1:33">
      <c r="A274" s="30">
        <v>91</v>
      </c>
      <c r="B274">
        <v>1</v>
      </c>
      <c r="C274" t="s">
        <v>14</v>
      </c>
      <c r="D274" s="79"/>
      <c r="F274" t="s">
        <v>417</v>
      </c>
      <c r="G274">
        <f t="shared" si="53"/>
        <v>100</v>
      </c>
      <c r="H274">
        <v>3</v>
      </c>
      <c r="I274" s="21" t="str">
        <f>INDEX(AutoWaveAffinity[Auto Wave Affinity ID],MATCH('Mission Enemy Waves'!K274,AutoWaveAffinity[QuestAffinityId],0))</f>
        <v>campaign-dark</v>
      </c>
      <c r="K274" s="21">
        <f>INDEX(Missions!K:K,MATCH('Mission Enemy Waves'!A:A,Missions!A:A,0))</f>
        <v>5</v>
      </c>
      <c r="L274" s="21">
        <f>INDEX(AffinityRel[AffinityWeak],MATCH(K274,AffinityRel[Affinity],0))</f>
        <v>4</v>
      </c>
      <c r="M274">
        <v>3</v>
      </c>
      <c r="N274" s="203">
        <v>3210</v>
      </c>
      <c r="O274">
        <f t="shared" si="54"/>
        <v>11</v>
      </c>
      <c r="P274" s="21">
        <f t="shared" si="52"/>
        <v>3</v>
      </c>
      <c r="T274" t="str">
        <f>IF(C274="Boss","--",INDEX('Enemy Waves'!AB:AB,IFERROR(MATCH('Mission Enemy Waves'!D:D,'Enemy Waves'!A:A,0),1)))</f>
        <v>Size Check</v>
      </c>
      <c r="U274">
        <f t="shared" si="47"/>
        <v>3</v>
      </c>
      <c r="V274">
        <f t="shared" si="48"/>
        <v>2</v>
      </c>
      <c r="W274">
        <f t="shared" si="49"/>
        <v>1</v>
      </c>
      <c r="X274">
        <f t="shared" si="50"/>
        <v>0</v>
      </c>
      <c r="Z274">
        <v>1</v>
      </c>
      <c r="AA274">
        <v>4</v>
      </c>
      <c r="AC274" t="str">
        <f t="shared" si="51"/>
        <v/>
      </c>
      <c r="AD274">
        <v>42</v>
      </c>
      <c r="AF274" s="30"/>
      <c r="AG274" s="21"/>
    </row>
    <row r="275" spans="1:33">
      <c r="A275" s="30">
        <v>91</v>
      </c>
      <c r="B275">
        <v>2</v>
      </c>
      <c r="C275" t="s">
        <v>14</v>
      </c>
      <c r="D275" s="79"/>
      <c r="F275" t="s">
        <v>412</v>
      </c>
      <c r="G275">
        <f t="shared" si="53"/>
        <v>100</v>
      </c>
      <c r="H275">
        <v>3</v>
      </c>
      <c r="I275" s="21" t="str">
        <f>INDEX(AutoWaveAffinity[Auto Wave Affinity ID],MATCH('Mission Enemy Waves'!K275,AutoWaveAffinity[QuestAffinityId],0))</f>
        <v>campaign-dark</v>
      </c>
      <c r="K275" s="21">
        <f>INDEX(Missions!K:K,MATCH('Mission Enemy Waves'!A:A,Missions!A:A,0))</f>
        <v>5</v>
      </c>
      <c r="L275" s="21">
        <f>INDEX(AffinityRel[AffinityWeak],MATCH(K275,AffinityRel[Affinity],0))</f>
        <v>4</v>
      </c>
      <c r="M275">
        <v>3</v>
      </c>
      <c r="N275" s="203">
        <v>5212</v>
      </c>
      <c r="O275">
        <f t="shared" si="54"/>
        <v>11</v>
      </c>
      <c r="P275" s="21">
        <f t="shared" si="52"/>
        <v>3</v>
      </c>
      <c r="T275" t="str">
        <f>IF(C275="Boss","--",INDEX('Enemy Waves'!AB:AB,IFERROR(MATCH('Mission Enemy Waves'!D:D,'Enemy Waves'!A:A,0),1)))</f>
        <v>Size Check</v>
      </c>
      <c r="U275">
        <f t="shared" si="47"/>
        <v>5</v>
      </c>
      <c r="V275">
        <f t="shared" si="48"/>
        <v>2</v>
      </c>
      <c r="W275">
        <f t="shared" si="49"/>
        <v>1</v>
      </c>
      <c r="X275">
        <f t="shared" si="50"/>
        <v>2</v>
      </c>
      <c r="Z275">
        <v>1</v>
      </c>
      <c r="AA275">
        <v>4</v>
      </c>
      <c r="AC275" t="str">
        <f t="shared" si="51"/>
        <v/>
      </c>
      <c r="AF275" s="30"/>
      <c r="AG275" s="21"/>
    </row>
    <row r="276" spans="1:33">
      <c r="A276" s="30">
        <v>91</v>
      </c>
      <c r="B276">
        <v>3</v>
      </c>
      <c r="C276" t="s">
        <v>14</v>
      </c>
      <c r="D276" s="79"/>
      <c r="F276" t="s">
        <v>417</v>
      </c>
      <c r="G276">
        <f t="shared" si="53"/>
        <v>100</v>
      </c>
      <c r="H276">
        <v>3</v>
      </c>
      <c r="I276" s="21" t="str">
        <f>INDEX(AutoWaveAffinity[Auto Wave Affinity ID],MATCH('Mission Enemy Waves'!K276,AutoWaveAffinity[QuestAffinityId],0))</f>
        <v>campaign-dark</v>
      </c>
      <c r="K276" s="21">
        <f>INDEX(Missions!K:K,MATCH('Mission Enemy Waves'!A:A,Missions!A:A,0))</f>
        <v>5</v>
      </c>
      <c r="L276" s="21">
        <f>INDEX(AffinityRel[AffinityWeak],MATCH(K276,AffinityRel[Affinity],0))</f>
        <v>4</v>
      </c>
      <c r="M276">
        <v>3</v>
      </c>
      <c r="N276" s="203">
        <v>3120</v>
      </c>
      <c r="O276">
        <f t="shared" si="54"/>
        <v>11</v>
      </c>
      <c r="P276" s="21">
        <f t="shared" si="52"/>
        <v>3</v>
      </c>
      <c r="T276" t="str">
        <f>IF(C276="Boss","--",INDEX('Enemy Waves'!AB:AB,IFERROR(MATCH('Mission Enemy Waves'!D:D,'Enemy Waves'!A:A,0),1)))</f>
        <v>Size Check</v>
      </c>
      <c r="U276">
        <f t="shared" si="47"/>
        <v>3</v>
      </c>
      <c r="V276">
        <f t="shared" si="48"/>
        <v>1</v>
      </c>
      <c r="W276">
        <f t="shared" si="49"/>
        <v>2</v>
      </c>
      <c r="X276">
        <f t="shared" si="50"/>
        <v>0</v>
      </c>
      <c r="AC276" t="str">
        <f t="shared" si="51"/>
        <v/>
      </c>
      <c r="AF276" s="30"/>
      <c r="AG276" s="21"/>
    </row>
    <row r="277" spans="1:33">
      <c r="A277" s="30">
        <v>92</v>
      </c>
      <c r="B277">
        <v>1</v>
      </c>
      <c r="C277" t="s">
        <v>14</v>
      </c>
      <c r="D277" s="79"/>
      <c r="F277" t="s">
        <v>416</v>
      </c>
      <c r="G277">
        <f t="shared" si="53"/>
        <v>100</v>
      </c>
      <c r="H277">
        <v>3</v>
      </c>
      <c r="I277" s="21" t="str">
        <f>INDEX(AutoWaveAffinity[Auto Wave Affinity ID],MATCH('Mission Enemy Waves'!K277,AutoWaveAffinity[QuestAffinityId],0))</f>
        <v>campaign-dark</v>
      </c>
      <c r="K277" s="21">
        <f>INDEX(Missions!K:K,MATCH('Mission Enemy Waves'!A:A,Missions!A:A,0))</f>
        <v>5</v>
      </c>
      <c r="L277" s="21">
        <f>INDEX(AffinityRel[AffinityWeak],MATCH(K277,AffinityRel[Affinity],0))</f>
        <v>4</v>
      </c>
      <c r="M277">
        <v>3</v>
      </c>
      <c r="N277" s="203">
        <v>3003</v>
      </c>
      <c r="O277">
        <f t="shared" si="54"/>
        <v>8</v>
      </c>
      <c r="P277" s="21">
        <f t="shared" si="52"/>
        <v>2</v>
      </c>
      <c r="T277" t="str">
        <f>IF(C277="Boss","--",INDEX('Enemy Waves'!AB:AB,IFERROR(MATCH('Mission Enemy Waves'!D:D,'Enemy Waves'!A:A,0),1)))</f>
        <v>Size Check</v>
      </c>
      <c r="U277">
        <f t="shared" ref="U277:U308" si="55">SUM(V277:X277)</f>
        <v>3</v>
      </c>
      <c r="V277">
        <f t="shared" ref="V277:V308" si="56">INT(LEFT(RIGHT($N277,3),1))</f>
        <v>0</v>
      </c>
      <c r="W277">
        <f t="shared" ref="W277:W308" si="57">INT(LEFT(RIGHT($N277,2),1))</f>
        <v>0</v>
      </c>
      <c r="X277">
        <f t="shared" ref="X277:X308" si="58">INT(LEFT(RIGHT($N277,1),1))</f>
        <v>3</v>
      </c>
      <c r="Z277">
        <v>2</v>
      </c>
      <c r="AA277">
        <v>3</v>
      </c>
      <c r="AC277" t="str">
        <f t="shared" ref="AC277:AC308" si="59">IF(INT(U277&amp;V277&amp;W277&amp;X277)=N277,"","ERR")</f>
        <v/>
      </c>
      <c r="AD277">
        <v>43</v>
      </c>
      <c r="AF277" s="30"/>
      <c r="AG277" s="21"/>
    </row>
    <row r="278" spans="1:33">
      <c r="A278" s="30">
        <v>92</v>
      </c>
      <c r="B278">
        <v>2</v>
      </c>
      <c r="C278" t="s">
        <v>14</v>
      </c>
      <c r="D278" s="79"/>
      <c r="F278" t="s">
        <v>420</v>
      </c>
      <c r="G278">
        <f t="shared" si="53"/>
        <v>100</v>
      </c>
      <c r="H278">
        <v>3</v>
      </c>
      <c r="I278" s="21" t="str">
        <f>INDEX(AutoWaveAffinity[Auto Wave Affinity ID],MATCH('Mission Enemy Waves'!K278,AutoWaveAffinity[QuestAffinityId],0))</f>
        <v>campaign-dark</v>
      </c>
      <c r="K278" s="21">
        <f>INDEX(Missions!K:K,MATCH('Mission Enemy Waves'!A:A,Missions!A:A,0))</f>
        <v>5</v>
      </c>
      <c r="L278" s="21">
        <f>INDEX(AffinityRel[AffinityWeak],MATCH(K278,AffinityRel[Affinity],0))</f>
        <v>4</v>
      </c>
      <c r="M278">
        <v>3</v>
      </c>
      <c r="N278" s="203">
        <v>5500</v>
      </c>
      <c r="O278">
        <f t="shared" si="54"/>
        <v>8</v>
      </c>
      <c r="P278" s="21">
        <f t="shared" si="52"/>
        <v>2</v>
      </c>
      <c r="T278" t="str">
        <f>IF(C278="Boss","--",INDEX('Enemy Waves'!AB:AB,IFERROR(MATCH('Mission Enemy Waves'!D:D,'Enemy Waves'!A:A,0),1)))</f>
        <v>Size Check</v>
      </c>
      <c r="U278">
        <f t="shared" si="55"/>
        <v>5</v>
      </c>
      <c r="V278">
        <f t="shared" si="56"/>
        <v>5</v>
      </c>
      <c r="W278">
        <f t="shared" si="57"/>
        <v>0</v>
      </c>
      <c r="X278">
        <f t="shared" si="58"/>
        <v>0</v>
      </c>
      <c r="Z278">
        <v>2</v>
      </c>
      <c r="AA278">
        <v>3</v>
      </c>
      <c r="AC278" t="str">
        <f t="shared" si="59"/>
        <v/>
      </c>
      <c r="AF278" s="30"/>
      <c r="AG278" s="21"/>
    </row>
    <row r="279" spans="1:33">
      <c r="A279" s="30">
        <v>93</v>
      </c>
      <c r="B279">
        <v>1</v>
      </c>
      <c r="C279" t="s">
        <v>14</v>
      </c>
      <c r="D279" s="79"/>
      <c r="F279" t="s">
        <v>412</v>
      </c>
      <c r="G279">
        <f t="shared" si="53"/>
        <v>100</v>
      </c>
      <c r="H279">
        <v>3</v>
      </c>
      <c r="I279" s="21" t="str">
        <f>INDEX(AutoWaveAffinity[Auto Wave Affinity ID],MATCH('Mission Enemy Waves'!K279,AutoWaveAffinity[QuestAffinityId],0))</f>
        <v>campaign-dark</v>
      </c>
      <c r="K279" s="21">
        <f>INDEX(Missions!K:K,MATCH('Mission Enemy Waves'!A:A,Missions!A:A,0))</f>
        <v>5</v>
      </c>
      <c r="L279" s="21">
        <f>INDEX(AffinityRel[AffinityWeak],MATCH(K279,AffinityRel[Affinity],0))</f>
        <v>4</v>
      </c>
      <c r="M279">
        <v>3</v>
      </c>
      <c r="N279" s="203">
        <v>5302</v>
      </c>
      <c r="O279">
        <f t="shared" si="54"/>
        <v>9</v>
      </c>
      <c r="P279" s="21">
        <f t="shared" si="52"/>
        <v>2</v>
      </c>
      <c r="T279" t="str">
        <f>IF(C279="Boss","--",INDEX('Enemy Waves'!AB:AB,IFERROR(MATCH('Mission Enemy Waves'!D:D,'Enemy Waves'!A:A,0),1)))</f>
        <v>Size Check</v>
      </c>
      <c r="U279">
        <f t="shared" si="55"/>
        <v>5</v>
      </c>
      <c r="V279">
        <f t="shared" si="56"/>
        <v>3</v>
      </c>
      <c r="W279">
        <f t="shared" si="57"/>
        <v>0</v>
      </c>
      <c r="X279">
        <f t="shared" si="58"/>
        <v>2</v>
      </c>
      <c r="Z279">
        <v>3</v>
      </c>
      <c r="AA279">
        <v>3</v>
      </c>
      <c r="AC279" t="str">
        <f t="shared" si="59"/>
        <v/>
      </c>
      <c r="AD279">
        <v>44</v>
      </c>
      <c r="AF279" s="30"/>
      <c r="AG279" s="21"/>
    </row>
    <row r="280" spans="1:33">
      <c r="A280" s="30">
        <v>93</v>
      </c>
      <c r="B280">
        <v>2</v>
      </c>
      <c r="C280" t="s">
        <v>14</v>
      </c>
      <c r="D280" s="79"/>
      <c r="F280" t="s">
        <v>418</v>
      </c>
      <c r="G280">
        <f t="shared" si="53"/>
        <v>100</v>
      </c>
      <c r="H280">
        <v>3</v>
      </c>
      <c r="I280" s="21" t="str">
        <f>INDEX(AutoWaveAffinity[Auto Wave Affinity ID],MATCH('Mission Enemy Waves'!K280,AutoWaveAffinity[QuestAffinityId],0))</f>
        <v>campaign-dark</v>
      </c>
      <c r="K280" s="21">
        <f>INDEX(Missions!K:K,MATCH('Mission Enemy Waves'!A:A,Missions!A:A,0))</f>
        <v>5</v>
      </c>
      <c r="L280" s="21">
        <f>INDEX(AffinityRel[AffinityWeak],MATCH(K280,AffinityRel[Affinity],0))</f>
        <v>4</v>
      </c>
      <c r="M280">
        <v>3</v>
      </c>
      <c r="N280" s="203">
        <v>4004</v>
      </c>
      <c r="O280">
        <f t="shared" si="54"/>
        <v>9</v>
      </c>
      <c r="P280" s="21">
        <f t="shared" si="52"/>
        <v>2</v>
      </c>
      <c r="T280" t="str">
        <f>IF(C280="Boss","--",INDEX('Enemy Waves'!AB:AB,IFERROR(MATCH('Mission Enemy Waves'!D:D,'Enemy Waves'!A:A,0),1)))</f>
        <v>Size Check</v>
      </c>
      <c r="U280">
        <f t="shared" si="55"/>
        <v>4</v>
      </c>
      <c r="V280">
        <f t="shared" si="56"/>
        <v>0</v>
      </c>
      <c r="W280">
        <f t="shared" si="57"/>
        <v>0</v>
      </c>
      <c r="X280">
        <f t="shared" si="58"/>
        <v>4</v>
      </c>
      <c r="Z280">
        <v>3</v>
      </c>
      <c r="AA280">
        <v>3</v>
      </c>
      <c r="AC280" t="str">
        <f t="shared" si="59"/>
        <v/>
      </c>
      <c r="AF280" s="30"/>
      <c r="AG280" s="21"/>
    </row>
    <row r="281" spans="1:33">
      <c r="A281" s="30">
        <v>94</v>
      </c>
      <c r="B281">
        <v>1</v>
      </c>
      <c r="C281" t="s">
        <v>14</v>
      </c>
      <c r="D281" s="79"/>
      <c r="F281" t="s">
        <v>410</v>
      </c>
      <c r="G281">
        <f t="shared" si="53"/>
        <v>100</v>
      </c>
      <c r="H281">
        <v>3</v>
      </c>
      <c r="I281" s="21" t="str">
        <f>INDEX(AutoWaveAffinity[Auto Wave Affinity ID],MATCH('Mission Enemy Waves'!K281,AutoWaveAffinity[QuestAffinityId],0))</f>
        <v>campaign-dark</v>
      </c>
      <c r="K281" s="21">
        <f>INDEX(Missions!K:K,MATCH('Mission Enemy Waves'!A:A,Missions!A:A,0))</f>
        <v>5</v>
      </c>
      <c r="L281" s="21">
        <f>INDEX(AffinityRel[AffinityWeak],MATCH(K281,AffinityRel[Affinity],0))</f>
        <v>4</v>
      </c>
      <c r="M281">
        <v>3</v>
      </c>
      <c r="N281" s="203">
        <v>3012</v>
      </c>
      <c r="O281">
        <f t="shared" si="54"/>
        <v>12</v>
      </c>
      <c r="P281" s="21">
        <f t="shared" si="52"/>
        <v>4</v>
      </c>
      <c r="T281" t="str">
        <f>IF(C281="Boss","--",INDEX('Enemy Waves'!AB:AB,IFERROR(MATCH('Mission Enemy Waves'!D:D,'Enemy Waves'!A:A,0),1)))</f>
        <v>Size Check</v>
      </c>
      <c r="U281">
        <f t="shared" si="55"/>
        <v>3</v>
      </c>
      <c r="V281">
        <f t="shared" si="56"/>
        <v>0</v>
      </c>
      <c r="W281">
        <f t="shared" si="57"/>
        <v>1</v>
      </c>
      <c r="X281">
        <f t="shared" si="58"/>
        <v>2</v>
      </c>
      <c r="Z281">
        <v>4</v>
      </c>
      <c r="AA281">
        <v>5</v>
      </c>
      <c r="AC281" t="str">
        <f t="shared" si="59"/>
        <v/>
      </c>
      <c r="AD281">
        <v>45</v>
      </c>
      <c r="AF281" s="30"/>
      <c r="AG281" s="21"/>
    </row>
    <row r="282" spans="1:33">
      <c r="A282" s="30">
        <v>94</v>
      </c>
      <c r="B282">
        <v>2</v>
      </c>
      <c r="C282" t="s">
        <v>14</v>
      </c>
      <c r="D282" s="79"/>
      <c r="F282" t="s">
        <v>409</v>
      </c>
      <c r="G282">
        <f t="shared" si="53"/>
        <v>100</v>
      </c>
      <c r="H282">
        <v>3</v>
      </c>
      <c r="I282" s="21" t="str">
        <f>INDEX(AutoWaveAffinity[Auto Wave Affinity ID],MATCH('Mission Enemy Waves'!K282,AutoWaveAffinity[QuestAffinityId],0))</f>
        <v>campaign-dark</v>
      </c>
      <c r="K282" s="21">
        <f>INDEX(Missions!K:K,MATCH('Mission Enemy Waves'!A:A,Missions!A:A,0))</f>
        <v>5</v>
      </c>
      <c r="L282" s="21">
        <f>INDEX(AffinityRel[AffinityWeak],MATCH(K282,AffinityRel[Affinity],0))</f>
        <v>4</v>
      </c>
      <c r="M282">
        <v>3</v>
      </c>
      <c r="N282" s="203">
        <v>2110</v>
      </c>
      <c r="O282">
        <f t="shared" si="54"/>
        <v>12</v>
      </c>
      <c r="P282" s="21">
        <f t="shared" si="52"/>
        <v>4</v>
      </c>
      <c r="T282" t="str">
        <f>IF(C282="Boss","--",INDEX('Enemy Waves'!AB:AB,IFERROR(MATCH('Mission Enemy Waves'!D:D,'Enemy Waves'!A:A,0),1)))</f>
        <v>Size Check</v>
      </c>
      <c r="U282">
        <f t="shared" si="55"/>
        <v>2</v>
      </c>
      <c r="V282">
        <f t="shared" si="56"/>
        <v>1</v>
      </c>
      <c r="W282">
        <f t="shared" si="57"/>
        <v>1</v>
      </c>
      <c r="X282">
        <f t="shared" si="58"/>
        <v>0</v>
      </c>
      <c r="Z282">
        <v>4</v>
      </c>
      <c r="AA282">
        <v>5</v>
      </c>
      <c r="AC282" t="str">
        <f t="shared" si="59"/>
        <v/>
      </c>
      <c r="AF282" s="30"/>
      <c r="AG282" s="21"/>
    </row>
    <row r="283" spans="1:33">
      <c r="A283" s="30">
        <v>94</v>
      </c>
      <c r="B283">
        <v>3</v>
      </c>
      <c r="C283" t="s">
        <v>14</v>
      </c>
      <c r="D283" s="79"/>
      <c r="F283" t="s">
        <v>418</v>
      </c>
      <c r="G283">
        <f t="shared" si="53"/>
        <v>100</v>
      </c>
      <c r="H283">
        <v>3</v>
      </c>
      <c r="I283" s="21" t="str">
        <f>INDEX(AutoWaveAffinity[Auto Wave Affinity ID],MATCH('Mission Enemy Waves'!K283,AutoWaveAffinity[QuestAffinityId],0))</f>
        <v>campaign-dark</v>
      </c>
      <c r="K283" s="21">
        <f>INDEX(Missions!K:K,MATCH('Mission Enemy Waves'!A:A,Missions!A:A,0))</f>
        <v>5</v>
      </c>
      <c r="L283" s="21">
        <f>INDEX(AffinityRel[AffinityWeak],MATCH(K283,AffinityRel[Affinity],0))</f>
        <v>4</v>
      </c>
      <c r="M283">
        <v>3</v>
      </c>
      <c r="N283" s="203">
        <v>4004</v>
      </c>
      <c r="O283">
        <f t="shared" si="54"/>
        <v>12</v>
      </c>
      <c r="P283" s="21">
        <f t="shared" si="52"/>
        <v>4</v>
      </c>
      <c r="T283" t="str">
        <f>IF(C283="Boss","--",INDEX('Enemy Waves'!AB:AB,IFERROR(MATCH('Mission Enemy Waves'!D:D,'Enemy Waves'!A:A,0),1)))</f>
        <v>Size Check</v>
      </c>
      <c r="U283">
        <f t="shared" si="55"/>
        <v>4</v>
      </c>
      <c r="V283">
        <f t="shared" si="56"/>
        <v>0</v>
      </c>
      <c r="W283">
        <f t="shared" si="57"/>
        <v>0</v>
      </c>
      <c r="X283">
        <f t="shared" si="58"/>
        <v>4</v>
      </c>
      <c r="AC283" t="str">
        <f t="shared" si="59"/>
        <v/>
      </c>
      <c r="AF283" s="30"/>
      <c r="AG283" s="21"/>
    </row>
    <row r="284" spans="1:33">
      <c r="A284" s="30">
        <v>94</v>
      </c>
      <c r="B284">
        <v>4</v>
      </c>
      <c r="C284" t="s">
        <v>14</v>
      </c>
      <c r="D284" s="79"/>
      <c r="F284" t="s">
        <v>410</v>
      </c>
      <c r="G284">
        <f t="shared" si="53"/>
        <v>100</v>
      </c>
      <c r="H284">
        <v>3</v>
      </c>
      <c r="I284" s="21" t="str">
        <f>INDEX(AutoWaveAffinity[Auto Wave Affinity ID],MATCH('Mission Enemy Waves'!K284,AutoWaveAffinity[QuestAffinityId],0))</f>
        <v>campaign-dark</v>
      </c>
      <c r="K284" s="21">
        <f>INDEX(Missions!K:K,MATCH('Mission Enemy Waves'!A:A,Missions!A:A,0))</f>
        <v>5</v>
      </c>
      <c r="L284" s="21">
        <f>INDEX(AffinityRel[AffinityWeak],MATCH(K284,AffinityRel[Affinity],0))</f>
        <v>4</v>
      </c>
      <c r="M284">
        <v>3</v>
      </c>
      <c r="N284" s="203">
        <v>3012</v>
      </c>
      <c r="O284">
        <f t="shared" si="54"/>
        <v>12</v>
      </c>
      <c r="P284" s="21">
        <f t="shared" si="52"/>
        <v>4</v>
      </c>
      <c r="T284" t="str">
        <f>IF(C284="Boss","--",INDEX('Enemy Waves'!AB:AB,IFERROR(MATCH('Mission Enemy Waves'!D:D,'Enemy Waves'!A:A,0),1)))</f>
        <v>Size Check</v>
      </c>
      <c r="U284">
        <f t="shared" si="55"/>
        <v>3</v>
      </c>
      <c r="V284">
        <f t="shared" si="56"/>
        <v>0</v>
      </c>
      <c r="W284">
        <f t="shared" si="57"/>
        <v>1</v>
      </c>
      <c r="X284">
        <f t="shared" si="58"/>
        <v>2</v>
      </c>
      <c r="AC284" t="str">
        <f t="shared" si="59"/>
        <v/>
      </c>
      <c r="AF284" s="30"/>
      <c r="AG284" s="21"/>
    </row>
    <row r="285" spans="1:33">
      <c r="A285" s="30">
        <v>95</v>
      </c>
      <c r="B285">
        <v>1</v>
      </c>
      <c r="C285" t="s">
        <v>14</v>
      </c>
      <c r="D285" s="79"/>
      <c r="F285" t="s">
        <v>410</v>
      </c>
      <c r="G285">
        <f t="shared" si="53"/>
        <v>100</v>
      </c>
      <c r="H285">
        <v>3</v>
      </c>
      <c r="I285" s="21" t="str">
        <f>INDEX(AutoWaveAffinity[Auto Wave Affinity ID],MATCH('Mission Enemy Waves'!K285,AutoWaveAffinity[QuestAffinityId],0))</f>
        <v>campaign-fire</v>
      </c>
      <c r="K285" s="21">
        <f>INDEX(Missions!K:K,MATCH('Mission Enemy Waves'!A:A,Missions!A:A,0))</f>
        <v>1</v>
      </c>
      <c r="L285" s="21">
        <f>INDEX(AffinityRel[AffinityWeak],MATCH(K285,AffinityRel[Affinity],0))</f>
        <v>2</v>
      </c>
      <c r="M285">
        <v>3</v>
      </c>
      <c r="N285" s="203">
        <v>3003</v>
      </c>
      <c r="O285">
        <f t="shared" si="54"/>
        <v>12</v>
      </c>
      <c r="P285" s="21">
        <f t="shared" si="52"/>
        <v>3</v>
      </c>
      <c r="T285" t="str">
        <f>IF(C285="Boss","--",INDEX('Enemy Waves'!AB:AB,IFERROR(MATCH('Mission Enemy Waves'!D:D,'Enemy Waves'!A:A,0),1)))</f>
        <v>Size Check</v>
      </c>
      <c r="U285">
        <f t="shared" si="55"/>
        <v>3</v>
      </c>
      <c r="V285">
        <f t="shared" si="56"/>
        <v>0</v>
      </c>
      <c r="W285">
        <f t="shared" si="57"/>
        <v>0</v>
      </c>
      <c r="X285">
        <f t="shared" si="58"/>
        <v>3</v>
      </c>
      <c r="Z285">
        <v>1</v>
      </c>
      <c r="AA285">
        <v>4</v>
      </c>
      <c r="AC285" t="str">
        <f t="shared" si="59"/>
        <v/>
      </c>
      <c r="AD285">
        <v>46</v>
      </c>
    </row>
    <row r="286" spans="1:33">
      <c r="A286" s="30">
        <v>95</v>
      </c>
      <c r="B286">
        <v>2</v>
      </c>
      <c r="C286" t="s">
        <v>14</v>
      </c>
      <c r="D286" s="79"/>
      <c r="F286" t="s">
        <v>411</v>
      </c>
      <c r="G286">
        <f t="shared" si="53"/>
        <v>100</v>
      </c>
      <c r="H286">
        <v>3</v>
      </c>
      <c r="I286" s="21" t="str">
        <f>INDEX(AutoWaveAffinity[Auto Wave Affinity ID],MATCH('Mission Enemy Waves'!K286,AutoWaveAffinity[QuestAffinityId],0))</f>
        <v>campaign-fire</v>
      </c>
      <c r="K286" s="21">
        <f>INDEX(Missions!K:K,MATCH('Mission Enemy Waves'!A:A,Missions!A:A,0))</f>
        <v>1</v>
      </c>
      <c r="L286" s="21">
        <f>INDEX(AffinityRel[AffinityWeak],MATCH(K286,AffinityRel[Affinity],0))</f>
        <v>2</v>
      </c>
      <c r="M286">
        <v>3</v>
      </c>
      <c r="N286" s="203">
        <v>4202</v>
      </c>
      <c r="O286">
        <f t="shared" si="54"/>
        <v>12</v>
      </c>
      <c r="P286" s="21">
        <f t="shared" si="52"/>
        <v>3</v>
      </c>
      <c r="T286" t="str">
        <f>IF(C286="Boss","--",INDEX('Enemy Waves'!AB:AB,IFERROR(MATCH('Mission Enemy Waves'!D:D,'Enemy Waves'!A:A,0),1)))</f>
        <v>Size Check</v>
      </c>
      <c r="U286">
        <f t="shared" si="55"/>
        <v>4</v>
      </c>
      <c r="V286">
        <f t="shared" si="56"/>
        <v>2</v>
      </c>
      <c r="W286">
        <f t="shared" si="57"/>
        <v>0</v>
      </c>
      <c r="X286">
        <f t="shared" si="58"/>
        <v>2</v>
      </c>
      <c r="Z286">
        <v>1</v>
      </c>
      <c r="AA286">
        <v>4</v>
      </c>
      <c r="AC286" t="str">
        <f t="shared" si="59"/>
        <v/>
      </c>
    </row>
    <row r="287" spans="1:33">
      <c r="A287" s="30">
        <v>95</v>
      </c>
      <c r="B287">
        <v>3</v>
      </c>
      <c r="C287" t="s">
        <v>14</v>
      </c>
      <c r="D287" s="79"/>
      <c r="F287" t="s">
        <v>412</v>
      </c>
      <c r="G287">
        <f t="shared" si="53"/>
        <v>100</v>
      </c>
      <c r="H287">
        <v>3</v>
      </c>
      <c r="I287" s="21" t="str">
        <f>INDEX(AutoWaveAffinity[Auto Wave Affinity ID],MATCH('Mission Enemy Waves'!K287,AutoWaveAffinity[QuestAffinityId],0))</f>
        <v>campaign-fire</v>
      </c>
      <c r="K287" s="21">
        <f>INDEX(Missions!K:K,MATCH('Mission Enemy Waves'!A:A,Missions!A:A,0))</f>
        <v>1</v>
      </c>
      <c r="L287" s="21">
        <f>INDEX(AffinityRel[AffinityWeak],MATCH(K287,AffinityRel[Affinity],0))</f>
        <v>2</v>
      </c>
      <c r="M287">
        <v>3</v>
      </c>
      <c r="N287" s="203">
        <v>5203</v>
      </c>
      <c r="O287">
        <f t="shared" si="54"/>
        <v>12</v>
      </c>
      <c r="P287" s="21">
        <f t="shared" si="52"/>
        <v>3</v>
      </c>
      <c r="T287" t="str">
        <f>IF(C287="Boss","--",INDEX('Enemy Waves'!AB:AB,IFERROR(MATCH('Mission Enemy Waves'!D:D,'Enemy Waves'!A:A,0),1)))</f>
        <v>Size Check</v>
      </c>
      <c r="U287">
        <f t="shared" si="55"/>
        <v>5</v>
      </c>
      <c r="V287">
        <f t="shared" si="56"/>
        <v>2</v>
      </c>
      <c r="W287">
        <f t="shared" si="57"/>
        <v>0</v>
      </c>
      <c r="X287">
        <f t="shared" si="58"/>
        <v>3</v>
      </c>
      <c r="AC287" t="str">
        <f t="shared" si="59"/>
        <v/>
      </c>
    </row>
    <row r="288" spans="1:33">
      <c r="A288" s="30">
        <v>96</v>
      </c>
      <c r="B288">
        <v>1</v>
      </c>
      <c r="C288" t="s">
        <v>14</v>
      </c>
      <c r="D288" s="79"/>
      <c r="F288" t="s">
        <v>410</v>
      </c>
      <c r="G288">
        <f t="shared" si="53"/>
        <v>100</v>
      </c>
      <c r="H288">
        <v>3</v>
      </c>
      <c r="I288" s="21" t="str">
        <f>INDEX(AutoWaveAffinity[Auto Wave Affinity ID],MATCH('Mission Enemy Waves'!K288,AutoWaveAffinity[QuestAffinityId],0))</f>
        <v>campaign-fire</v>
      </c>
      <c r="K288" s="21">
        <f>INDEX(Missions!K:K,MATCH('Mission Enemy Waves'!A:A,Missions!A:A,0))</f>
        <v>1</v>
      </c>
      <c r="L288" s="21">
        <f>INDEX(AffinityRel[AffinityWeak],MATCH(K288,AffinityRel[Affinity],0))</f>
        <v>2</v>
      </c>
      <c r="M288">
        <v>3</v>
      </c>
      <c r="N288" s="203">
        <v>3210</v>
      </c>
      <c r="O288">
        <f t="shared" si="54"/>
        <v>10</v>
      </c>
      <c r="P288" s="21">
        <f t="shared" si="52"/>
        <v>3</v>
      </c>
      <c r="T288" t="str">
        <f>IF(C288="Boss","--",INDEX('Enemy Waves'!AB:AB,IFERROR(MATCH('Mission Enemy Waves'!D:D,'Enemy Waves'!A:A,0),1)))</f>
        <v>Size Check</v>
      </c>
      <c r="U288">
        <f t="shared" si="55"/>
        <v>3</v>
      </c>
      <c r="V288">
        <f t="shared" si="56"/>
        <v>2</v>
      </c>
      <c r="W288">
        <f t="shared" si="57"/>
        <v>1</v>
      </c>
      <c r="X288">
        <f t="shared" si="58"/>
        <v>0</v>
      </c>
      <c r="Z288">
        <v>2</v>
      </c>
      <c r="AA288">
        <v>4</v>
      </c>
      <c r="AC288" t="str">
        <f t="shared" si="59"/>
        <v/>
      </c>
      <c r="AD288">
        <v>47</v>
      </c>
    </row>
    <row r="289" spans="1:30">
      <c r="A289" s="30">
        <v>96</v>
      </c>
      <c r="B289">
        <v>2</v>
      </c>
      <c r="C289" t="s">
        <v>14</v>
      </c>
      <c r="D289" s="79"/>
      <c r="F289" t="s">
        <v>410</v>
      </c>
      <c r="G289">
        <f t="shared" si="53"/>
        <v>100</v>
      </c>
      <c r="H289">
        <v>3</v>
      </c>
      <c r="I289" s="21" t="str">
        <f>INDEX(AutoWaveAffinity[Auto Wave Affinity ID],MATCH('Mission Enemy Waves'!K289,AutoWaveAffinity[QuestAffinityId],0))</f>
        <v>campaign-fire</v>
      </c>
      <c r="K289" s="21">
        <f>INDEX(Missions!K:K,MATCH('Mission Enemy Waves'!A:A,Missions!A:A,0))</f>
        <v>1</v>
      </c>
      <c r="L289" s="21">
        <f>INDEX(AffinityRel[AffinityWeak],MATCH(K289,AffinityRel[Affinity],0))</f>
        <v>2</v>
      </c>
      <c r="M289">
        <v>3</v>
      </c>
      <c r="N289" s="203">
        <v>3003</v>
      </c>
      <c r="O289">
        <f t="shared" si="54"/>
        <v>10</v>
      </c>
      <c r="P289" s="21">
        <f t="shared" si="52"/>
        <v>3</v>
      </c>
      <c r="T289" t="str">
        <f>IF(C289="Boss","--",INDEX('Enemy Waves'!AB:AB,IFERROR(MATCH('Mission Enemy Waves'!D:D,'Enemy Waves'!A:A,0),1)))</f>
        <v>Size Check</v>
      </c>
      <c r="U289">
        <f t="shared" si="55"/>
        <v>3</v>
      </c>
      <c r="V289">
        <f t="shared" si="56"/>
        <v>0</v>
      </c>
      <c r="W289">
        <f t="shared" si="57"/>
        <v>0</v>
      </c>
      <c r="X289">
        <f t="shared" si="58"/>
        <v>3</v>
      </c>
      <c r="Z289">
        <v>2</v>
      </c>
      <c r="AA289">
        <v>4</v>
      </c>
      <c r="AC289" t="str">
        <f t="shared" si="59"/>
        <v/>
      </c>
    </row>
    <row r="290" spans="1:30">
      <c r="A290" s="30">
        <v>96</v>
      </c>
      <c r="B290">
        <v>3</v>
      </c>
      <c r="C290" t="s">
        <v>14</v>
      </c>
      <c r="D290" s="79"/>
      <c r="F290" t="s">
        <v>418</v>
      </c>
      <c r="G290">
        <f t="shared" si="53"/>
        <v>100</v>
      </c>
      <c r="H290">
        <v>3</v>
      </c>
      <c r="I290" s="21" t="str">
        <f>INDEX(AutoWaveAffinity[Auto Wave Affinity ID],MATCH('Mission Enemy Waves'!K290,AutoWaveAffinity[QuestAffinityId],0))</f>
        <v>campaign-fire</v>
      </c>
      <c r="K290" s="21">
        <f>INDEX(Missions!K:K,MATCH('Mission Enemy Waves'!A:A,Missions!A:A,0))</f>
        <v>1</v>
      </c>
      <c r="L290" s="21">
        <f>INDEX(AffinityRel[AffinityWeak],MATCH(K290,AffinityRel[Affinity],0))</f>
        <v>2</v>
      </c>
      <c r="M290">
        <v>3</v>
      </c>
      <c r="N290" s="203">
        <v>4040</v>
      </c>
      <c r="O290">
        <f t="shared" si="54"/>
        <v>10</v>
      </c>
      <c r="P290" s="21">
        <f t="shared" si="52"/>
        <v>3</v>
      </c>
      <c r="T290" t="str">
        <f>IF(C290="Boss","--",INDEX('Enemy Waves'!AB:AB,IFERROR(MATCH('Mission Enemy Waves'!D:D,'Enemy Waves'!A:A,0),1)))</f>
        <v>Size Check</v>
      </c>
      <c r="U290">
        <f t="shared" si="55"/>
        <v>4</v>
      </c>
      <c r="V290">
        <f t="shared" si="56"/>
        <v>0</v>
      </c>
      <c r="W290">
        <f t="shared" si="57"/>
        <v>4</v>
      </c>
      <c r="X290">
        <f t="shared" si="58"/>
        <v>0</v>
      </c>
      <c r="AC290" t="str">
        <f t="shared" si="59"/>
        <v/>
      </c>
    </row>
    <row r="291" spans="1:30">
      <c r="A291" s="30">
        <v>97</v>
      </c>
      <c r="B291">
        <v>1</v>
      </c>
      <c r="C291" t="s">
        <v>14</v>
      </c>
      <c r="D291" s="79"/>
      <c r="F291" t="s">
        <v>411</v>
      </c>
      <c r="G291">
        <f t="shared" si="53"/>
        <v>100</v>
      </c>
      <c r="H291">
        <v>3</v>
      </c>
      <c r="I291" s="21" t="str">
        <f>INDEX(AutoWaveAffinity[Auto Wave Affinity ID],MATCH('Mission Enemy Waves'!K291,AutoWaveAffinity[QuestAffinityId],0))</f>
        <v>campaign-fire</v>
      </c>
      <c r="K291" s="21">
        <f>INDEX(Missions!K:K,MATCH('Mission Enemy Waves'!A:A,Missions!A:A,0))</f>
        <v>1</v>
      </c>
      <c r="L291" s="21">
        <f>INDEX(AffinityRel[AffinityWeak],MATCH(K291,AffinityRel[Affinity],0))</f>
        <v>2</v>
      </c>
      <c r="M291">
        <v>3</v>
      </c>
      <c r="N291" s="203">
        <v>4211</v>
      </c>
      <c r="O291">
        <f t="shared" si="54"/>
        <v>8</v>
      </c>
      <c r="P291" s="21">
        <f t="shared" si="52"/>
        <v>2</v>
      </c>
      <c r="T291" t="str">
        <f>IF(C291="Boss","--",INDEX('Enemy Waves'!AB:AB,IFERROR(MATCH('Mission Enemy Waves'!D:D,'Enemy Waves'!A:A,0),1)))</f>
        <v>Size Check</v>
      </c>
      <c r="U291">
        <f t="shared" si="55"/>
        <v>4</v>
      </c>
      <c r="V291">
        <f t="shared" si="56"/>
        <v>2</v>
      </c>
      <c r="W291">
        <f t="shared" si="57"/>
        <v>1</v>
      </c>
      <c r="X291">
        <f t="shared" si="58"/>
        <v>1</v>
      </c>
      <c r="Z291">
        <v>3</v>
      </c>
      <c r="AA291">
        <v>3</v>
      </c>
      <c r="AC291" t="str">
        <f t="shared" si="59"/>
        <v/>
      </c>
      <c r="AD291">
        <v>48</v>
      </c>
    </row>
    <row r="292" spans="1:30">
      <c r="A292" s="30">
        <v>97</v>
      </c>
      <c r="B292">
        <v>2</v>
      </c>
      <c r="C292" t="s">
        <v>14</v>
      </c>
      <c r="D292" s="79"/>
      <c r="F292" t="s">
        <v>995</v>
      </c>
      <c r="G292">
        <f t="shared" si="53"/>
        <v>100</v>
      </c>
      <c r="H292">
        <v>3</v>
      </c>
      <c r="I292" s="21" t="str">
        <f>INDEX(AutoWaveAffinity[Auto Wave Affinity ID],MATCH('Mission Enemy Waves'!K292,AutoWaveAffinity[QuestAffinityId],0))</f>
        <v>campaign-fire</v>
      </c>
      <c r="K292" s="21">
        <f>INDEX(Missions!K:K,MATCH('Mission Enemy Waves'!A:A,Missions!A:A,0))</f>
        <v>1</v>
      </c>
      <c r="L292" s="21">
        <f>INDEX(AffinityRel[AffinityWeak],MATCH(K292,AffinityRel[Affinity],0))</f>
        <v>2</v>
      </c>
      <c r="M292">
        <v>3</v>
      </c>
      <c r="N292" s="203">
        <v>4130</v>
      </c>
      <c r="O292">
        <f t="shared" si="54"/>
        <v>8</v>
      </c>
      <c r="P292" s="21">
        <f t="shared" si="52"/>
        <v>2</v>
      </c>
      <c r="T292" t="str">
        <f>IF(C292="Boss","--",INDEX('Enemy Waves'!AB:AB,IFERROR(MATCH('Mission Enemy Waves'!D:D,'Enemy Waves'!A:A,0),1)))</f>
        <v>Size Check</v>
      </c>
      <c r="U292">
        <f t="shared" si="55"/>
        <v>4</v>
      </c>
      <c r="V292">
        <f t="shared" si="56"/>
        <v>1</v>
      </c>
      <c r="W292">
        <f t="shared" si="57"/>
        <v>3</v>
      </c>
      <c r="X292">
        <f t="shared" si="58"/>
        <v>0</v>
      </c>
      <c r="Z292">
        <v>3</v>
      </c>
      <c r="AA292">
        <v>3</v>
      </c>
      <c r="AC292" t="str">
        <f t="shared" si="59"/>
        <v/>
      </c>
    </row>
    <row r="293" spans="1:30">
      <c r="A293" s="30">
        <v>98</v>
      </c>
      <c r="B293">
        <v>1</v>
      </c>
      <c r="C293" t="s">
        <v>14</v>
      </c>
      <c r="D293" s="79"/>
      <c r="F293" t="s">
        <v>409</v>
      </c>
      <c r="G293">
        <f t="shared" si="53"/>
        <v>100</v>
      </c>
      <c r="H293">
        <v>3</v>
      </c>
      <c r="I293" s="21" t="str">
        <f>INDEX(AutoWaveAffinity[Auto Wave Affinity ID],MATCH('Mission Enemy Waves'!K293,AutoWaveAffinity[QuestAffinityId],0))</f>
        <v>campaign-fire</v>
      </c>
      <c r="K293" s="21">
        <f>INDEX(Missions!K:K,MATCH('Mission Enemy Waves'!A:A,Missions!A:A,0))</f>
        <v>1</v>
      </c>
      <c r="L293" s="21">
        <f>INDEX(AffinityRel[AffinityWeak],MATCH(K293,AffinityRel[Affinity],0))</f>
        <v>2</v>
      </c>
      <c r="M293">
        <v>3</v>
      </c>
      <c r="N293" s="203">
        <v>2020</v>
      </c>
      <c r="O293">
        <f t="shared" si="54"/>
        <v>14</v>
      </c>
      <c r="P293" s="21">
        <f t="shared" si="52"/>
        <v>4</v>
      </c>
      <c r="T293" t="str">
        <f>IF(C293="Boss","--",INDEX('Enemy Waves'!AB:AB,IFERROR(MATCH('Mission Enemy Waves'!D:D,'Enemy Waves'!A:A,0),1)))</f>
        <v>Size Check</v>
      </c>
      <c r="U293">
        <f t="shared" si="55"/>
        <v>2</v>
      </c>
      <c r="V293">
        <f t="shared" si="56"/>
        <v>0</v>
      </c>
      <c r="W293">
        <f t="shared" si="57"/>
        <v>2</v>
      </c>
      <c r="X293">
        <f t="shared" si="58"/>
        <v>0</v>
      </c>
      <c r="Z293">
        <v>4</v>
      </c>
      <c r="AA293">
        <v>5</v>
      </c>
      <c r="AC293" t="str">
        <f t="shared" si="59"/>
        <v/>
      </c>
      <c r="AD293">
        <v>49</v>
      </c>
    </row>
    <row r="294" spans="1:30">
      <c r="A294" s="30">
        <v>98</v>
      </c>
      <c r="B294">
        <v>2</v>
      </c>
      <c r="C294" t="s">
        <v>14</v>
      </c>
      <c r="D294" s="79"/>
      <c r="F294" t="s">
        <v>412</v>
      </c>
      <c r="G294">
        <f t="shared" si="53"/>
        <v>100</v>
      </c>
      <c r="H294">
        <v>3</v>
      </c>
      <c r="I294" s="21" t="str">
        <f>INDEX(AutoWaveAffinity[Auto Wave Affinity ID],MATCH('Mission Enemy Waves'!K294,AutoWaveAffinity[QuestAffinityId],0))</f>
        <v>campaign-fire</v>
      </c>
      <c r="K294" s="21">
        <f>INDEX(Missions!K:K,MATCH('Mission Enemy Waves'!A:A,Missions!A:A,0))</f>
        <v>1</v>
      </c>
      <c r="L294" s="21">
        <f>INDEX(AffinityRel[AffinityWeak],MATCH(K294,AffinityRel[Affinity],0))</f>
        <v>2</v>
      </c>
      <c r="M294">
        <v>3</v>
      </c>
      <c r="N294" s="203">
        <v>5203</v>
      </c>
      <c r="O294">
        <f t="shared" si="54"/>
        <v>14</v>
      </c>
      <c r="P294" s="21">
        <f t="shared" si="52"/>
        <v>4</v>
      </c>
      <c r="T294" t="str">
        <f>IF(C294="Boss","--",INDEX('Enemy Waves'!AB:AB,IFERROR(MATCH('Mission Enemy Waves'!D:D,'Enemy Waves'!A:A,0),1)))</f>
        <v>Size Check</v>
      </c>
      <c r="U294">
        <f t="shared" si="55"/>
        <v>5</v>
      </c>
      <c r="V294">
        <f t="shared" si="56"/>
        <v>2</v>
      </c>
      <c r="W294">
        <f t="shared" si="57"/>
        <v>0</v>
      </c>
      <c r="X294">
        <f t="shared" si="58"/>
        <v>3</v>
      </c>
      <c r="Z294">
        <v>4</v>
      </c>
      <c r="AA294">
        <v>5</v>
      </c>
      <c r="AC294" t="str">
        <f t="shared" si="59"/>
        <v/>
      </c>
    </row>
    <row r="295" spans="1:30">
      <c r="A295" s="30">
        <v>98</v>
      </c>
      <c r="B295">
        <v>3</v>
      </c>
      <c r="C295" t="s">
        <v>14</v>
      </c>
      <c r="D295" s="79"/>
      <c r="F295" t="s">
        <v>411</v>
      </c>
      <c r="G295">
        <f t="shared" si="53"/>
        <v>100</v>
      </c>
      <c r="H295">
        <v>3</v>
      </c>
      <c r="I295" s="21" t="str">
        <f>INDEX(AutoWaveAffinity[Auto Wave Affinity ID],MATCH('Mission Enemy Waves'!K295,AutoWaveAffinity[QuestAffinityId],0))</f>
        <v>campaign-fire</v>
      </c>
      <c r="K295" s="21">
        <f>INDEX(Missions!K:K,MATCH('Mission Enemy Waves'!A:A,Missions!A:A,0))</f>
        <v>1</v>
      </c>
      <c r="L295" s="21">
        <f>INDEX(AffinityRel[AffinityWeak],MATCH(K295,AffinityRel[Affinity],0))</f>
        <v>2</v>
      </c>
      <c r="M295">
        <v>3</v>
      </c>
      <c r="N295" s="203">
        <v>4121</v>
      </c>
      <c r="O295">
        <f t="shared" si="54"/>
        <v>14</v>
      </c>
      <c r="P295" s="21">
        <f t="shared" si="52"/>
        <v>4</v>
      </c>
      <c r="T295" t="str">
        <f>IF(C295="Boss","--",INDEX('Enemy Waves'!AB:AB,IFERROR(MATCH('Mission Enemy Waves'!D:D,'Enemy Waves'!A:A,0),1)))</f>
        <v>Size Check</v>
      </c>
      <c r="U295">
        <f t="shared" si="55"/>
        <v>4</v>
      </c>
      <c r="V295">
        <f t="shared" si="56"/>
        <v>1</v>
      </c>
      <c r="W295">
        <f t="shared" si="57"/>
        <v>2</v>
      </c>
      <c r="X295">
        <f t="shared" si="58"/>
        <v>1</v>
      </c>
      <c r="AC295" t="str">
        <f t="shared" si="59"/>
        <v/>
      </c>
    </row>
    <row r="296" spans="1:30">
      <c r="A296" s="30">
        <v>98</v>
      </c>
      <c r="B296">
        <v>4</v>
      </c>
      <c r="C296" t="s">
        <v>14</v>
      </c>
      <c r="D296" s="79"/>
      <c r="F296" t="s">
        <v>416</v>
      </c>
      <c r="G296">
        <f t="shared" si="53"/>
        <v>100</v>
      </c>
      <c r="H296">
        <v>3</v>
      </c>
      <c r="I296" s="21" t="str">
        <f>INDEX(AutoWaveAffinity[Auto Wave Affinity ID],MATCH('Mission Enemy Waves'!K296,AutoWaveAffinity[QuestAffinityId],0))</f>
        <v>campaign-fire</v>
      </c>
      <c r="K296" s="21">
        <f>INDEX(Missions!K:K,MATCH('Mission Enemy Waves'!A:A,Missions!A:A,0))</f>
        <v>1</v>
      </c>
      <c r="L296" s="21">
        <f>INDEX(AffinityRel[AffinityWeak],MATCH(K296,AffinityRel[Affinity],0))</f>
        <v>2</v>
      </c>
      <c r="M296">
        <v>3</v>
      </c>
      <c r="N296" s="203">
        <v>3102</v>
      </c>
      <c r="O296">
        <f t="shared" si="54"/>
        <v>14</v>
      </c>
      <c r="P296" s="21">
        <f t="shared" si="52"/>
        <v>4</v>
      </c>
      <c r="T296" t="str">
        <f>IF(C296="Boss","--",INDEX('Enemy Waves'!AB:AB,IFERROR(MATCH('Mission Enemy Waves'!D:D,'Enemy Waves'!A:A,0),1)))</f>
        <v>Size Check</v>
      </c>
      <c r="U296">
        <f t="shared" si="55"/>
        <v>3</v>
      </c>
      <c r="V296">
        <f t="shared" si="56"/>
        <v>1</v>
      </c>
      <c r="W296">
        <f t="shared" si="57"/>
        <v>0</v>
      </c>
      <c r="X296">
        <f t="shared" si="58"/>
        <v>2</v>
      </c>
      <c r="AC296" t="str">
        <f t="shared" si="59"/>
        <v/>
      </c>
    </row>
    <row r="297" spans="1:30">
      <c r="A297" s="30">
        <v>99</v>
      </c>
      <c r="B297">
        <v>1</v>
      </c>
      <c r="C297" t="s">
        <v>14</v>
      </c>
      <c r="D297" s="79"/>
      <c r="F297" t="s">
        <v>412</v>
      </c>
      <c r="G297">
        <f t="shared" si="53"/>
        <v>100</v>
      </c>
      <c r="H297">
        <v>3</v>
      </c>
      <c r="I297" s="21" t="str">
        <f>INDEX(AutoWaveAffinity[Auto Wave Affinity ID],MATCH('Mission Enemy Waves'!K297,AutoWaveAffinity[QuestAffinityId],0))</f>
        <v>campaign-earth</v>
      </c>
      <c r="K297" s="21">
        <f>INDEX(Missions!K:K,MATCH('Mission Enemy Waves'!A:A,Missions!A:A,0))</f>
        <v>2</v>
      </c>
      <c r="L297" s="21">
        <f>INDEX(AffinityRel[AffinityWeak],MATCH(K297,AffinityRel[Affinity],0))</f>
        <v>3</v>
      </c>
      <c r="M297">
        <v>3</v>
      </c>
      <c r="N297" s="203">
        <v>5221</v>
      </c>
      <c r="O297">
        <f t="shared" si="54"/>
        <v>8</v>
      </c>
      <c r="P297" s="21">
        <f t="shared" si="52"/>
        <v>2</v>
      </c>
      <c r="T297" t="str">
        <f>IF(C297="Boss","--",INDEX('Enemy Waves'!AB:AB,IFERROR(MATCH('Mission Enemy Waves'!D:D,'Enemy Waves'!A:A,0),1)))</f>
        <v>Size Check</v>
      </c>
      <c r="U297">
        <f t="shared" si="55"/>
        <v>5</v>
      </c>
      <c r="V297">
        <f t="shared" si="56"/>
        <v>2</v>
      </c>
      <c r="W297">
        <f t="shared" si="57"/>
        <v>2</v>
      </c>
      <c r="X297">
        <f t="shared" si="58"/>
        <v>1</v>
      </c>
      <c r="Z297">
        <v>1</v>
      </c>
      <c r="AA297">
        <v>3</v>
      </c>
      <c r="AC297" t="str">
        <f t="shared" si="59"/>
        <v/>
      </c>
      <c r="AD297">
        <v>50</v>
      </c>
    </row>
    <row r="298" spans="1:30">
      <c r="A298" s="30">
        <v>99</v>
      </c>
      <c r="B298">
        <v>2</v>
      </c>
      <c r="C298" t="s">
        <v>14</v>
      </c>
      <c r="D298" s="79"/>
      <c r="F298" t="s">
        <v>410</v>
      </c>
      <c r="G298">
        <f t="shared" si="53"/>
        <v>100</v>
      </c>
      <c r="H298">
        <v>3</v>
      </c>
      <c r="I298" s="21" t="str">
        <f>INDEX(AutoWaveAffinity[Auto Wave Affinity ID],MATCH('Mission Enemy Waves'!K298,AutoWaveAffinity[QuestAffinityId],0))</f>
        <v>campaign-earth</v>
      </c>
      <c r="K298" s="21">
        <f>INDEX(Missions!K:K,MATCH('Mission Enemy Waves'!A:A,Missions!A:A,0))</f>
        <v>2</v>
      </c>
      <c r="L298" s="21">
        <f>INDEX(AffinityRel[AffinityWeak],MATCH(K298,AffinityRel[Affinity],0))</f>
        <v>3</v>
      </c>
      <c r="M298">
        <v>3</v>
      </c>
      <c r="N298" s="203">
        <v>3003</v>
      </c>
      <c r="O298">
        <f t="shared" si="54"/>
        <v>8</v>
      </c>
      <c r="P298" s="21">
        <f t="shared" si="52"/>
        <v>2</v>
      </c>
      <c r="T298" t="str">
        <f>IF(C298="Boss","--",INDEX('Enemy Waves'!AB:AB,IFERROR(MATCH('Mission Enemy Waves'!D:D,'Enemy Waves'!A:A,0),1)))</f>
        <v>Size Check</v>
      </c>
      <c r="U298">
        <f t="shared" si="55"/>
        <v>3</v>
      </c>
      <c r="V298">
        <f t="shared" si="56"/>
        <v>0</v>
      </c>
      <c r="W298">
        <f t="shared" si="57"/>
        <v>0</v>
      </c>
      <c r="X298">
        <f t="shared" si="58"/>
        <v>3</v>
      </c>
      <c r="Z298">
        <v>1</v>
      </c>
      <c r="AA298">
        <v>3</v>
      </c>
      <c r="AC298" t="str">
        <f t="shared" si="59"/>
        <v/>
      </c>
    </row>
    <row r="299" spans="1:30">
      <c r="A299" s="30">
        <v>100</v>
      </c>
      <c r="B299">
        <v>1</v>
      </c>
      <c r="C299" t="s">
        <v>14</v>
      </c>
      <c r="D299" s="79"/>
      <c r="F299" t="s">
        <v>416</v>
      </c>
      <c r="G299">
        <f t="shared" si="53"/>
        <v>100</v>
      </c>
      <c r="H299">
        <v>3</v>
      </c>
      <c r="I299" s="21" t="str">
        <f>INDEX(AutoWaveAffinity[Auto Wave Affinity ID],MATCH('Mission Enemy Waves'!K299,AutoWaveAffinity[QuestAffinityId],0))</f>
        <v>campaign-earth</v>
      </c>
      <c r="K299" s="21">
        <f>INDEX(Missions!K:K,MATCH('Mission Enemy Waves'!A:A,Missions!A:A,0))</f>
        <v>2</v>
      </c>
      <c r="L299" s="21">
        <f>INDEX(AffinityRel[AffinityWeak],MATCH(K299,AffinityRel[Affinity],0))</f>
        <v>3</v>
      </c>
      <c r="M299">
        <v>3</v>
      </c>
      <c r="N299" s="203">
        <v>3210</v>
      </c>
      <c r="O299">
        <f t="shared" si="54"/>
        <v>7</v>
      </c>
      <c r="P299" s="21">
        <f t="shared" si="52"/>
        <v>2</v>
      </c>
      <c r="T299" t="str">
        <f>IF(C299="Boss","--",INDEX('Enemy Waves'!AB:AB,IFERROR(MATCH('Mission Enemy Waves'!D:D,'Enemy Waves'!A:A,0),1)))</f>
        <v>Size Check</v>
      </c>
      <c r="U299">
        <f t="shared" si="55"/>
        <v>3</v>
      </c>
      <c r="V299">
        <f t="shared" si="56"/>
        <v>2</v>
      </c>
      <c r="W299">
        <f t="shared" si="57"/>
        <v>1</v>
      </c>
      <c r="X299">
        <f t="shared" si="58"/>
        <v>0</v>
      </c>
      <c r="Z299">
        <v>2</v>
      </c>
      <c r="AA299">
        <v>3</v>
      </c>
      <c r="AC299" t="str">
        <f t="shared" si="59"/>
        <v/>
      </c>
      <c r="AD299">
        <v>51</v>
      </c>
    </row>
    <row r="300" spans="1:30">
      <c r="A300" s="30">
        <v>100</v>
      </c>
      <c r="B300">
        <v>2</v>
      </c>
      <c r="C300" t="s">
        <v>14</v>
      </c>
      <c r="D300" s="79"/>
      <c r="F300" t="s">
        <v>411</v>
      </c>
      <c r="G300">
        <f t="shared" si="53"/>
        <v>100</v>
      </c>
      <c r="H300">
        <v>3</v>
      </c>
      <c r="I300" s="21" t="str">
        <f>INDEX(AutoWaveAffinity[Auto Wave Affinity ID],MATCH('Mission Enemy Waves'!K300,AutoWaveAffinity[QuestAffinityId],0))</f>
        <v>campaign-earth</v>
      </c>
      <c r="K300" s="21">
        <f>INDEX(Missions!K:K,MATCH('Mission Enemy Waves'!A:A,Missions!A:A,0))</f>
        <v>2</v>
      </c>
      <c r="L300" s="21">
        <f>INDEX(AffinityRel[AffinityWeak],MATCH(K300,AffinityRel[Affinity],0))</f>
        <v>3</v>
      </c>
      <c r="M300">
        <v>3</v>
      </c>
      <c r="N300" s="203">
        <v>4202</v>
      </c>
      <c r="O300">
        <f t="shared" si="54"/>
        <v>7</v>
      </c>
      <c r="P300" s="21">
        <f t="shared" si="52"/>
        <v>2</v>
      </c>
      <c r="T300" t="str">
        <f>IF(C300="Boss","--",INDEX('Enemy Waves'!AB:AB,IFERROR(MATCH('Mission Enemy Waves'!D:D,'Enemy Waves'!A:A,0),1)))</f>
        <v>Size Check</v>
      </c>
      <c r="U300">
        <f t="shared" si="55"/>
        <v>4</v>
      </c>
      <c r="V300">
        <f t="shared" si="56"/>
        <v>2</v>
      </c>
      <c r="W300">
        <f t="shared" si="57"/>
        <v>0</v>
      </c>
      <c r="X300">
        <f t="shared" si="58"/>
        <v>2</v>
      </c>
      <c r="Z300">
        <v>2</v>
      </c>
      <c r="AA300">
        <v>3</v>
      </c>
      <c r="AC300" t="str">
        <f t="shared" si="59"/>
        <v/>
      </c>
    </row>
    <row r="301" spans="1:30">
      <c r="A301" s="30">
        <v>101</v>
      </c>
      <c r="B301">
        <v>1</v>
      </c>
      <c r="C301" t="s">
        <v>14</v>
      </c>
      <c r="D301" s="79"/>
      <c r="F301" t="s">
        <v>410</v>
      </c>
      <c r="G301">
        <f t="shared" si="53"/>
        <v>100</v>
      </c>
      <c r="H301">
        <v>3</v>
      </c>
      <c r="I301" s="21" t="str">
        <f>INDEX(AutoWaveAffinity[Auto Wave Affinity ID],MATCH('Mission Enemy Waves'!K301,AutoWaveAffinity[QuestAffinityId],0))</f>
        <v>campaign-earth</v>
      </c>
      <c r="K301" s="21">
        <f>INDEX(Missions!K:K,MATCH('Mission Enemy Waves'!A:A,Missions!A:A,0))</f>
        <v>2</v>
      </c>
      <c r="L301" s="21">
        <f>INDEX(AffinityRel[AffinityWeak],MATCH(K301,AffinityRel[Affinity],0))</f>
        <v>3</v>
      </c>
      <c r="M301">
        <v>3</v>
      </c>
      <c r="N301" s="203">
        <v>3003</v>
      </c>
      <c r="O301">
        <f t="shared" si="54"/>
        <v>8</v>
      </c>
      <c r="P301" s="21">
        <f t="shared" si="52"/>
        <v>3</v>
      </c>
      <c r="T301" t="str">
        <f>IF(C301="Boss","--",INDEX('Enemy Waves'!AB:AB,IFERROR(MATCH('Mission Enemy Waves'!D:D,'Enemy Waves'!A:A,0),1)))</f>
        <v>Size Check</v>
      </c>
      <c r="U301">
        <f t="shared" si="55"/>
        <v>3</v>
      </c>
      <c r="V301">
        <f t="shared" si="56"/>
        <v>0</v>
      </c>
      <c r="W301">
        <f t="shared" si="57"/>
        <v>0</v>
      </c>
      <c r="X301">
        <f t="shared" si="58"/>
        <v>3</v>
      </c>
      <c r="Z301">
        <v>3</v>
      </c>
      <c r="AA301">
        <v>4</v>
      </c>
      <c r="AC301" t="str">
        <f t="shared" si="59"/>
        <v/>
      </c>
      <c r="AD301">
        <v>52</v>
      </c>
    </row>
    <row r="302" spans="1:30">
      <c r="A302" s="30">
        <v>101</v>
      </c>
      <c r="B302">
        <v>2</v>
      </c>
      <c r="C302" t="s">
        <v>14</v>
      </c>
      <c r="D302" s="79"/>
      <c r="F302" t="s">
        <v>410</v>
      </c>
      <c r="G302">
        <f t="shared" si="53"/>
        <v>100</v>
      </c>
      <c r="H302">
        <v>3</v>
      </c>
      <c r="I302" s="21" t="str">
        <f>INDEX(AutoWaveAffinity[Auto Wave Affinity ID],MATCH('Mission Enemy Waves'!K302,AutoWaveAffinity[QuestAffinityId],0))</f>
        <v>campaign-earth</v>
      </c>
      <c r="K302" s="21">
        <f>INDEX(Missions!K:K,MATCH('Mission Enemy Waves'!A:A,Missions!A:A,0))</f>
        <v>2</v>
      </c>
      <c r="L302" s="21">
        <f>INDEX(AffinityRel[AffinityWeak],MATCH(K302,AffinityRel[Affinity],0))</f>
        <v>3</v>
      </c>
      <c r="M302">
        <v>3</v>
      </c>
      <c r="N302" s="203">
        <v>3003</v>
      </c>
      <c r="O302">
        <f t="shared" si="54"/>
        <v>8</v>
      </c>
      <c r="P302" s="21">
        <f t="shared" si="52"/>
        <v>3</v>
      </c>
      <c r="T302" t="str">
        <f>IF(C302="Boss","--",INDEX('Enemy Waves'!AB:AB,IFERROR(MATCH('Mission Enemy Waves'!D:D,'Enemy Waves'!A:A,0),1)))</f>
        <v>Size Check</v>
      </c>
      <c r="U302">
        <f t="shared" si="55"/>
        <v>3</v>
      </c>
      <c r="V302">
        <f t="shared" si="56"/>
        <v>0</v>
      </c>
      <c r="W302">
        <f t="shared" si="57"/>
        <v>0</v>
      </c>
      <c r="X302">
        <f t="shared" si="58"/>
        <v>3</v>
      </c>
      <c r="Z302">
        <v>3</v>
      </c>
      <c r="AA302">
        <v>4</v>
      </c>
      <c r="AC302" t="str">
        <f t="shared" si="59"/>
        <v/>
      </c>
    </row>
    <row r="303" spans="1:30">
      <c r="A303" s="30">
        <v>101</v>
      </c>
      <c r="B303">
        <v>3</v>
      </c>
      <c r="C303" t="s">
        <v>14</v>
      </c>
      <c r="D303" s="79"/>
      <c r="F303" t="s">
        <v>413</v>
      </c>
      <c r="G303">
        <f t="shared" si="53"/>
        <v>100</v>
      </c>
      <c r="H303">
        <v>3</v>
      </c>
      <c r="I303" s="21" t="str">
        <f>INDEX(AutoWaveAffinity[Auto Wave Affinity ID],MATCH('Mission Enemy Waves'!K303,AutoWaveAffinity[QuestAffinityId],0))</f>
        <v>campaign-earth</v>
      </c>
      <c r="K303" s="21">
        <f>INDEX(Missions!K:K,MATCH('Mission Enemy Waves'!A:A,Missions!A:A,0))</f>
        <v>2</v>
      </c>
      <c r="L303" s="21">
        <f>INDEX(AffinityRel[AffinityWeak],MATCH(K303,AffinityRel[Affinity],0))</f>
        <v>3</v>
      </c>
      <c r="M303">
        <v>3</v>
      </c>
      <c r="N303" s="203">
        <v>2020</v>
      </c>
      <c r="O303">
        <f t="shared" si="54"/>
        <v>8</v>
      </c>
      <c r="P303" s="21">
        <f t="shared" si="52"/>
        <v>3</v>
      </c>
      <c r="T303" t="str">
        <f>IF(C303="Boss","--",INDEX('Enemy Waves'!AB:AB,IFERROR(MATCH('Mission Enemy Waves'!D:D,'Enemy Waves'!A:A,0),1)))</f>
        <v>Size Check</v>
      </c>
      <c r="U303">
        <f t="shared" si="55"/>
        <v>2</v>
      </c>
      <c r="V303">
        <f t="shared" si="56"/>
        <v>0</v>
      </c>
      <c r="W303">
        <f t="shared" si="57"/>
        <v>2</v>
      </c>
      <c r="X303">
        <f t="shared" si="58"/>
        <v>0</v>
      </c>
      <c r="AC303" t="str">
        <f t="shared" si="59"/>
        <v/>
      </c>
    </row>
    <row r="304" spans="1:30">
      <c r="A304" s="30">
        <v>102</v>
      </c>
      <c r="B304">
        <v>1</v>
      </c>
      <c r="C304" t="s">
        <v>14</v>
      </c>
      <c r="D304" s="79"/>
      <c r="F304" t="s">
        <v>412</v>
      </c>
      <c r="G304">
        <f t="shared" si="53"/>
        <v>100</v>
      </c>
      <c r="H304">
        <v>3</v>
      </c>
      <c r="I304" s="21" t="str">
        <f>INDEX(AutoWaveAffinity[Auto Wave Affinity ID],MATCH('Mission Enemy Waves'!K304,AutoWaveAffinity[QuestAffinityId],0))</f>
        <v>campaign-earth</v>
      </c>
      <c r="K304" s="21">
        <f>INDEX(Missions!K:K,MATCH('Mission Enemy Waves'!A:A,Missions!A:A,0))</f>
        <v>2</v>
      </c>
      <c r="L304" s="21">
        <f>INDEX(AffinityRel[AffinityWeak],MATCH(K304,AffinityRel[Affinity],0))</f>
        <v>3</v>
      </c>
      <c r="M304">
        <v>3</v>
      </c>
      <c r="N304" s="203">
        <v>5023</v>
      </c>
      <c r="O304">
        <f t="shared" si="54"/>
        <v>14</v>
      </c>
      <c r="P304" s="21">
        <f t="shared" si="52"/>
        <v>4</v>
      </c>
      <c r="T304" t="str">
        <f>IF(C304="Boss","--",INDEX('Enemy Waves'!AB:AB,IFERROR(MATCH('Mission Enemy Waves'!D:D,'Enemy Waves'!A:A,0),1)))</f>
        <v>Size Check</v>
      </c>
      <c r="U304">
        <f t="shared" si="55"/>
        <v>5</v>
      </c>
      <c r="V304">
        <f t="shared" si="56"/>
        <v>0</v>
      </c>
      <c r="W304">
        <f t="shared" si="57"/>
        <v>2</v>
      </c>
      <c r="X304">
        <f t="shared" si="58"/>
        <v>3</v>
      </c>
      <c r="Z304">
        <v>4</v>
      </c>
      <c r="AA304">
        <v>5</v>
      </c>
      <c r="AC304" t="str">
        <f t="shared" si="59"/>
        <v/>
      </c>
      <c r="AD304">
        <v>53</v>
      </c>
    </row>
    <row r="305" spans="1:30">
      <c r="A305" s="30">
        <v>102</v>
      </c>
      <c r="B305">
        <v>2</v>
      </c>
      <c r="C305" t="s">
        <v>14</v>
      </c>
      <c r="D305" s="79"/>
      <c r="F305" t="s">
        <v>413</v>
      </c>
      <c r="G305">
        <f t="shared" si="53"/>
        <v>100</v>
      </c>
      <c r="H305">
        <v>3</v>
      </c>
      <c r="I305" s="21" t="str">
        <f>INDEX(AutoWaveAffinity[Auto Wave Affinity ID],MATCH('Mission Enemy Waves'!K305,AutoWaveAffinity[QuestAffinityId],0))</f>
        <v>campaign-earth</v>
      </c>
      <c r="K305" s="21">
        <f>INDEX(Missions!K:K,MATCH('Mission Enemy Waves'!A:A,Missions!A:A,0))</f>
        <v>2</v>
      </c>
      <c r="L305" s="21">
        <f>INDEX(AffinityRel[AffinityWeak],MATCH(K305,AffinityRel[Affinity],0))</f>
        <v>3</v>
      </c>
      <c r="M305">
        <v>3</v>
      </c>
      <c r="N305" s="203">
        <v>2020</v>
      </c>
      <c r="O305">
        <f t="shared" si="54"/>
        <v>14</v>
      </c>
      <c r="P305" s="21">
        <f t="shared" si="52"/>
        <v>4</v>
      </c>
      <c r="T305" t="str">
        <f>IF(C305="Boss","--",INDEX('Enemy Waves'!AB:AB,IFERROR(MATCH('Mission Enemy Waves'!D:D,'Enemy Waves'!A:A,0),1)))</f>
        <v>Size Check</v>
      </c>
      <c r="U305">
        <f t="shared" si="55"/>
        <v>2</v>
      </c>
      <c r="V305">
        <f t="shared" si="56"/>
        <v>0</v>
      </c>
      <c r="W305">
        <f t="shared" si="57"/>
        <v>2</v>
      </c>
      <c r="X305">
        <f t="shared" si="58"/>
        <v>0</v>
      </c>
      <c r="Z305">
        <v>4</v>
      </c>
      <c r="AA305">
        <v>5</v>
      </c>
      <c r="AC305" t="str">
        <f t="shared" si="59"/>
        <v/>
      </c>
    </row>
    <row r="306" spans="1:30">
      <c r="A306" s="30">
        <v>102</v>
      </c>
      <c r="B306">
        <v>3</v>
      </c>
      <c r="C306" t="s">
        <v>14</v>
      </c>
      <c r="D306" s="79"/>
      <c r="F306" t="s">
        <v>416</v>
      </c>
      <c r="G306">
        <f t="shared" si="53"/>
        <v>100</v>
      </c>
      <c r="H306">
        <v>3</v>
      </c>
      <c r="I306" s="21" t="str">
        <f>INDEX(AutoWaveAffinity[Auto Wave Affinity ID],MATCH('Mission Enemy Waves'!K306,AutoWaveAffinity[QuestAffinityId],0))</f>
        <v>campaign-earth</v>
      </c>
      <c r="K306" s="21">
        <f>INDEX(Missions!K:K,MATCH('Mission Enemy Waves'!A:A,Missions!A:A,0))</f>
        <v>2</v>
      </c>
      <c r="L306" s="21">
        <f>INDEX(AffinityRel[AffinityWeak],MATCH(K306,AffinityRel[Affinity],0))</f>
        <v>3</v>
      </c>
      <c r="M306">
        <v>3</v>
      </c>
      <c r="N306" s="203">
        <v>3210</v>
      </c>
      <c r="O306">
        <f t="shared" si="54"/>
        <v>14</v>
      </c>
      <c r="P306" s="21">
        <f t="shared" si="52"/>
        <v>4</v>
      </c>
      <c r="T306" t="str">
        <f>IF(C306="Boss","--",INDEX('Enemy Waves'!AB:AB,IFERROR(MATCH('Mission Enemy Waves'!D:D,'Enemy Waves'!A:A,0),1)))</f>
        <v>Size Check</v>
      </c>
      <c r="U306">
        <f t="shared" si="55"/>
        <v>3</v>
      </c>
      <c r="V306">
        <f t="shared" si="56"/>
        <v>2</v>
      </c>
      <c r="W306">
        <f t="shared" si="57"/>
        <v>1</v>
      </c>
      <c r="X306">
        <f t="shared" si="58"/>
        <v>0</v>
      </c>
      <c r="AC306" t="str">
        <f t="shared" si="59"/>
        <v/>
      </c>
    </row>
    <row r="307" spans="1:30">
      <c r="A307" s="30">
        <v>102</v>
      </c>
      <c r="B307">
        <v>4</v>
      </c>
      <c r="C307" t="s">
        <v>14</v>
      </c>
      <c r="D307" s="79"/>
      <c r="F307" t="s">
        <v>411</v>
      </c>
      <c r="G307">
        <f t="shared" si="53"/>
        <v>100</v>
      </c>
      <c r="H307">
        <v>3</v>
      </c>
      <c r="I307" s="21" t="str">
        <f>INDEX(AutoWaveAffinity[Auto Wave Affinity ID],MATCH('Mission Enemy Waves'!K307,AutoWaveAffinity[QuestAffinityId],0))</f>
        <v>campaign-earth</v>
      </c>
      <c r="K307" s="21">
        <f>INDEX(Missions!K:K,MATCH('Mission Enemy Waves'!A:A,Missions!A:A,0))</f>
        <v>2</v>
      </c>
      <c r="L307" s="21">
        <f>INDEX(AffinityRel[AffinityWeak],MATCH(K307,AffinityRel[Affinity],0))</f>
        <v>3</v>
      </c>
      <c r="M307">
        <v>3</v>
      </c>
      <c r="N307" s="203">
        <v>4004</v>
      </c>
      <c r="O307">
        <f t="shared" si="54"/>
        <v>14</v>
      </c>
      <c r="P307" s="21">
        <f t="shared" si="52"/>
        <v>4</v>
      </c>
      <c r="T307" t="str">
        <f>IF(C307="Boss","--",INDEX('Enemy Waves'!AB:AB,IFERROR(MATCH('Mission Enemy Waves'!D:D,'Enemy Waves'!A:A,0),1)))</f>
        <v>Size Check</v>
      </c>
      <c r="U307">
        <f t="shared" si="55"/>
        <v>4</v>
      </c>
      <c r="V307">
        <f t="shared" si="56"/>
        <v>0</v>
      </c>
      <c r="W307">
        <f t="shared" si="57"/>
        <v>0</v>
      </c>
      <c r="X307">
        <f t="shared" si="58"/>
        <v>4</v>
      </c>
      <c r="AC307" t="str">
        <f t="shared" si="59"/>
        <v/>
      </c>
    </row>
    <row r="308" spans="1:30">
      <c r="A308" s="30">
        <v>103</v>
      </c>
      <c r="B308">
        <v>1</v>
      </c>
      <c r="C308" t="s">
        <v>14</v>
      </c>
      <c r="D308" s="79"/>
      <c r="F308" t="s">
        <v>993</v>
      </c>
      <c r="G308">
        <f t="shared" si="53"/>
        <v>100</v>
      </c>
      <c r="H308">
        <v>3</v>
      </c>
      <c r="I308" s="21" t="str">
        <f>INDEX(AutoWaveAffinity[Auto Wave Affinity ID],MATCH('Mission Enemy Waves'!K308,AutoWaveAffinity[QuestAffinityId],0))</f>
        <v>campaign-light</v>
      </c>
      <c r="K308" s="21">
        <f>INDEX(Missions!K:K,MATCH('Mission Enemy Waves'!A:A,Missions!A:A,0))</f>
        <v>4</v>
      </c>
      <c r="L308" s="21">
        <f>INDEX(AffinityRel[AffinityWeak],MATCH(K308,AffinityRel[Affinity],0))</f>
        <v>5</v>
      </c>
      <c r="M308">
        <v>3</v>
      </c>
      <c r="N308" s="203">
        <v>4211</v>
      </c>
      <c r="O308">
        <f t="shared" si="54"/>
        <v>7</v>
      </c>
      <c r="P308" s="21">
        <f t="shared" si="52"/>
        <v>2</v>
      </c>
      <c r="T308" t="str">
        <f>IF(C308="Boss","--",INDEX('Enemy Waves'!AB:AB,IFERROR(MATCH('Mission Enemy Waves'!D:D,'Enemy Waves'!A:A,0),1)))</f>
        <v>Size Check</v>
      </c>
      <c r="U308">
        <f t="shared" si="55"/>
        <v>4</v>
      </c>
      <c r="V308">
        <f t="shared" si="56"/>
        <v>2</v>
      </c>
      <c r="W308">
        <f t="shared" si="57"/>
        <v>1</v>
      </c>
      <c r="X308">
        <f t="shared" si="58"/>
        <v>1</v>
      </c>
      <c r="Z308">
        <v>1</v>
      </c>
      <c r="AA308">
        <v>3</v>
      </c>
      <c r="AC308" t="str">
        <f t="shared" si="59"/>
        <v/>
      </c>
      <c r="AD308">
        <v>54</v>
      </c>
    </row>
    <row r="309" spans="1:30">
      <c r="A309" s="30">
        <v>103</v>
      </c>
      <c r="B309">
        <v>2</v>
      </c>
      <c r="C309" t="s">
        <v>14</v>
      </c>
      <c r="D309" s="79"/>
      <c r="F309" t="s">
        <v>416</v>
      </c>
      <c r="G309">
        <f t="shared" si="53"/>
        <v>100</v>
      </c>
      <c r="H309">
        <v>3</v>
      </c>
      <c r="I309" s="21" t="str">
        <f>INDEX(AutoWaveAffinity[Auto Wave Affinity ID],MATCH('Mission Enemy Waves'!K309,AutoWaveAffinity[QuestAffinityId],0))</f>
        <v>campaign-light</v>
      </c>
      <c r="K309" s="21">
        <f>INDEX(Missions!K:K,MATCH('Mission Enemy Waves'!A:A,Missions!A:A,0))</f>
        <v>4</v>
      </c>
      <c r="L309" s="21">
        <f>INDEX(AffinityRel[AffinityWeak],MATCH(K309,AffinityRel[Affinity],0))</f>
        <v>5</v>
      </c>
      <c r="M309">
        <v>3</v>
      </c>
      <c r="N309" s="203">
        <v>3300</v>
      </c>
      <c r="O309">
        <f t="shared" si="54"/>
        <v>7</v>
      </c>
      <c r="P309" s="21">
        <f t="shared" si="52"/>
        <v>2</v>
      </c>
      <c r="T309" t="str">
        <f>IF(C309="Boss","--",INDEX('Enemy Waves'!AB:AB,IFERROR(MATCH('Mission Enemy Waves'!D:D,'Enemy Waves'!A:A,0),1)))</f>
        <v>Size Check</v>
      </c>
      <c r="U309">
        <f t="shared" ref="U309:U335" si="60">SUM(V309:X309)</f>
        <v>3</v>
      </c>
      <c r="V309">
        <f t="shared" ref="V309:V335" si="61">INT(LEFT(RIGHT($N309,3),1))</f>
        <v>3</v>
      </c>
      <c r="W309">
        <f t="shared" ref="W309:W335" si="62">INT(LEFT(RIGHT($N309,2),1))</f>
        <v>0</v>
      </c>
      <c r="X309">
        <f t="shared" ref="X309:X335" si="63">INT(LEFT(RIGHT($N309,1),1))</f>
        <v>0</v>
      </c>
      <c r="Z309">
        <v>1</v>
      </c>
      <c r="AA309">
        <v>3</v>
      </c>
      <c r="AC309" t="str">
        <f t="shared" ref="AC309:AC335" si="64">IF(INT(U309&amp;V309&amp;W309&amp;X309)=N309,"","ERR")</f>
        <v/>
      </c>
    </row>
    <row r="310" spans="1:30">
      <c r="A310" s="30">
        <v>104</v>
      </c>
      <c r="B310">
        <v>1</v>
      </c>
      <c r="C310" t="s">
        <v>14</v>
      </c>
      <c r="D310" s="79"/>
      <c r="F310" t="s">
        <v>419</v>
      </c>
      <c r="G310">
        <f t="shared" si="53"/>
        <v>100</v>
      </c>
      <c r="H310">
        <v>3</v>
      </c>
      <c r="I310" s="21" t="str">
        <f>INDEX(AutoWaveAffinity[Auto Wave Affinity ID],MATCH('Mission Enemy Waves'!K310,AutoWaveAffinity[QuestAffinityId],0))</f>
        <v>campaign-light</v>
      </c>
      <c r="K310" s="21">
        <f>INDEX(Missions!K:K,MATCH('Mission Enemy Waves'!A:A,Missions!A:A,0))</f>
        <v>4</v>
      </c>
      <c r="L310" s="21">
        <f>INDEX(AffinityRel[AffinityWeak],MATCH(K310,AffinityRel[Affinity],0))</f>
        <v>5</v>
      </c>
      <c r="M310">
        <v>3</v>
      </c>
      <c r="N310" s="203">
        <v>5122</v>
      </c>
      <c r="O310">
        <f t="shared" si="54"/>
        <v>8</v>
      </c>
      <c r="P310" s="21">
        <f t="shared" si="52"/>
        <v>2</v>
      </c>
      <c r="T310" t="str">
        <f>IF(C310="Boss","--",INDEX('Enemy Waves'!AB:AB,IFERROR(MATCH('Mission Enemy Waves'!D:D,'Enemy Waves'!A:A,0),1)))</f>
        <v>Size Check</v>
      </c>
      <c r="U310">
        <f t="shared" si="60"/>
        <v>5</v>
      </c>
      <c r="V310">
        <f t="shared" si="61"/>
        <v>1</v>
      </c>
      <c r="W310">
        <f t="shared" si="62"/>
        <v>2</v>
      </c>
      <c r="X310">
        <f t="shared" si="63"/>
        <v>2</v>
      </c>
      <c r="Z310">
        <v>2</v>
      </c>
      <c r="AA310">
        <v>3</v>
      </c>
      <c r="AC310" t="str">
        <f t="shared" si="64"/>
        <v/>
      </c>
      <c r="AD310">
        <v>55</v>
      </c>
    </row>
    <row r="311" spans="1:30">
      <c r="A311" s="30">
        <v>104</v>
      </c>
      <c r="B311">
        <v>2</v>
      </c>
      <c r="C311" t="s">
        <v>14</v>
      </c>
      <c r="D311" s="79"/>
      <c r="F311" t="s">
        <v>416</v>
      </c>
      <c r="G311">
        <f t="shared" si="53"/>
        <v>100</v>
      </c>
      <c r="H311">
        <v>3</v>
      </c>
      <c r="I311" s="21" t="str">
        <f>INDEX(AutoWaveAffinity[Auto Wave Affinity ID],MATCH('Mission Enemy Waves'!K311,AutoWaveAffinity[QuestAffinityId],0))</f>
        <v>campaign-light</v>
      </c>
      <c r="K311" s="21">
        <f>INDEX(Missions!K:K,MATCH('Mission Enemy Waves'!A:A,Missions!A:A,0))</f>
        <v>4</v>
      </c>
      <c r="L311" s="21">
        <f>INDEX(AffinityRel[AffinityWeak],MATCH(K311,AffinityRel[Affinity],0))</f>
        <v>5</v>
      </c>
      <c r="M311">
        <v>3</v>
      </c>
      <c r="N311" s="203">
        <v>3300</v>
      </c>
      <c r="O311">
        <f t="shared" si="54"/>
        <v>8</v>
      </c>
      <c r="P311" s="21">
        <f t="shared" si="52"/>
        <v>2</v>
      </c>
      <c r="T311" t="str">
        <f>IF(C311="Boss","--",INDEX('Enemy Waves'!AB:AB,IFERROR(MATCH('Mission Enemy Waves'!D:D,'Enemy Waves'!A:A,0),1)))</f>
        <v>Size Check</v>
      </c>
      <c r="U311">
        <f t="shared" si="60"/>
        <v>3</v>
      </c>
      <c r="V311">
        <f t="shared" si="61"/>
        <v>3</v>
      </c>
      <c r="W311">
        <f t="shared" si="62"/>
        <v>0</v>
      </c>
      <c r="X311">
        <f t="shared" si="63"/>
        <v>0</v>
      </c>
      <c r="Z311">
        <v>2</v>
      </c>
      <c r="AA311">
        <v>3</v>
      </c>
      <c r="AC311" t="str">
        <f t="shared" si="64"/>
        <v/>
      </c>
    </row>
    <row r="312" spans="1:30">
      <c r="A312" s="30">
        <v>105</v>
      </c>
      <c r="B312">
        <v>1</v>
      </c>
      <c r="C312" t="s">
        <v>14</v>
      </c>
      <c r="D312" s="79"/>
      <c r="F312" t="s">
        <v>415</v>
      </c>
      <c r="G312">
        <f t="shared" si="53"/>
        <v>100</v>
      </c>
      <c r="H312">
        <v>3</v>
      </c>
      <c r="I312" s="21" t="str">
        <f>INDEX(AutoWaveAffinity[Auto Wave Affinity ID],MATCH('Mission Enemy Waves'!K312,AutoWaveAffinity[QuestAffinityId],0))</f>
        <v>campaign-light</v>
      </c>
      <c r="K312" s="21">
        <f>INDEX(Missions!K:K,MATCH('Mission Enemy Waves'!A:A,Missions!A:A,0))</f>
        <v>4</v>
      </c>
      <c r="L312" s="21">
        <f>INDEX(AffinityRel[AffinityWeak],MATCH(K312,AffinityRel[Affinity],0))</f>
        <v>5</v>
      </c>
      <c r="M312">
        <v>3</v>
      </c>
      <c r="N312" s="203">
        <v>2101</v>
      </c>
      <c r="O312">
        <f t="shared" si="54"/>
        <v>13</v>
      </c>
      <c r="P312" s="21">
        <f t="shared" si="52"/>
        <v>4</v>
      </c>
      <c r="T312" t="str">
        <f>IF(C312="Boss","--",INDEX('Enemy Waves'!AB:AB,IFERROR(MATCH('Mission Enemy Waves'!D:D,'Enemy Waves'!A:A,0),1)))</f>
        <v>Size Check</v>
      </c>
      <c r="U312">
        <f t="shared" si="60"/>
        <v>2</v>
      </c>
      <c r="V312">
        <f t="shared" si="61"/>
        <v>1</v>
      </c>
      <c r="W312">
        <f t="shared" si="62"/>
        <v>0</v>
      </c>
      <c r="X312">
        <f t="shared" si="63"/>
        <v>1</v>
      </c>
      <c r="Z312">
        <v>3</v>
      </c>
      <c r="AA312">
        <v>5</v>
      </c>
      <c r="AC312" t="str">
        <f t="shared" si="64"/>
        <v/>
      </c>
      <c r="AD312">
        <v>56</v>
      </c>
    </row>
    <row r="313" spans="1:30">
      <c r="A313" s="30">
        <v>105</v>
      </c>
      <c r="B313">
        <v>2</v>
      </c>
      <c r="C313" t="s">
        <v>14</v>
      </c>
      <c r="D313" s="79"/>
      <c r="F313" t="s">
        <v>999</v>
      </c>
      <c r="G313">
        <f t="shared" si="53"/>
        <v>100</v>
      </c>
      <c r="H313">
        <v>3</v>
      </c>
      <c r="I313" s="21" t="str">
        <f>INDEX(AutoWaveAffinity[Auto Wave Affinity ID],MATCH('Mission Enemy Waves'!K313,AutoWaveAffinity[QuestAffinityId],0))</f>
        <v>campaign-light</v>
      </c>
      <c r="K313" s="21">
        <f>INDEX(Missions!K:K,MATCH('Mission Enemy Waves'!A:A,Missions!A:A,0))</f>
        <v>4</v>
      </c>
      <c r="L313" s="21">
        <f>INDEX(AffinityRel[AffinityWeak],MATCH(K313,AffinityRel[Affinity],0))</f>
        <v>5</v>
      </c>
      <c r="M313">
        <v>3</v>
      </c>
      <c r="N313" s="203">
        <v>5221</v>
      </c>
      <c r="O313">
        <f t="shared" si="54"/>
        <v>13</v>
      </c>
      <c r="P313" s="21">
        <f t="shared" si="52"/>
        <v>4</v>
      </c>
      <c r="T313" t="str">
        <f>IF(C313="Boss","--",INDEX('Enemy Waves'!AB:AB,IFERROR(MATCH('Mission Enemy Waves'!D:D,'Enemy Waves'!A:A,0),1)))</f>
        <v>Size Check</v>
      </c>
      <c r="U313">
        <f t="shared" si="60"/>
        <v>5</v>
      </c>
      <c r="V313">
        <f t="shared" si="61"/>
        <v>2</v>
      </c>
      <c r="W313">
        <f t="shared" si="62"/>
        <v>2</v>
      </c>
      <c r="X313">
        <f t="shared" si="63"/>
        <v>1</v>
      </c>
      <c r="Z313">
        <v>3</v>
      </c>
      <c r="AA313">
        <v>5</v>
      </c>
      <c r="AC313" t="str">
        <f t="shared" si="64"/>
        <v/>
      </c>
    </row>
    <row r="314" spans="1:30">
      <c r="A314" s="30">
        <v>105</v>
      </c>
      <c r="B314">
        <v>3</v>
      </c>
      <c r="C314" t="s">
        <v>14</v>
      </c>
      <c r="D314" s="79"/>
      <c r="F314" t="s">
        <v>413</v>
      </c>
      <c r="G314">
        <f t="shared" si="53"/>
        <v>100</v>
      </c>
      <c r="H314">
        <v>3</v>
      </c>
      <c r="I314" s="21" t="str">
        <f>INDEX(AutoWaveAffinity[Auto Wave Affinity ID],MATCH('Mission Enemy Waves'!K314,AutoWaveAffinity[QuestAffinityId],0))</f>
        <v>campaign-light</v>
      </c>
      <c r="K314" s="21">
        <f>INDEX(Missions!K:K,MATCH('Mission Enemy Waves'!A:A,Missions!A:A,0))</f>
        <v>4</v>
      </c>
      <c r="L314" s="21">
        <f>INDEX(AffinityRel[AffinityWeak],MATCH(K314,AffinityRel[Affinity],0))</f>
        <v>5</v>
      </c>
      <c r="M314">
        <v>3</v>
      </c>
      <c r="N314" s="203">
        <v>2200</v>
      </c>
      <c r="O314">
        <f t="shared" si="54"/>
        <v>13</v>
      </c>
      <c r="P314" s="21">
        <f t="shared" si="52"/>
        <v>4</v>
      </c>
      <c r="T314" t="str">
        <f>IF(C314="Boss","--",INDEX('Enemy Waves'!AB:AB,IFERROR(MATCH('Mission Enemy Waves'!D:D,'Enemy Waves'!A:A,0),1)))</f>
        <v>Size Check</v>
      </c>
      <c r="U314">
        <f t="shared" si="60"/>
        <v>2</v>
      </c>
      <c r="V314">
        <f t="shared" si="61"/>
        <v>2</v>
      </c>
      <c r="W314">
        <f t="shared" si="62"/>
        <v>0</v>
      </c>
      <c r="X314">
        <f t="shared" si="63"/>
        <v>0</v>
      </c>
      <c r="AC314" t="str">
        <f t="shared" si="64"/>
        <v/>
      </c>
    </row>
    <row r="315" spans="1:30">
      <c r="A315" s="30">
        <v>105</v>
      </c>
      <c r="B315">
        <v>4</v>
      </c>
      <c r="C315" t="s">
        <v>14</v>
      </c>
      <c r="D315" s="79"/>
      <c r="F315" t="s">
        <v>418</v>
      </c>
      <c r="G315">
        <f t="shared" si="53"/>
        <v>100</v>
      </c>
      <c r="H315">
        <v>3</v>
      </c>
      <c r="I315" s="21" t="str">
        <f>INDEX(AutoWaveAffinity[Auto Wave Affinity ID],MATCH('Mission Enemy Waves'!K315,AutoWaveAffinity[QuestAffinityId],0))</f>
        <v>campaign-light</v>
      </c>
      <c r="K315" s="21">
        <f>INDEX(Missions!K:K,MATCH('Mission Enemy Waves'!A:A,Missions!A:A,0))</f>
        <v>4</v>
      </c>
      <c r="L315" s="21">
        <f>INDEX(AffinityRel[AffinityWeak],MATCH(K315,AffinityRel[Affinity],0))</f>
        <v>5</v>
      </c>
      <c r="M315">
        <v>3</v>
      </c>
      <c r="N315" s="203">
        <v>4130</v>
      </c>
      <c r="O315">
        <f t="shared" si="54"/>
        <v>13</v>
      </c>
      <c r="P315" s="21">
        <f t="shared" si="52"/>
        <v>4</v>
      </c>
      <c r="T315" t="str">
        <f>IF(C315="Boss","--",INDEX('Enemy Waves'!AB:AB,IFERROR(MATCH('Mission Enemy Waves'!D:D,'Enemy Waves'!A:A,0),1)))</f>
        <v>Size Check</v>
      </c>
      <c r="U315">
        <f t="shared" si="60"/>
        <v>4</v>
      </c>
      <c r="V315">
        <f t="shared" si="61"/>
        <v>1</v>
      </c>
      <c r="W315">
        <f t="shared" si="62"/>
        <v>3</v>
      </c>
      <c r="X315">
        <f t="shared" si="63"/>
        <v>0</v>
      </c>
      <c r="AC315" t="str">
        <f t="shared" si="64"/>
        <v/>
      </c>
    </row>
    <row r="316" spans="1:30">
      <c r="A316" s="30">
        <v>106</v>
      </c>
      <c r="B316">
        <v>1</v>
      </c>
      <c r="C316" t="s">
        <v>14</v>
      </c>
      <c r="D316" s="79"/>
      <c r="F316" t="s">
        <v>412</v>
      </c>
      <c r="G316">
        <f t="shared" si="53"/>
        <v>100</v>
      </c>
      <c r="H316">
        <v>3</v>
      </c>
      <c r="I316" s="21" t="str">
        <f>INDEX(AutoWaveAffinity[Auto Wave Affinity ID],MATCH('Mission Enemy Waves'!K316,AutoWaveAffinity[QuestAffinityId],0))</f>
        <v>campaign-light</v>
      </c>
      <c r="K316" s="21">
        <f>INDEX(Missions!K:K,MATCH('Mission Enemy Waves'!A:A,Missions!A:A,0))</f>
        <v>4</v>
      </c>
      <c r="L316" s="21">
        <f>INDEX(AffinityRel[AffinityWeak],MATCH(K316,AffinityRel[Affinity],0))</f>
        <v>5</v>
      </c>
      <c r="M316">
        <v>3</v>
      </c>
      <c r="N316" s="203">
        <v>5203</v>
      </c>
      <c r="O316">
        <f t="shared" si="54"/>
        <v>14</v>
      </c>
      <c r="P316" s="21">
        <f t="shared" si="52"/>
        <v>4</v>
      </c>
      <c r="T316" t="str">
        <f>IF(C316="Boss","--",INDEX('Enemy Waves'!AB:AB,IFERROR(MATCH('Mission Enemy Waves'!D:D,'Enemy Waves'!A:A,0),1)))</f>
        <v>Size Check</v>
      </c>
      <c r="U316">
        <f t="shared" si="60"/>
        <v>5</v>
      </c>
      <c r="V316">
        <f t="shared" si="61"/>
        <v>2</v>
      </c>
      <c r="W316">
        <f t="shared" si="62"/>
        <v>0</v>
      </c>
      <c r="X316">
        <f t="shared" si="63"/>
        <v>3</v>
      </c>
      <c r="Z316">
        <v>4</v>
      </c>
      <c r="AA316">
        <v>5</v>
      </c>
      <c r="AC316" t="str">
        <f t="shared" si="64"/>
        <v/>
      </c>
      <c r="AD316">
        <v>57</v>
      </c>
    </row>
    <row r="317" spans="1:30">
      <c r="A317" s="30">
        <v>106</v>
      </c>
      <c r="B317">
        <v>2</v>
      </c>
      <c r="C317" t="s">
        <v>14</v>
      </c>
      <c r="D317" s="79"/>
      <c r="F317" t="s">
        <v>413</v>
      </c>
      <c r="G317">
        <f t="shared" si="53"/>
        <v>100</v>
      </c>
      <c r="H317">
        <v>3</v>
      </c>
      <c r="I317" s="21" t="str">
        <f>INDEX(AutoWaveAffinity[Auto Wave Affinity ID],MATCH('Mission Enemy Waves'!K317,AutoWaveAffinity[QuestAffinityId],0))</f>
        <v>campaign-light</v>
      </c>
      <c r="K317" s="21">
        <f>INDEX(Missions!K:K,MATCH('Mission Enemy Waves'!A:A,Missions!A:A,0))</f>
        <v>4</v>
      </c>
      <c r="L317" s="21">
        <f>INDEX(AffinityRel[AffinityWeak],MATCH(K317,AffinityRel[Affinity],0))</f>
        <v>5</v>
      </c>
      <c r="M317">
        <v>3</v>
      </c>
      <c r="N317" s="203">
        <v>2110</v>
      </c>
      <c r="O317">
        <f t="shared" si="54"/>
        <v>14</v>
      </c>
      <c r="P317" s="21">
        <f t="shared" si="52"/>
        <v>4</v>
      </c>
      <c r="T317" t="str">
        <f>IF(C317="Boss","--",INDEX('Enemy Waves'!AB:AB,IFERROR(MATCH('Mission Enemy Waves'!D:D,'Enemy Waves'!A:A,0),1)))</f>
        <v>Size Check</v>
      </c>
      <c r="U317">
        <f t="shared" si="60"/>
        <v>2</v>
      </c>
      <c r="V317">
        <f t="shared" si="61"/>
        <v>1</v>
      </c>
      <c r="W317">
        <f t="shared" si="62"/>
        <v>1</v>
      </c>
      <c r="X317">
        <f t="shared" si="63"/>
        <v>0</v>
      </c>
      <c r="Z317">
        <v>4</v>
      </c>
      <c r="AA317">
        <v>5</v>
      </c>
      <c r="AC317" t="str">
        <f t="shared" si="64"/>
        <v/>
      </c>
    </row>
    <row r="318" spans="1:30">
      <c r="A318" s="30">
        <v>106</v>
      </c>
      <c r="B318">
        <v>3</v>
      </c>
      <c r="C318" t="s">
        <v>14</v>
      </c>
      <c r="D318" s="79"/>
      <c r="F318" t="s">
        <v>417</v>
      </c>
      <c r="G318">
        <f t="shared" si="53"/>
        <v>100</v>
      </c>
      <c r="H318">
        <v>3</v>
      </c>
      <c r="I318" s="21" t="str">
        <f>INDEX(AutoWaveAffinity[Auto Wave Affinity ID],MATCH('Mission Enemy Waves'!K318,AutoWaveAffinity[QuestAffinityId],0))</f>
        <v>campaign-light</v>
      </c>
      <c r="K318" s="21">
        <f>INDEX(Missions!K:K,MATCH('Mission Enemy Waves'!A:A,Missions!A:A,0))</f>
        <v>4</v>
      </c>
      <c r="L318" s="21">
        <f>INDEX(AffinityRel[AffinityWeak],MATCH(K318,AffinityRel[Affinity],0))</f>
        <v>5</v>
      </c>
      <c r="M318">
        <v>3</v>
      </c>
      <c r="N318" s="203">
        <v>3003</v>
      </c>
      <c r="O318">
        <f t="shared" si="54"/>
        <v>14</v>
      </c>
      <c r="P318" s="21">
        <f t="shared" si="52"/>
        <v>4</v>
      </c>
      <c r="T318" t="str">
        <f>IF(C318="Boss","--",INDEX('Enemy Waves'!AB:AB,IFERROR(MATCH('Mission Enemy Waves'!D:D,'Enemy Waves'!A:A,0),1)))</f>
        <v>Size Check</v>
      </c>
      <c r="U318">
        <f t="shared" si="60"/>
        <v>3</v>
      </c>
      <c r="V318">
        <f t="shared" si="61"/>
        <v>0</v>
      </c>
      <c r="W318">
        <f t="shared" si="62"/>
        <v>0</v>
      </c>
      <c r="X318">
        <f t="shared" si="63"/>
        <v>3</v>
      </c>
      <c r="AC318" t="str">
        <f t="shared" si="64"/>
        <v/>
      </c>
    </row>
    <row r="319" spans="1:30">
      <c r="A319" s="30">
        <v>106</v>
      </c>
      <c r="B319">
        <v>4</v>
      </c>
      <c r="C319" t="s">
        <v>14</v>
      </c>
      <c r="D319" s="79"/>
      <c r="F319" t="s">
        <v>991</v>
      </c>
      <c r="G319">
        <f t="shared" si="53"/>
        <v>100</v>
      </c>
      <c r="H319">
        <v>3</v>
      </c>
      <c r="I319" s="21" t="str">
        <f>INDEX(AutoWaveAffinity[Auto Wave Affinity ID],MATCH('Mission Enemy Waves'!K319,AutoWaveAffinity[QuestAffinityId],0))</f>
        <v>campaign-light</v>
      </c>
      <c r="K319" s="21">
        <f>INDEX(Missions!K:K,MATCH('Mission Enemy Waves'!A:A,Missions!A:A,0))</f>
        <v>4</v>
      </c>
      <c r="L319" s="21">
        <f>INDEX(AffinityRel[AffinityWeak],MATCH(K319,AffinityRel[Affinity],0))</f>
        <v>5</v>
      </c>
      <c r="M319">
        <v>3</v>
      </c>
      <c r="N319" s="203">
        <v>4301</v>
      </c>
      <c r="O319">
        <f t="shared" si="54"/>
        <v>14</v>
      </c>
      <c r="P319" s="21">
        <f t="shared" si="52"/>
        <v>4</v>
      </c>
      <c r="T319" t="str">
        <f>IF(C319="Boss","--",INDEX('Enemy Waves'!AB:AB,IFERROR(MATCH('Mission Enemy Waves'!D:D,'Enemy Waves'!A:A,0),1)))</f>
        <v>Size Check</v>
      </c>
      <c r="U319">
        <f t="shared" si="60"/>
        <v>4</v>
      </c>
      <c r="V319">
        <f t="shared" si="61"/>
        <v>3</v>
      </c>
      <c r="W319">
        <f t="shared" si="62"/>
        <v>0</v>
      </c>
      <c r="X319">
        <f t="shared" si="63"/>
        <v>1</v>
      </c>
      <c r="AC319" t="str">
        <f t="shared" si="64"/>
        <v/>
      </c>
    </row>
    <row r="320" spans="1:30">
      <c r="A320" s="30">
        <v>107</v>
      </c>
      <c r="B320">
        <v>1</v>
      </c>
      <c r="C320" t="s">
        <v>14</v>
      </c>
      <c r="D320" s="79"/>
      <c r="F320" t="s">
        <v>410</v>
      </c>
      <c r="G320">
        <f t="shared" si="53"/>
        <v>100</v>
      </c>
      <c r="H320">
        <v>3</v>
      </c>
      <c r="I320" s="21" t="str">
        <f>INDEX(AutoWaveAffinity[Auto Wave Affinity ID],MATCH('Mission Enemy Waves'!K320,AutoWaveAffinity[QuestAffinityId],0))</f>
        <v>campaign-water</v>
      </c>
      <c r="K320" s="21">
        <f>INDEX(Missions!K:K,MATCH('Mission Enemy Waves'!A:A,Missions!A:A,0))</f>
        <v>3</v>
      </c>
      <c r="L320" s="21">
        <f>INDEX(AffinityRel[AffinityWeak],MATCH(K320,AffinityRel[Affinity],0))</f>
        <v>1</v>
      </c>
      <c r="M320">
        <v>3</v>
      </c>
      <c r="N320" s="203">
        <v>3012</v>
      </c>
      <c r="O320">
        <f t="shared" si="54"/>
        <v>13</v>
      </c>
      <c r="P320" s="21">
        <f t="shared" si="52"/>
        <v>4</v>
      </c>
      <c r="T320" t="str">
        <f>IF(C320="Boss","--",INDEX('Enemy Waves'!AB:AB,IFERROR(MATCH('Mission Enemy Waves'!D:D,'Enemy Waves'!A:A,0),1)))</f>
        <v>Size Check</v>
      </c>
      <c r="U320">
        <f t="shared" si="60"/>
        <v>3</v>
      </c>
      <c r="V320">
        <f t="shared" si="61"/>
        <v>0</v>
      </c>
      <c r="W320">
        <f t="shared" si="62"/>
        <v>1</v>
      </c>
      <c r="X320">
        <f t="shared" si="63"/>
        <v>2</v>
      </c>
      <c r="Z320">
        <v>1</v>
      </c>
      <c r="AA320">
        <v>5</v>
      </c>
      <c r="AC320" t="str">
        <f t="shared" si="64"/>
        <v/>
      </c>
      <c r="AD320">
        <v>58</v>
      </c>
    </row>
    <row r="321" spans="1:30">
      <c r="A321" s="30">
        <v>107</v>
      </c>
      <c r="B321">
        <v>2</v>
      </c>
      <c r="C321" t="s">
        <v>14</v>
      </c>
      <c r="D321" s="79"/>
      <c r="F321" t="s">
        <v>410</v>
      </c>
      <c r="G321">
        <f t="shared" si="53"/>
        <v>100</v>
      </c>
      <c r="H321">
        <v>3</v>
      </c>
      <c r="I321" s="21" t="str">
        <f>INDEX(AutoWaveAffinity[Auto Wave Affinity ID],MATCH('Mission Enemy Waves'!K321,AutoWaveAffinity[QuestAffinityId],0))</f>
        <v>campaign-water</v>
      </c>
      <c r="K321" s="21">
        <f>INDEX(Missions!K:K,MATCH('Mission Enemy Waves'!A:A,Missions!A:A,0))</f>
        <v>3</v>
      </c>
      <c r="L321" s="21">
        <f>INDEX(AffinityRel[AffinityWeak],MATCH(K321,AffinityRel[Affinity],0))</f>
        <v>1</v>
      </c>
      <c r="M321">
        <v>3</v>
      </c>
      <c r="N321" s="203">
        <v>3030</v>
      </c>
      <c r="O321">
        <f t="shared" si="54"/>
        <v>13</v>
      </c>
      <c r="P321" s="21">
        <f t="shared" si="52"/>
        <v>4</v>
      </c>
      <c r="T321" t="str">
        <f>IF(C321="Boss","--",INDEX('Enemy Waves'!AB:AB,IFERROR(MATCH('Mission Enemy Waves'!D:D,'Enemy Waves'!A:A,0),1)))</f>
        <v>Size Check</v>
      </c>
      <c r="U321">
        <f t="shared" si="60"/>
        <v>3</v>
      </c>
      <c r="V321">
        <f t="shared" si="61"/>
        <v>0</v>
      </c>
      <c r="W321">
        <f t="shared" si="62"/>
        <v>3</v>
      </c>
      <c r="X321">
        <f t="shared" si="63"/>
        <v>0</v>
      </c>
      <c r="Z321">
        <v>1</v>
      </c>
      <c r="AA321">
        <v>5</v>
      </c>
      <c r="AC321" t="str">
        <f t="shared" si="64"/>
        <v/>
      </c>
    </row>
    <row r="322" spans="1:30">
      <c r="A322" s="30">
        <v>107</v>
      </c>
      <c r="B322">
        <v>3</v>
      </c>
      <c r="C322" t="s">
        <v>14</v>
      </c>
      <c r="D322" s="79"/>
      <c r="F322" t="s">
        <v>410</v>
      </c>
      <c r="G322">
        <f t="shared" si="53"/>
        <v>100</v>
      </c>
      <c r="H322">
        <v>3</v>
      </c>
      <c r="I322" s="21" t="str">
        <f>INDEX(AutoWaveAffinity[Auto Wave Affinity ID],MATCH('Mission Enemy Waves'!K322,AutoWaveAffinity[QuestAffinityId],0))</f>
        <v>campaign-water</v>
      </c>
      <c r="K322" s="21">
        <f>INDEX(Missions!K:K,MATCH('Mission Enemy Waves'!A:A,Missions!A:A,0))</f>
        <v>3</v>
      </c>
      <c r="L322" s="21">
        <f>INDEX(AffinityRel[AffinityWeak],MATCH(K322,AffinityRel[Affinity],0))</f>
        <v>1</v>
      </c>
      <c r="M322">
        <v>3</v>
      </c>
      <c r="N322" s="203">
        <v>3030</v>
      </c>
      <c r="O322">
        <f t="shared" si="54"/>
        <v>13</v>
      </c>
      <c r="P322" s="21">
        <f t="shared" ref="P322:P335" si="65">COUNTIF(A:A,A322)</f>
        <v>4</v>
      </c>
      <c r="T322" t="str">
        <f>IF(C322="Boss","--",INDEX('Enemy Waves'!AB:AB,IFERROR(MATCH('Mission Enemy Waves'!D:D,'Enemy Waves'!A:A,0),1)))</f>
        <v>Size Check</v>
      </c>
      <c r="U322">
        <f t="shared" si="60"/>
        <v>3</v>
      </c>
      <c r="V322">
        <f t="shared" si="61"/>
        <v>0</v>
      </c>
      <c r="W322">
        <f t="shared" si="62"/>
        <v>3</v>
      </c>
      <c r="X322">
        <f t="shared" si="63"/>
        <v>0</v>
      </c>
      <c r="AC322" t="str">
        <f t="shared" si="64"/>
        <v/>
      </c>
    </row>
    <row r="323" spans="1:30">
      <c r="A323" s="30">
        <v>107</v>
      </c>
      <c r="B323">
        <v>4</v>
      </c>
      <c r="C323" t="s">
        <v>14</v>
      </c>
      <c r="D323" s="79"/>
      <c r="F323" t="s">
        <v>1013</v>
      </c>
      <c r="G323">
        <f t="shared" si="53"/>
        <v>100</v>
      </c>
      <c r="H323">
        <v>3</v>
      </c>
      <c r="I323" s="21" t="str">
        <f>INDEX(AutoWaveAffinity[Auto Wave Affinity ID],MATCH('Mission Enemy Waves'!K323,AutoWaveAffinity[QuestAffinityId],0))</f>
        <v>campaign-water</v>
      </c>
      <c r="K323" s="21">
        <f>INDEX(Missions!K:K,MATCH('Mission Enemy Waves'!A:A,Missions!A:A,0))</f>
        <v>3</v>
      </c>
      <c r="L323" s="21">
        <f>INDEX(AffinityRel[AffinityWeak],MATCH(K323,AffinityRel[Affinity],0))</f>
        <v>1</v>
      </c>
      <c r="M323">
        <v>3</v>
      </c>
      <c r="N323" s="203">
        <v>4400</v>
      </c>
      <c r="O323">
        <f t="shared" si="54"/>
        <v>13</v>
      </c>
      <c r="P323" s="21">
        <f t="shared" si="65"/>
        <v>4</v>
      </c>
      <c r="T323" t="str">
        <f>IF(C323="Boss","--",INDEX('Enemy Waves'!AB:AB,IFERROR(MATCH('Mission Enemy Waves'!D:D,'Enemy Waves'!A:A,0),1)))</f>
        <v>Size Check</v>
      </c>
      <c r="U323">
        <f t="shared" si="60"/>
        <v>4</v>
      </c>
      <c r="V323">
        <f t="shared" si="61"/>
        <v>4</v>
      </c>
      <c r="W323">
        <f t="shared" si="62"/>
        <v>0</v>
      </c>
      <c r="X323">
        <f t="shared" si="63"/>
        <v>0</v>
      </c>
      <c r="AC323" t="str">
        <f t="shared" si="64"/>
        <v/>
      </c>
    </row>
    <row r="324" spans="1:30">
      <c r="A324" s="30">
        <v>108</v>
      </c>
      <c r="B324">
        <v>1</v>
      </c>
      <c r="C324" t="s">
        <v>14</v>
      </c>
      <c r="D324" s="79"/>
      <c r="F324" t="s">
        <v>409</v>
      </c>
      <c r="G324">
        <f t="shared" si="53"/>
        <v>100</v>
      </c>
      <c r="H324">
        <v>3</v>
      </c>
      <c r="I324" s="21" t="str">
        <f>INDEX(AutoWaveAffinity[Auto Wave Affinity ID],MATCH('Mission Enemy Waves'!K324,AutoWaveAffinity[QuestAffinityId],0))</f>
        <v>campaign-water</v>
      </c>
      <c r="K324" s="21">
        <f>INDEX(Missions!K:K,MATCH('Mission Enemy Waves'!A:A,Missions!A:A,0))</f>
        <v>3</v>
      </c>
      <c r="L324" s="21">
        <f>INDEX(AffinityRel[AffinityWeak],MATCH(K324,AffinityRel[Affinity],0))</f>
        <v>1</v>
      </c>
      <c r="M324">
        <v>3</v>
      </c>
      <c r="N324" s="203">
        <v>2002</v>
      </c>
      <c r="O324">
        <f t="shared" si="54"/>
        <v>13</v>
      </c>
      <c r="P324" s="21">
        <f t="shared" si="65"/>
        <v>4</v>
      </c>
      <c r="T324" t="str">
        <f>IF(C324="Boss","--",INDEX('Enemy Waves'!AB:AB,IFERROR(MATCH('Mission Enemy Waves'!D:D,'Enemy Waves'!A:A,0),1)))</f>
        <v>Size Check</v>
      </c>
      <c r="U324">
        <f t="shared" si="60"/>
        <v>2</v>
      </c>
      <c r="V324">
        <f t="shared" si="61"/>
        <v>0</v>
      </c>
      <c r="W324">
        <f t="shared" si="62"/>
        <v>0</v>
      </c>
      <c r="X324">
        <f t="shared" si="63"/>
        <v>2</v>
      </c>
      <c r="Z324">
        <v>2</v>
      </c>
      <c r="AA324">
        <v>5</v>
      </c>
      <c r="AC324" t="str">
        <f t="shared" si="64"/>
        <v/>
      </c>
      <c r="AD324">
        <v>59</v>
      </c>
    </row>
    <row r="325" spans="1:30">
      <c r="A325" s="30">
        <v>108</v>
      </c>
      <c r="B325">
        <v>2</v>
      </c>
      <c r="C325" t="s">
        <v>14</v>
      </c>
      <c r="D325" s="79"/>
      <c r="F325" t="s">
        <v>412</v>
      </c>
      <c r="G325">
        <f t="shared" ref="G325:G335" si="66">IF(F325="","",100)</f>
        <v>100</v>
      </c>
      <c r="H325">
        <v>3</v>
      </c>
      <c r="I325" s="21" t="str">
        <f>INDEX(AutoWaveAffinity[Auto Wave Affinity ID],MATCH('Mission Enemy Waves'!K325,AutoWaveAffinity[QuestAffinityId],0))</f>
        <v>campaign-water</v>
      </c>
      <c r="K325" s="21">
        <f>INDEX(Missions!K:K,MATCH('Mission Enemy Waves'!A:A,Missions!A:A,0))</f>
        <v>3</v>
      </c>
      <c r="L325" s="21">
        <f>INDEX(AffinityRel[AffinityWeak],MATCH(K325,AffinityRel[Affinity],0))</f>
        <v>1</v>
      </c>
      <c r="M325">
        <v>3</v>
      </c>
      <c r="N325" s="203">
        <v>5320</v>
      </c>
      <c r="O325">
        <f t="shared" ref="O325:O335" si="67">SUMIF(A:A,A325,U:U)</f>
        <v>13</v>
      </c>
      <c r="P325" s="21">
        <f t="shared" si="65"/>
        <v>4</v>
      </c>
      <c r="T325" t="str">
        <f>IF(C325="Boss","--",INDEX('Enemy Waves'!AB:AB,IFERROR(MATCH('Mission Enemy Waves'!D:D,'Enemy Waves'!A:A,0),1)))</f>
        <v>Size Check</v>
      </c>
      <c r="U325">
        <f t="shared" si="60"/>
        <v>5</v>
      </c>
      <c r="V325">
        <f t="shared" si="61"/>
        <v>3</v>
      </c>
      <c r="W325">
        <f t="shared" si="62"/>
        <v>2</v>
      </c>
      <c r="X325">
        <f t="shared" si="63"/>
        <v>0</v>
      </c>
      <c r="Z325">
        <v>2</v>
      </c>
      <c r="AA325">
        <v>5</v>
      </c>
      <c r="AC325" t="str">
        <f t="shared" si="64"/>
        <v/>
      </c>
    </row>
    <row r="326" spans="1:30">
      <c r="A326" s="30">
        <v>108</v>
      </c>
      <c r="B326">
        <v>3</v>
      </c>
      <c r="C326" t="s">
        <v>14</v>
      </c>
      <c r="D326" s="79"/>
      <c r="F326" t="s">
        <v>998</v>
      </c>
      <c r="G326">
        <f t="shared" si="66"/>
        <v>100</v>
      </c>
      <c r="H326">
        <v>3</v>
      </c>
      <c r="I326" s="21" t="str">
        <f>INDEX(AutoWaveAffinity[Auto Wave Affinity ID],MATCH('Mission Enemy Waves'!K326,AutoWaveAffinity[QuestAffinityId],0))</f>
        <v>campaign-water</v>
      </c>
      <c r="K326" s="21">
        <f>INDEX(Missions!K:K,MATCH('Mission Enemy Waves'!A:A,Missions!A:A,0))</f>
        <v>3</v>
      </c>
      <c r="L326" s="21">
        <f>INDEX(AffinityRel[AffinityWeak],MATCH(K326,AffinityRel[Affinity],0))</f>
        <v>1</v>
      </c>
      <c r="M326">
        <v>3</v>
      </c>
      <c r="N326" s="203">
        <v>4103</v>
      </c>
      <c r="O326">
        <f t="shared" si="67"/>
        <v>13</v>
      </c>
      <c r="P326" s="21">
        <f t="shared" si="65"/>
        <v>4</v>
      </c>
      <c r="T326" t="str">
        <f>IF(C326="Boss","--",INDEX('Enemy Waves'!AB:AB,IFERROR(MATCH('Mission Enemy Waves'!D:D,'Enemy Waves'!A:A,0),1)))</f>
        <v>Size Check</v>
      </c>
      <c r="U326">
        <f t="shared" si="60"/>
        <v>4</v>
      </c>
      <c r="V326">
        <f t="shared" si="61"/>
        <v>1</v>
      </c>
      <c r="W326">
        <f t="shared" si="62"/>
        <v>0</v>
      </c>
      <c r="X326">
        <f t="shared" si="63"/>
        <v>3</v>
      </c>
      <c r="AC326" t="str">
        <f t="shared" si="64"/>
        <v/>
      </c>
    </row>
    <row r="327" spans="1:30">
      <c r="A327" s="30">
        <v>108</v>
      </c>
      <c r="B327">
        <v>4</v>
      </c>
      <c r="C327" t="s">
        <v>14</v>
      </c>
      <c r="D327" s="79"/>
      <c r="F327" t="s">
        <v>409</v>
      </c>
      <c r="G327">
        <f t="shared" si="66"/>
        <v>100</v>
      </c>
      <c r="H327">
        <v>3</v>
      </c>
      <c r="I327" s="21" t="str">
        <f>INDEX(AutoWaveAffinity[Auto Wave Affinity ID],MATCH('Mission Enemy Waves'!K327,AutoWaveAffinity[QuestAffinityId],0))</f>
        <v>campaign-water</v>
      </c>
      <c r="K327" s="21">
        <f>INDEX(Missions!K:K,MATCH('Mission Enemy Waves'!A:A,Missions!A:A,0))</f>
        <v>3</v>
      </c>
      <c r="L327" s="21">
        <f>INDEX(AffinityRel[AffinityWeak],MATCH(K327,AffinityRel[Affinity],0))</f>
        <v>1</v>
      </c>
      <c r="M327">
        <v>3</v>
      </c>
      <c r="N327" s="203">
        <v>2011</v>
      </c>
      <c r="O327">
        <f t="shared" si="67"/>
        <v>13</v>
      </c>
      <c r="P327" s="21">
        <f t="shared" si="65"/>
        <v>4</v>
      </c>
      <c r="T327" t="str">
        <f>IF(C327="Boss","--",INDEX('Enemy Waves'!AB:AB,IFERROR(MATCH('Mission Enemy Waves'!D:D,'Enemy Waves'!A:A,0),1)))</f>
        <v>Size Check</v>
      </c>
      <c r="U327">
        <f t="shared" si="60"/>
        <v>2</v>
      </c>
      <c r="V327">
        <f t="shared" si="61"/>
        <v>0</v>
      </c>
      <c r="W327">
        <f t="shared" si="62"/>
        <v>1</v>
      </c>
      <c r="X327">
        <f t="shared" si="63"/>
        <v>1</v>
      </c>
      <c r="AC327" t="str">
        <f t="shared" si="64"/>
        <v/>
      </c>
    </row>
    <row r="328" spans="1:30">
      <c r="A328" s="30">
        <v>109</v>
      </c>
      <c r="B328">
        <v>1</v>
      </c>
      <c r="C328" t="s">
        <v>14</v>
      </c>
      <c r="D328" s="79"/>
      <c r="F328" t="s">
        <v>996</v>
      </c>
      <c r="G328">
        <f t="shared" si="66"/>
        <v>100</v>
      </c>
      <c r="H328">
        <v>3</v>
      </c>
      <c r="I328" s="21" t="str">
        <f>INDEX(AutoWaveAffinity[Auto Wave Affinity ID],MATCH('Mission Enemy Waves'!K328,AutoWaveAffinity[QuestAffinityId],0))</f>
        <v>campaign-water</v>
      </c>
      <c r="K328" s="21">
        <f>INDEX(Missions!K:K,MATCH('Mission Enemy Waves'!A:A,Missions!A:A,0))</f>
        <v>3</v>
      </c>
      <c r="L328" s="21">
        <f>INDEX(AffinityRel[AffinityWeak],MATCH(K328,AffinityRel[Affinity],0))</f>
        <v>1</v>
      </c>
      <c r="M328">
        <v>3</v>
      </c>
      <c r="N328" s="203">
        <v>3111</v>
      </c>
      <c r="O328">
        <f t="shared" si="67"/>
        <v>13</v>
      </c>
      <c r="P328" s="21">
        <f t="shared" si="65"/>
        <v>4</v>
      </c>
      <c r="T328" t="str">
        <f>IF(C328="Boss","--",INDEX('Enemy Waves'!AB:AB,IFERROR(MATCH('Mission Enemy Waves'!D:D,'Enemy Waves'!A:A,0),1)))</f>
        <v>Size Check</v>
      </c>
      <c r="U328">
        <f t="shared" si="60"/>
        <v>3</v>
      </c>
      <c r="V328">
        <f t="shared" si="61"/>
        <v>1</v>
      </c>
      <c r="W328">
        <f t="shared" si="62"/>
        <v>1</v>
      </c>
      <c r="X328">
        <f t="shared" si="63"/>
        <v>1</v>
      </c>
      <c r="Z328">
        <v>3</v>
      </c>
      <c r="AA328">
        <v>5</v>
      </c>
      <c r="AC328" t="str">
        <f t="shared" si="64"/>
        <v/>
      </c>
      <c r="AD328">
        <v>60</v>
      </c>
    </row>
    <row r="329" spans="1:30">
      <c r="A329" s="30">
        <v>109</v>
      </c>
      <c r="B329">
        <v>2</v>
      </c>
      <c r="C329" t="s">
        <v>14</v>
      </c>
      <c r="D329" s="79"/>
      <c r="F329" t="s">
        <v>1013</v>
      </c>
      <c r="G329">
        <f t="shared" si="66"/>
        <v>100</v>
      </c>
      <c r="H329">
        <v>3</v>
      </c>
      <c r="I329" s="21" t="str">
        <f>INDEX(AutoWaveAffinity[Auto Wave Affinity ID],MATCH('Mission Enemy Waves'!K329,AutoWaveAffinity[QuestAffinityId],0))</f>
        <v>campaign-water</v>
      </c>
      <c r="K329" s="21">
        <f>INDEX(Missions!K:K,MATCH('Mission Enemy Waves'!A:A,Missions!A:A,0))</f>
        <v>3</v>
      </c>
      <c r="L329" s="21">
        <f>INDEX(AffinityRel[AffinityWeak],MATCH(K329,AffinityRel[Affinity],0))</f>
        <v>1</v>
      </c>
      <c r="M329">
        <v>3</v>
      </c>
      <c r="N329" s="203">
        <v>4211</v>
      </c>
      <c r="O329">
        <f t="shared" si="67"/>
        <v>13</v>
      </c>
      <c r="P329" s="21">
        <f t="shared" si="65"/>
        <v>4</v>
      </c>
      <c r="T329" t="str">
        <f>IF(C329="Boss","--",INDEX('Enemy Waves'!AB:AB,IFERROR(MATCH('Mission Enemy Waves'!D:D,'Enemy Waves'!A:A,0),1)))</f>
        <v>Size Check</v>
      </c>
      <c r="U329">
        <f t="shared" si="60"/>
        <v>4</v>
      </c>
      <c r="V329">
        <f t="shared" si="61"/>
        <v>2</v>
      </c>
      <c r="W329">
        <f t="shared" si="62"/>
        <v>1</v>
      </c>
      <c r="X329">
        <f t="shared" si="63"/>
        <v>1</v>
      </c>
      <c r="Z329">
        <v>3</v>
      </c>
      <c r="AA329">
        <v>5</v>
      </c>
      <c r="AC329" t="str">
        <f t="shared" si="64"/>
        <v/>
      </c>
    </row>
    <row r="330" spans="1:30">
      <c r="A330" s="30">
        <v>109</v>
      </c>
      <c r="B330">
        <v>3</v>
      </c>
      <c r="C330" t="s">
        <v>14</v>
      </c>
      <c r="D330" s="79"/>
      <c r="F330" t="s">
        <v>1013</v>
      </c>
      <c r="G330">
        <f t="shared" si="66"/>
        <v>100</v>
      </c>
      <c r="H330">
        <v>3</v>
      </c>
      <c r="I330" s="21" t="str">
        <f>INDEX(AutoWaveAffinity[Auto Wave Affinity ID],MATCH('Mission Enemy Waves'!K330,AutoWaveAffinity[QuestAffinityId],0))</f>
        <v>campaign-water</v>
      </c>
      <c r="K330" s="21">
        <f>INDEX(Missions!K:K,MATCH('Mission Enemy Waves'!A:A,Missions!A:A,0))</f>
        <v>3</v>
      </c>
      <c r="L330" s="21">
        <f>INDEX(AffinityRel[AffinityWeak],MATCH(K330,AffinityRel[Affinity],0))</f>
        <v>1</v>
      </c>
      <c r="M330">
        <v>3</v>
      </c>
      <c r="N330" s="203">
        <v>4400</v>
      </c>
      <c r="O330">
        <f t="shared" si="67"/>
        <v>13</v>
      </c>
      <c r="P330" s="21">
        <f t="shared" si="65"/>
        <v>4</v>
      </c>
      <c r="T330" t="str">
        <f>IF(C330="Boss","--",INDEX('Enemy Waves'!AB:AB,IFERROR(MATCH('Mission Enemy Waves'!D:D,'Enemy Waves'!A:A,0),1)))</f>
        <v>Size Check</v>
      </c>
      <c r="U330">
        <f t="shared" si="60"/>
        <v>4</v>
      </c>
      <c r="V330">
        <f t="shared" si="61"/>
        <v>4</v>
      </c>
      <c r="W330">
        <f t="shared" si="62"/>
        <v>0</v>
      </c>
      <c r="X330">
        <f t="shared" si="63"/>
        <v>0</v>
      </c>
      <c r="AC330" t="str">
        <f t="shared" si="64"/>
        <v/>
      </c>
    </row>
    <row r="331" spans="1:30">
      <c r="A331" s="30">
        <v>109</v>
      </c>
      <c r="B331">
        <v>4</v>
      </c>
      <c r="C331" t="s">
        <v>14</v>
      </c>
      <c r="D331" s="79"/>
      <c r="F331" t="s">
        <v>409</v>
      </c>
      <c r="G331">
        <f t="shared" si="66"/>
        <v>100</v>
      </c>
      <c r="H331">
        <v>3</v>
      </c>
      <c r="I331" s="21" t="str">
        <f>INDEX(AutoWaveAffinity[Auto Wave Affinity ID],MATCH('Mission Enemy Waves'!K331,AutoWaveAffinity[QuestAffinityId],0))</f>
        <v>campaign-water</v>
      </c>
      <c r="K331" s="21">
        <f>INDEX(Missions!K:K,MATCH('Mission Enemy Waves'!A:A,Missions!A:A,0))</f>
        <v>3</v>
      </c>
      <c r="L331" s="21">
        <f>INDEX(AffinityRel[AffinityWeak],MATCH(K331,AffinityRel[Affinity],0))</f>
        <v>1</v>
      </c>
      <c r="M331">
        <v>3</v>
      </c>
      <c r="N331" s="203">
        <v>2002</v>
      </c>
      <c r="O331">
        <f t="shared" si="67"/>
        <v>13</v>
      </c>
      <c r="P331" s="21">
        <f t="shared" si="65"/>
        <v>4</v>
      </c>
      <c r="T331" t="str">
        <f>IF(C331="Boss","--",INDEX('Enemy Waves'!AB:AB,IFERROR(MATCH('Mission Enemy Waves'!D:D,'Enemy Waves'!A:A,0),1)))</f>
        <v>Size Check</v>
      </c>
      <c r="U331">
        <f t="shared" si="60"/>
        <v>2</v>
      </c>
      <c r="V331">
        <f t="shared" si="61"/>
        <v>0</v>
      </c>
      <c r="W331">
        <f t="shared" si="62"/>
        <v>0</v>
      </c>
      <c r="X331">
        <f t="shared" si="63"/>
        <v>2</v>
      </c>
      <c r="AC331" t="str">
        <f t="shared" si="64"/>
        <v/>
      </c>
    </row>
    <row r="332" spans="1:30">
      <c r="A332" s="30">
        <v>110</v>
      </c>
      <c r="B332">
        <v>1</v>
      </c>
      <c r="C332" t="s">
        <v>14</v>
      </c>
      <c r="D332" s="79"/>
      <c r="F332" t="s">
        <v>410</v>
      </c>
      <c r="G332">
        <f t="shared" si="66"/>
        <v>100</v>
      </c>
      <c r="H332">
        <v>3</v>
      </c>
      <c r="I332" s="21" t="str">
        <f>INDEX(AutoWaveAffinity[Auto Wave Affinity ID],MATCH('Mission Enemy Waves'!K332,AutoWaveAffinity[QuestAffinityId],0))</f>
        <v>campaign-water</v>
      </c>
      <c r="K332" s="21">
        <f>INDEX(Missions!K:K,MATCH('Mission Enemy Waves'!A:A,Missions!A:A,0))</f>
        <v>3</v>
      </c>
      <c r="L332" s="21">
        <f>INDEX(AffinityRel[AffinityWeak],MATCH(K332,AffinityRel[Affinity],0))</f>
        <v>1</v>
      </c>
      <c r="M332">
        <v>3</v>
      </c>
      <c r="N332" s="203">
        <v>3102</v>
      </c>
      <c r="O332">
        <f t="shared" si="67"/>
        <v>13</v>
      </c>
      <c r="P332" s="21">
        <f t="shared" si="65"/>
        <v>4</v>
      </c>
      <c r="T332" t="str">
        <f>IF(C332="Boss","--",INDEX('Enemy Waves'!AB:AB,IFERROR(MATCH('Mission Enemy Waves'!D:D,'Enemy Waves'!A:A,0),1)))</f>
        <v>Size Check</v>
      </c>
      <c r="U332">
        <f t="shared" si="60"/>
        <v>3</v>
      </c>
      <c r="V332">
        <f t="shared" si="61"/>
        <v>1</v>
      </c>
      <c r="W332">
        <f t="shared" si="62"/>
        <v>0</v>
      </c>
      <c r="X332">
        <f t="shared" si="63"/>
        <v>2</v>
      </c>
      <c r="Z332">
        <v>4</v>
      </c>
      <c r="AA332">
        <v>5</v>
      </c>
      <c r="AC332" t="str">
        <f t="shared" si="64"/>
        <v/>
      </c>
      <c r="AD332">
        <v>61</v>
      </c>
    </row>
    <row r="333" spans="1:30">
      <c r="A333" s="30">
        <v>110</v>
      </c>
      <c r="B333">
        <v>2</v>
      </c>
      <c r="C333" t="s">
        <v>14</v>
      </c>
      <c r="D333" s="79"/>
      <c r="F333" t="s">
        <v>409</v>
      </c>
      <c r="G333">
        <f t="shared" si="66"/>
        <v>100</v>
      </c>
      <c r="H333">
        <v>3</v>
      </c>
      <c r="I333" s="21" t="str">
        <f>INDEX(AutoWaveAffinity[Auto Wave Affinity ID],MATCH('Mission Enemy Waves'!K333,AutoWaveAffinity[QuestAffinityId],0))</f>
        <v>campaign-water</v>
      </c>
      <c r="K333" s="21">
        <f>INDEX(Missions!K:K,MATCH('Mission Enemy Waves'!A:A,Missions!A:A,0))</f>
        <v>3</v>
      </c>
      <c r="L333" s="21">
        <f>INDEX(AffinityRel[AffinityWeak],MATCH(K333,AffinityRel[Affinity],0))</f>
        <v>1</v>
      </c>
      <c r="M333">
        <v>3</v>
      </c>
      <c r="N333" s="203">
        <v>2200</v>
      </c>
      <c r="O333">
        <f t="shared" si="67"/>
        <v>13</v>
      </c>
      <c r="P333" s="21">
        <f t="shared" si="65"/>
        <v>4</v>
      </c>
      <c r="T333" t="str">
        <f>IF(C333="Boss","--",INDEX('Enemy Waves'!AB:AB,IFERROR(MATCH('Mission Enemy Waves'!D:D,'Enemy Waves'!A:A,0),1)))</f>
        <v>Size Check</v>
      </c>
      <c r="U333">
        <f t="shared" si="60"/>
        <v>2</v>
      </c>
      <c r="V333">
        <f t="shared" si="61"/>
        <v>2</v>
      </c>
      <c r="W333">
        <f t="shared" si="62"/>
        <v>0</v>
      </c>
      <c r="X333">
        <f t="shared" si="63"/>
        <v>0</v>
      </c>
      <c r="Z333">
        <v>4</v>
      </c>
      <c r="AA333">
        <v>5</v>
      </c>
      <c r="AC333" t="str">
        <f t="shared" si="64"/>
        <v/>
      </c>
    </row>
    <row r="334" spans="1:30">
      <c r="A334" s="30">
        <v>110</v>
      </c>
      <c r="B334">
        <v>3</v>
      </c>
      <c r="C334" t="s">
        <v>14</v>
      </c>
      <c r="D334" s="79"/>
      <c r="F334" t="s">
        <v>410</v>
      </c>
      <c r="G334">
        <f t="shared" si="66"/>
        <v>100</v>
      </c>
      <c r="H334">
        <v>3</v>
      </c>
      <c r="I334" s="21" t="str">
        <f>INDEX(AutoWaveAffinity[Auto Wave Affinity ID],MATCH('Mission Enemy Waves'!K334,AutoWaveAffinity[QuestAffinityId],0))</f>
        <v>campaign-water</v>
      </c>
      <c r="K334" s="21">
        <f>INDEX(Missions!K:K,MATCH('Mission Enemy Waves'!A:A,Missions!A:A,0))</f>
        <v>3</v>
      </c>
      <c r="L334" s="21">
        <f>INDEX(AffinityRel[AffinityWeak],MATCH(K334,AffinityRel[Affinity],0))</f>
        <v>1</v>
      </c>
      <c r="M334">
        <v>3</v>
      </c>
      <c r="N334" s="203">
        <v>3003</v>
      </c>
      <c r="O334">
        <f t="shared" si="67"/>
        <v>13</v>
      </c>
      <c r="P334" s="21">
        <f t="shared" si="65"/>
        <v>4</v>
      </c>
      <c r="T334" t="str">
        <f>IF(C334="Boss","--",INDEX('Enemy Waves'!AB:AB,IFERROR(MATCH('Mission Enemy Waves'!D:D,'Enemy Waves'!A:A,0),1)))</f>
        <v>Size Check</v>
      </c>
      <c r="U334">
        <f t="shared" si="60"/>
        <v>3</v>
      </c>
      <c r="V334">
        <f t="shared" si="61"/>
        <v>0</v>
      </c>
      <c r="W334">
        <f t="shared" si="62"/>
        <v>0</v>
      </c>
      <c r="X334">
        <f t="shared" si="63"/>
        <v>3</v>
      </c>
      <c r="AC334" t="str">
        <f t="shared" si="64"/>
        <v/>
      </c>
    </row>
    <row r="335" spans="1:30">
      <c r="A335" s="30">
        <v>110</v>
      </c>
      <c r="B335">
        <v>4</v>
      </c>
      <c r="C335" t="s">
        <v>14</v>
      </c>
      <c r="D335" s="79"/>
      <c r="F335" t="s">
        <v>412</v>
      </c>
      <c r="G335">
        <f t="shared" si="66"/>
        <v>100</v>
      </c>
      <c r="H335">
        <v>3</v>
      </c>
      <c r="I335" s="21" t="str">
        <f>INDEX(AutoWaveAffinity[Auto Wave Affinity ID],MATCH('Mission Enemy Waves'!K335,AutoWaveAffinity[QuestAffinityId],0))</f>
        <v>campaign-water</v>
      </c>
      <c r="K335" s="21">
        <f>INDEX(Missions!K:K,MATCH('Mission Enemy Waves'!A:A,Missions!A:A,0))</f>
        <v>3</v>
      </c>
      <c r="L335" s="21">
        <f>INDEX(AffinityRel[AffinityWeak],MATCH(K335,AffinityRel[Affinity],0))</f>
        <v>1</v>
      </c>
      <c r="M335">
        <v>3</v>
      </c>
      <c r="N335" s="203">
        <v>5320</v>
      </c>
      <c r="O335">
        <f t="shared" si="67"/>
        <v>13</v>
      </c>
      <c r="P335" s="21">
        <f t="shared" si="65"/>
        <v>4</v>
      </c>
      <c r="T335" t="str">
        <f>IF(C335="Boss","--",INDEX('Enemy Waves'!AB:AB,IFERROR(MATCH('Mission Enemy Waves'!D:D,'Enemy Waves'!A:A,0),1)))</f>
        <v>Size Check</v>
      </c>
      <c r="U335">
        <f t="shared" si="60"/>
        <v>5</v>
      </c>
      <c r="V335">
        <f t="shared" si="61"/>
        <v>3</v>
      </c>
      <c r="W335">
        <f t="shared" si="62"/>
        <v>2</v>
      </c>
      <c r="X335">
        <f t="shared" si="63"/>
        <v>0</v>
      </c>
      <c r="AC335" t="str">
        <f t="shared" si="64"/>
        <v/>
      </c>
    </row>
  </sheetData>
  <conditionalFormatting sqref="T338:T1048576 T1 T5:T336">
    <cfRule type="containsText" dxfId="317" priority="8" operator="containsText" text="!!!">
      <formula>NOT(ISERROR(SEARCH("!!!",T1)))</formula>
    </cfRule>
  </conditionalFormatting>
  <conditionalFormatting sqref="O1">
    <cfRule type="containsText" dxfId="316" priority="7" operator="containsText" text="!!!">
      <formula>NOT(ISERROR(SEARCH("!!!",O1)))</formula>
    </cfRule>
  </conditionalFormatting>
  <conditionalFormatting sqref="AF210:AF268">
    <cfRule type="expression" dxfId="315" priority="6">
      <formula>$B210&gt;INDIRECT(ADDRESS(ROW()-1, 2))</formula>
    </cfRule>
  </conditionalFormatting>
  <conditionalFormatting sqref="N338:N1048576 N89:N336">
    <cfRule type="colorScale" priority="5">
      <colorScale>
        <cfvo type="min"/>
        <cfvo type="percentile" val="50"/>
        <cfvo type="max"/>
        <color rgb="FFFEE971"/>
        <color rgb="FFFD5A1F"/>
        <color rgb="FF0000FF"/>
      </colorScale>
    </cfRule>
  </conditionalFormatting>
  <conditionalFormatting sqref="N5:N88">
    <cfRule type="colorScale" priority="437">
      <colorScale>
        <cfvo type="min"/>
        <cfvo type="percentile" val="50"/>
        <cfvo type="max"/>
        <color rgb="FFFEE971"/>
        <color rgb="FFFD5A1F"/>
        <color rgb="FF0000FF"/>
      </colorScale>
    </cfRule>
  </conditionalFormatting>
  <conditionalFormatting sqref="T2:T4">
    <cfRule type="containsText" dxfId="314" priority="2" operator="containsText" text="!!!">
      <formula>NOT(ISERROR(SEARCH("!!!",T2)))</formula>
    </cfRule>
  </conditionalFormatting>
  <conditionalFormatting sqref="N2:N4">
    <cfRule type="colorScale" priority="1">
      <colorScale>
        <cfvo type="min"/>
        <cfvo type="percentile" val="50"/>
        <cfvo type="max"/>
        <color rgb="FFFEE971"/>
        <color rgb="FFFD5A1F"/>
        <color rgb="FF0000FF"/>
      </colorScale>
    </cfRule>
  </conditionalFormatting>
  <pageMargins left="0.78749999999999998" right="0.78749999999999998" top="1.05277777777778" bottom="1.05277777777778" header="0.78749999999999998" footer="0.78749999999999998"/>
  <pageSetup firstPageNumber="0" orientation="portrait" horizontalDpi="4294967292" verticalDpi="4294967292"/>
  <headerFooter>
    <oddHeader>&amp;C&amp;"Times New Roman,Regular"&amp;12&amp;A</oddHeader>
    <oddFooter>&amp;C&amp;"Times New Roman,Regular"&amp;12Page &amp;P</oddFooter>
  </headerFooter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1"/>
  <sheetViews>
    <sheetView workbookViewId="0">
      <selection activeCell="H37" sqref="H37"/>
    </sheetView>
  </sheetViews>
  <sheetFormatPr baseColWidth="10" defaultColWidth="8.7109375" defaultRowHeight="15" x14ac:dyDescent="0"/>
  <cols>
    <col min="1" max="1" width="9.5703125" bestFit="1" customWidth="1"/>
    <col min="2" max="2" width="7.5703125" bestFit="1" customWidth="1"/>
    <col min="3" max="3" width="9.85546875" bestFit="1" customWidth="1"/>
    <col min="4" max="4" width="11.42578125" style="41" bestFit="1" customWidth="1"/>
    <col min="5" max="5" width="11.85546875" customWidth="1"/>
    <col min="6" max="6" width="12.5703125" bestFit="1" customWidth="1"/>
    <col min="7" max="7" width="11.28515625" bestFit="1" customWidth="1"/>
    <col min="8" max="8" width="16.140625" customWidth="1"/>
    <col min="9" max="9" width="13.28515625" bestFit="1" customWidth="1"/>
    <col min="10" max="10" width="3.140625" style="32" customWidth="1"/>
    <col min="11" max="11" width="7.85546875" style="21" bestFit="1" customWidth="1"/>
    <col min="12" max="12" width="7.85546875" style="21" customWidth="1"/>
    <col min="13" max="13" width="7" style="21" customWidth="1"/>
    <col min="16" max="16" width="18.28515625" customWidth="1"/>
    <col min="17" max="17" width="14.85546875" customWidth="1"/>
    <col min="18" max="20" width="2" customWidth="1"/>
    <col min="21" max="21" width="6.28515625" customWidth="1"/>
    <col min="22" max="22" width="9.85546875" bestFit="1" customWidth="1"/>
  </cols>
  <sheetData>
    <row r="1" spans="1:22" ht="30">
      <c r="A1" s="190" t="s">
        <v>5</v>
      </c>
      <c r="B1" s="190" t="s">
        <v>11</v>
      </c>
      <c r="C1" s="190" t="s">
        <v>12</v>
      </c>
      <c r="D1" s="191" t="s">
        <v>1256</v>
      </c>
      <c r="E1" s="190" t="s">
        <v>1257</v>
      </c>
      <c r="F1" s="220" t="s">
        <v>1251</v>
      </c>
      <c r="G1" s="220" t="s">
        <v>1255</v>
      </c>
      <c r="H1" s="220" t="s">
        <v>1254</v>
      </c>
      <c r="I1" s="220" t="s">
        <v>1253</v>
      </c>
      <c r="J1" s="32">
        <v>1</v>
      </c>
      <c r="K1" s="202" t="s">
        <v>463</v>
      </c>
      <c r="L1" s="191" t="s">
        <v>464</v>
      </c>
      <c r="M1" s="27" t="s">
        <v>456</v>
      </c>
    </row>
    <row r="2" spans="1:22">
      <c r="A2">
        <v>1</v>
      </c>
      <c r="B2">
        <v>3</v>
      </c>
      <c r="C2" t="s">
        <v>13</v>
      </c>
      <c r="D2" s="79" t="str">
        <f t="shared" ref="D2:D65" si="0">IF(C2="Boss","b"&amp;1000+A2,K2*1000000+L2*100000+M2*10000+A2*10+B2)</f>
        <v>b1001</v>
      </c>
      <c r="E2">
        <v>100</v>
      </c>
      <c r="F2" t="s">
        <v>242</v>
      </c>
      <c r="G2" t="str">
        <f t="shared" ref="G2:G65" si="1">IF(F2="","",100)</f>
        <v/>
      </c>
      <c r="H2" s="21">
        <v>1</v>
      </c>
      <c r="I2" s="21" t="str">
        <f>INDEX(AutoWaveAffinity[Auto Wave Affinity ID],MATCH('Mission Enemy Waves -- Boss'!K2,AutoWaveAffinity[QuestAffinityId],0))</f>
        <v>campaign-earth</v>
      </c>
      <c r="K2" s="21">
        <f>INDEX(Missions!K:K,MATCH('Mission Enemy Waves -- Boss'!A:A,Missions!A:A,0))</f>
        <v>2</v>
      </c>
      <c r="L2" s="21">
        <f>INDEX(AffinityRel[AffinityWeak],MATCH(K2,AffinityRel[Affinity],0))</f>
        <v>3</v>
      </c>
      <c r="M2" s="21">
        <v>1</v>
      </c>
      <c r="R2" s="11"/>
      <c r="S2" s="11"/>
      <c r="T2" s="11"/>
      <c r="U2" s="11"/>
      <c r="V2" s="11"/>
    </row>
    <row r="3" spans="1:22">
      <c r="A3">
        <v>2</v>
      </c>
      <c r="B3">
        <v>3</v>
      </c>
      <c r="C3" t="s">
        <v>13</v>
      </c>
      <c r="D3" s="79" t="str">
        <f t="shared" si="0"/>
        <v>b1002</v>
      </c>
      <c r="E3">
        <v>100</v>
      </c>
      <c r="F3" t="s">
        <v>242</v>
      </c>
      <c r="G3" t="str">
        <f t="shared" si="1"/>
        <v/>
      </c>
      <c r="H3" s="21">
        <v>1</v>
      </c>
      <c r="I3" s="21" t="str">
        <f>INDEX(AutoWaveAffinity[Auto Wave Affinity ID],MATCH('Mission Enemy Waves -- Boss'!K3,AutoWaveAffinity[QuestAffinityId],0))</f>
        <v>campaign-earth</v>
      </c>
      <c r="K3" s="21">
        <f>INDEX(Missions!K:K,MATCH('Mission Enemy Waves -- Boss'!A:A,Missions!A:A,0))</f>
        <v>2</v>
      </c>
      <c r="L3" s="21">
        <f>INDEX(AffinityRel[AffinityWeak],MATCH(K3,AffinityRel[Affinity],0))</f>
        <v>3</v>
      </c>
      <c r="M3" s="21">
        <v>1</v>
      </c>
      <c r="R3" s="11"/>
      <c r="S3" s="11"/>
      <c r="T3" s="11"/>
      <c r="U3" s="11"/>
      <c r="V3" s="11"/>
    </row>
    <row r="4" spans="1:22">
      <c r="A4">
        <v>3</v>
      </c>
      <c r="B4">
        <v>4</v>
      </c>
      <c r="C4" t="s">
        <v>13</v>
      </c>
      <c r="D4" s="79" t="str">
        <f t="shared" si="0"/>
        <v>b1003</v>
      </c>
      <c r="E4">
        <v>100</v>
      </c>
      <c r="F4" t="s">
        <v>242</v>
      </c>
      <c r="G4" t="str">
        <f t="shared" si="1"/>
        <v/>
      </c>
      <c r="H4" s="21">
        <v>1</v>
      </c>
      <c r="I4" s="21" t="str">
        <f>INDEX(AutoWaveAffinity[Auto Wave Affinity ID],MATCH('Mission Enemy Waves -- Boss'!K4,AutoWaveAffinity[QuestAffinityId],0))</f>
        <v>campaign-earth</v>
      </c>
      <c r="K4" s="21">
        <f>INDEX(Missions!K:K,MATCH('Mission Enemy Waves -- Boss'!A:A,Missions!A:A,0))</f>
        <v>2</v>
      </c>
      <c r="L4" s="21">
        <f>INDEX(AffinityRel[AffinityWeak],MATCH(K4,AffinityRel[Affinity],0))</f>
        <v>3</v>
      </c>
      <c r="M4" s="21">
        <v>1</v>
      </c>
      <c r="R4" s="11"/>
      <c r="S4" s="11"/>
      <c r="T4" s="11"/>
      <c r="U4" s="11"/>
      <c r="V4" s="11"/>
    </row>
    <row r="5" spans="1:22">
      <c r="A5">
        <v>4</v>
      </c>
      <c r="B5">
        <v>3</v>
      </c>
      <c r="C5" t="s">
        <v>13</v>
      </c>
      <c r="D5" s="79" t="str">
        <f t="shared" si="0"/>
        <v>b1004</v>
      </c>
      <c r="E5">
        <v>100</v>
      </c>
      <c r="F5" t="s">
        <v>242</v>
      </c>
      <c r="G5" t="str">
        <f t="shared" si="1"/>
        <v/>
      </c>
      <c r="H5" s="21">
        <v>1</v>
      </c>
      <c r="I5" s="21" t="str">
        <f>INDEX(AutoWaveAffinity[Auto Wave Affinity ID],MATCH('Mission Enemy Waves -- Boss'!K5,AutoWaveAffinity[QuestAffinityId],0))</f>
        <v>campaign-water</v>
      </c>
      <c r="K5" s="21">
        <f>INDEX(Missions!K:K,MATCH('Mission Enemy Waves -- Boss'!A:A,Missions!A:A,0))</f>
        <v>3</v>
      </c>
      <c r="L5" s="21">
        <f>INDEX(AffinityRel[AffinityWeak],MATCH(K5,AffinityRel[Affinity],0))</f>
        <v>1</v>
      </c>
      <c r="M5" s="21">
        <v>1</v>
      </c>
      <c r="R5" s="11"/>
      <c r="S5" s="11"/>
      <c r="T5" s="11"/>
      <c r="U5" s="11"/>
      <c r="V5" s="11"/>
    </row>
    <row r="6" spans="1:22">
      <c r="A6">
        <v>5</v>
      </c>
      <c r="B6">
        <v>3</v>
      </c>
      <c r="C6" t="s">
        <v>13</v>
      </c>
      <c r="D6" s="79" t="str">
        <f t="shared" si="0"/>
        <v>b1005</v>
      </c>
      <c r="E6">
        <v>100</v>
      </c>
      <c r="F6" t="s">
        <v>242</v>
      </c>
      <c r="G6" t="str">
        <f t="shared" si="1"/>
        <v/>
      </c>
      <c r="H6" s="21">
        <v>1</v>
      </c>
      <c r="I6" s="21" t="str">
        <f>INDEX(AutoWaveAffinity[Auto Wave Affinity ID],MATCH('Mission Enemy Waves -- Boss'!K6,AutoWaveAffinity[QuestAffinityId],0))</f>
        <v>campaign-water</v>
      </c>
      <c r="K6" s="21">
        <f>INDEX(Missions!K:K,MATCH('Mission Enemy Waves -- Boss'!A:A,Missions!A:A,0))</f>
        <v>3</v>
      </c>
      <c r="L6" s="21">
        <f>INDEX(AffinityRel[AffinityWeak],MATCH(K6,AffinityRel[Affinity],0))</f>
        <v>1</v>
      </c>
      <c r="M6" s="21">
        <v>1</v>
      </c>
      <c r="R6" s="11"/>
      <c r="S6" s="11"/>
      <c r="T6" s="11"/>
      <c r="U6" s="11"/>
      <c r="V6" s="11"/>
    </row>
    <row r="7" spans="1:22">
      <c r="A7">
        <v>6</v>
      </c>
      <c r="B7">
        <v>4</v>
      </c>
      <c r="C7" t="s">
        <v>13</v>
      </c>
      <c r="D7" s="79" t="str">
        <f t="shared" si="0"/>
        <v>b1006</v>
      </c>
      <c r="E7">
        <v>100</v>
      </c>
      <c r="F7" t="s">
        <v>242</v>
      </c>
      <c r="G7" t="str">
        <f t="shared" si="1"/>
        <v/>
      </c>
      <c r="H7" s="21">
        <v>1</v>
      </c>
      <c r="I7" s="21" t="str">
        <f>INDEX(AutoWaveAffinity[Auto Wave Affinity ID],MATCH('Mission Enemy Waves -- Boss'!K7,AutoWaveAffinity[QuestAffinityId],0))</f>
        <v>campaign-water</v>
      </c>
      <c r="K7" s="21">
        <f>INDEX(Missions!K:K,MATCH('Mission Enemy Waves -- Boss'!A:A,Missions!A:A,0))</f>
        <v>3</v>
      </c>
      <c r="L7" s="21">
        <f>INDEX(AffinityRel[AffinityWeak],MATCH(K7,AffinityRel[Affinity],0))</f>
        <v>1</v>
      </c>
      <c r="M7" s="21">
        <v>1</v>
      </c>
      <c r="R7" s="11"/>
      <c r="S7" s="11"/>
      <c r="T7" s="11"/>
      <c r="U7" s="11"/>
      <c r="V7" s="11"/>
    </row>
    <row r="8" spans="1:22">
      <c r="A8">
        <v>7</v>
      </c>
      <c r="B8">
        <v>4</v>
      </c>
      <c r="C8" t="s">
        <v>13</v>
      </c>
      <c r="D8" s="79" t="str">
        <f t="shared" si="0"/>
        <v>b1007</v>
      </c>
      <c r="E8">
        <v>100</v>
      </c>
      <c r="F8" t="s">
        <v>242</v>
      </c>
      <c r="G8" t="str">
        <f t="shared" si="1"/>
        <v/>
      </c>
      <c r="H8" s="21">
        <v>1</v>
      </c>
      <c r="I8" s="21" t="str">
        <f>INDEX(AutoWaveAffinity[Auto Wave Affinity ID],MATCH('Mission Enemy Waves -- Boss'!K8,AutoWaveAffinity[QuestAffinityId],0))</f>
        <v>campaign-fire</v>
      </c>
      <c r="K8" s="21">
        <f>INDEX(Missions!K:K,MATCH('Mission Enemy Waves -- Boss'!A:A,Missions!A:A,0))</f>
        <v>1</v>
      </c>
      <c r="L8" s="21">
        <f>INDEX(AffinityRel[AffinityWeak],MATCH(K8,AffinityRel[Affinity],0))</f>
        <v>2</v>
      </c>
      <c r="M8" s="21">
        <v>1</v>
      </c>
      <c r="R8" s="11"/>
      <c r="S8" s="11"/>
      <c r="T8" s="11"/>
      <c r="U8" s="11"/>
      <c r="V8" s="11"/>
    </row>
    <row r="9" spans="1:22">
      <c r="A9">
        <v>8</v>
      </c>
      <c r="B9">
        <v>3</v>
      </c>
      <c r="C9" t="s">
        <v>13</v>
      </c>
      <c r="D9" s="79" t="str">
        <f t="shared" si="0"/>
        <v>b1008</v>
      </c>
      <c r="E9">
        <v>100</v>
      </c>
      <c r="F9" t="s">
        <v>242</v>
      </c>
      <c r="G9" t="str">
        <f t="shared" si="1"/>
        <v/>
      </c>
      <c r="H9" s="21">
        <v>1</v>
      </c>
      <c r="I9" s="21" t="str">
        <f>INDEX(AutoWaveAffinity[Auto Wave Affinity ID],MATCH('Mission Enemy Waves -- Boss'!K9,AutoWaveAffinity[QuestAffinityId],0))</f>
        <v>campaign-fire</v>
      </c>
      <c r="K9" s="21">
        <f>INDEX(Missions!K:K,MATCH('Mission Enemy Waves -- Boss'!A:A,Missions!A:A,0))</f>
        <v>1</v>
      </c>
      <c r="L9" s="21">
        <f>INDEX(AffinityRel[AffinityWeak],MATCH(K9,AffinityRel[Affinity],0))</f>
        <v>2</v>
      </c>
      <c r="M9" s="21">
        <v>1</v>
      </c>
      <c r="R9" s="11"/>
      <c r="S9" s="11"/>
      <c r="T9" s="11"/>
      <c r="U9" s="11"/>
      <c r="V9" s="11"/>
    </row>
    <row r="10" spans="1:22">
      <c r="A10">
        <v>9</v>
      </c>
      <c r="B10">
        <v>5</v>
      </c>
      <c r="C10" t="s">
        <v>13</v>
      </c>
      <c r="D10" s="79" t="str">
        <f t="shared" si="0"/>
        <v>b1009</v>
      </c>
      <c r="E10">
        <v>100</v>
      </c>
      <c r="F10" t="s">
        <v>242</v>
      </c>
      <c r="G10" t="str">
        <f t="shared" si="1"/>
        <v/>
      </c>
      <c r="H10" s="21">
        <v>1</v>
      </c>
      <c r="I10" s="21" t="str">
        <f>INDEX(AutoWaveAffinity[Auto Wave Affinity ID],MATCH('Mission Enemy Waves -- Boss'!K10,AutoWaveAffinity[QuestAffinityId],0))</f>
        <v>campaign-fire</v>
      </c>
      <c r="K10" s="21">
        <f>INDEX(Missions!K:K,MATCH('Mission Enemy Waves -- Boss'!A:A,Missions!A:A,0))</f>
        <v>1</v>
      </c>
      <c r="L10" s="21">
        <f>INDEX(AffinityRel[AffinityWeak],MATCH(K10,AffinityRel[Affinity],0))</f>
        <v>2</v>
      </c>
      <c r="M10" s="21">
        <v>1</v>
      </c>
      <c r="R10" s="11"/>
      <c r="S10" s="11"/>
      <c r="T10" s="11"/>
      <c r="U10" s="11"/>
      <c r="V10" s="11"/>
    </row>
    <row r="11" spans="1:22">
      <c r="A11">
        <v>10</v>
      </c>
      <c r="B11">
        <v>3</v>
      </c>
      <c r="C11" t="s">
        <v>13</v>
      </c>
      <c r="D11" s="79" t="str">
        <f t="shared" si="0"/>
        <v>b1010</v>
      </c>
      <c r="E11">
        <v>100</v>
      </c>
      <c r="F11" t="s">
        <v>242</v>
      </c>
      <c r="G11" t="str">
        <f t="shared" si="1"/>
        <v/>
      </c>
      <c r="H11" s="21">
        <v>1</v>
      </c>
      <c r="I11" s="21" t="str">
        <f>INDEX(AutoWaveAffinity[Auto Wave Affinity ID],MATCH('Mission Enemy Waves -- Boss'!K11,AutoWaveAffinity[QuestAffinityId],0))</f>
        <v>campaign-dark</v>
      </c>
      <c r="K11" s="21">
        <f>INDEX(Missions!K:K,MATCH('Mission Enemy Waves -- Boss'!A:A,Missions!A:A,0))</f>
        <v>5</v>
      </c>
      <c r="L11" s="21">
        <f>INDEX(AffinityRel[AffinityWeak],MATCH(K11,AffinityRel[Affinity],0))</f>
        <v>4</v>
      </c>
      <c r="M11" s="21">
        <v>1</v>
      </c>
      <c r="R11" s="11"/>
      <c r="S11" s="11"/>
      <c r="T11" s="11"/>
      <c r="U11" s="11"/>
      <c r="V11" s="11"/>
    </row>
    <row r="12" spans="1:22">
      <c r="A12">
        <v>11</v>
      </c>
      <c r="B12">
        <v>2</v>
      </c>
      <c r="C12" t="s">
        <v>13</v>
      </c>
      <c r="D12" s="79" t="str">
        <f t="shared" si="0"/>
        <v>b1011</v>
      </c>
      <c r="E12">
        <v>100</v>
      </c>
      <c r="F12" t="s">
        <v>242</v>
      </c>
      <c r="G12" t="str">
        <f t="shared" si="1"/>
        <v/>
      </c>
      <c r="H12" s="21">
        <v>1</v>
      </c>
      <c r="I12" s="21" t="str">
        <f>INDEX(AutoWaveAffinity[Auto Wave Affinity ID],MATCH('Mission Enemy Waves -- Boss'!K12,AutoWaveAffinity[QuestAffinityId],0))</f>
        <v>campaign-dark</v>
      </c>
      <c r="K12" s="21">
        <f>INDEX(Missions!K:K,MATCH('Mission Enemy Waves -- Boss'!A:A,Missions!A:A,0))</f>
        <v>5</v>
      </c>
      <c r="L12" s="21">
        <f>INDEX(AffinityRel[AffinityWeak],MATCH(K12,AffinityRel[Affinity],0))</f>
        <v>4</v>
      </c>
      <c r="M12" s="21">
        <v>1</v>
      </c>
      <c r="R12" s="11"/>
      <c r="S12" s="11"/>
      <c r="T12" s="11"/>
      <c r="U12" s="11"/>
      <c r="V12" s="11"/>
    </row>
    <row r="13" spans="1:22">
      <c r="A13">
        <v>12</v>
      </c>
      <c r="B13">
        <v>5</v>
      </c>
      <c r="C13" t="s">
        <v>13</v>
      </c>
      <c r="D13" s="79" t="str">
        <f t="shared" si="0"/>
        <v>b1012</v>
      </c>
      <c r="E13">
        <v>100</v>
      </c>
      <c r="F13" t="s">
        <v>242</v>
      </c>
      <c r="G13" t="str">
        <f t="shared" si="1"/>
        <v/>
      </c>
      <c r="H13" s="21">
        <v>1</v>
      </c>
      <c r="I13" s="21" t="str">
        <f>INDEX(AutoWaveAffinity[Auto Wave Affinity ID],MATCH('Mission Enemy Waves -- Boss'!K13,AutoWaveAffinity[QuestAffinityId],0))</f>
        <v>campaign-dark</v>
      </c>
      <c r="K13" s="21">
        <f>INDEX(Missions!K:K,MATCH('Mission Enemy Waves -- Boss'!A:A,Missions!A:A,0))</f>
        <v>5</v>
      </c>
      <c r="L13" s="21">
        <f>INDEX(AffinityRel[AffinityWeak],MATCH(K13,AffinityRel[Affinity],0))</f>
        <v>4</v>
      </c>
      <c r="M13" s="21">
        <v>1</v>
      </c>
      <c r="R13" s="11"/>
      <c r="S13" s="11"/>
      <c r="T13" s="11"/>
      <c r="U13" s="11"/>
      <c r="V13" s="11"/>
    </row>
    <row r="14" spans="1:22">
      <c r="A14">
        <v>13</v>
      </c>
      <c r="B14">
        <v>4</v>
      </c>
      <c r="C14" t="s">
        <v>13</v>
      </c>
      <c r="D14" s="79" t="str">
        <f t="shared" si="0"/>
        <v>b1013</v>
      </c>
      <c r="E14">
        <v>100</v>
      </c>
      <c r="F14" t="s">
        <v>242</v>
      </c>
      <c r="G14" t="str">
        <f t="shared" si="1"/>
        <v/>
      </c>
      <c r="H14" s="21">
        <v>1</v>
      </c>
      <c r="I14" s="21" t="str">
        <f>INDEX(AutoWaveAffinity[Auto Wave Affinity ID],MATCH('Mission Enemy Waves -- Boss'!K14,AutoWaveAffinity[QuestAffinityId],0))</f>
        <v>campaign-light</v>
      </c>
      <c r="K14" s="21">
        <f>INDEX(Missions!K:K,MATCH('Mission Enemy Waves -- Boss'!A:A,Missions!A:A,0))</f>
        <v>4</v>
      </c>
      <c r="L14" s="21">
        <f>INDEX(AffinityRel[AffinityWeak],MATCH(K14,AffinityRel[Affinity],0))</f>
        <v>5</v>
      </c>
      <c r="M14" s="21">
        <v>1</v>
      </c>
      <c r="R14" s="11"/>
      <c r="S14" s="11"/>
      <c r="T14" s="11"/>
      <c r="U14" s="11"/>
      <c r="V14" s="11"/>
    </row>
    <row r="15" spans="1:22">
      <c r="A15">
        <v>14</v>
      </c>
      <c r="B15">
        <v>3</v>
      </c>
      <c r="C15" t="s">
        <v>13</v>
      </c>
      <c r="D15" s="79" t="str">
        <f t="shared" si="0"/>
        <v>b1014</v>
      </c>
      <c r="E15">
        <v>100</v>
      </c>
      <c r="F15" t="s">
        <v>242</v>
      </c>
      <c r="G15" t="str">
        <f t="shared" si="1"/>
        <v/>
      </c>
      <c r="H15" s="21">
        <v>1</v>
      </c>
      <c r="I15" s="21" t="str">
        <f>INDEX(AutoWaveAffinity[Auto Wave Affinity ID],MATCH('Mission Enemy Waves -- Boss'!K15,AutoWaveAffinity[QuestAffinityId],0))</f>
        <v>campaign-light</v>
      </c>
      <c r="K15" s="21">
        <f>INDEX(Missions!K:K,MATCH('Mission Enemy Waves -- Boss'!A:A,Missions!A:A,0))</f>
        <v>4</v>
      </c>
      <c r="L15" s="21">
        <f>INDEX(AffinityRel[AffinityWeak],MATCH(K15,AffinityRel[Affinity],0))</f>
        <v>5</v>
      </c>
      <c r="M15" s="21">
        <v>1</v>
      </c>
      <c r="R15" s="11"/>
      <c r="S15" s="11"/>
      <c r="T15" s="11"/>
      <c r="U15" s="11"/>
      <c r="V15" s="11"/>
    </row>
    <row r="16" spans="1:22">
      <c r="A16">
        <v>15</v>
      </c>
      <c r="B16">
        <v>5</v>
      </c>
      <c r="C16" t="s">
        <v>13</v>
      </c>
      <c r="D16" s="79" t="str">
        <f t="shared" si="0"/>
        <v>b1015</v>
      </c>
      <c r="E16">
        <v>100</v>
      </c>
      <c r="F16" t="s">
        <v>242</v>
      </c>
      <c r="G16" t="str">
        <f t="shared" si="1"/>
        <v/>
      </c>
      <c r="H16" s="21">
        <v>1</v>
      </c>
      <c r="I16" s="21" t="str">
        <f>INDEX(AutoWaveAffinity[Auto Wave Affinity ID],MATCH('Mission Enemy Waves -- Boss'!K16,AutoWaveAffinity[QuestAffinityId],0))</f>
        <v>campaign-light</v>
      </c>
      <c r="K16" s="21">
        <f>INDEX(Missions!K:K,MATCH('Mission Enemy Waves -- Boss'!A:A,Missions!A:A,0))</f>
        <v>4</v>
      </c>
      <c r="L16" s="21">
        <f>INDEX(AffinityRel[AffinityWeak],MATCH(K16,AffinityRel[Affinity],0))</f>
        <v>5</v>
      </c>
      <c r="M16" s="21">
        <v>1</v>
      </c>
      <c r="R16" s="11"/>
      <c r="S16" s="11"/>
      <c r="T16" s="11"/>
      <c r="U16" s="11"/>
      <c r="V16" s="11"/>
    </row>
    <row r="17" spans="1:13">
      <c r="A17">
        <v>16</v>
      </c>
      <c r="B17">
        <v>3</v>
      </c>
      <c r="C17" t="s">
        <v>13</v>
      </c>
      <c r="D17" s="79" t="str">
        <f t="shared" si="0"/>
        <v>b1016</v>
      </c>
      <c r="E17">
        <v>100</v>
      </c>
      <c r="F17" t="s">
        <v>242</v>
      </c>
      <c r="G17" t="str">
        <f t="shared" si="1"/>
        <v/>
      </c>
      <c r="H17" s="21">
        <v>2</v>
      </c>
      <c r="I17" s="21" t="str">
        <f>INDEX(AutoWaveAffinity[Auto Wave Affinity ID],MATCH('Mission Enemy Waves -- Boss'!K17,AutoWaveAffinity[QuestAffinityId],0))</f>
        <v>campaign-water</v>
      </c>
      <c r="K17" s="21">
        <f>INDEX(Missions!K:K,MATCH('Mission Enemy Waves -- Boss'!A:A,Missions!A:A,0))</f>
        <v>3</v>
      </c>
      <c r="L17" s="21">
        <f>INDEX(AffinityRel[AffinityWeak],MATCH(K17,AffinityRel[Affinity],0))</f>
        <v>1</v>
      </c>
      <c r="M17" s="21">
        <v>2</v>
      </c>
    </row>
    <row r="18" spans="1:13">
      <c r="A18">
        <v>17</v>
      </c>
      <c r="B18">
        <v>4</v>
      </c>
      <c r="C18" t="s">
        <v>13</v>
      </c>
      <c r="D18" s="79" t="str">
        <f t="shared" si="0"/>
        <v>b1017</v>
      </c>
      <c r="E18">
        <v>100</v>
      </c>
      <c r="F18" t="s">
        <v>242</v>
      </c>
      <c r="G18" t="str">
        <f t="shared" si="1"/>
        <v/>
      </c>
      <c r="H18" s="21">
        <v>2</v>
      </c>
      <c r="I18" s="21" t="str">
        <f>INDEX(AutoWaveAffinity[Auto Wave Affinity ID],MATCH('Mission Enemy Waves -- Boss'!K18,AutoWaveAffinity[QuestAffinityId],0))</f>
        <v>campaign-water</v>
      </c>
      <c r="K18" s="21">
        <f>INDEX(Missions!K:K,MATCH('Mission Enemy Waves -- Boss'!A:A,Missions!A:A,0))</f>
        <v>3</v>
      </c>
      <c r="L18" s="21">
        <f>INDEX(AffinityRel[AffinityWeak],MATCH(K18,AffinityRel[Affinity],0))</f>
        <v>1</v>
      </c>
      <c r="M18" s="21">
        <v>2</v>
      </c>
    </row>
    <row r="19" spans="1:13">
      <c r="A19">
        <v>18</v>
      </c>
      <c r="B19">
        <v>5</v>
      </c>
      <c r="C19" t="s">
        <v>13</v>
      </c>
      <c r="D19" s="79" t="str">
        <f t="shared" si="0"/>
        <v>b1018</v>
      </c>
      <c r="E19">
        <v>100</v>
      </c>
      <c r="F19" t="s">
        <v>242</v>
      </c>
      <c r="G19" t="str">
        <f t="shared" si="1"/>
        <v/>
      </c>
      <c r="H19" s="21">
        <v>2</v>
      </c>
      <c r="I19" s="21" t="str">
        <f>INDEX(AutoWaveAffinity[Auto Wave Affinity ID],MATCH('Mission Enemy Waves -- Boss'!K19,AutoWaveAffinity[QuestAffinityId],0))</f>
        <v>campaign-water</v>
      </c>
      <c r="K19" s="21">
        <f>INDEX(Missions!K:K,MATCH('Mission Enemy Waves -- Boss'!A:A,Missions!A:A,0))</f>
        <v>3</v>
      </c>
      <c r="L19" s="21">
        <f>INDEX(AffinityRel[AffinityWeak],MATCH(K19,AffinityRel[Affinity],0))</f>
        <v>1</v>
      </c>
      <c r="M19" s="21">
        <v>2</v>
      </c>
    </row>
    <row r="20" spans="1:13">
      <c r="A20">
        <v>19</v>
      </c>
      <c r="B20">
        <v>3</v>
      </c>
      <c r="C20" t="s">
        <v>13</v>
      </c>
      <c r="D20" s="79" t="str">
        <f t="shared" si="0"/>
        <v>b1019</v>
      </c>
      <c r="E20">
        <v>100</v>
      </c>
      <c r="F20" t="s">
        <v>242</v>
      </c>
      <c r="G20" t="str">
        <f t="shared" si="1"/>
        <v/>
      </c>
      <c r="H20" s="21">
        <v>2</v>
      </c>
      <c r="I20" s="21" t="str">
        <f>INDEX(AutoWaveAffinity[Auto Wave Affinity ID],MATCH('Mission Enemy Waves -- Boss'!K20,AutoWaveAffinity[QuestAffinityId],0))</f>
        <v>campaign-fire</v>
      </c>
      <c r="K20" s="21">
        <f>INDEX(Missions!K:K,MATCH('Mission Enemy Waves -- Boss'!A:A,Missions!A:A,0))</f>
        <v>1</v>
      </c>
      <c r="L20" s="21">
        <f>INDEX(AffinityRel[AffinityWeak],MATCH(K20,AffinityRel[Affinity],0))</f>
        <v>2</v>
      </c>
      <c r="M20" s="21">
        <v>2</v>
      </c>
    </row>
    <row r="21" spans="1:13">
      <c r="A21">
        <v>20</v>
      </c>
      <c r="B21">
        <v>5</v>
      </c>
      <c r="C21" t="s">
        <v>13</v>
      </c>
      <c r="D21" s="79" t="str">
        <f t="shared" si="0"/>
        <v>b1020</v>
      </c>
      <c r="E21">
        <v>100</v>
      </c>
      <c r="F21" t="s">
        <v>242</v>
      </c>
      <c r="G21" t="str">
        <f t="shared" si="1"/>
        <v/>
      </c>
      <c r="H21" s="21">
        <v>2</v>
      </c>
      <c r="I21" s="21" t="str">
        <f>INDEX(AutoWaveAffinity[Auto Wave Affinity ID],MATCH('Mission Enemy Waves -- Boss'!K21,AutoWaveAffinity[QuestAffinityId],0))</f>
        <v>campaign-fire</v>
      </c>
      <c r="K21" s="21">
        <f>INDEX(Missions!K:K,MATCH('Mission Enemy Waves -- Boss'!A:A,Missions!A:A,0))</f>
        <v>1</v>
      </c>
      <c r="L21" s="21">
        <f>INDEX(AffinityRel[AffinityWeak],MATCH(K21,AffinityRel[Affinity],0))</f>
        <v>2</v>
      </c>
      <c r="M21" s="21">
        <v>2</v>
      </c>
    </row>
    <row r="22" spans="1:13">
      <c r="A22">
        <v>21</v>
      </c>
      <c r="B22">
        <v>3</v>
      </c>
      <c r="C22" t="s">
        <v>13</v>
      </c>
      <c r="D22" s="79" t="str">
        <f t="shared" si="0"/>
        <v>b1021</v>
      </c>
      <c r="E22">
        <v>100</v>
      </c>
      <c r="F22" t="s">
        <v>242</v>
      </c>
      <c r="G22" t="str">
        <f t="shared" si="1"/>
        <v/>
      </c>
      <c r="H22" s="21">
        <v>2</v>
      </c>
      <c r="I22" s="21" t="str">
        <f>INDEX(AutoWaveAffinity[Auto Wave Affinity ID],MATCH('Mission Enemy Waves -- Boss'!K22,AutoWaveAffinity[QuestAffinityId],0))</f>
        <v>campaign-earth</v>
      </c>
      <c r="K22" s="21">
        <f>INDEX(Missions!K:K,MATCH('Mission Enemy Waves -- Boss'!A:A,Missions!A:A,0))</f>
        <v>2</v>
      </c>
      <c r="L22" s="21">
        <f>INDEX(AffinityRel[AffinityWeak],MATCH(K22,AffinityRel[Affinity],0))</f>
        <v>3</v>
      </c>
      <c r="M22" s="21">
        <v>2</v>
      </c>
    </row>
    <row r="23" spans="1:13">
      <c r="A23">
        <v>22</v>
      </c>
      <c r="B23">
        <v>5</v>
      </c>
      <c r="C23" t="s">
        <v>13</v>
      </c>
      <c r="D23" s="79" t="str">
        <f t="shared" si="0"/>
        <v>b1022</v>
      </c>
      <c r="E23">
        <v>100</v>
      </c>
      <c r="F23" t="s">
        <v>242</v>
      </c>
      <c r="G23" t="str">
        <f t="shared" si="1"/>
        <v/>
      </c>
      <c r="H23" s="21">
        <v>2</v>
      </c>
      <c r="I23" s="21" t="str">
        <f>INDEX(AutoWaveAffinity[Auto Wave Affinity ID],MATCH('Mission Enemy Waves -- Boss'!K23,AutoWaveAffinity[QuestAffinityId],0))</f>
        <v>campaign-earth</v>
      </c>
      <c r="K23" s="21">
        <f>INDEX(Missions!K:K,MATCH('Mission Enemy Waves -- Boss'!A:A,Missions!A:A,0))</f>
        <v>2</v>
      </c>
      <c r="L23" s="21">
        <f>INDEX(AffinityRel[AffinityWeak],MATCH(K23,AffinityRel[Affinity],0))</f>
        <v>3</v>
      </c>
      <c r="M23" s="21">
        <v>2</v>
      </c>
    </row>
    <row r="24" spans="1:13">
      <c r="A24">
        <v>23</v>
      </c>
      <c r="B24">
        <v>3</v>
      </c>
      <c r="C24" t="s">
        <v>13</v>
      </c>
      <c r="D24" s="79" t="str">
        <f t="shared" si="0"/>
        <v>b1023</v>
      </c>
      <c r="E24">
        <v>100</v>
      </c>
      <c r="F24" t="s">
        <v>242</v>
      </c>
      <c r="G24" t="str">
        <f t="shared" si="1"/>
        <v/>
      </c>
      <c r="H24" s="21">
        <v>2</v>
      </c>
      <c r="I24" s="21" t="str">
        <f>INDEX(AutoWaveAffinity[Auto Wave Affinity ID],MATCH('Mission Enemy Waves -- Boss'!K24,AutoWaveAffinity[QuestAffinityId],0))</f>
        <v>campaign-dark</v>
      </c>
      <c r="K24" s="21">
        <f>INDEX(Missions!K:K,MATCH('Mission Enemy Waves -- Boss'!A:A,Missions!A:A,0))</f>
        <v>5</v>
      </c>
      <c r="L24" s="21">
        <f>INDEX(AffinityRel[AffinityWeak],MATCH(K24,AffinityRel[Affinity],0))</f>
        <v>4</v>
      </c>
      <c r="M24" s="21">
        <v>2</v>
      </c>
    </row>
    <row r="25" spans="1:13">
      <c r="A25">
        <v>24</v>
      </c>
      <c r="B25">
        <v>4</v>
      </c>
      <c r="C25" t="s">
        <v>13</v>
      </c>
      <c r="D25" s="79" t="str">
        <f t="shared" si="0"/>
        <v>b1024</v>
      </c>
      <c r="E25">
        <v>100</v>
      </c>
      <c r="F25" t="s">
        <v>242</v>
      </c>
      <c r="G25" t="str">
        <f t="shared" si="1"/>
        <v/>
      </c>
      <c r="H25" s="21">
        <v>2</v>
      </c>
      <c r="I25" s="21" t="str">
        <f>INDEX(AutoWaveAffinity[Auto Wave Affinity ID],MATCH('Mission Enemy Waves -- Boss'!K25,AutoWaveAffinity[QuestAffinityId],0))</f>
        <v>campaign-dark</v>
      </c>
      <c r="K25" s="21">
        <f>INDEX(Missions!K:K,MATCH('Mission Enemy Waves -- Boss'!A:A,Missions!A:A,0))</f>
        <v>5</v>
      </c>
      <c r="L25" s="21">
        <f>INDEX(AffinityRel[AffinityWeak],MATCH(K25,AffinityRel[Affinity],0))</f>
        <v>4</v>
      </c>
      <c r="M25" s="21">
        <v>2</v>
      </c>
    </row>
    <row r="26" spans="1:13">
      <c r="A26">
        <v>25</v>
      </c>
      <c r="B26">
        <v>4</v>
      </c>
      <c r="C26" t="s">
        <v>13</v>
      </c>
      <c r="D26" s="79" t="str">
        <f t="shared" si="0"/>
        <v>b1025</v>
      </c>
      <c r="E26">
        <v>100</v>
      </c>
      <c r="F26" t="s">
        <v>242</v>
      </c>
      <c r="G26" t="str">
        <f t="shared" si="1"/>
        <v/>
      </c>
      <c r="H26" s="21">
        <v>2</v>
      </c>
      <c r="I26" s="21" t="str">
        <f>INDEX(AutoWaveAffinity[Auto Wave Affinity ID],MATCH('Mission Enemy Waves -- Boss'!K26,AutoWaveAffinity[QuestAffinityId],0))</f>
        <v>campaign-dark</v>
      </c>
      <c r="K26" s="21">
        <f>INDEX(Missions!K:K,MATCH('Mission Enemy Waves -- Boss'!A:A,Missions!A:A,0))</f>
        <v>5</v>
      </c>
      <c r="L26" s="21">
        <f>INDEX(AffinityRel[AffinityWeak],MATCH(K26,AffinityRel[Affinity],0))</f>
        <v>4</v>
      </c>
      <c r="M26" s="21">
        <v>2</v>
      </c>
    </row>
    <row r="27" spans="1:13">
      <c r="A27">
        <v>26</v>
      </c>
      <c r="B27">
        <v>5</v>
      </c>
      <c r="C27" t="s">
        <v>13</v>
      </c>
      <c r="D27" s="79" t="str">
        <f t="shared" si="0"/>
        <v>b1026</v>
      </c>
      <c r="E27">
        <v>100</v>
      </c>
      <c r="F27" t="s">
        <v>242</v>
      </c>
      <c r="G27" t="str">
        <f t="shared" si="1"/>
        <v/>
      </c>
      <c r="H27" s="21">
        <v>2</v>
      </c>
      <c r="I27" s="21" t="str">
        <f>INDEX(AutoWaveAffinity[Auto Wave Affinity ID],MATCH('Mission Enemy Waves -- Boss'!K27,AutoWaveAffinity[QuestAffinityId],0))</f>
        <v>campaign-dark</v>
      </c>
      <c r="K27" s="21">
        <f>INDEX(Missions!K:K,MATCH('Mission Enemy Waves -- Boss'!A:A,Missions!A:A,0))</f>
        <v>5</v>
      </c>
      <c r="L27" s="21">
        <f>INDEX(AffinityRel[AffinityWeak],MATCH(K27,AffinityRel[Affinity],0))</f>
        <v>4</v>
      </c>
      <c r="M27" s="21">
        <v>2</v>
      </c>
    </row>
    <row r="28" spans="1:13">
      <c r="A28">
        <v>27</v>
      </c>
      <c r="B28">
        <v>3</v>
      </c>
      <c r="C28" t="s">
        <v>13</v>
      </c>
      <c r="D28" s="79" t="str">
        <f t="shared" si="0"/>
        <v>b1027</v>
      </c>
      <c r="E28">
        <v>100</v>
      </c>
      <c r="F28" t="s">
        <v>242</v>
      </c>
      <c r="G28" t="str">
        <f t="shared" si="1"/>
        <v/>
      </c>
      <c r="H28" s="21">
        <v>2</v>
      </c>
      <c r="I28" s="21" t="str">
        <f>INDEX(AutoWaveAffinity[Auto Wave Affinity ID],MATCH('Mission Enemy Waves -- Boss'!K28,AutoWaveAffinity[QuestAffinityId],0))</f>
        <v>campaign-light</v>
      </c>
      <c r="K28" s="21">
        <f>INDEX(Missions!K:K,MATCH('Mission Enemy Waves -- Boss'!A:A,Missions!A:A,0))</f>
        <v>4</v>
      </c>
      <c r="L28" s="21">
        <f>INDEX(AffinityRel[AffinityWeak],MATCH(K28,AffinityRel[Affinity],0))</f>
        <v>5</v>
      </c>
      <c r="M28" s="21">
        <v>2</v>
      </c>
    </row>
    <row r="29" spans="1:13">
      <c r="A29">
        <v>28</v>
      </c>
      <c r="B29">
        <v>4</v>
      </c>
      <c r="C29" t="s">
        <v>13</v>
      </c>
      <c r="D29" s="79" t="str">
        <f t="shared" si="0"/>
        <v>b1028</v>
      </c>
      <c r="E29">
        <v>100</v>
      </c>
      <c r="F29" t="s">
        <v>242</v>
      </c>
      <c r="G29" t="str">
        <f t="shared" si="1"/>
        <v/>
      </c>
      <c r="H29" s="21">
        <v>2</v>
      </c>
      <c r="I29" s="21" t="str">
        <f>INDEX(AutoWaveAffinity[Auto Wave Affinity ID],MATCH('Mission Enemy Waves -- Boss'!K29,AutoWaveAffinity[QuestAffinityId],0))</f>
        <v>campaign-light</v>
      </c>
      <c r="K29" s="21">
        <f>INDEX(Missions!K:K,MATCH('Mission Enemy Waves -- Boss'!A:A,Missions!A:A,0))</f>
        <v>4</v>
      </c>
      <c r="L29" s="21">
        <f>INDEX(AffinityRel[AffinityWeak],MATCH(K29,AffinityRel[Affinity],0))</f>
        <v>5</v>
      </c>
      <c r="M29" s="21">
        <v>2</v>
      </c>
    </row>
    <row r="30" spans="1:13">
      <c r="A30">
        <v>29</v>
      </c>
      <c r="B30">
        <v>5</v>
      </c>
      <c r="C30" t="s">
        <v>13</v>
      </c>
      <c r="D30" s="79" t="str">
        <f t="shared" si="0"/>
        <v>b1029</v>
      </c>
      <c r="E30">
        <v>100</v>
      </c>
      <c r="F30" t="s">
        <v>242</v>
      </c>
      <c r="G30" t="str">
        <f t="shared" si="1"/>
        <v/>
      </c>
      <c r="H30" s="21">
        <v>2</v>
      </c>
      <c r="I30" s="21" t="str">
        <f>INDEX(AutoWaveAffinity[Auto Wave Affinity ID],MATCH('Mission Enemy Waves -- Boss'!K30,AutoWaveAffinity[QuestAffinityId],0))</f>
        <v>campaign-light</v>
      </c>
      <c r="K30" s="21">
        <f>INDEX(Missions!K:K,MATCH('Mission Enemy Waves -- Boss'!A:A,Missions!A:A,0))</f>
        <v>4</v>
      </c>
      <c r="L30" s="21">
        <f>INDEX(AffinityRel[AffinityWeak],MATCH(K30,AffinityRel[Affinity],0))</f>
        <v>5</v>
      </c>
      <c r="M30" s="21">
        <v>2</v>
      </c>
    </row>
    <row r="31" spans="1:13">
      <c r="A31" s="18">
        <v>30</v>
      </c>
      <c r="B31">
        <v>3</v>
      </c>
      <c r="C31" t="s">
        <v>13</v>
      </c>
      <c r="D31" s="79" t="str">
        <f t="shared" si="0"/>
        <v>b1030</v>
      </c>
      <c r="E31">
        <v>100</v>
      </c>
      <c r="F31" t="s">
        <v>242</v>
      </c>
      <c r="G31" t="str">
        <f t="shared" si="1"/>
        <v/>
      </c>
      <c r="H31" s="21">
        <v>2</v>
      </c>
      <c r="I31" s="21" t="str">
        <f>INDEX(AutoWaveAffinity[Auto Wave Affinity ID],MATCH('Mission Enemy Waves -- Boss'!K31,AutoWaveAffinity[QuestAffinityId],0))</f>
        <v>campaign-earth</v>
      </c>
      <c r="K31" s="21">
        <f>INDEX(Missions!K:K,MATCH('Mission Enemy Waves -- Boss'!A:A,Missions!A:A,0))</f>
        <v>2</v>
      </c>
      <c r="L31" s="21">
        <f>INDEX(AffinityRel[AffinityWeak],MATCH(K31,AffinityRel[Affinity],0))</f>
        <v>3</v>
      </c>
      <c r="M31" s="21">
        <v>2</v>
      </c>
    </row>
    <row r="32" spans="1:13">
      <c r="A32">
        <v>31</v>
      </c>
      <c r="B32">
        <v>4</v>
      </c>
      <c r="C32" t="s">
        <v>13</v>
      </c>
      <c r="D32" s="79" t="str">
        <f t="shared" si="0"/>
        <v>b1031</v>
      </c>
      <c r="E32">
        <v>100</v>
      </c>
      <c r="F32" t="s">
        <v>242</v>
      </c>
      <c r="G32" t="str">
        <f t="shared" si="1"/>
        <v/>
      </c>
      <c r="H32" s="21">
        <v>2</v>
      </c>
      <c r="I32" s="21" t="str">
        <f>INDEX(AutoWaveAffinity[Auto Wave Affinity ID],MATCH('Mission Enemy Waves -- Boss'!K32,AutoWaveAffinity[QuestAffinityId],0))</f>
        <v>campaign-earth</v>
      </c>
      <c r="K32" s="21">
        <f>INDEX(Missions!K:K,MATCH('Mission Enemy Waves -- Boss'!A:A,Missions!A:A,0))</f>
        <v>2</v>
      </c>
      <c r="L32" s="21">
        <f>INDEX(AffinityRel[AffinityWeak],MATCH(K32,AffinityRel[Affinity],0))</f>
        <v>3</v>
      </c>
      <c r="M32" s="21">
        <v>2</v>
      </c>
    </row>
    <row r="33" spans="1:13">
      <c r="A33">
        <v>32</v>
      </c>
      <c r="B33">
        <v>5</v>
      </c>
      <c r="C33" t="s">
        <v>13</v>
      </c>
      <c r="D33" s="79" t="str">
        <f t="shared" si="0"/>
        <v>b1032</v>
      </c>
      <c r="E33">
        <v>100</v>
      </c>
      <c r="F33" t="s">
        <v>242</v>
      </c>
      <c r="G33" t="str">
        <f t="shared" si="1"/>
        <v/>
      </c>
      <c r="H33" s="21">
        <v>2</v>
      </c>
      <c r="I33" s="21" t="str">
        <f>INDEX(AutoWaveAffinity[Auto Wave Affinity ID],MATCH('Mission Enemy Waves -- Boss'!K33,AutoWaveAffinity[QuestAffinityId],0))</f>
        <v>campaign-earth</v>
      </c>
      <c r="K33" s="21">
        <f>INDEX(Missions!K:K,MATCH('Mission Enemy Waves -- Boss'!A:A,Missions!A:A,0))</f>
        <v>2</v>
      </c>
      <c r="L33" s="21">
        <f>INDEX(AffinityRel[AffinityWeak],MATCH(K33,AffinityRel[Affinity],0))</f>
        <v>3</v>
      </c>
      <c r="M33" s="21">
        <v>2</v>
      </c>
    </row>
    <row r="34" spans="1:13">
      <c r="A34">
        <v>33</v>
      </c>
      <c r="B34">
        <v>3</v>
      </c>
      <c r="C34" t="s">
        <v>13</v>
      </c>
      <c r="D34" s="79" t="str">
        <f t="shared" si="0"/>
        <v>b1033</v>
      </c>
      <c r="E34">
        <v>100</v>
      </c>
      <c r="F34" t="s">
        <v>242</v>
      </c>
      <c r="G34" t="str">
        <f t="shared" si="1"/>
        <v/>
      </c>
      <c r="H34" s="21">
        <v>2</v>
      </c>
      <c r="I34" s="21" t="str">
        <f>INDEX(AutoWaveAffinity[Auto Wave Affinity ID],MATCH('Mission Enemy Waves -- Boss'!K34,AutoWaveAffinity[QuestAffinityId],0))</f>
        <v>campaign-water</v>
      </c>
      <c r="K34" s="21">
        <f>INDEX(Missions!K:K,MATCH('Mission Enemy Waves -- Boss'!A:A,Missions!A:A,0))</f>
        <v>3</v>
      </c>
      <c r="L34" s="21">
        <f>INDEX(AffinityRel[AffinityWeak],MATCH(K34,AffinityRel[Affinity],0))</f>
        <v>1</v>
      </c>
      <c r="M34" s="21">
        <v>2</v>
      </c>
    </row>
    <row r="35" spans="1:13">
      <c r="A35">
        <v>34</v>
      </c>
      <c r="B35">
        <v>4</v>
      </c>
      <c r="C35" t="s">
        <v>13</v>
      </c>
      <c r="D35" s="79" t="str">
        <f t="shared" si="0"/>
        <v>b1034</v>
      </c>
      <c r="E35">
        <v>100</v>
      </c>
      <c r="F35" t="s">
        <v>242</v>
      </c>
      <c r="G35" t="str">
        <f t="shared" si="1"/>
        <v/>
      </c>
      <c r="H35" s="21">
        <v>2</v>
      </c>
      <c r="I35" s="21" t="str">
        <f>INDEX(AutoWaveAffinity[Auto Wave Affinity ID],MATCH('Mission Enemy Waves -- Boss'!K35,AutoWaveAffinity[QuestAffinityId],0))</f>
        <v>campaign-water</v>
      </c>
      <c r="K35" s="21">
        <f>INDEX(Missions!K:K,MATCH('Mission Enemy Waves -- Boss'!A:A,Missions!A:A,0))</f>
        <v>3</v>
      </c>
      <c r="L35" s="21">
        <f>INDEX(AffinityRel[AffinityWeak],MATCH(K35,AffinityRel[Affinity],0))</f>
        <v>1</v>
      </c>
      <c r="M35" s="21">
        <v>2</v>
      </c>
    </row>
    <row r="36" spans="1:13">
      <c r="A36">
        <v>35</v>
      </c>
      <c r="B36">
        <v>5</v>
      </c>
      <c r="C36" t="s">
        <v>13</v>
      </c>
      <c r="D36" s="79" t="str">
        <f t="shared" si="0"/>
        <v>b1035</v>
      </c>
      <c r="E36">
        <v>100</v>
      </c>
      <c r="F36" t="s">
        <v>242</v>
      </c>
      <c r="G36" t="str">
        <f t="shared" si="1"/>
        <v/>
      </c>
      <c r="H36" s="21">
        <v>2</v>
      </c>
      <c r="I36" s="21" t="str">
        <f>INDEX(AutoWaveAffinity[Auto Wave Affinity ID],MATCH('Mission Enemy Waves -- Boss'!K36,AutoWaveAffinity[QuestAffinityId],0))</f>
        <v>campaign-water</v>
      </c>
      <c r="K36" s="21">
        <f>INDEX(Missions!K:K,MATCH('Mission Enemy Waves -- Boss'!A:A,Missions!A:A,0))</f>
        <v>3</v>
      </c>
      <c r="L36" s="21">
        <f>INDEX(AffinityRel[AffinityWeak],MATCH(K36,AffinityRel[Affinity],0))</f>
        <v>1</v>
      </c>
      <c r="M36" s="21">
        <v>2</v>
      </c>
    </row>
    <row r="37" spans="1:13">
      <c r="A37">
        <v>36</v>
      </c>
      <c r="B37">
        <v>3</v>
      </c>
      <c r="C37" t="s">
        <v>13</v>
      </c>
      <c r="D37" s="79" t="str">
        <f t="shared" si="0"/>
        <v>b1036</v>
      </c>
      <c r="E37">
        <v>100</v>
      </c>
      <c r="F37" t="s">
        <v>242</v>
      </c>
      <c r="G37" t="str">
        <f t="shared" si="1"/>
        <v/>
      </c>
      <c r="H37" s="21">
        <v>2</v>
      </c>
      <c r="I37" s="21" t="str">
        <f>INDEX(AutoWaveAffinity[Auto Wave Affinity ID],MATCH('Mission Enemy Waves -- Boss'!K37,AutoWaveAffinity[QuestAffinityId],0))</f>
        <v>campaign-light</v>
      </c>
      <c r="K37" s="21">
        <f>INDEX(Missions!K:K,MATCH('Mission Enemy Waves -- Boss'!A:A,Missions!A:A,0))</f>
        <v>4</v>
      </c>
      <c r="L37" s="21">
        <f>INDEX(AffinityRel[AffinityWeak],MATCH(K37,AffinityRel[Affinity],0))</f>
        <v>5</v>
      </c>
      <c r="M37" s="21">
        <v>2</v>
      </c>
    </row>
    <row r="38" spans="1:13">
      <c r="A38">
        <v>37</v>
      </c>
      <c r="B38">
        <v>4</v>
      </c>
      <c r="C38" t="s">
        <v>13</v>
      </c>
      <c r="D38" s="79" t="str">
        <f t="shared" si="0"/>
        <v>b1037</v>
      </c>
      <c r="E38">
        <v>100</v>
      </c>
      <c r="F38" t="s">
        <v>242</v>
      </c>
      <c r="G38" t="str">
        <f t="shared" si="1"/>
        <v/>
      </c>
      <c r="H38" s="21">
        <v>2</v>
      </c>
      <c r="I38" s="21" t="str">
        <f>INDEX(AutoWaveAffinity[Auto Wave Affinity ID],MATCH('Mission Enemy Waves -- Boss'!K38,AutoWaveAffinity[QuestAffinityId],0))</f>
        <v>campaign-light</v>
      </c>
      <c r="K38" s="21">
        <f>INDEX(Missions!K:K,MATCH('Mission Enemy Waves -- Boss'!A:A,Missions!A:A,0))</f>
        <v>4</v>
      </c>
      <c r="L38" s="21">
        <f>INDEX(AffinityRel[AffinityWeak],MATCH(K38,AffinityRel[Affinity],0))</f>
        <v>5</v>
      </c>
      <c r="M38" s="21">
        <v>2</v>
      </c>
    </row>
    <row r="39" spans="1:13">
      <c r="A39">
        <v>38</v>
      </c>
      <c r="B39">
        <v>5</v>
      </c>
      <c r="C39" t="s">
        <v>13</v>
      </c>
      <c r="D39" s="79" t="str">
        <f t="shared" si="0"/>
        <v>b1038</v>
      </c>
      <c r="E39">
        <v>100</v>
      </c>
      <c r="F39" t="s">
        <v>242</v>
      </c>
      <c r="G39" t="str">
        <f t="shared" si="1"/>
        <v/>
      </c>
      <c r="H39" s="21">
        <v>2</v>
      </c>
      <c r="I39" s="21" t="str">
        <f>INDEX(AutoWaveAffinity[Auto Wave Affinity ID],MATCH('Mission Enemy Waves -- Boss'!K39,AutoWaveAffinity[QuestAffinityId],0))</f>
        <v>campaign-light</v>
      </c>
      <c r="K39" s="21">
        <f>INDEX(Missions!K:K,MATCH('Mission Enemy Waves -- Boss'!A:A,Missions!A:A,0))</f>
        <v>4</v>
      </c>
      <c r="L39" s="21">
        <f>INDEX(AffinityRel[AffinityWeak],MATCH(K39,AffinityRel[Affinity],0))</f>
        <v>5</v>
      </c>
      <c r="M39" s="21">
        <v>2</v>
      </c>
    </row>
    <row r="40" spans="1:13">
      <c r="A40">
        <v>39</v>
      </c>
      <c r="B40">
        <v>3</v>
      </c>
      <c r="C40" t="s">
        <v>13</v>
      </c>
      <c r="D40" s="79" t="str">
        <f t="shared" si="0"/>
        <v>b1039</v>
      </c>
      <c r="E40">
        <v>100</v>
      </c>
      <c r="F40" t="s">
        <v>242</v>
      </c>
      <c r="G40" t="str">
        <f t="shared" si="1"/>
        <v/>
      </c>
      <c r="H40" s="21">
        <v>2</v>
      </c>
      <c r="I40" s="21" t="str">
        <f>INDEX(AutoWaveAffinity[Auto Wave Affinity ID],MATCH('Mission Enemy Waves -- Boss'!K40,AutoWaveAffinity[QuestAffinityId],0))</f>
        <v>campaign-dark</v>
      </c>
      <c r="K40" s="21">
        <f>INDEX(Missions!K:K,MATCH('Mission Enemy Waves -- Boss'!A:A,Missions!A:A,0))</f>
        <v>5</v>
      </c>
      <c r="L40" s="21">
        <f>INDEX(AffinityRel[AffinityWeak],MATCH(K40,AffinityRel[Affinity],0))</f>
        <v>4</v>
      </c>
      <c r="M40" s="21">
        <v>2</v>
      </c>
    </row>
    <row r="41" spans="1:13">
      <c r="A41">
        <v>40</v>
      </c>
      <c r="B41">
        <v>4</v>
      </c>
      <c r="C41" t="s">
        <v>13</v>
      </c>
      <c r="D41" s="79" t="str">
        <f t="shared" si="0"/>
        <v>b1040</v>
      </c>
      <c r="E41">
        <v>100</v>
      </c>
      <c r="F41" t="s">
        <v>242</v>
      </c>
      <c r="G41" t="str">
        <f t="shared" si="1"/>
        <v/>
      </c>
      <c r="H41" s="21">
        <v>2</v>
      </c>
      <c r="I41" s="21" t="str">
        <f>INDEX(AutoWaveAffinity[Auto Wave Affinity ID],MATCH('Mission Enemy Waves -- Boss'!K41,AutoWaveAffinity[QuestAffinityId],0))</f>
        <v>campaign-dark</v>
      </c>
      <c r="K41" s="21">
        <f>INDEX(Missions!K:K,MATCH('Mission Enemy Waves -- Boss'!A:A,Missions!A:A,0))</f>
        <v>5</v>
      </c>
      <c r="L41" s="21">
        <f>INDEX(AffinityRel[AffinityWeak],MATCH(K41,AffinityRel[Affinity],0))</f>
        <v>4</v>
      </c>
      <c r="M41" s="21">
        <v>2</v>
      </c>
    </row>
    <row r="42" spans="1:13">
      <c r="A42">
        <v>41</v>
      </c>
      <c r="B42">
        <v>5</v>
      </c>
      <c r="C42" t="s">
        <v>13</v>
      </c>
      <c r="D42" s="79" t="str">
        <f t="shared" si="0"/>
        <v>b1041</v>
      </c>
      <c r="E42">
        <v>100</v>
      </c>
      <c r="F42" t="s">
        <v>242</v>
      </c>
      <c r="G42" t="str">
        <f t="shared" si="1"/>
        <v/>
      </c>
      <c r="H42" s="21">
        <v>2</v>
      </c>
      <c r="I42" s="21" t="str">
        <f>INDEX(AutoWaveAffinity[Auto Wave Affinity ID],MATCH('Mission Enemy Waves -- Boss'!K42,AutoWaveAffinity[QuestAffinityId],0))</f>
        <v>campaign-dark</v>
      </c>
      <c r="K42" s="21">
        <f>INDEX(Missions!K:K,MATCH('Mission Enemy Waves -- Boss'!A:A,Missions!A:A,0))</f>
        <v>5</v>
      </c>
      <c r="L42" s="21">
        <f>INDEX(AffinityRel[AffinityWeak],MATCH(K42,AffinityRel[Affinity],0))</f>
        <v>4</v>
      </c>
      <c r="M42" s="21">
        <v>2</v>
      </c>
    </row>
    <row r="43" spans="1:13">
      <c r="A43">
        <v>42</v>
      </c>
      <c r="B43">
        <v>3</v>
      </c>
      <c r="C43" t="s">
        <v>13</v>
      </c>
      <c r="D43" s="79" t="str">
        <f t="shared" si="0"/>
        <v>b1042</v>
      </c>
      <c r="E43">
        <v>100</v>
      </c>
      <c r="F43" t="s">
        <v>242</v>
      </c>
      <c r="G43" t="str">
        <f t="shared" si="1"/>
        <v/>
      </c>
      <c r="H43" s="21">
        <v>2</v>
      </c>
      <c r="I43" s="21" t="str">
        <f>INDEX(AutoWaveAffinity[Auto Wave Affinity ID],MATCH('Mission Enemy Waves -- Boss'!K43,AutoWaveAffinity[QuestAffinityId],0))</f>
        <v>campaign-fire</v>
      </c>
      <c r="K43" s="21">
        <f>INDEX(Missions!K:K,MATCH('Mission Enemy Waves -- Boss'!A:A,Missions!A:A,0))</f>
        <v>1</v>
      </c>
      <c r="L43" s="21">
        <f>INDEX(AffinityRel[AffinityWeak],MATCH(K43,AffinityRel[Affinity],0))</f>
        <v>2</v>
      </c>
      <c r="M43" s="21">
        <v>2</v>
      </c>
    </row>
    <row r="44" spans="1:13">
      <c r="A44">
        <v>43</v>
      </c>
      <c r="B44">
        <v>4</v>
      </c>
      <c r="C44" t="s">
        <v>13</v>
      </c>
      <c r="D44" s="79" t="str">
        <f t="shared" si="0"/>
        <v>b1043</v>
      </c>
      <c r="E44">
        <v>100</v>
      </c>
      <c r="F44" t="s">
        <v>242</v>
      </c>
      <c r="G44" t="str">
        <f t="shared" si="1"/>
        <v/>
      </c>
      <c r="H44" s="21">
        <v>2</v>
      </c>
      <c r="I44" s="21" t="str">
        <f>INDEX(AutoWaveAffinity[Auto Wave Affinity ID],MATCH('Mission Enemy Waves -- Boss'!K44,AutoWaveAffinity[QuestAffinityId],0))</f>
        <v>campaign-fire</v>
      </c>
      <c r="K44" s="21">
        <f>INDEX(Missions!K:K,MATCH('Mission Enemy Waves -- Boss'!A:A,Missions!A:A,0))</f>
        <v>1</v>
      </c>
      <c r="L44" s="21">
        <f>INDEX(AffinityRel[AffinityWeak],MATCH(K44,AffinityRel[Affinity],0))</f>
        <v>2</v>
      </c>
      <c r="M44" s="21">
        <v>2</v>
      </c>
    </row>
    <row r="45" spans="1:13">
      <c r="A45">
        <v>44</v>
      </c>
      <c r="B45">
        <v>5</v>
      </c>
      <c r="C45" t="s">
        <v>13</v>
      </c>
      <c r="D45" s="79" t="str">
        <f t="shared" si="0"/>
        <v>b1044</v>
      </c>
      <c r="E45">
        <v>100</v>
      </c>
      <c r="F45" t="s">
        <v>242</v>
      </c>
      <c r="G45" t="str">
        <f t="shared" si="1"/>
        <v/>
      </c>
      <c r="H45" s="21">
        <v>2</v>
      </c>
      <c r="I45" s="21" t="str">
        <f>INDEX(AutoWaveAffinity[Auto Wave Affinity ID],MATCH('Mission Enemy Waves -- Boss'!K45,AutoWaveAffinity[QuestAffinityId],0))</f>
        <v>campaign-fire</v>
      </c>
      <c r="K45" s="21">
        <f>INDEX(Missions!K:K,MATCH('Mission Enemy Waves -- Boss'!A:A,Missions!A:A,0))</f>
        <v>1</v>
      </c>
      <c r="L45" s="21">
        <f>INDEX(AffinityRel[AffinityWeak],MATCH(K45,AffinityRel[Affinity],0))</f>
        <v>2</v>
      </c>
      <c r="M45" s="21">
        <v>2</v>
      </c>
    </row>
    <row r="46" spans="1:13">
      <c r="A46">
        <v>45</v>
      </c>
      <c r="B46">
        <v>3</v>
      </c>
      <c r="C46" t="s">
        <v>13</v>
      </c>
      <c r="D46" s="79" t="str">
        <f t="shared" si="0"/>
        <v>b1045</v>
      </c>
      <c r="E46">
        <v>100</v>
      </c>
      <c r="F46" t="s">
        <v>242</v>
      </c>
      <c r="G46" t="str">
        <f t="shared" si="1"/>
        <v/>
      </c>
      <c r="H46" s="21">
        <v>2</v>
      </c>
      <c r="I46" s="21" t="str">
        <f>INDEX(AutoWaveAffinity[Auto Wave Affinity ID],MATCH('Mission Enemy Waves -- Boss'!K46,AutoWaveAffinity[QuestAffinityId],0))</f>
        <v>campaign-earth</v>
      </c>
      <c r="K46" s="21">
        <f>INDEX(Missions!K:K,MATCH('Mission Enemy Waves -- Boss'!A:A,Missions!A:A,0))</f>
        <v>2</v>
      </c>
      <c r="L46" s="21">
        <f>INDEX(AffinityRel[AffinityWeak],MATCH(K46,AffinityRel[Affinity],0))</f>
        <v>3</v>
      </c>
      <c r="M46" s="21">
        <v>2</v>
      </c>
    </row>
    <row r="47" spans="1:13">
      <c r="A47">
        <v>46</v>
      </c>
      <c r="B47">
        <v>4</v>
      </c>
      <c r="C47" t="s">
        <v>13</v>
      </c>
      <c r="D47" s="79" t="str">
        <f t="shared" si="0"/>
        <v>b1046</v>
      </c>
      <c r="E47">
        <v>100</v>
      </c>
      <c r="F47" t="s">
        <v>242</v>
      </c>
      <c r="G47" t="str">
        <f t="shared" si="1"/>
        <v/>
      </c>
      <c r="H47" s="21">
        <v>2</v>
      </c>
      <c r="I47" s="21" t="str">
        <f>INDEX(AutoWaveAffinity[Auto Wave Affinity ID],MATCH('Mission Enemy Waves -- Boss'!K47,AutoWaveAffinity[QuestAffinityId],0))</f>
        <v>campaign-earth</v>
      </c>
      <c r="K47" s="21">
        <f>INDEX(Missions!K:K,MATCH('Mission Enemy Waves -- Boss'!A:A,Missions!A:A,0))</f>
        <v>2</v>
      </c>
      <c r="L47" s="21">
        <f>INDEX(AffinityRel[AffinityWeak],MATCH(K47,AffinityRel[Affinity],0))</f>
        <v>3</v>
      </c>
      <c r="M47" s="21">
        <v>2</v>
      </c>
    </row>
    <row r="48" spans="1:13">
      <c r="A48">
        <v>47</v>
      </c>
      <c r="B48">
        <v>5</v>
      </c>
      <c r="C48" t="s">
        <v>13</v>
      </c>
      <c r="D48" s="79" t="str">
        <f t="shared" si="0"/>
        <v>b1047</v>
      </c>
      <c r="E48">
        <v>100</v>
      </c>
      <c r="F48" t="s">
        <v>242</v>
      </c>
      <c r="G48" t="str">
        <f t="shared" si="1"/>
        <v/>
      </c>
      <c r="H48" s="21">
        <v>2</v>
      </c>
      <c r="I48" s="21" t="str">
        <f>INDEX(AutoWaveAffinity[Auto Wave Affinity ID],MATCH('Mission Enemy Waves -- Boss'!K48,AutoWaveAffinity[QuestAffinityId],0))</f>
        <v>campaign-earth</v>
      </c>
      <c r="K48" s="21">
        <f>INDEX(Missions!K:K,MATCH('Mission Enemy Waves -- Boss'!A:A,Missions!A:A,0))</f>
        <v>2</v>
      </c>
      <c r="L48" s="21">
        <f>INDEX(AffinityRel[AffinityWeak],MATCH(K48,AffinityRel[Affinity],0))</f>
        <v>3</v>
      </c>
      <c r="M48" s="21">
        <v>2</v>
      </c>
    </row>
    <row r="49" spans="1:13">
      <c r="A49">
        <v>48</v>
      </c>
      <c r="B49">
        <v>3</v>
      </c>
      <c r="C49" t="s">
        <v>13</v>
      </c>
      <c r="D49" s="79" t="str">
        <f t="shared" si="0"/>
        <v>b1048</v>
      </c>
      <c r="E49">
        <v>100</v>
      </c>
      <c r="F49" t="s">
        <v>242</v>
      </c>
      <c r="G49" t="str">
        <f t="shared" si="1"/>
        <v/>
      </c>
      <c r="H49" s="21">
        <v>2</v>
      </c>
      <c r="I49" s="21" t="str">
        <f>INDEX(AutoWaveAffinity[Auto Wave Affinity ID],MATCH('Mission Enemy Waves -- Boss'!K49,AutoWaveAffinity[QuestAffinityId],0))</f>
        <v>campaign-dark</v>
      </c>
      <c r="K49" s="21">
        <f>INDEX(Missions!K:K,MATCH('Mission Enemy Waves -- Boss'!A:A,Missions!A:A,0))</f>
        <v>5</v>
      </c>
      <c r="L49" s="21">
        <f>INDEX(AffinityRel[AffinityWeak],MATCH(K49,AffinityRel[Affinity],0))</f>
        <v>4</v>
      </c>
      <c r="M49" s="21">
        <v>2</v>
      </c>
    </row>
    <row r="50" spans="1:13">
      <c r="A50">
        <v>49</v>
      </c>
      <c r="B50">
        <v>4</v>
      </c>
      <c r="C50" t="s">
        <v>13</v>
      </c>
      <c r="D50" s="79" t="str">
        <f t="shared" si="0"/>
        <v>b1049</v>
      </c>
      <c r="E50">
        <v>100</v>
      </c>
      <c r="F50" t="s">
        <v>242</v>
      </c>
      <c r="G50" t="str">
        <f t="shared" si="1"/>
        <v/>
      </c>
      <c r="H50" s="21">
        <v>2</v>
      </c>
      <c r="I50" s="21" t="str">
        <f>INDEX(AutoWaveAffinity[Auto Wave Affinity ID],MATCH('Mission Enemy Waves -- Boss'!K50,AutoWaveAffinity[QuestAffinityId],0))</f>
        <v>campaign-dark</v>
      </c>
      <c r="K50" s="21">
        <f>INDEX(Missions!K:K,MATCH('Mission Enemy Waves -- Boss'!A:A,Missions!A:A,0))</f>
        <v>5</v>
      </c>
      <c r="L50" s="21">
        <f>INDEX(AffinityRel[AffinityWeak],MATCH(K50,AffinityRel[Affinity],0))</f>
        <v>4</v>
      </c>
      <c r="M50" s="21">
        <v>2</v>
      </c>
    </row>
    <row r="51" spans="1:13">
      <c r="A51">
        <v>50</v>
      </c>
      <c r="B51">
        <v>5</v>
      </c>
      <c r="C51" t="s">
        <v>13</v>
      </c>
      <c r="D51" s="79" t="str">
        <f t="shared" si="0"/>
        <v>b1050</v>
      </c>
      <c r="E51">
        <v>100</v>
      </c>
      <c r="F51" t="s">
        <v>242</v>
      </c>
      <c r="G51" t="str">
        <f t="shared" si="1"/>
        <v/>
      </c>
      <c r="H51" s="21">
        <v>2</v>
      </c>
      <c r="I51" s="21" t="str">
        <f>INDEX(AutoWaveAffinity[Auto Wave Affinity ID],MATCH('Mission Enemy Waves -- Boss'!K51,AutoWaveAffinity[QuestAffinityId],0))</f>
        <v>campaign-dark</v>
      </c>
      <c r="K51" s="21">
        <f>INDEX(Missions!K:K,MATCH('Mission Enemy Waves -- Boss'!A:A,Missions!A:A,0))</f>
        <v>5</v>
      </c>
      <c r="L51" s="21">
        <f>INDEX(AffinityRel[AffinityWeak],MATCH(K51,AffinityRel[Affinity],0))</f>
        <v>4</v>
      </c>
      <c r="M51" s="21">
        <v>2</v>
      </c>
    </row>
    <row r="52" spans="1:13">
      <c r="A52" s="30">
        <v>51</v>
      </c>
      <c r="B52">
        <v>4</v>
      </c>
      <c r="C52" t="s">
        <v>13</v>
      </c>
      <c r="D52" s="79" t="str">
        <f t="shared" si="0"/>
        <v>b1051</v>
      </c>
      <c r="E52">
        <v>100</v>
      </c>
      <c r="F52" t="s">
        <v>242</v>
      </c>
      <c r="G52" t="str">
        <f t="shared" si="1"/>
        <v/>
      </c>
      <c r="H52">
        <v>3</v>
      </c>
      <c r="I52" s="21" t="str">
        <f>INDEX(AutoWaveAffinity[Auto Wave Affinity ID],MATCH('Mission Enemy Waves -- Boss'!K52,AutoWaveAffinity[QuestAffinityId],0))</f>
        <v>campaign-light</v>
      </c>
      <c r="K52" s="21">
        <f>INDEX(Missions!K:K,MATCH('Mission Enemy Waves -- Boss'!A:A,Missions!A:A,0))</f>
        <v>4</v>
      </c>
      <c r="L52" s="21">
        <f>INDEX(AffinityRel[AffinityWeak],MATCH(K52,AffinityRel[Affinity],0))</f>
        <v>5</v>
      </c>
      <c r="M52">
        <v>3</v>
      </c>
    </row>
    <row r="53" spans="1:13">
      <c r="A53" s="30">
        <v>52</v>
      </c>
      <c r="B53">
        <v>3</v>
      </c>
      <c r="C53" t="s">
        <v>13</v>
      </c>
      <c r="D53" s="79" t="str">
        <f t="shared" si="0"/>
        <v>b1052</v>
      </c>
      <c r="E53">
        <v>100</v>
      </c>
      <c r="F53" t="s">
        <v>242</v>
      </c>
      <c r="G53" t="str">
        <f t="shared" si="1"/>
        <v/>
      </c>
      <c r="H53">
        <v>3</v>
      </c>
      <c r="I53" s="21" t="str">
        <f>INDEX(AutoWaveAffinity[Auto Wave Affinity ID],MATCH('Mission Enemy Waves -- Boss'!K53,AutoWaveAffinity[QuestAffinityId],0))</f>
        <v>campaign-light</v>
      </c>
      <c r="K53" s="21">
        <f>INDEX(Missions!K:K,MATCH('Mission Enemy Waves -- Boss'!A:A,Missions!A:A,0))</f>
        <v>4</v>
      </c>
      <c r="L53" s="21">
        <f>INDEX(AffinityRel[AffinityWeak],MATCH(K53,AffinityRel[Affinity],0))</f>
        <v>5</v>
      </c>
      <c r="M53">
        <v>3</v>
      </c>
    </row>
    <row r="54" spans="1:13">
      <c r="A54" s="30">
        <v>53</v>
      </c>
      <c r="B54">
        <v>4</v>
      </c>
      <c r="C54" t="s">
        <v>13</v>
      </c>
      <c r="D54" s="79" t="str">
        <f t="shared" si="0"/>
        <v>b1053</v>
      </c>
      <c r="E54">
        <v>100</v>
      </c>
      <c r="F54" t="s">
        <v>242</v>
      </c>
      <c r="G54" t="str">
        <f t="shared" si="1"/>
        <v/>
      </c>
      <c r="H54">
        <v>3</v>
      </c>
      <c r="I54" s="21" t="str">
        <f>INDEX(AutoWaveAffinity[Auto Wave Affinity ID],MATCH('Mission Enemy Waves -- Boss'!K54,AutoWaveAffinity[QuestAffinityId],0))</f>
        <v>campaign-light</v>
      </c>
      <c r="K54" s="21">
        <f>INDEX(Missions!K:K,MATCH('Mission Enemy Waves -- Boss'!A:A,Missions!A:A,0))</f>
        <v>4</v>
      </c>
      <c r="L54" s="21">
        <f>INDEX(AffinityRel[AffinityWeak],MATCH(K54,AffinityRel[Affinity],0))</f>
        <v>5</v>
      </c>
      <c r="M54">
        <v>3</v>
      </c>
    </row>
    <row r="55" spans="1:13">
      <c r="A55" s="30">
        <v>54</v>
      </c>
      <c r="B55">
        <v>5</v>
      </c>
      <c r="C55" t="s">
        <v>13</v>
      </c>
      <c r="D55" s="79" t="str">
        <f t="shared" si="0"/>
        <v>b1054</v>
      </c>
      <c r="E55">
        <v>100</v>
      </c>
      <c r="F55" t="s">
        <v>242</v>
      </c>
      <c r="G55" t="str">
        <f t="shared" si="1"/>
        <v/>
      </c>
      <c r="H55">
        <v>3</v>
      </c>
      <c r="I55" s="21" t="str">
        <f>INDEX(AutoWaveAffinity[Auto Wave Affinity ID],MATCH('Mission Enemy Waves -- Boss'!K55,AutoWaveAffinity[QuestAffinityId],0))</f>
        <v>campaign-light</v>
      </c>
      <c r="K55" s="21">
        <f>INDEX(Missions!K:K,MATCH('Mission Enemy Waves -- Boss'!A:A,Missions!A:A,0))</f>
        <v>4</v>
      </c>
      <c r="L55" s="21">
        <f>INDEX(AffinityRel[AffinityWeak],MATCH(K55,AffinityRel[Affinity],0))</f>
        <v>5</v>
      </c>
      <c r="M55">
        <v>3</v>
      </c>
    </row>
    <row r="56" spans="1:13">
      <c r="A56" s="30">
        <v>55</v>
      </c>
      <c r="B56">
        <v>3</v>
      </c>
      <c r="C56" t="s">
        <v>13</v>
      </c>
      <c r="D56" s="79" t="str">
        <f t="shared" si="0"/>
        <v>b1055</v>
      </c>
      <c r="E56">
        <v>100</v>
      </c>
      <c r="F56" t="s">
        <v>242</v>
      </c>
      <c r="G56" t="str">
        <f t="shared" si="1"/>
        <v/>
      </c>
      <c r="H56">
        <v>3</v>
      </c>
      <c r="I56" s="21" t="str">
        <f>INDEX(AutoWaveAffinity[Auto Wave Affinity ID],MATCH('Mission Enemy Waves -- Boss'!K56,AutoWaveAffinity[QuestAffinityId],0))</f>
        <v>campaign-water</v>
      </c>
      <c r="K56" s="21">
        <f>INDEX(Missions!K:K,MATCH('Mission Enemy Waves -- Boss'!A:A,Missions!A:A,0))</f>
        <v>3</v>
      </c>
      <c r="L56" s="21">
        <f>INDEX(AffinityRel[AffinityWeak],MATCH(K56,AffinityRel[Affinity],0))</f>
        <v>1</v>
      </c>
      <c r="M56">
        <v>3</v>
      </c>
    </row>
    <row r="57" spans="1:13">
      <c r="A57" s="30">
        <v>56</v>
      </c>
      <c r="B57">
        <v>3</v>
      </c>
      <c r="C57" t="s">
        <v>13</v>
      </c>
      <c r="D57" s="79" t="str">
        <f t="shared" si="0"/>
        <v>b1056</v>
      </c>
      <c r="E57">
        <v>100</v>
      </c>
      <c r="F57" t="s">
        <v>242</v>
      </c>
      <c r="G57" t="str">
        <f t="shared" si="1"/>
        <v/>
      </c>
      <c r="H57">
        <v>3</v>
      </c>
      <c r="I57" s="21" t="str">
        <f>INDEX(AutoWaveAffinity[Auto Wave Affinity ID],MATCH('Mission Enemy Waves -- Boss'!K57,AutoWaveAffinity[QuestAffinityId],0))</f>
        <v>campaign-water</v>
      </c>
      <c r="K57" s="21">
        <f>INDEX(Missions!K:K,MATCH('Mission Enemy Waves -- Boss'!A:A,Missions!A:A,0))</f>
        <v>3</v>
      </c>
      <c r="L57" s="21">
        <f>INDEX(AffinityRel[AffinityWeak],MATCH(K57,AffinityRel[Affinity],0))</f>
        <v>1</v>
      </c>
      <c r="M57">
        <v>3</v>
      </c>
    </row>
    <row r="58" spans="1:13">
      <c r="A58" s="30">
        <v>57</v>
      </c>
      <c r="B58">
        <v>5</v>
      </c>
      <c r="C58" t="s">
        <v>13</v>
      </c>
      <c r="D58" s="79" t="str">
        <f t="shared" si="0"/>
        <v>b1057</v>
      </c>
      <c r="E58">
        <v>100</v>
      </c>
      <c r="F58" t="s">
        <v>242</v>
      </c>
      <c r="G58" t="str">
        <f t="shared" si="1"/>
        <v/>
      </c>
      <c r="H58">
        <v>3</v>
      </c>
      <c r="I58" s="21" t="str">
        <f>INDEX(AutoWaveAffinity[Auto Wave Affinity ID],MATCH('Mission Enemy Waves -- Boss'!K58,AutoWaveAffinity[QuestAffinityId],0))</f>
        <v>campaign-water</v>
      </c>
      <c r="K58" s="21">
        <f>INDEX(Missions!K:K,MATCH('Mission Enemy Waves -- Boss'!A:A,Missions!A:A,0))</f>
        <v>3</v>
      </c>
      <c r="L58" s="21">
        <f>INDEX(AffinityRel[AffinityWeak],MATCH(K58,AffinityRel[Affinity],0))</f>
        <v>1</v>
      </c>
      <c r="M58">
        <v>3</v>
      </c>
    </row>
    <row r="59" spans="1:13">
      <c r="A59" s="30">
        <v>58</v>
      </c>
      <c r="B59">
        <v>5</v>
      </c>
      <c r="C59" t="s">
        <v>13</v>
      </c>
      <c r="D59" s="79" t="str">
        <f t="shared" si="0"/>
        <v>b1058</v>
      </c>
      <c r="E59">
        <v>100</v>
      </c>
      <c r="F59" t="s">
        <v>242</v>
      </c>
      <c r="G59" t="str">
        <f t="shared" si="1"/>
        <v/>
      </c>
      <c r="H59">
        <v>3</v>
      </c>
      <c r="I59" s="21" t="str">
        <f>INDEX(AutoWaveAffinity[Auto Wave Affinity ID],MATCH('Mission Enemy Waves -- Boss'!K59,AutoWaveAffinity[QuestAffinityId],0))</f>
        <v>campaign-water</v>
      </c>
      <c r="K59" s="21">
        <f>INDEX(Missions!K:K,MATCH('Mission Enemy Waves -- Boss'!A:A,Missions!A:A,0))</f>
        <v>3</v>
      </c>
      <c r="L59" s="21">
        <f>INDEX(AffinityRel[AffinityWeak],MATCH(K59,AffinityRel[Affinity],0))</f>
        <v>1</v>
      </c>
      <c r="M59">
        <v>3</v>
      </c>
    </row>
    <row r="60" spans="1:13">
      <c r="A60" s="30">
        <v>59</v>
      </c>
      <c r="B60">
        <v>4</v>
      </c>
      <c r="C60" t="s">
        <v>13</v>
      </c>
      <c r="D60" s="79" t="str">
        <f t="shared" si="0"/>
        <v>b1059</v>
      </c>
      <c r="E60">
        <v>100</v>
      </c>
      <c r="F60" t="s">
        <v>242</v>
      </c>
      <c r="G60" t="str">
        <f t="shared" si="1"/>
        <v/>
      </c>
      <c r="H60">
        <v>3</v>
      </c>
      <c r="I60" s="21" t="str">
        <f>INDEX(AutoWaveAffinity[Auto Wave Affinity ID],MATCH('Mission Enemy Waves -- Boss'!K60,AutoWaveAffinity[QuestAffinityId],0))</f>
        <v>campaign-dark</v>
      </c>
      <c r="K60" s="21">
        <f>INDEX(Missions!K:K,MATCH('Mission Enemy Waves -- Boss'!A:A,Missions!A:A,0))</f>
        <v>5</v>
      </c>
      <c r="L60" s="21">
        <f>INDEX(AffinityRel[AffinityWeak],MATCH(K60,AffinityRel[Affinity],0))</f>
        <v>4</v>
      </c>
      <c r="M60">
        <v>3</v>
      </c>
    </row>
    <row r="61" spans="1:13">
      <c r="A61" s="30">
        <v>60</v>
      </c>
      <c r="B61">
        <v>3</v>
      </c>
      <c r="C61" t="s">
        <v>13</v>
      </c>
      <c r="D61" s="79" t="str">
        <f t="shared" si="0"/>
        <v>b1060</v>
      </c>
      <c r="E61">
        <v>100</v>
      </c>
      <c r="F61" t="s">
        <v>242</v>
      </c>
      <c r="G61" t="str">
        <f t="shared" si="1"/>
        <v/>
      </c>
      <c r="H61">
        <v>3</v>
      </c>
      <c r="I61" s="21" t="str">
        <f>INDEX(AutoWaveAffinity[Auto Wave Affinity ID],MATCH('Mission Enemy Waves -- Boss'!K61,AutoWaveAffinity[QuestAffinityId],0))</f>
        <v>campaign-dark</v>
      </c>
      <c r="K61" s="21">
        <f>INDEX(Missions!K:K,MATCH('Mission Enemy Waves -- Boss'!A:A,Missions!A:A,0))</f>
        <v>5</v>
      </c>
      <c r="L61" s="21">
        <f>INDEX(AffinityRel[AffinityWeak],MATCH(K61,AffinityRel[Affinity],0))</f>
        <v>4</v>
      </c>
      <c r="M61">
        <v>3</v>
      </c>
    </row>
    <row r="62" spans="1:13">
      <c r="A62" s="30">
        <v>61</v>
      </c>
      <c r="B62">
        <v>4</v>
      </c>
      <c r="C62" t="s">
        <v>13</v>
      </c>
      <c r="D62" s="79" t="str">
        <f t="shared" si="0"/>
        <v>b1061</v>
      </c>
      <c r="E62">
        <v>100</v>
      </c>
      <c r="F62" t="s">
        <v>242</v>
      </c>
      <c r="G62" t="str">
        <f t="shared" si="1"/>
        <v/>
      </c>
      <c r="H62">
        <v>3</v>
      </c>
      <c r="I62" s="21" t="str">
        <f>INDEX(AutoWaveAffinity[Auto Wave Affinity ID],MATCH('Mission Enemy Waves -- Boss'!K62,AutoWaveAffinity[QuestAffinityId],0))</f>
        <v>campaign-dark</v>
      </c>
      <c r="K62" s="21">
        <f>INDEX(Missions!K:K,MATCH('Mission Enemy Waves -- Boss'!A:A,Missions!A:A,0))</f>
        <v>5</v>
      </c>
      <c r="L62" s="21">
        <f>INDEX(AffinityRel[AffinityWeak],MATCH(K62,AffinityRel[Affinity],0))</f>
        <v>4</v>
      </c>
      <c r="M62">
        <v>3</v>
      </c>
    </row>
    <row r="63" spans="1:13">
      <c r="A63" s="30">
        <v>62</v>
      </c>
      <c r="B63">
        <v>5</v>
      </c>
      <c r="C63" t="s">
        <v>13</v>
      </c>
      <c r="D63" s="79" t="str">
        <f t="shared" si="0"/>
        <v>b1062</v>
      </c>
      <c r="E63">
        <v>100</v>
      </c>
      <c r="F63" t="s">
        <v>242</v>
      </c>
      <c r="G63" t="str">
        <f t="shared" si="1"/>
        <v/>
      </c>
      <c r="H63">
        <v>3</v>
      </c>
      <c r="I63" s="21" t="str">
        <f>INDEX(AutoWaveAffinity[Auto Wave Affinity ID],MATCH('Mission Enemy Waves -- Boss'!K63,AutoWaveAffinity[QuestAffinityId],0))</f>
        <v>campaign-dark</v>
      </c>
      <c r="K63" s="21">
        <f>INDEX(Missions!K:K,MATCH('Mission Enemy Waves -- Boss'!A:A,Missions!A:A,0))</f>
        <v>5</v>
      </c>
      <c r="L63" s="21">
        <f>INDEX(AffinityRel[AffinityWeak],MATCH(K63,AffinityRel[Affinity],0))</f>
        <v>4</v>
      </c>
      <c r="M63">
        <v>3</v>
      </c>
    </row>
    <row r="64" spans="1:13">
      <c r="A64" s="30">
        <v>63</v>
      </c>
      <c r="B64">
        <v>3</v>
      </c>
      <c r="C64" t="s">
        <v>13</v>
      </c>
      <c r="D64" s="79" t="str">
        <f t="shared" si="0"/>
        <v>b1063</v>
      </c>
      <c r="E64">
        <v>100</v>
      </c>
      <c r="F64" t="s">
        <v>242</v>
      </c>
      <c r="G64" t="str">
        <f t="shared" si="1"/>
        <v/>
      </c>
      <c r="H64">
        <v>3</v>
      </c>
      <c r="I64" s="21" t="str">
        <f>INDEX(AutoWaveAffinity[Auto Wave Affinity ID],MATCH('Mission Enemy Waves -- Boss'!K64,AutoWaveAffinity[QuestAffinityId],0))</f>
        <v>campaign-fire</v>
      </c>
      <c r="K64" s="21">
        <f>INDEX(Missions!K:K,MATCH('Mission Enemy Waves -- Boss'!A:A,Missions!A:A,0))</f>
        <v>1</v>
      </c>
      <c r="L64" s="21">
        <f>INDEX(AffinityRel[AffinityWeak],MATCH(K64,AffinityRel[Affinity],0))</f>
        <v>2</v>
      </c>
      <c r="M64">
        <v>3</v>
      </c>
    </row>
    <row r="65" spans="1:13">
      <c r="A65" s="30">
        <v>64</v>
      </c>
      <c r="B65">
        <v>5</v>
      </c>
      <c r="C65" t="s">
        <v>13</v>
      </c>
      <c r="D65" s="79" t="str">
        <f t="shared" si="0"/>
        <v>b1064</v>
      </c>
      <c r="E65">
        <v>100</v>
      </c>
      <c r="F65" t="s">
        <v>242</v>
      </c>
      <c r="G65" t="str">
        <f t="shared" si="1"/>
        <v/>
      </c>
      <c r="H65">
        <v>3</v>
      </c>
      <c r="I65" s="21" t="str">
        <f>INDEX(AutoWaveAffinity[Auto Wave Affinity ID],MATCH('Mission Enemy Waves -- Boss'!K65,AutoWaveAffinity[QuestAffinityId],0))</f>
        <v>campaign-fire</v>
      </c>
      <c r="K65" s="21">
        <f>INDEX(Missions!K:K,MATCH('Mission Enemy Waves -- Boss'!A:A,Missions!A:A,0))</f>
        <v>1</v>
      </c>
      <c r="L65" s="21">
        <f>INDEX(AffinityRel[AffinityWeak],MATCH(K65,AffinityRel[Affinity],0))</f>
        <v>2</v>
      </c>
      <c r="M65">
        <v>3</v>
      </c>
    </row>
    <row r="66" spans="1:13">
      <c r="A66" s="30">
        <v>65</v>
      </c>
      <c r="B66">
        <v>3</v>
      </c>
      <c r="C66" t="s">
        <v>13</v>
      </c>
      <c r="D66" s="79" t="str">
        <f t="shared" ref="D66:D111" si="2">IF(C66="Boss","b"&amp;1000+A66,K66*1000000+L66*100000+M66*10000+A66*10+B66)</f>
        <v>b1065</v>
      </c>
      <c r="E66">
        <v>100</v>
      </c>
      <c r="F66" t="s">
        <v>242</v>
      </c>
      <c r="G66" t="str">
        <f t="shared" ref="G66:G111" si="3">IF(F66="","",100)</f>
        <v/>
      </c>
      <c r="H66">
        <v>3</v>
      </c>
      <c r="I66" s="21" t="str">
        <f>INDEX(AutoWaveAffinity[Auto Wave Affinity ID],MATCH('Mission Enemy Waves -- Boss'!K66,AutoWaveAffinity[QuestAffinityId],0))</f>
        <v>campaign-fire</v>
      </c>
      <c r="K66" s="21">
        <f>INDEX(Missions!K:K,MATCH('Mission Enemy Waves -- Boss'!A:A,Missions!A:A,0))</f>
        <v>1</v>
      </c>
      <c r="L66" s="21">
        <f>INDEX(AffinityRel[AffinityWeak],MATCH(K66,AffinityRel[Affinity],0))</f>
        <v>2</v>
      </c>
      <c r="M66">
        <v>3</v>
      </c>
    </row>
    <row r="67" spans="1:13">
      <c r="A67" s="30">
        <v>66</v>
      </c>
      <c r="B67">
        <v>5</v>
      </c>
      <c r="C67" t="s">
        <v>13</v>
      </c>
      <c r="D67" s="79" t="str">
        <f t="shared" si="2"/>
        <v>b1066</v>
      </c>
      <c r="E67">
        <v>100</v>
      </c>
      <c r="F67" t="s">
        <v>242</v>
      </c>
      <c r="G67" t="str">
        <f t="shared" si="3"/>
        <v/>
      </c>
      <c r="H67">
        <v>3</v>
      </c>
      <c r="I67" s="21" t="str">
        <f>INDEX(AutoWaveAffinity[Auto Wave Affinity ID],MATCH('Mission Enemy Waves -- Boss'!K67,AutoWaveAffinity[QuestAffinityId],0))</f>
        <v>campaign-fire</v>
      </c>
      <c r="K67" s="21">
        <f>INDEX(Missions!K:K,MATCH('Mission Enemy Waves -- Boss'!A:A,Missions!A:A,0))</f>
        <v>1</v>
      </c>
      <c r="L67" s="21">
        <f>INDEX(AffinityRel[AffinityWeak],MATCH(K67,AffinityRel[Affinity],0))</f>
        <v>2</v>
      </c>
      <c r="M67">
        <v>3</v>
      </c>
    </row>
    <row r="68" spans="1:13">
      <c r="A68" s="30">
        <v>67</v>
      </c>
      <c r="B68">
        <v>3</v>
      </c>
      <c r="C68" t="s">
        <v>13</v>
      </c>
      <c r="D68" s="79" t="str">
        <f t="shared" si="2"/>
        <v>b1067</v>
      </c>
      <c r="E68">
        <v>100</v>
      </c>
      <c r="F68" t="s">
        <v>242</v>
      </c>
      <c r="G68" t="str">
        <f t="shared" si="3"/>
        <v/>
      </c>
      <c r="H68">
        <v>3</v>
      </c>
      <c r="I68" s="21" t="str">
        <f>INDEX(AutoWaveAffinity[Auto Wave Affinity ID],MATCH('Mission Enemy Waves -- Boss'!K68,AutoWaveAffinity[QuestAffinityId],0))</f>
        <v>campaign-earth</v>
      </c>
      <c r="K68" s="21">
        <f>INDEX(Missions!K:K,MATCH('Mission Enemy Waves -- Boss'!A:A,Missions!A:A,0))</f>
        <v>2</v>
      </c>
      <c r="L68" s="21">
        <f>INDEX(AffinityRel[AffinityWeak],MATCH(K68,AffinityRel[Affinity],0))</f>
        <v>3</v>
      </c>
      <c r="M68">
        <v>3</v>
      </c>
    </row>
    <row r="69" spans="1:13">
      <c r="A69" s="30">
        <v>68</v>
      </c>
      <c r="B69">
        <v>4</v>
      </c>
      <c r="C69" t="s">
        <v>13</v>
      </c>
      <c r="D69" s="79" t="str">
        <f t="shared" si="2"/>
        <v>b1068</v>
      </c>
      <c r="E69">
        <v>100</v>
      </c>
      <c r="F69" t="s">
        <v>242</v>
      </c>
      <c r="G69" t="str">
        <f t="shared" si="3"/>
        <v/>
      </c>
      <c r="H69">
        <v>3</v>
      </c>
      <c r="I69" s="21" t="str">
        <f>INDEX(AutoWaveAffinity[Auto Wave Affinity ID],MATCH('Mission Enemy Waves -- Boss'!K69,AutoWaveAffinity[QuestAffinityId],0))</f>
        <v>campaign-earth</v>
      </c>
      <c r="K69" s="21">
        <f>INDEX(Missions!K:K,MATCH('Mission Enemy Waves -- Boss'!A:A,Missions!A:A,0))</f>
        <v>2</v>
      </c>
      <c r="L69" s="21">
        <f>INDEX(AffinityRel[AffinityWeak],MATCH(K69,AffinityRel[Affinity],0))</f>
        <v>3</v>
      </c>
      <c r="M69">
        <v>3</v>
      </c>
    </row>
    <row r="70" spans="1:13">
      <c r="A70" s="30">
        <v>69</v>
      </c>
      <c r="B70">
        <v>4</v>
      </c>
      <c r="C70" t="s">
        <v>13</v>
      </c>
      <c r="D70" s="79" t="str">
        <f t="shared" si="2"/>
        <v>b1069</v>
      </c>
      <c r="E70">
        <v>100</v>
      </c>
      <c r="F70" t="s">
        <v>242</v>
      </c>
      <c r="G70" t="str">
        <f t="shared" si="3"/>
        <v/>
      </c>
      <c r="H70">
        <v>3</v>
      </c>
      <c r="I70" s="21" t="str">
        <f>INDEX(AutoWaveAffinity[Auto Wave Affinity ID],MATCH('Mission Enemy Waves -- Boss'!K70,AutoWaveAffinity[QuestAffinityId],0))</f>
        <v>campaign-earth</v>
      </c>
      <c r="K70" s="21">
        <f>INDEX(Missions!K:K,MATCH('Mission Enemy Waves -- Boss'!A:A,Missions!A:A,0))</f>
        <v>2</v>
      </c>
      <c r="L70" s="21">
        <f>INDEX(AffinityRel[AffinityWeak],MATCH(K70,AffinityRel[Affinity],0))</f>
        <v>3</v>
      </c>
      <c r="M70">
        <v>3</v>
      </c>
    </row>
    <row r="71" spans="1:13">
      <c r="A71" s="30">
        <v>70</v>
      </c>
      <c r="B71">
        <v>5</v>
      </c>
      <c r="C71" t="s">
        <v>13</v>
      </c>
      <c r="D71" s="79" t="str">
        <f t="shared" si="2"/>
        <v>b1070</v>
      </c>
      <c r="E71">
        <v>100</v>
      </c>
      <c r="F71" t="s">
        <v>242</v>
      </c>
      <c r="G71" t="str">
        <f t="shared" si="3"/>
        <v/>
      </c>
      <c r="H71">
        <v>3</v>
      </c>
      <c r="I71" s="21" t="str">
        <f>INDEX(AutoWaveAffinity[Auto Wave Affinity ID],MATCH('Mission Enemy Waves -- Boss'!K71,AutoWaveAffinity[QuestAffinityId],0))</f>
        <v>campaign-earth</v>
      </c>
      <c r="K71" s="21">
        <f>INDEX(Missions!K:K,MATCH('Mission Enemy Waves -- Boss'!A:A,Missions!A:A,0))</f>
        <v>2</v>
      </c>
      <c r="L71" s="21">
        <f>INDEX(AffinityRel[AffinityWeak],MATCH(K71,AffinityRel[Affinity],0))</f>
        <v>3</v>
      </c>
      <c r="M71">
        <v>3</v>
      </c>
    </row>
    <row r="72" spans="1:13">
      <c r="A72" s="30">
        <v>71</v>
      </c>
      <c r="B72">
        <v>4</v>
      </c>
      <c r="C72" t="s">
        <v>13</v>
      </c>
      <c r="D72" s="79" t="str">
        <f t="shared" si="2"/>
        <v>b1071</v>
      </c>
      <c r="E72">
        <v>100</v>
      </c>
      <c r="F72" t="s">
        <v>242</v>
      </c>
      <c r="G72" t="str">
        <f t="shared" si="3"/>
        <v/>
      </c>
      <c r="H72">
        <v>3</v>
      </c>
      <c r="I72" s="21" t="str">
        <f>INDEX(AutoWaveAffinity[Auto Wave Affinity ID],MATCH('Mission Enemy Waves -- Boss'!K72,AutoWaveAffinity[QuestAffinityId],0))</f>
        <v>campaign-water</v>
      </c>
      <c r="K72" s="21">
        <f>INDEX(Missions!K:K,MATCH('Mission Enemy Waves -- Boss'!A:A,Missions!A:A,0))</f>
        <v>3</v>
      </c>
      <c r="L72" s="21">
        <f>INDEX(AffinityRel[AffinityWeak],MATCH(K72,AffinityRel[Affinity],0))</f>
        <v>1</v>
      </c>
      <c r="M72">
        <v>3</v>
      </c>
    </row>
    <row r="73" spans="1:13">
      <c r="A73" s="30">
        <v>72</v>
      </c>
      <c r="B73">
        <v>4</v>
      </c>
      <c r="C73" t="s">
        <v>13</v>
      </c>
      <c r="D73" s="79" t="str">
        <f t="shared" si="2"/>
        <v>b1072</v>
      </c>
      <c r="E73">
        <v>100</v>
      </c>
      <c r="F73" t="s">
        <v>242</v>
      </c>
      <c r="G73" t="str">
        <f t="shared" si="3"/>
        <v/>
      </c>
      <c r="H73">
        <v>3</v>
      </c>
      <c r="I73" s="21" t="str">
        <f>INDEX(AutoWaveAffinity[Auto Wave Affinity ID],MATCH('Mission Enemy Waves -- Boss'!K73,AutoWaveAffinity[QuestAffinityId],0))</f>
        <v>campaign-water</v>
      </c>
      <c r="K73" s="21">
        <f>INDEX(Missions!K:K,MATCH('Mission Enemy Waves -- Boss'!A:A,Missions!A:A,0))</f>
        <v>3</v>
      </c>
      <c r="L73" s="21">
        <f>INDEX(AffinityRel[AffinityWeak],MATCH(K73,AffinityRel[Affinity],0))</f>
        <v>1</v>
      </c>
      <c r="M73">
        <v>3</v>
      </c>
    </row>
    <row r="74" spans="1:13">
      <c r="A74" s="30">
        <v>73</v>
      </c>
      <c r="B74">
        <v>3</v>
      </c>
      <c r="C74" t="s">
        <v>13</v>
      </c>
      <c r="D74" s="79" t="str">
        <f t="shared" si="2"/>
        <v>b1073</v>
      </c>
      <c r="E74">
        <v>100</v>
      </c>
      <c r="F74" t="s">
        <v>242</v>
      </c>
      <c r="G74" t="str">
        <f t="shared" si="3"/>
        <v/>
      </c>
      <c r="H74">
        <v>3</v>
      </c>
      <c r="I74" s="21" t="str">
        <f>INDEX(AutoWaveAffinity[Auto Wave Affinity ID],MATCH('Mission Enemy Waves -- Boss'!K74,AutoWaveAffinity[QuestAffinityId],0))</f>
        <v>campaign-water</v>
      </c>
      <c r="K74" s="21">
        <f>INDEX(Missions!K:K,MATCH('Mission Enemy Waves -- Boss'!A:A,Missions!A:A,0))</f>
        <v>3</v>
      </c>
      <c r="L74" s="21">
        <f>INDEX(AffinityRel[AffinityWeak],MATCH(K74,AffinityRel[Affinity],0))</f>
        <v>1</v>
      </c>
      <c r="M74">
        <v>3</v>
      </c>
    </row>
    <row r="75" spans="1:13">
      <c r="A75" s="30">
        <v>74</v>
      </c>
      <c r="B75">
        <v>5</v>
      </c>
      <c r="C75" t="s">
        <v>13</v>
      </c>
      <c r="D75" s="79" t="str">
        <f t="shared" si="2"/>
        <v>b1074</v>
      </c>
      <c r="E75">
        <v>100</v>
      </c>
      <c r="F75" t="s">
        <v>242</v>
      </c>
      <c r="G75" t="str">
        <f t="shared" si="3"/>
        <v/>
      </c>
      <c r="H75">
        <v>3</v>
      </c>
      <c r="I75" s="21" t="str">
        <f>INDEX(AutoWaveAffinity[Auto Wave Affinity ID],MATCH('Mission Enemy Waves -- Boss'!K75,AutoWaveAffinity[QuestAffinityId],0))</f>
        <v>campaign-water</v>
      </c>
      <c r="K75" s="21">
        <f>INDEX(Missions!K:K,MATCH('Mission Enemy Waves -- Boss'!A:A,Missions!A:A,0))</f>
        <v>3</v>
      </c>
      <c r="L75" s="21">
        <f>INDEX(AffinityRel[AffinityWeak],MATCH(K75,AffinityRel[Affinity],0))</f>
        <v>1</v>
      </c>
      <c r="M75">
        <v>3</v>
      </c>
    </row>
    <row r="76" spans="1:13">
      <c r="A76" s="30">
        <v>75</v>
      </c>
      <c r="B76">
        <v>4</v>
      </c>
      <c r="C76" t="s">
        <v>13</v>
      </c>
      <c r="D76" s="79" t="str">
        <f t="shared" si="2"/>
        <v>b1075</v>
      </c>
      <c r="E76">
        <v>100</v>
      </c>
      <c r="F76" t="s">
        <v>242</v>
      </c>
      <c r="G76" t="str">
        <f t="shared" si="3"/>
        <v/>
      </c>
      <c r="H76">
        <v>3</v>
      </c>
      <c r="I76" s="21" t="str">
        <f>INDEX(AutoWaveAffinity[Auto Wave Affinity ID],MATCH('Mission Enemy Waves -- Boss'!K76,AutoWaveAffinity[QuestAffinityId],0))</f>
        <v>campaign-dark</v>
      </c>
      <c r="K76" s="21">
        <f>INDEX(Missions!K:K,MATCH('Mission Enemy Waves -- Boss'!A:A,Missions!A:A,0))</f>
        <v>5</v>
      </c>
      <c r="L76" s="21">
        <f>INDEX(AffinityRel[AffinityWeak],MATCH(K76,AffinityRel[Affinity],0))</f>
        <v>4</v>
      </c>
      <c r="M76">
        <v>3</v>
      </c>
    </row>
    <row r="77" spans="1:13">
      <c r="A77" s="30">
        <v>76</v>
      </c>
      <c r="B77">
        <v>5</v>
      </c>
      <c r="C77" t="s">
        <v>13</v>
      </c>
      <c r="D77" s="79" t="str">
        <f t="shared" si="2"/>
        <v>b1076</v>
      </c>
      <c r="E77">
        <v>100</v>
      </c>
      <c r="F77" t="s">
        <v>242</v>
      </c>
      <c r="G77" t="str">
        <f t="shared" si="3"/>
        <v/>
      </c>
      <c r="H77">
        <v>3</v>
      </c>
      <c r="I77" s="21" t="str">
        <f>INDEX(AutoWaveAffinity[Auto Wave Affinity ID],MATCH('Mission Enemy Waves -- Boss'!K77,AutoWaveAffinity[QuestAffinityId],0))</f>
        <v>campaign-dark</v>
      </c>
      <c r="K77" s="21">
        <f>INDEX(Missions!K:K,MATCH('Mission Enemy Waves -- Boss'!A:A,Missions!A:A,0))</f>
        <v>5</v>
      </c>
      <c r="L77" s="21">
        <f>INDEX(AffinityRel[AffinityWeak],MATCH(K77,AffinityRel[Affinity],0))</f>
        <v>4</v>
      </c>
      <c r="M77">
        <v>3</v>
      </c>
    </row>
    <row r="78" spans="1:13">
      <c r="A78" s="30">
        <v>77</v>
      </c>
      <c r="B78">
        <v>3</v>
      </c>
      <c r="C78" t="s">
        <v>13</v>
      </c>
      <c r="D78" s="79" t="str">
        <f t="shared" si="2"/>
        <v>b1077</v>
      </c>
      <c r="E78">
        <v>100</v>
      </c>
      <c r="F78" t="s">
        <v>242</v>
      </c>
      <c r="G78" t="str">
        <f t="shared" si="3"/>
        <v/>
      </c>
      <c r="H78">
        <v>3</v>
      </c>
      <c r="I78" s="21" t="str">
        <f>INDEX(AutoWaveAffinity[Auto Wave Affinity ID],MATCH('Mission Enemy Waves -- Boss'!K78,AutoWaveAffinity[QuestAffinityId],0))</f>
        <v>campaign-dark</v>
      </c>
      <c r="K78" s="21">
        <f>INDEX(Missions!K:K,MATCH('Mission Enemy Waves -- Boss'!A:A,Missions!A:A,0))</f>
        <v>5</v>
      </c>
      <c r="L78" s="21">
        <f>INDEX(AffinityRel[AffinityWeak],MATCH(K78,AffinityRel[Affinity],0))</f>
        <v>4</v>
      </c>
      <c r="M78">
        <v>3</v>
      </c>
    </row>
    <row r="79" spans="1:13">
      <c r="A79" s="30">
        <v>78</v>
      </c>
      <c r="B79">
        <v>5</v>
      </c>
      <c r="C79" t="s">
        <v>13</v>
      </c>
      <c r="D79" s="79" t="str">
        <f t="shared" si="2"/>
        <v>b1078</v>
      </c>
      <c r="E79">
        <v>100</v>
      </c>
      <c r="F79" t="s">
        <v>242</v>
      </c>
      <c r="G79" t="str">
        <f t="shared" si="3"/>
        <v/>
      </c>
      <c r="H79">
        <v>3</v>
      </c>
      <c r="I79" s="21" t="str">
        <f>INDEX(AutoWaveAffinity[Auto Wave Affinity ID],MATCH('Mission Enemy Waves -- Boss'!K79,AutoWaveAffinity[QuestAffinityId],0))</f>
        <v>campaign-dark</v>
      </c>
      <c r="K79" s="21">
        <f>INDEX(Missions!K:K,MATCH('Mission Enemy Waves -- Boss'!A:A,Missions!A:A,0))</f>
        <v>5</v>
      </c>
      <c r="L79" s="21">
        <f>INDEX(AffinityRel[AffinityWeak],MATCH(K79,AffinityRel[Affinity],0))</f>
        <v>4</v>
      </c>
      <c r="M79">
        <v>3</v>
      </c>
    </row>
    <row r="80" spans="1:13">
      <c r="A80" s="30">
        <v>79</v>
      </c>
      <c r="B80">
        <v>5</v>
      </c>
      <c r="C80" t="s">
        <v>13</v>
      </c>
      <c r="D80" s="79" t="str">
        <f t="shared" si="2"/>
        <v>b1079</v>
      </c>
      <c r="E80">
        <v>100</v>
      </c>
      <c r="F80" t="s">
        <v>242</v>
      </c>
      <c r="G80" t="str">
        <f t="shared" si="3"/>
        <v/>
      </c>
      <c r="H80">
        <v>3</v>
      </c>
      <c r="I80" s="21" t="str">
        <f>INDEX(AutoWaveAffinity[Auto Wave Affinity ID],MATCH('Mission Enemy Waves -- Boss'!K80,AutoWaveAffinity[QuestAffinityId],0))</f>
        <v>campaign-fire</v>
      </c>
      <c r="K80" s="21">
        <f>INDEX(Missions!K:K,MATCH('Mission Enemy Waves -- Boss'!A:A,Missions!A:A,0))</f>
        <v>1</v>
      </c>
      <c r="L80" s="21">
        <f>INDEX(AffinityRel[AffinityWeak],MATCH(K80,AffinityRel[Affinity],0))</f>
        <v>2</v>
      </c>
      <c r="M80">
        <v>3</v>
      </c>
    </row>
    <row r="81" spans="1:16">
      <c r="A81" s="30">
        <v>80</v>
      </c>
      <c r="B81">
        <v>4</v>
      </c>
      <c r="C81" t="s">
        <v>13</v>
      </c>
      <c r="D81" s="79" t="str">
        <f t="shared" si="2"/>
        <v>b1080</v>
      </c>
      <c r="E81">
        <v>100</v>
      </c>
      <c r="F81" t="s">
        <v>242</v>
      </c>
      <c r="G81" t="str">
        <f t="shared" si="3"/>
        <v/>
      </c>
      <c r="H81">
        <v>3</v>
      </c>
      <c r="I81" s="21" t="str">
        <f>INDEX(AutoWaveAffinity[Auto Wave Affinity ID],MATCH('Mission Enemy Waves -- Boss'!K81,AutoWaveAffinity[QuestAffinityId],0))</f>
        <v>campaign-fire</v>
      </c>
      <c r="K81" s="21">
        <f>INDEX(Missions!K:K,MATCH('Mission Enemy Waves -- Boss'!A:A,Missions!A:A,0))</f>
        <v>1</v>
      </c>
      <c r="L81" s="21">
        <f>INDEX(AffinityRel[AffinityWeak],MATCH(K81,AffinityRel[Affinity],0))</f>
        <v>2</v>
      </c>
      <c r="M81">
        <v>3</v>
      </c>
      <c r="O81" s="30"/>
      <c r="P81" s="21"/>
    </row>
    <row r="82" spans="1:16">
      <c r="A82" s="30">
        <v>81</v>
      </c>
      <c r="B82">
        <v>3</v>
      </c>
      <c r="C82" t="s">
        <v>13</v>
      </c>
      <c r="D82" s="79" t="str">
        <f t="shared" si="2"/>
        <v>b1081</v>
      </c>
      <c r="E82">
        <v>100</v>
      </c>
      <c r="F82" t="s">
        <v>242</v>
      </c>
      <c r="G82" t="str">
        <f t="shared" si="3"/>
        <v/>
      </c>
      <c r="H82">
        <v>3</v>
      </c>
      <c r="I82" s="21" t="str">
        <f>INDEX(AutoWaveAffinity[Auto Wave Affinity ID],MATCH('Mission Enemy Waves -- Boss'!K82,AutoWaveAffinity[QuestAffinityId],0))</f>
        <v>campaign-fire</v>
      </c>
      <c r="K82" s="21">
        <f>INDEX(Missions!K:K,MATCH('Mission Enemy Waves -- Boss'!A:A,Missions!A:A,0))</f>
        <v>1</v>
      </c>
      <c r="L82" s="21">
        <f>INDEX(AffinityRel[AffinityWeak],MATCH(K82,AffinityRel[Affinity],0))</f>
        <v>2</v>
      </c>
      <c r="M82">
        <v>3</v>
      </c>
      <c r="O82" s="30"/>
      <c r="P82" s="21"/>
    </row>
    <row r="83" spans="1:16">
      <c r="A83" s="30">
        <v>82</v>
      </c>
      <c r="B83">
        <v>5</v>
      </c>
      <c r="C83" t="s">
        <v>13</v>
      </c>
      <c r="D83" s="79" t="str">
        <f t="shared" si="2"/>
        <v>b1082</v>
      </c>
      <c r="E83">
        <v>100</v>
      </c>
      <c r="F83" t="s">
        <v>242</v>
      </c>
      <c r="G83" t="str">
        <f t="shared" si="3"/>
        <v/>
      </c>
      <c r="H83">
        <v>3</v>
      </c>
      <c r="I83" s="21" t="str">
        <f>INDEX(AutoWaveAffinity[Auto Wave Affinity ID],MATCH('Mission Enemy Waves -- Boss'!K83,AutoWaveAffinity[QuestAffinityId],0))</f>
        <v>campaign-fire</v>
      </c>
      <c r="K83" s="21">
        <f>INDEX(Missions!K:K,MATCH('Mission Enemy Waves -- Boss'!A:A,Missions!A:A,0))</f>
        <v>1</v>
      </c>
      <c r="L83" s="21">
        <f>INDEX(AffinityRel[AffinityWeak],MATCH(K83,AffinityRel[Affinity],0))</f>
        <v>2</v>
      </c>
      <c r="M83">
        <v>3</v>
      </c>
      <c r="O83" s="30"/>
      <c r="P83" s="21"/>
    </row>
    <row r="84" spans="1:16">
      <c r="A84" s="30">
        <v>83</v>
      </c>
      <c r="B84">
        <v>4</v>
      </c>
      <c r="C84" t="s">
        <v>13</v>
      </c>
      <c r="D84" s="79" t="str">
        <f t="shared" si="2"/>
        <v>b1083</v>
      </c>
      <c r="E84">
        <v>100</v>
      </c>
      <c r="F84" t="s">
        <v>242</v>
      </c>
      <c r="G84" t="str">
        <f t="shared" si="3"/>
        <v/>
      </c>
      <c r="H84">
        <v>3</v>
      </c>
      <c r="I84" s="21" t="str">
        <f>INDEX(AutoWaveAffinity[Auto Wave Affinity ID],MATCH('Mission Enemy Waves -- Boss'!K84,AutoWaveAffinity[QuestAffinityId],0))</f>
        <v>campaign-earth</v>
      </c>
      <c r="K84" s="21">
        <f>INDEX(Missions!K:K,MATCH('Mission Enemy Waves -- Boss'!A:A,Missions!A:A,0))</f>
        <v>2</v>
      </c>
      <c r="L84" s="21">
        <f>INDEX(AffinityRel[AffinityWeak],MATCH(K84,AffinityRel[Affinity],0))</f>
        <v>3</v>
      </c>
      <c r="M84">
        <v>3</v>
      </c>
      <c r="O84" s="30"/>
      <c r="P84" s="21"/>
    </row>
    <row r="85" spans="1:16">
      <c r="A85" s="30">
        <v>84</v>
      </c>
      <c r="B85">
        <v>4</v>
      </c>
      <c r="C85" t="s">
        <v>13</v>
      </c>
      <c r="D85" s="79" t="str">
        <f t="shared" si="2"/>
        <v>b1084</v>
      </c>
      <c r="E85">
        <v>100</v>
      </c>
      <c r="F85" t="s">
        <v>242</v>
      </c>
      <c r="G85" t="str">
        <f t="shared" si="3"/>
        <v/>
      </c>
      <c r="H85">
        <v>3</v>
      </c>
      <c r="I85" s="21" t="str">
        <f>INDEX(AutoWaveAffinity[Auto Wave Affinity ID],MATCH('Mission Enemy Waves -- Boss'!K85,AutoWaveAffinity[QuestAffinityId],0))</f>
        <v>campaign-earth</v>
      </c>
      <c r="K85" s="21">
        <f>INDEX(Missions!K:K,MATCH('Mission Enemy Waves -- Boss'!A:A,Missions!A:A,0))</f>
        <v>2</v>
      </c>
      <c r="L85" s="21">
        <f>INDEX(AffinityRel[AffinityWeak],MATCH(K85,AffinityRel[Affinity],0))</f>
        <v>3</v>
      </c>
      <c r="M85">
        <v>3</v>
      </c>
      <c r="O85" s="30"/>
      <c r="P85" s="21"/>
    </row>
    <row r="86" spans="1:16">
      <c r="A86" s="30">
        <v>85</v>
      </c>
      <c r="B86">
        <v>5</v>
      </c>
      <c r="C86" t="s">
        <v>13</v>
      </c>
      <c r="D86" s="79" t="str">
        <f t="shared" si="2"/>
        <v>b1085</v>
      </c>
      <c r="E86">
        <v>100</v>
      </c>
      <c r="F86" t="s">
        <v>242</v>
      </c>
      <c r="G86" t="str">
        <f t="shared" si="3"/>
        <v/>
      </c>
      <c r="H86">
        <v>3</v>
      </c>
      <c r="I86" s="21" t="str">
        <f>INDEX(AutoWaveAffinity[Auto Wave Affinity ID],MATCH('Mission Enemy Waves -- Boss'!K86,AutoWaveAffinity[QuestAffinityId],0))</f>
        <v>campaign-earth</v>
      </c>
      <c r="K86" s="21">
        <f>INDEX(Missions!K:K,MATCH('Mission Enemy Waves -- Boss'!A:A,Missions!A:A,0))</f>
        <v>2</v>
      </c>
      <c r="L86" s="21">
        <f>INDEX(AffinityRel[AffinityWeak],MATCH(K86,AffinityRel[Affinity],0))</f>
        <v>3</v>
      </c>
      <c r="M86">
        <v>3</v>
      </c>
      <c r="O86" s="30"/>
      <c r="P86" s="21"/>
    </row>
    <row r="87" spans="1:16">
      <c r="A87" s="30">
        <v>86</v>
      </c>
      <c r="B87">
        <v>5</v>
      </c>
      <c r="C87" t="s">
        <v>13</v>
      </c>
      <c r="D87" s="79" t="str">
        <f t="shared" si="2"/>
        <v>b1086</v>
      </c>
      <c r="E87">
        <v>100</v>
      </c>
      <c r="F87" t="s">
        <v>242</v>
      </c>
      <c r="G87" t="str">
        <f t="shared" si="3"/>
        <v/>
      </c>
      <c r="H87">
        <v>3</v>
      </c>
      <c r="I87" s="21" t="str">
        <f>INDEX(AutoWaveAffinity[Auto Wave Affinity ID],MATCH('Mission Enemy Waves -- Boss'!K87,AutoWaveAffinity[QuestAffinityId],0))</f>
        <v>campaign-earth</v>
      </c>
      <c r="K87" s="21">
        <f>INDEX(Missions!K:K,MATCH('Mission Enemy Waves -- Boss'!A:A,Missions!A:A,0))</f>
        <v>2</v>
      </c>
      <c r="L87" s="21">
        <f>INDEX(AffinityRel[AffinityWeak],MATCH(K87,AffinityRel[Affinity],0))</f>
        <v>3</v>
      </c>
      <c r="M87">
        <v>3</v>
      </c>
      <c r="O87" s="30"/>
      <c r="P87" s="21"/>
    </row>
    <row r="88" spans="1:16">
      <c r="A88" s="30">
        <v>87</v>
      </c>
      <c r="B88">
        <v>3</v>
      </c>
      <c r="C88" t="s">
        <v>13</v>
      </c>
      <c r="D88" s="79" t="str">
        <f t="shared" si="2"/>
        <v>b1087</v>
      </c>
      <c r="E88">
        <v>100</v>
      </c>
      <c r="F88" t="s">
        <v>242</v>
      </c>
      <c r="G88" t="str">
        <f t="shared" si="3"/>
        <v/>
      </c>
      <c r="H88">
        <v>3</v>
      </c>
      <c r="I88" s="21" t="str">
        <f>INDEX(AutoWaveAffinity[Auto Wave Affinity ID],MATCH('Mission Enemy Waves -- Boss'!K88,AutoWaveAffinity[QuestAffinityId],0))</f>
        <v>campaign-light</v>
      </c>
      <c r="K88" s="21">
        <f>INDEX(Missions!K:K,MATCH('Mission Enemy Waves -- Boss'!A:A,Missions!A:A,0))</f>
        <v>4</v>
      </c>
      <c r="L88" s="21">
        <f>INDEX(AffinityRel[AffinityWeak],MATCH(K88,AffinityRel[Affinity],0))</f>
        <v>5</v>
      </c>
      <c r="M88">
        <v>3</v>
      </c>
      <c r="O88" s="30"/>
      <c r="P88" s="21"/>
    </row>
    <row r="89" spans="1:16">
      <c r="A89" s="30">
        <v>88</v>
      </c>
      <c r="B89">
        <v>4</v>
      </c>
      <c r="C89" t="s">
        <v>13</v>
      </c>
      <c r="D89" s="79" t="str">
        <f t="shared" si="2"/>
        <v>b1088</v>
      </c>
      <c r="E89">
        <v>100</v>
      </c>
      <c r="F89" t="s">
        <v>242</v>
      </c>
      <c r="G89" t="str">
        <f t="shared" si="3"/>
        <v/>
      </c>
      <c r="H89">
        <v>3</v>
      </c>
      <c r="I89" s="21" t="str">
        <f>INDEX(AutoWaveAffinity[Auto Wave Affinity ID],MATCH('Mission Enemy Waves -- Boss'!K89,AutoWaveAffinity[QuestAffinityId],0))</f>
        <v>campaign-light</v>
      </c>
      <c r="K89" s="21">
        <f>INDEX(Missions!K:K,MATCH('Mission Enemy Waves -- Boss'!A:A,Missions!A:A,0))</f>
        <v>4</v>
      </c>
      <c r="L89" s="21">
        <f>INDEX(AffinityRel[AffinityWeak],MATCH(K89,AffinityRel[Affinity],0))</f>
        <v>5</v>
      </c>
      <c r="M89">
        <v>3</v>
      </c>
      <c r="O89" s="30"/>
      <c r="P89" s="21"/>
    </row>
    <row r="90" spans="1:16">
      <c r="A90" s="30">
        <v>89</v>
      </c>
      <c r="B90">
        <v>5</v>
      </c>
      <c r="C90" t="s">
        <v>13</v>
      </c>
      <c r="D90" s="79" t="str">
        <f t="shared" si="2"/>
        <v>b1089</v>
      </c>
      <c r="E90">
        <v>100</v>
      </c>
      <c r="F90" t="s">
        <v>242</v>
      </c>
      <c r="G90" t="str">
        <f t="shared" si="3"/>
        <v/>
      </c>
      <c r="H90">
        <v>3</v>
      </c>
      <c r="I90" s="21" t="str">
        <f>INDEX(AutoWaveAffinity[Auto Wave Affinity ID],MATCH('Mission Enemy Waves -- Boss'!K90,AutoWaveAffinity[QuestAffinityId],0))</f>
        <v>campaign-light</v>
      </c>
      <c r="K90" s="21">
        <f>INDEX(Missions!K:K,MATCH('Mission Enemy Waves -- Boss'!A:A,Missions!A:A,0))</f>
        <v>4</v>
      </c>
      <c r="L90" s="21">
        <f>INDEX(AffinityRel[AffinityWeak],MATCH(K90,AffinityRel[Affinity],0))</f>
        <v>5</v>
      </c>
      <c r="M90">
        <v>3</v>
      </c>
      <c r="O90" s="30"/>
      <c r="P90" s="21"/>
    </row>
    <row r="91" spans="1:16">
      <c r="A91" s="30">
        <v>90</v>
      </c>
      <c r="B91">
        <v>5</v>
      </c>
      <c r="C91" t="s">
        <v>13</v>
      </c>
      <c r="D91" s="79" t="str">
        <f t="shared" si="2"/>
        <v>b1090</v>
      </c>
      <c r="E91">
        <v>100</v>
      </c>
      <c r="F91" t="s">
        <v>242</v>
      </c>
      <c r="G91" t="str">
        <f t="shared" si="3"/>
        <v/>
      </c>
      <c r="H91">
        <v>3</v>
      </c>
      <c r="I91" s="21" t="str">
        <f>INDEX(AutoWaveAffinity[Auto Wave Affinity ID],MATCH('Mission Enemy Waves -- Boss'!K91,AutoWaveAffinity[QuestAffinityId],0))</f>
        <v>campaign-light</v>
      </c>
      <c r="K91" s="21">
        <f>INDEX(Missions!K:K,MATCH('Mission Enemy Waves -- Boss'!A:A,Missions!A:A,0))</f>
        <v>4</v>
      </c>
      <c r="L91" s="21">
        <f>INDEX(AffinityRel[AffinityWeak],MATCH(K91,AffinityRel[Affinity],0))</f>
        <v>5</v>
      </c>
      <c r="M91">
        <v>3</v>
      </c>
      <c r="O91" s="30"/>
      <c r="P91" s="21"/>
    </row>
    <row r="92" spans="1:16">
      <c r="A92" s="30">
        <v>91</v>
      </c>
      <c r="B92">
        <v>4</v>
      </c>
      <c r="C92" t="s">
        <v>13</v>
      </c>
      <c r="D92" s="79" t="str">
        <f t="shared" si="2"/>
        <v>b1091</v>
      </c>
      <c r="E92">
        <v>100</v>
      </c>
      <c r="F92" t="s">
        <v>242</v>
      </c>
      <c r="G92" t="str">
        <f t="shared" si="3"/>
        <v/>
      </c>
      <c r="H92">
        <v>3</v>
      </c>
      <c r="I92" s="21" t="str">
        <f>INDEX(AutoWaveAffinity[Auto Wave Affinity ID],MATCH('Mission Enemy Waves -- Boss'!K92,AutoWaveAffinity[QuestAffinityId],0))</f>
        <v>campaign-dark</v>
      </c>
      <c r="K92" s="21">
        <f>INDEX(Missions!K:K,MATCH('Mission Enemy Waves -- Boss'!A:A,Missions!A:A,0))</f>
        <v>5</v>
      </c>
      <c r="L92" s="21">
        <f>INDEX(AffinityRel[AffinityWeak],MATCH(K92,AffinityRel[Affinity],0))</f>
        <v>4</v>
      </c>
      <c r="M92">
        <v>3</v>
      </c>
      <c r="O92" s="30"/>
      <c r="P92" s="21"/>
    </row>
    <row r="93" spans="1:16">
      <c r="A93" s="30">
        <v>92</v>
      </c>
      <c r="B93">
        <v>3</v>
      </c>
      <c r="C93" t="s">
        <v>13</v>
      </c>
      <c r="D93" s="79" t="str">
        <f t="shared" si="2"/>
        <v>b1092</v>
      </c>
      <c r="E93">
        <v>100</v>
      </c>
      <c r="F93" t="s">
        <v>242</v>
      </c>
      <c r="G93" t="str">
        <f t="shared" si="3"/>
        <v/>
      </c>
      <c r="H93">
        <v>3</v>
      </c>
      <c r="I93" s="21" t="str">
        <f>INDEX(AutoWaveAffinity[Auto Wave Affinity ID],MATCH('Mission Enemy Waves -- Boss'!K93,AutoWaveAffinity[QuestAffinityId],0))</f>
        <v>campaign-dark</v>
      </c>
      <c r="K93" s="21">
        <f>INDEX(Missions!K:K,MATCH('Mission Enemy Waves -- Boss'!A:A,Missions!A:A,0))</f>
        <v>5</v>
      </c>
      <c r="L93" s="21">
        <f>INDEX(AffinityRel[AffinityWeak],MATCH(K93,AffinityRel[Affinity],0))</f>
        <v>4</v>
      </c>
      <c r="M93">
        <v>3</v>
      </c>
      <c r="O93" s="30"/>
      <c r="P93" s="21"/>
    </row>
    <row r="94" spans="1:16">
      <c r="A94" s="30">
        <v>93</v>
      </c>
      <c r="B94">
        <v>3</v>
      </c>
      <c r="C94" t="s">
        <v>13</v>
      </c>
      <c r="D94" s="79" t="str">
        <f t="shared" si="2"/>
        <v>b1093</v>
      </c>
      <c r="E94">
        <v>100</v>
      </c>
      <c r="F94" t="s">
        <v>242</v>
      </c>
      <c r="G94" t="str">
        <f t="shared" si="3"/>
        <v/>
      </c>
      <c r="H94">
        <v>3</v>
      </c>
      <c r="I94" s="21" t="str">
        <f>INDEX(AutoWaveAffinity[Auto Wave Affinity ID],MATCH('Mission Enemy Waves -- Boss'!K94,AutoWaveAffinity[QuestAffinityId],0))</f>
        <v>campaign-dark</v>
      </c>
      <c r="K94" s="21">
        <f>INDEX(Missions!K:K,MATCH('Mission Enemy Waves -- Boss'!A:A,Missions!A:A,0))</f>
        <v>5</v>
      </c>
      <c r="L94" s="21">
        <f>INDEX(AffinityRel[AffinityWeak],MATCH(K94,AffinityRel[Affinity],0))</f>
        <v>4</v>
      </c>
      <c r="M94">
        <v>3</v>
      </c>
      <c r="O94" s="30"/>
      <c r="P94" s="21"/>
    </row>
    <row r="95" spans="1:16">
      <c r="A95" s="30">
        <v>94</v>
      </c>
      <c r="B95">
        <v>5</v>
      </c>
      <c r="C95" t="s">
        <v>13</v>
      </c>
      <c r="D95" s="79" t="str">
        <f t="shared" si="2"/>
        <v>b1094</v>
      </c>
      <c r="E95">
        <v>100</v>
      </c>
      <c r="F95" t="s">
        <v>242</v>
      </c>
      <c r="G95" t="str">
        <f t="shared" si="3"/>
        <v/>
      </c>
      <c r="H95">
        <v>3</v>
      </c>
      <c r="I95" s="21" t="str">
        <f>INDEX(AutoWaveAffinity[Auto Wave Affinity ID],MATCH('Mission Enemy Waves -- Boss'!K95,AutoWaveAffinity[QuestAffinityId],0))</f>
        <v>campaign-dark</v>
      </c>
      <c r="K95" s="21">
        <f>INDEX(Missions!K:K,MATCH('Mission Enemy Waves -- Boss'!A:A,Missions!A:A,0))</f>
        <v>5</v>
      </c>
      <c r="L95" s="21">
        <f>INDEX(AffinityRel[AffinityWeak],MATCH(K95,AffinityRel[Affinity],0))</f>
        <v>4</v>
      </c>
      <c r="M95">
        <v>3</v>
      </c>
      <c r="O95" s="30"/>
      <c r="P95" s="21"/>
    </row>
    <row r="96" spans="1:16">
      <c r="A96" s="30">
        <v>95</v>
      </c>
      <c r="B96">
        <v>4</v>
      </c>
      <c r="C96" t="s">
        <v>13</v>
      </c>
      <c r="D96" s="79" t="str">
        <f t="shared" si="2"/>
        <v>b1095</v>
      </c>
      <c r="E96">
        <v>100</v>
      </c>
      <c r="F96" t="s">
        <v>242</v>
      </c>
      <c r="G96" t="str">
        <f t="shared" si="3"/>
        <v/>
      </c>
      <c r="H96">
        <v>3</v>
      </c>
      <c r="I96" s="21" t="str">
        <f>INDEX(AutoWaveAffinity[Auto Wave Affinity ID],MATCH('Mission Enemy Waves -- Boss'!K96,AutoWaveAffinity[QuestAffinityId],0))</f>
        <v>campaign-fire</v>
      </c>
      <c r="K96" s="21">
        <f>INDEX(Missions!K:K,MATCH('Mission Enemy Waves -- Boss'!A:A,Missions!A:A,0))</f>
        <v>1</v>
      </c>
      <c r="L96" s="21">
        <f>INDEX(AffinityRel[AffinityWeak],MATCH(K96,AffinityRel[Affinity],0))</f>
        <v>2</v>
      </c>
      <c r="M96">
        <v>3</v>
      </c>
    </row>
    <row r="97" spans="1:13">
      <c r="A97" s="30">
        <v>96</v>
      </c>
      <c r="B97">
        <v>4</v>
      </c>
      <c r="C97" t="s">
        <v>13</v>
      </c>
      <c r="D97" s="79" t="str">
        <f t="shared" si="2"/>
        <v>b1096</v>
      </c>
      <c r="E97">
        <v>100</v>
      </c>
      <c r="F97" t="s">
        <v>242</v>
      </c>
      <c r="G97" t="str">
        <f t="shared" si="3"/>
        <v/>
      </c>
      <c r="H97">
        <v>3</v>
      </c>
      <c r="I97" s="21" t="str">
        <f>INDEX(AutoWaveAffinity[Auto Wave Affinity ID],MATCH('Mission Enemy Waves -- Boss'!K97,AutoWaveAffinity[QuestAffinityId],0))</f>
        <v>campaign-fire</v>
      </c>
      <c r="K97" s="21">
        <f>INDEX(Missions!K:K,MATCH('Mission Enemy Waves -- Boss'!A:A,Missions!A:A,0))</f>
        <v>1</v>
      </c>
      <c r="L97" s="21">
        <f>INDEX(AffinityRel[AffinityWeak],MATCH(K97,AffinityRel[Affinity],0))</f>
        <v>2</v>
      </c>
      <c r="M97">
        <v>3</v>
      </c>
    </row>
    <row r="98" spans="1:13">
      <c r="A98" s="30">
        <v>97</v>
      </c>
      <c r="B98">
        <v>3</v>
      </c>
      <c r="C98" t="s">
        <v>13</v>
      </c>
      <c r="D98" s="79" t="str">
        <f t="shared" si="2"/>
        <v>b1097</v>
      </c>
      <c r="E98">
        <v>100</v>
      </c>
      <c r="F98" t="s">
        <v>242</v>
      </c>
      <c r="G98" t="str">
        <f t="shared" si="3"/>
        <v/>
      </c>
      <c r="H98">
        <v>3</v>
      </c>
      <c r="I98" s="21" t="str">
        <f>INDEX(AutoWaveAffinity[Auto Wave Affinity ID],MATCH('Mission Enemy Waves -- Boss'!K98,AutoWaveAffinity[QuestAffinityId],0))</f>
        <v>campaign-fire</v>
      </c>
      <c r="K98" s="21">
        <f>INDEX(Missions!K:K,MATCH('Mission Enemy Waves -- Boss'!A:A,Missions!A:A,0))</f>
        <v>1</v>
      </c>
      <c r="L98" s="21">
        <f>INDEX(AffinityRel[AffinityWeak],MATCH(K98,AffinityRel[Affinity],0))</f>
        <v>2</v>
      </c>
      <c r="M98">
        <v>3</v>
      </c>
    </row>
    <row r="99" spans="1:13">
      <c r="A99" s="30">
        <v>98</v>
      </c>
      <c r="B99">
        <v>5</v>
      </c>
      <c r="C99" t="s">
        <v>13</v>
      </c>
      <c r="D99" s="79" t="str">
        <f t="shared" si="2"/>
        <v>b1098</v>
      </c>
      <c r="E99">
        <v>100</v>
      </c>
      <c r="F99" t="s">
        <v>242</v>
      </c>
      <c r="G99" t="str">
        <f t="shared" si="3"/>
        <v/>
      </c>
      <c r="H99">
        <v>3</v>
      </c>
      <c r="I99" s="21" t="str">
        <f>INDEX(AutoWaveAffinity[Auto Wave Affinity ID],MATCH('Mission Enemy Waves -- Boss'!K99,AutoWaveAffinity[QuestAffinityId],0))</f>
        <v>campaign-fire</v>
      </c>
      <c r="K99" s="21">
        <f>INDEX(Missions!K:K,MATCH('Mission Enemy Waves -- Boss'!A:A,Missions!A:A,0))</f>
        <v>1</v>
      </c>
      <c r="L99" s="21">
        <f>INDEX(AffinityRel[AffinityWeak],MATCH(K99,AffinityRel[Affinity],0))</f>
        <v>2</v>
      </c>
      <c r="M99">
        <v>3</v>
      </c>
    </row>
    <row r="100" spans="1:13">
      <c r="A100" s="30">
        <v>99</v>
      </c>
      <c r="B100">
        <v>3</v>
      </c>
      <c r="C100" t="s">
        <v>13</v>
      </c>
      <c r="D100" s="79" t="str">
        <f t="shared" si="2"/>
        <v>b1099</v>
      </c>
      <c r="E100">
        <v>100</v>
      </c>
      <c r="F100" t="s">
        <v>242</v>
      </c>
      <c r="G100" t="str">
        <f t="shared" si="3"/>
        <v/>
      </c>
      <c r="H100">
        <v>3</v>
      </c>
      <c r="I100" s="21" t="str">
        <f>INDEX(AutoWaveAffinity[Auto Wave Affinity ID],MATCH('Mission Enemy Waves -- Boss'!K100,AutoWaveAffinity[QuestAffinityId],0))</f>
        <v>campaign-earth</v>
      </c>
      <c r="K100" s="21">
        <f>INDEX(Missions!K:K,MATCH('Mission Enemy Waves -- Boss'!A:A,Missions!A:A,0))</f>
        <v>2</v>
      </c>
      <c r="L100" s="21">
        <f>INDEX(AffinityRel[AffinityWeak],MATCH(K100,AffinityRel[Affinity],0))</f>
        <v>3</v>
      </c>
      <c r="M100">
        <v>3</v>
      </c>
    </row>
    <row r="101" spans="1:13">
      <c r="A101" s="30">
        <v>100</v>
      </c>
      <c r="B101">
        <v>3</v>
      </c>
      <c r="C101" t="s">
        <v>13</v>
      </c>
      <c r="D101" s="79" t="str">
        <f t="shared" si="2"/>
        <v>b1100</v>
      </c>
      <c r="E101">
        <v>100</v>
      </c>
      <c r="F101" t="s">
        <v>242</v>
      </c>
      <c r="G101" t="str">
        <f t="shared" si="3"/>
        <v/>
      </c>
      <c r="H101">
        <v>3</v>
      </c>
      <c r="I101" s="21" t="str">
        <f>INDEX(AutoWaveAffinity[Auto Wave Affinity ID],MATCH('Mission Enemy Waves -- Boss'!K101,AutoWaveAffinity[QuestAffinityId],0))</f>
        <v>campaign-earth</v>
      </c>
      <c r="K101" s="21">
        <f>INDEX(Missions!K:K,MATCH('Mission Enemy Waves -- Boss'!A:A,Missions!A:A,0))</f>
        <v>2</v>
      </c>
      <c r="L101" s="21">
        <f>INDEX(AffinityRel[AffinityWeak],MATCH(K101,AffinityRel[Affinity],0))</f>
        <v>3</v>
      </c>
      <c r="M101">
        <v>3</v>
      </c>
    </row>
    <row r="102" spans="1:13">
      <c r="A102" s="30">
        <v>101</v>
      </c>
      <c r="B102">
        <v>4</v>
      </c>
      <c r="C102" t="s">
        <v>13</v>
      </c>
      <c r="D102" s="79" t="str">
        <f t="shared" si="2"/>
        <v>b1101</v>
      </c>
      <c r="E102">
        <v>100</v>
      </c>
      <c r="F102" t="s">
        <v>242</v>
      </c>
      <c r="G102" t="str">
        <f t="shared" si="3"/>
        <v/>
      </c>
      <c r="H102">
        <v>3</v>
      </c>
      <c r="I102" s="21" t="str">
        <f>INDEX(AutoWaveAffinity[Auto Wave Affinity ID],MATCH('Mission Enemy Waves -- Boss'!K102,AutoWaveAffinity[QuestAffinityId],0))</f>
        <v>campaign-earth</v>
      </c>
      <c r="K102" s="21">
        <f>INDEX(Missions!K:K,MATCH('Mission Enemy Waves -- Boss'!A:A,Missions!A:A,0))</f>
        <v>2</v>
      </c>
      <c r="L102" s="21">
        <f>INDEX(AffinityRel[AffinityWeak],MATCH(K102,AffinityRel[Affinity],0))</f>
        <v>3</v>
      </c>
      <c r="M102">
        <v>3</v>
      </c>
    </row>
    <row r="103" spans="1:13">
      <c r="A103" s="30">
        <v>102</v>
      </c>
      <c r="B103">
        <v>5</v>
      </c>
      <c r="C103" t="s">
        <v>13</v>
      </c>
      <c r="D103" s="79" t="str">
        <f t="shared" si="2"/>
        <v>b1102</v>
      </c>
      <c r="E103">
        <v>100</v>
      </c>
      <c r="F103" t="s">
        <v>242</v>
      </c>
      <c r="G103" t="str">
        <f t="shared" si="3"/>
        <v/>
      </c>
      <c r="H103">
        <v>3</v>
      </c>
      <c r="I103" s="21" t="str">
        <f>INDEX(AutoWaveAffinity[Auto Wave Affinity ID],MATCH('Mission Enemy Waves -- Boss'!K103,AutoWaveAffinity[QuestAffinityId],0))</f>
        <v>campaign-earth</v>
      </c>
      <c r="K103" s="21">
        <f>INDEX(Missions!K:K,MATCH('Mission Enemy Waves -- Boss'!A:A,Missions!A:A,0))</f>
        <v>2</v>
      </c>
      <c r="L103" s="21">
        <f>INDEX(AffinityRel[AffinityWeak],MATCH(K103,AffinityRel[Affinity],0))</f>
        <v>3</v>
      </c>
      <c r="M103">
        <v>3</v>
      </c>
    </row>
    <row r="104" spans="1:13">
      <c r="A104" s="30">
        <v>103</v>
      </c>
      <c r="B104">
        <v>3</v>
      </c>
      <c r="C104" t="s">
        <v>13</v>
      </c>
      <c r="D104" s="79" t="str">
        <f t="shared" si="2"/>
        <v>b1103</v>
      </c>
      <c r="E104">
        <v>100</v>
      </c>
      <c r="F104" t="s">
        <v>242</v>
      </c>
      <c r="G104" t="str">
        <f t="shared" si="3"/>
        <v/>
      </c>
      <c r="H104">
        <v>3</v>
      </c>
      <c r="I104" s="21" t="str">
        <f>INDEX(AutoWaveAffinity[Auto Wave Affinity ID],MATCH('Mission Enemy Waves -- Boss'!K104,AutoWaveAffinity[QuestAffinityId],0))</f>
        <v>campaign-light</v>
      </c>
      <c r="K104" s="21">
        <f>INDEX(Missions!K:K,MATCH('Mission Enemy Waves -- Boss'!A:A,Missions!A:A,0))</f>
        <v>4</v>
      </c>
      <c r="L104" s="21">
        <f>INDEX(AffinityRel[AffinityWeak],MATCH(K104,AffinityRel[Affinity],0))</f>
        <v>5</v>
      </c>
      <c r="M104">
        <v>3</v>
      </c>
    </row>
    <row r="105" spans="1:13">
      <c r="A105" s="30">
        <v>104</v>
      </c>
      <c r="B105">
        <v>3</v>
      </c>
      <c r="C105" t="s">
        <v>13</v>
      </c>
      <c r="D105" s="79" t="str">
        <f t="shared" si="2"/>
        <v>b1104</v>
      </c>
      <c r="E105">
        <v>100</v>
      </c>
      <c r="F105" t="s">
        <v>242</v>
      </c>
      <c r="G105" t="str">
        <f t="shared" si="3"/>
        <v/>
      </c>
      <c r="H105">
        <v>3</v>
      </c>
      <c r="I105" s="21" t="str">
        <f>INDEX(AutoWaveAffinity[Auto Wave Affinity ID],MATCH('Mission Enemy Waves -- Boss'!K105,AutoWaveAffinity[QuestAffinityId],0))</f>
        <v>campaign-light</v>
      </c>
      <c r="K105" s="21">
        <f>INDEX(Missions!K:K,MATCH('Mission Enemy Waves -- Boss'!A:A,Missions!A:A,0))</f>
        <v>4</v>
      </c>
      <c r="L105" s="21">
        <f>INDEX(AffinityRel[AffinityWeak],MATCH(K105,AffinityRel[Affinity],0))</f>
        <v>5</v>
      </c>
      <c r="M105">
        <v>3</v>
      </c>
    </row>
    <row r="106" spans="1:13">
      <c r="A106" s="30">
        <v>105</v>
      </c>
      <c r="B106">
        <v>5</v>
      </c>
      <c r="C106" t="s">
        <v>13</v>
      </c>
      <c r="D106" s="79" t="str">
        <f t="shared" si="2"/>
        <v>b1105</v>
      </c>
      <c r="E106">
        <v>100</v>
      </c>
      <c r="F106" t="s">
        <v>242</v>
      </c>
      <c r="G106" t="str">
        <f t="shared" si="3"/>
        <v/>
      </c>
      <c r="H106">
        <v>3</v>
      </c>
      <c r="I106" s="21" t="str">
        <f>INDEX(AutoWaveAffinity[Auto Wave Affinity ID],MATCH('Mission Enemy Waves -- Boss'!K106,AutoWaveAffinity[QuestAffinityId],0))</f>
        <v>campaign-light</v>
      </c>
      <c r="K106" s="21">
        <f>INDEX(Missions!K:K,MATCH('Mission Enemy Waves -- Boss'!A:A,Missions!A:A,0))</f>
        <v>4</v>
      </c>
      <c r="L106" s="21">
        <f>INDEX(AffinityRel[AffinityWeak],MATCH(K106,AffinityRel[Affinity],0))</f>
        <v>5</v>
      </c>
      <c r="M106">
        <v>3</v>
      </c>
    </row>
    <row r="107" spans="1:13">
      <c r="A107" s="30">
        <v>106</v>
      </c>
      <c r="B107">
        <v>5</v>
      </c>
      <c r="C107" t="s">
        <v>13</v>
      </c>
      <c r="D107" s="79" t="str">
        <f t="shared" si="2"/>
        <v>b1106</v>
      </c>
      <c r="E107">
        <v>100</v>
      </c>
      <c r="F107" t="s">
        <v>242</v>
      </c>
      <c r="G107" t="str">
        <f t="shared" si="3"/>
        <v/>
      </c>
      <c r="H107">
        <v>3</v>
      </c>
      <c r="I107" s="21" t="str">
        <f>INDEX(AutoWaveAffinity[Auto Wave Affinity ID],MATCH('Mission Enemy Waves -- Boss'!K107,AutoWaveAffinity[QuestAffinityId],0))</f>
        <v>campaign-light</v>
      </c>
      <c r="K107" s="21">
        <f>INDEX(Missions!K:K,MATCH('Mission Enemy Waves -- Boss'!A:A,Missions!A:A,0))</f>
        <v>4</v>
      </c>
      <c r="L107" s="21">
        <f>INDEX(AffinityRel[AffinityWeak],MATCH(K107,AffinityRel[Affinity],0))</f>
        <v>5</v>
      </c>
      <c r="M107">
        <v>3</v>
      </c>
    </row>
    <row r="108" spans="1:13">
      <c r="A108" s="30">
        <v>107</v>
      </c>
      <c r="B108">
        <v>5</v>
      </c>
      <c r="C108" t="s">
        <v>13</v>
      </c>
      <c r="D108" s="79" t="str">
        <f t="shared" si="2"/>
        <v>b1107</v>
      </c>
      <c r="E108">
        <v>100</v>
      </c>
      <c r="F108" t="s">
        <v>242</v>
      </c>
      <c r="G108" t="str">
        <f t="shared" si="3"/>
        <v/>
      </c>
      <c r="H108">
        <v>3</v>
      </c>
      <c r="I108" s="21" t="str">
        <f>INDEX(AutoWaveAffinity[Auto Wave Affinity ID],MATCH('Mission Enemy Waves -- Boss'!K108,AutoWaveAffinity[QuestAffinityId],0))</f>
        <v>campaign-water</v>
      </c>
      <c r="K108" s="21">
        <f>INDEX(Missions!K:K,MATCH('Mission Enemy Waves -- Boss'!A:A,Missions!A:A,0))</f>
        <v>3</v>
      </c>
      <c r="L108" s="21">
        <f>INDEX(AffinityRel[AffinityWeak],MATCH(K108,AffinityRel[Affinity],0))</f>
        <v>1</v>
      </c>
      <c r="M108">
        <v>3</v>
      </c>
    </row>
    <row r="109" spans="1:13">
      <c r="A109" s="30">
        <v>108</v>
      </c>
      <c r="B109">
        <v>5</v>
      </c>
      <c r="C109" t="s">
        <v>13</v>
      </c>
      <c r="D109" s="79" t="str">
        <f t="shared" si="2"/>
        <v>b1108</v>
      </c>
      <c r="E109">
        <v>100</v>
      </c>
      <c r="F109" t="s">
        <v>242</v>
      </c>
      <c r="G109" t="str">
        <f t="shared" si="3"/>
        <v/>
      </c>
      <c r="H109">
        <v>3</v>
      </c>
      <c r="I109" s="21" t="str">
        <f>INDEX(AutoWaveAffinity[Auto Wave Affinity ID],MATCH('Mission Enemy Waves -- Boss'!K109,AutoWaveAffinity[QuestAffinityId],0))</f>
        <v>campaign-water</v>
      </c>
      <c r="K109" s="21">
        <f>INDEX(Missions!K:K,MATCH('Mission Enemy Waves -- Boss'!A:A,Missions!A:A,0))</f>
        <v>3</v>
      </c>
      <c r="L109" s="21">
        <f>INDEX(AffinityRel[AffinityWeak],MATCH(K109,AffinityRel[Affinity],0))</f>
        <v>1</v>
      </c>
      <c r="M109">
        <v>3</v>
      </c>
    </row>
    <row r="110" spans="1:13">
      <c r="A110" s="30">
        <v>109</v>
      </c>
      <c r="B110">
        <v>5</v>
      </c>
      <c r="C110" t="s">
        <v>13</v>
      </c>
      <c r="D110" s="79" t="str">
        <f t="shared" si="2"/>
        <v>b1109</v>
      </c>
      <c r="E110">
        <v>100</v>
      </c>
      <c r="F110" t="s">
        <v>242</v>
      </c>
      <c r="G110" t="str">
        <f t="shared" si="3"/>
        <v/>
      </c>
      <c r="H110">
        <v>3</v>
      </c>
      <c r="I110" s="21" t="str">
        <f>INDEX(AutoWaveAffinity[Auto Wave Affinity ID],MATCH('Mission Enemy Waves -- Boss'!K110,AutoWaveAffinity[QuestAffinityId],0))</f>
        <v>campaign-water</v>
      </c>
      <c r="K110" s="21">
        <f>INDEX(Missions!K:K,MATCH('Mission Enemy Waves -- Boss'!A:A,Missions!A:A,0))</f>
        <v>3</v>
      </c>
      <c r="L110" s="21">
        <f>INDEX(AffinityRel[AffinityWeak],MATCH(K110,AffinityRel[Affinity],0))</f>
        <v>1</v>
      </c>
      <c r="M110">
        <v>3</v>
      </c>
    </row>
    <row r="111" spans="1:13">
      <c r="A111" s="30">
        <v>110</v>
      </c>
      <c r="B111">
        <v>5</v>
      </c>
      <c r="C111" t="s">
        <v>13</v>
      </c>
      <c r="D111" s="79" t="str">
        <f t="shared" si="2"/>
        <v>b1110</v>
      </c>
      <c r="E111">
        <v>100</v>
      </c>
      <c r="F111" t="s">
        <v>242</v>
      </c>
      <c r="G111" t="str">
        <f t="shared" si="3"/>
        <v/>
      </c>
      <c r="H111">
        <v>3</v>
      </c>
      <c r="I111" s="21" t="str">
        <f>INDEX(AutoWaveAffinity[Auto Wave Affinity ID],MATCH('Mission Enemy Waves -- Boss'!K111,AutoWaveAffinity[QuestAffinityId],0))</f>
        <v>campaign-water</v>
      </c>
      <c r="K111" s="21">
        <f>INDEX(Missions!K:K,MATCH('Mission Enemy Waves -- Boss'!A:A,Missions!A:A,0))</f>
        <v>3</v>
      </c>
      <c r="L111" s="21">
        <f>INDEX(AffinityRel[AffinityWeak],MATCH(K111,AffinityRel[Affinity],0))</f>
        <v>1</v>
      </c>
      <c r="M111">
        <v>3</v>
      </c>
    </row>
  </sheetData>
  <sortState ref="A2:AM641">
    <sortCondition ref="C2:C641"/>
    <sortCondition ref="A2:A641"/>
    <sortCondition ref="B2:B641"/>
  </sortState>
  <pageMargins left="0.78749999999999998" right="0.78749999999999998" top="1.05277777777778" bottom="1.05277777777778" header="0.78749999999999998" footer="0.78749999999999998"/>
  <pageSetup firstPageNumber="0" orientation="portrait" horizontalDpi="4294967292" verticalDpi="4294967292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D15" sqref="D15"/>
    </sheetView>
  </sheetViews>
  <sheetFormatPr baseColWidth="10" defaultRowHeight="15" x14ac:dyDescent="0"/>
  <cols>
    <col min="1" max="1" width="20.5703125" customWidth="1"/>
    <col min="2" max="2" width="13.28515625" customWidth="1"/>
    <col min="3" max="3" width="14.5703125" customWidth="1"/>
    <col min="4" max="4" width="15" customWidth="1"/>
    <col min="5" max="5" width="14.42578125" customWidth="1"/>
    <col min="6" max="6" width="14" customWidth="1"/>
    <col min="7" max="7" width="4.28515625" style="32" customWidth="1"/>
    <col min="8" max="8" width="16.42578125" customWidth="1"/>
  </cols>
  <sheetData>
    <row r="1" spans="1:8" ht="16">
      <c r="A1" s="13" t="s">
        <v>1253</v>
      </c>
      <c r="B1" s="216" t="s">
        <v>1240</v>
      </c>
      <c r="C1" s="216" t="s">
        <v>1241</v>
      </c>
      <c r="D1" s="216" t="s">
        <v>1242</v>
      </c>
      <c r="E1" s="216" t="s">
        <v>1243</v>
      </c>
      <c r="F1" s="216" t="s">
        <v>1244</v>
      </c>
      <c r="G1" s="218" t="s">
        <v>467</v>
      </c>
      <c r="H1" s="216" t="s">
        <v>1250</v>
      </c>
    </row>
    <row r="2" spans="1:8">
      <c r="A2" t="s">
        <v>1245</v>
      </c>
      <c r="B2" s="52">
        <v>75</v>
      </c>
      <c r="C2" s="52">
        <v>0</v>
      </c>
      <c r="D2" s="52">
        <v>25</v>
      </c>
      <c r="E2" s="52">
        <v>0</v>
      </c>
      <c r="F2" s="52">
        <v>0</v>
      </c>
      <c r="G2" s="219"/>
      <c r="H2" s="52">
        <v>1</v>
      </c>
    </row>
    <row r="3" spans="1:8">
      <c r="A3" t="s">
        <v>1246</v>
      </c>
      <c r="B3" s="52">
        <v>25</v>
      </c>
      <c r="C3" s="52">
        <v>75</v>
      </c>
      <c r="D3" s="52">
        <v>0</v>
      </c>
      <c r="E3" s="52">
        <v>0</v>
      </c>
      <c r="F3" s="52">
        <v>0</v>
      </c>
      <c r="G3" s="219"/>
      <c r="H3" s="52">
        <v>2</v>
      </c>
    </row>
    <row r="4" spans="1:8">
      <c r="A4" t="s">
        <v>1247</v>
      </c>
      <c r="B4" s="52">
        <v>0</v>
      </c>
      <c r="C4" s="52">
        <v>25</v>
      </c>
      <c r="D4" s="52">
        <v>75</v>
      </c>
      <c r="E4" s="52">
        <v>0</v>
      </c>
      <c r="F4" s="52">
        <v>0</v>
      </c>
      <c r="G4" s="219"/>
      <c r="H4" s="52">
        <v>3</v>
      </c>
    </row>
    <row r="5" spans="1:8">
      <c r="A5" t="s">
        <v>1248</v>
      </c>
      <c r="B5" s="52">
        <v>5</v>
      </c>
      <c r="C5" s="52">
        <v>5</v>
      </c>
      <c r="D5" s="52">
        <v>5</v>
      </c>
      <c r="E5" s="52">
        <v>85</v>
      </c>
      <c r="F5" s="52">
        <v>0</v>
      </c>
      <c r="G5" s="219"/>
      <c r="H5" s="52">
        <v>4</v>
      </c>
    </row>
    <row r="6" spans="1:8">
      <c r="A6" t="s">
        <v>1249</v>
      </c>
      <c r="B6" s="52">
        <v>5</v>
      </c>
      <c r="C6" s="52">
        <v>5</v>
      </c>
      <c r="D6" s="52">
        <v>5</v>
      </c>
      <c r="E6" s="52">
        <v>0</v>
      </c>
      <c r="F6" s="52">
        <v>85</v>
      </c>
      <c r="G6" s="219"/>
      <c r="H6" s="52">
        <v>5</v>
      </c>
    </row>
    <row r="8" spans="1:8">
      <c r="A8" s="13"/>
      <c r="B8" s="13"/>
      <c r="C8" s="13"/>
    </row>
    <row r="9" spans="1:8" ht="16">
      <c r="B9" s="217"/>
    </row>
    <row r="10" spans="1:8" ht="16">
      <c r="B10" s="217"/>
    </row>
    <row r="11" spans="1:8" ht="16">
      <c r="B11" s="217"/>
    </row>
    <row r="12" spans="1:8" ht="16">
      <c r="B12" s="217"/>
    </row>
    <row r="13" spans="1:8" ht="16">
      <c r="B13" s="217"/>
    </row>
  </sheetData>
  <conditionalFormatting sqref="B1:H1">
    <cfRule type="containsText" dxfId="313" priority="16" operator="containsText" text="Light">
      <formula>NOT(ISERROR(SEARCH("Light",B1)))</formula>
    </cfRule>
    <cfRule type="containsText" dxfId="312" priority="17" operator="containsText" text="Dark">
      <formula>NOT(ISERROR(SEARCH("Dark",B1)))</formula>
    </cfRule>
    <cfRule type="containsText" dxfId="311" priority="18" operator="containsText" text="Fire">
      <formula>NOT(ISERROR(SEARCH("Fire",B1)))</formula>
    </cfRule>
    <cfRule type="containsText" dxfId="310" priority="19" operator="containsText" text="Water">
      <formula>NOT(ISERROR(SEARCH("Water",B1)))</formula>
    </cfRule>
    <cfRule type="containsText" dxfId="309" priority="20" operator="containsText" text="Earth">
      <formula>NOT(ISERROR(SEARCH("Earth",B1)))</formula>
    </cfRule>
  </conditionalFormatting>
  <conditionalFormatting sqref="B9:B13">
    <cfRule type="containsText" dxfId="308" priority="1" operator="containsText" text="Light">
      <formula>NOT(ISERROR(SEARCH("Light",B9)))</formula>
    </cfRule>
    <cfRule type="containsText" dxfId="307" priority="2" operator="containsText" text="Dark">
      <formula>NOT(ISERROR(SEARCH("Dark",B9)))</formula>
    </cfRule>
    <cfRule type="containsText" dxfId="306" priority="3" operator="containsText" text="Fire">
      <formula>NOT(ISERROR(SEARCH("Fire",B9)))</formula>
    </cfRule>
    <cfRule type="containsText" dxfId="305" priority="4" operator="containsText" text="Water">
      <formula>NOT(ISERROR(SEARCH("Water",B9)))</formula>
    </cfRule>
    <cfRule type="containsText" dxfId="304" priority="5" operator="containsText" text="Earth">
      <formula>NOT(ISERROR(SEARCH("Earth",B9)))</formula>
    </cfRule>
  </conditionalFormatting>
  <pageMargins left="0.75" right="0.75" top="1" bottom="1" header="0.5" footer="0.5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I659"/>
  <sheetViews>
    <sheetView workbookViewId="0">
      <selection activeCell="AC26" sqref="AC26"/>
    </sheetView>
  </sheetViews>
  <sheetFormatPr baseColWidth="10" defaultColWidth="8.7109375" defaultRowHeight="15" x14ac:dyDescent="0"/>
  <cols>
    <col min="1" max="1" width="16" style="40" customWidth="1"/>
    <col min="2" max="2" width="110" bestFit="1" customWidth="1"/>
    <col min="3" max="3" width="17.7109375" bestFit="1" customWidth="1"/>
    <col min="4" max="4" width="2.28515625" style="32" customWidth="1"/>
    <col min="10" max="10" width="10.140625" customWidth="1"/>
    <col min="11" max="11" width="2" style="21" bestFit="1" customWidth="1"/>
    <col min="12" max="12" width="7.42578125" customWidth="1"/>
    <col min="13" max="13" width="2" bestFit="1" customWidth="1"/>
    <col min="14" max="14" width="7.42578125" customWidth="1"/>
    <col min="15" max="15" width="2" bestFit="1" customWidth="1"/>
    <col min="16" max="16" width="7.42578125" customWidth="1"/>
    <col min="17" max="17" width="2" bestFit="1" customWidth="1"/>
    <col min="18" max="18" width="7.42578125" customWidth="1"/>
    <col min="19" max="19" width="6.42578125" customWidth="1"/>
    <col min="20" max="20" width="2" customWidth="1"/>
    <col min="21" max="21" width="6.42578125" customWidth="1"/>
    <col min="22" max="22" width="2" customWidth="1"/>
    <col min="23" max="23" width="6.42578125" customWidth="1"/>
    <col min="24" max="24" width="2" customWidth="1"/>
    <col min="25" max="25" width="6.42578125" customWidth="1"/>
    <col min="26" max="26" width="2" customWidth="1"/>
    <col min="27" max="27" width="6.42578125" customWidth="1"/>
    <col min="28" max="28" width="12.42578125" customWidth="1"/>
    <col min="29" max="29" width="12.7109375" customWidth="1"/>
    <col min="30" max="30" width="10" customWidth="1"/>
    <col min="31" max="31" width="7" bestFit="1" customWidth="1"/>
    <col min="32" max="32" width="7.7109375" bestFit="1" customWidth="1"/>
    <col min="33" max="33" width="7" bestFit="1" customWidth="1"/>
    <col min="34" max="34" width="14.7109375" customWidth="1"/>
    <col min="35" max="35" width="12.42578125" bestFit="1" customWidth="1"/>
    <col min="36" max="36" width="9.85546875" bestFit="1" customWidth="1"/>
    <col min="37" max="37" width="8" bestFit="1" customWidth="1"/>
    <col min="38" max="38" width="16.28515625" bestFit="1" customWidth="1"/>
    <col min="39" max="39" width="15.28515625" bestFit="1" customWidth="1"/>
    <col min="40" max="40" width="7.85546875" bestFit="1" customWidth="1"/>
    <col min="41" max="41" width="5" bestFit="1" customWidth="1"/>
    <col min="42" max="42" width="9.28515625" bestFit="1" customWidth="1"/>
    <col min="43" max="43" width="11" customWidth="1"/>
    <col min="44" max="44" width="13.28515625" bestFit="1" customWidth="1"/>
    <col min="45" max="45" width="10.42578125" bestFit="1" customWidth="1"/>
    <col min="46" max="46" width="26.85546875" bestFit="1" customWidth="1"/>
    <col min="47" max="47" width="7" bestFit="1" customWidth="1"/>
    <col min="48" max="48" width="2" bestFit="1" customWidth="1"/>
    <col min="49" max="49" width="10.140625" bestFit="1" customWidth="1"/>
    <col min="50" max="50" width="10.85546875" bestFit="1" customWidth="1"/>
    <col min="51" max="53" width="3.140625" bestFit="1" customWidth="1"/>
  </cols>
  <sheetData>
    <row r="1" spans="1:61" s="13" customFormat="1">
      <c r="A1" s="206" t="s">
        <v>36</v>
      </c>
      <c r="B1" s="191" t="s">
        <v>90</v>
      </c>
      <c r="C1" s="25" t="s">
        <v>31</v>
      </c>
      <c r="D1" s="44"/>
      <c r="E1" s="202" t="s">
        <v>463</v>
      </c>
      <c r="F1" s="202" t="s">
        <v>464</v>
      </c>
      <c r="G1" s="202" t="s">
        <v>456</v>
      </c>
      <c r="H1" s="202" t="s">
        <v>461</v>
      </c>
      <c r="I1" s="202" t="s">
        <v>450</v>
      </c>
      <c r="J1" s="46" t="s">
        <v>275</v>
      </c>
      <c r="K1" s="46"/>
      <c r="L1" s="46" t="s">
        <v>276</v>
      </c>
      <c r="M1" s="46"/>
      <c r="N1" s="46" t="s">
        <v>277</v>
      </c>
      <c r="O1" s="46"/>
      <c r="P1" s="46" t="s">
        <v>278</v>
      </c>
      <c r="Q1" s="46"/>
      <c r="R1" s="46" t="s">
        <v>279</v>
      </c>
      <c r="S1" s="177" t="s">
        <v>985</v>
      </c>
      <c r="T1" s="177"/>
      <c r="U1" s="177" t="s">
        <v>986</v>
      </c>
      <c r="V1" s="177"/>
      <c r="W1" s="177" t="s">
        <v>987</v>
      </c>
      <c r="X1" s="177"/>
      <c r="Y1" s="177" t="s">
        <v>988</v>
      </c>
      <c r="Z1" s="177"/>
      <c r="AA1" s="177" t="s">
        <v>989</v>
      </c>
      <c r="AB1" s="178" t="s">
        <v>1033</v>
      </c>
    </row>
    <row r="2" spans="1:61">
      <c r="A2" s="43" t="s">
        <v>190</v>
      </c>
      <c r="B2" s="85" t="str">
        <f>CONCATENATE(J2,K2,L2,M2,N2,O2,P2,Q2,R2)</f>
        <v>b1001, b1004</v>
      </c>
      <c r="C2" s="60" t="str">
        <f>I2&amp;S2&amp;U2&amp;W2&amp;Y2&amp;AA2</f>
        <v>2SS</v>
      </c>
      <c r="I2">
        <f t="shared" ref="I2" si="0">COUNTIF(J2:R2,", ")+1</f>
        <v>2</v>
      </c>
      <c r="J2" t="s">
        <v>469</v>
      </c>
      <c r="K2" s="21" t="str">
        <f>IF(L2="","",", ")</f>
        <v xml:space="preserve">, </v>
      </c>
      <c r="L2" t="s">
        <v>292</v>
      </c>
      <c r="M2" s="21" t="str">
        <f>IF(N2="","",", ")</f>
        <v/>
      </c>
      <c r="N2" t="s">
        <v>242</v>
      </c>
      <c r="O2" s="21" t="str">
        <f>IF(P2="","",", ")</f>
        <v/>
      </c>
      <c r="P2" t="s">
        <v>242</v>
      </c>
      <c r="Q2" s="21" t="str">
        <f>IF(R2="","",", ")</f>
        <v/>
      </c>
      <c r="R2" t="s">
        <v>242</v>
      </c>
      <c r="S2" t="s">
        <v>398</v>
      </c>
      <c r="U2" t="s">
        <v>398</v>
      </c>
      <c r="AB2" s="52" t="str">
        <f>IF(COUNTIF(S2:AA2,"M")&gt;2,"!!!","")&amp;IFERROR(INDEX('OLD Mission Enemy Waves'!A:A,MATCH('Enemy Waves'!A2,'OLD Mission Enemy Waves'!D:D,0)),"--")</f>
        <v>--</v>
      </c>
      <c r="AG2" s="13" t="s">
        <v>465</v>
      </c>
      <c r="AK2" s="13" t="s">
        <v>528</v>
      </c>
    </row>
    <row r="3" spans="1:61">
      <c r="A3" s="41" t="s">
        <v>314</v>
      </c>
      <c r="B3" s="1" t="str">
        <f>CONCATENATE(J3,K3,L3,M3,N3,O3,P3,Q3,R3)</f>
        <v>tutorial01, tutorial01</v>
      </c>
      <c r="C3" s="60" t="str">
        <f t="shared" ref="C3:C5" si="1">I3&amp;S3&amp;U3&amp;W3&amp;Y3&amp;AA3</f>
        <v>2SS</v>
      </c>
      <c r="I3">
        <v>2</v>
      </c>
      <c r="J3" t="s">
        <v>313</v>
      </c>
      <c r="K3" s="21" t="str">
        <f>IF(L3="","",", ")</f>
        <v xml:space="preserve">, </v>
      </c>
      <c r="L3" t="s">
        <v>313</v>
      </c>
      <c r="M3" s="21" t="str">
        <f>IF(N3="","",", ")</f>
        <v/>
      </c>
      <c r="N3" t="s">
        <v>242</v>
      </c>
      <c r="O3" s="21" t="str">
        <f>IF(P3="","",", ")</f>
        <v/>
      </c>
      <c r="P3" t="s">
        <v>242</v>
      </c>
      <c r="Q3" s="21" t="str">
        <f>IF(R3="","",", ")</f>
        <v/>
      </c>
      <c r="R3" t="s">
        <v>242</v>
      </c>
      <c r="S3" t="s">
        <v>398</v>
      </c>
      <c r="U3" t="s">
        <v>398</v>
      </c>
      <c r="AB3" s="52" t="str">
        <f>IF(COUNTIF(S3:AA3,"M")&gt;2,"!!!","")&amp;IFERROR(INDEX('OLD Mission Enemy Waves'!A:A,MATCH('Enemy Waves'!A3,'OLD Mission Enemy Waves'!D:D,0)),"--")</f>
        <v>tutorial1</v>
      </c>
      <c r="AG3" t="s">
        <v>228</v>
      </c>
      <c r="AH3" t="s">
        <v>466</v>
      </c>
      <c r="AK3" t="s">
        <v>520</v>
      </c>
    </row>
    <row r="4" spans="1:61">
      <c r="A4" s="41" t="s">
        <v>315</v>
      </c>
      <c r="B4" s="1" t="str">
        <f>CONCATENATE(J4,K4,L4,M4,N4,O4,P4,Q4,R4)</f>
        <v>tutorial01, tutorial02, tutorial01</v>
      </c>
      <c r="C4" s="60" t="str">
        <f t="shared" si="1"/>
        <v>3SSS</v>
      </c>
      <c r="I4">
        <v>3</v>
      </c>
      <c r="J4" t="s">
        <v>313</v>
      </c>
      <c r="K4" s="21" t="str">
        <f>IF(L4="","",", ")</f>
        <v xml:space="preserve">, </v>
      </c>
      <c r="L4" t="s">
        <v>317</v>
      </c>
      <c r="M4" s="21" t="str">
        <f>IF(N4="","",", ")</f>
        <v xml:space="preserve">, </v>
      </c>
      <c r="N4" s="21" t="s">
        <v>313</v>
      </c>
      <c r="O4" s="21" t="str">
        <f>IF(P4="","",", ")</f>
        <v/>
      </c>
      <c r="P4" t="s">
        <v>242</v>
      </c>
      <c r="Q4" s="21" t="str">
        <f>IF(R4="","",", ")</f>
        <v/>
      </c>
      <c r="R4" t="s">
        <v>242</v>
      </c>
      <c r="S4" t="s">
        <v>398</v>
      </c>
      <c r="U4" t="s">
        <v>398</v>
      </c>
      <c r="W4" t="s">
        <v>398</v>
      </c>
      <c r="AB4" s="52" t="str">
        <f>IF(COUNTIF(S4:AA4,"M")&gt;2,"!!!","")&amp;IFERROR(INDEX('OLD Mission Enemy Waves'!A:A,MATCH('Enemy Waves'!A4,'OLD Mission Enemy Waves'!D:D,0)),"--")</f>
        <v>tutorial1</v>
      </c>
      <c r="AG4">
        <v>1</v>
      </c>
      <c r="AH4">
        <v>2</v>
      </c>
      <c r="AL4" t="s">
        <v>521</v>
      </c>
    </row>
    <row r="5" spans="1:61">
      <c r="A5" s="41" t="s">
        <v>316</v>
      </c>
      <c r="B5" s="1" t="str">
        <f>CONCATENATE(J5,K5,L5,M5,N5,O5,P5,Q5,R5)</f>
        <v>tutorialBoss</v>
      </c>
      <c r="C5" s="60" t="str">
        <f t="shared" si="1"/>
        <v>1L</v>
      </c>
      <c r="I5">
        <v>1</v>
      </c>
      <c r="J5" t="s">
        <v>318</v>
      </c>
      <c r="K5" s="21" t="str">
        <f>IF(L5="","",", ")</f>
        <v/>
      </c>
      <c r="M5" s="21" t="str">
        <f>IF(N5="","",", ")</f>
        <v/>
      </c>
      <c r="N5" t="s">
        <v>242</v>
      </c>
      <c r="O5" s="21" t="str">
        <f>IF(P5="","",", ")</f>
        <v/>
      </c>
      <c r="P5" t="s">
        <v>242</v>
      </c>
      <c r="Q5" s="21" t="str">
        <f>IF(R5="","",", ")</f>
        <v/>
      </c>
      <c r="R5" t="s">
        <v>242</v>
      </c>
      <c r="S5" t="s">
        <v>396</v>
      </c>
      <c r="AB5" s="52" t="str">
        <f>IF(COUNTIF(S5:AA5,"M")&gt;2,"!!!","")&amp;IFERROR(INDEX('OLD Mission Enemy Waves'!A:A,MATCH('Enemy Waves'!A5,'OLD Mission Enemy Waves'!D:D,0)),"--")</f>
        <v>tutorial1</v>
      </c>
      <c r="AG5">
        <v>2</v>
      </c>
      <c r="AH5">
        <v>3</v>
      </c>
      <c r="AK5" t="s">
        <v>522</v>
      </c>
      <c r="BI5" s="13" t="s">
        <v>1026</v>
      </c>
    </row>
    <row r="6" spans="1:61">
      <c r="A6" s="234"/>
      <c r="B6" s="32"/>
      <c r="C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G6">
        <v>3</v>
      </c>
      <c r="AH6">
        <v>1</v>
      </c>
      <c r="AL6" t="s">
        <v>523</v>
      </c>
      <c r="BI6" t="s">
        <v>409</v>
      </c>
    </row>
    <row r="7" spans="1:61">
      <c r="A7" s="29">
        <v>2310011</v>
      </c>
      <c r="B7" s="1" t="str">
        <f t="shared" ref="B7" si="2">CONCATENATE(J7,K7,L7,M7,N7,O7,P7,Q7,R7)</f>
        <v>2T_r1_Earth_HorseArcher_e1, 2T_r1_Earth_HorseArcher_e1</v>
      </c>
      <c r="C7" s="60" t="str">
        <f t="shared" ref="C7" si="3">I7&amp;S7&amp;U7&amp;W7&amp;Y7&amp;AA7</f>
        <v>2SS</v>
      </c>
      <c r="E7">
        <f>INDEX('OLD Mission Enemy Waves'!K:K,MATCH('Enemy Waves'!$A7,'OLD Mission Enemy Waves'!$D:$D,0))</f>
        <v>2</v>
      </c>
      <c r="F7">
        <f>INDEX('OLD Mission Enemy Waves'!L:L,MATCH('Enemy Waves'!$A7,'OLD Mission Enemy Waves'!$D:$D,0))</f>
        <v>3</v>
      </c>
      <c r="G7">
        <f>INDEX('OLD Mission Enemy Waves'!M:M,MATCH('Enemy Waves'!$A7,'OLD Mission Enemy Waves'!$D:$D,0))</f>
        <v>1</v>
      </c>
      <c r="H7">
        <f>INDEX('OLD Mission Enemy Waves'!N:N,MATCH('Enemy Waves'!$A7,'OLD Mission Enemy Waves'!$D:$D,0))</f>
        <v>2200</v>
      </c>
      <c r="I7">
        <f>INT(LEFT(H7,1))</f>
        <v>2</v>
      </c>
      <c r="J7" t="str">
        <f t="array" ref="J7">IFERROR(INDEX(ePool[Enemy ID],MATCH($G7&amp;INDEX($E7:$F7,1,INDEX(Table12[],MATCH($I7,Table12[eCount],0),MATCH(J$1,Table12[#Headers],0)))&amp;INDEX(eClassWave[],MATCH($H7,eClassWave[eClassWave],0),MATCH(J$1,eClassWave[#Headers],0)),ePool[Enemy Group ID]&amp;ePool[AffinityId]&amp;ePool[eClass],0)),"")</f>
        <v>2T_r1_Earth_HorseArcher_e1</v>
      </c>
      <c r="K7" s="21" t="str">
        <f t="shared" ref="K7" si="4">IF(L7="","",", ")</f>
        <v xml:space="preserve">, </v>
      </c>
      <c r="L7" t="str">
        <f t="array" ref="L7">IFERROR(INDEX(ePool[Enemy ID],MATCH($G7&amp;INDEX($E7:$F7,1,INDEX(Table12[],MATCH($I7,Table12[eCount],0),MATCH(L$1,Table12[#Headers],0)))&amp;INDEX(eClassWave[],MATCH($H7,eClassWave[eClassWave],0),MATCH(L$1,eClassWave[#Headers],0)),ePool[Enemy Group ID]&amp;ePool[AffinityId]&amp;ePool[eClass],0)),"")</f>
        <v>2T_r1_Earth_HorseArcher_e1</v>
      </c>
      <c r="M7" s="21" t="str">
        <f t="shared" ref="M7" si="5">IF(N7="","",", ")</f>
        <v/>
      </c>
      <c r="N7" t="str">
        <f t="array" ref="N7">IFERROR(INDEX(ePool[Enemy ID],MATCH($G7&amp;INDEX($E7:$F7,1,INDEX(Table12[],MATCH($I7,Table12[eCount],0),MATCH(N$1,Table12[#Headers],0)))&amp;INDEX(eClassWave[],MATCH($H7,eClassWave[eClassWave],0),MATCH(N$1,eClassWave[#Headers],0)),ePool[Enemy Group ID]&amp;ePool[AffinityId]&amp;ePool[eClass],0)),"")</f>
        <v/>
      </c>
      <c r="O7" s="21" t="str">
        <f t="shared" ref="O7" si="6">IF(P7="","",", ")</f>
        <v/>
      </c>
      <c r="P7" t="str">
        <f t="array" ref="P7">IFERROR(INDEX(ePool[Enemy ID],MATCH($G7&amp;INDEX($E7:$F7,1,INDEX(Table12[],MATCH($I7,Table12[eCount],0),MATCH(P$1,Table12[#Headers],0)))&amp;INDEX(eClassWave[],MATCH($H7,eClassWave[eClassWave],0),MATCH(P$1,eClassWave[#Headers],0)),ePool[Enemy Group ID]&amp;ePool[AffinityId]&amp;ePool[eClass],0)),"")</f>
        <v/>
      </c>
      <c r="Q7" s="21" t="str">
        <f t="shared" ref="Q7" si="7">IF(R7="","",", ")</f>
        <v/>
      </c>
      <c r="R7" t="str">
        <f t="array" ref="R7">IFERROR(INDEX(ePool[Enemy ID],MATCH($G7&amp;INDEX($E7:$F7,1,INDEX(Table12[],MATCH($I7,Table12[eCount],0),MATCH(R$1,Table12[#Headers],0)))&amp;INDEX(eClassWave[],MATCH($H7,eClassWave[eClassWave],0),MATCH(R$1,eClassWave[#Headers],0)),ePool[Enemy Group ID]&amp;ePool[AffinityId]&amp;ePool[eClass],0)),"")</f>
        <v/>
      </c>
      <c r="S7" t="str">
        <f>IFERROR(INDEX(Table10[Size],MATCH(INDEX(Enemies!$X:$X,MATCH('Enemy Waves'!J7,Enemies!$A:$A,0)),Table10[ID],0)),"")</f>
        <v>S</v>
      </c>
      <c r="U7" t="str">
        <f>IFERROR(INDEX(Table10[Size],MATCH(INDEX(Enemies!$X:$X,MATCH('Enemy Waves'!L7,Enemies!$A:$A,0)),Table10[ID],0)),"")</f>
        <v>S</v>
      </c>
      <c r="W7" t="str">
        <f>IFERROR(INDEX(Table10[Size],MATCH(INDEX(Enemies!$X:$X,MATCH('Enemy Waves'!N7,Enemies!$A:$A,0)),Table10[ID],0)),"")</f>
        <v/>
      </c>
      <c r="Y7" t="str">
        <f>IFERROR(INDEX(Table10[Size],MATCH(INDEX(Enemies!$X:$X,MATCH('Enemy Waves'!P7,Enemies!$A:$A,0)),Table10[ID],0)),"")</f>
        <v/>
      </c>
      <c r="AA7" t="str">
        <f>IFERROR(INDEX(Table10[Size],MATCH(INDEX(Enemies!$X:$X,MATCH('Enemy Waves'!R7,Enemies!$A:$A,0)),Table10[ID],0)),"")</f>
        <v/>
      </c>
      <c r="AB7" s="52" t="str">
        <f>IF(COUNTIF(S7:AA7,"M")&gt;2,"!!!","")&amp;IFERROR(INDEX('OLD Mission Enemy Waves'!A:A,MATCH('Enemy Waves'!A7,'OLD Mission Enemy Waves'!D:D,0)),"--")</f>
        <v>1</v>
      </c>
      <c r="AG7">
        <v>4</v>
      </c>
      <c r="AH7">
        <v>5</v>
      </c>
      <c r="AK7" t="s">
        <v>527</v>
      </c>
      <c r="BI7" t="s">
        <v>409</v>
      </c>
    </row>
    <row r="8" spans="1:61">
      <c r="A8" s="29">
        <v>2310012</v>
      </c>
      <c r="B8" s="1" t="str">
        <f t="shared" ref="B8:B71" si="8">CONCATENATE(J8,K8,L8,M8,N8,O8,P8,Q8,R8)</f>
        <v>2T_r1_Water_Reaver_e1, 2T_r1_Earth_HorseArcher_e1, 2T_r1_Water_Reaver_e1</v>
      </c>
      <c r="C8" s="60" t="str">
        <f t="shared" ref="C8:C71" si="9">I8&amp;S8&amp;U8&amp;W8&amp;Y8&amp;AA8</f>
        <v>3SSS</v>
      </c>
      <c r="E8">
        <f>INDEX('OLD Mission Enemy Waves'!K:K,MATCH('Enemy Waves'!$A8,'OLD Mission Enemy Waves'!$D:$D,0))</f>
        <v>2</v>
      </c>
      <c r="F8">
        <f>INDEX('OLD Mission Enemy Waves'!L:L,MATCH('Enemy Waves'!$A8,'OLD Mission Enemy Waves'!$D:$D,0))</f>
        <v>3</v>
      </c>
      <c r="G8">
        <f>INDEX('OLD Mission Enemy Waves'!M:M,MATCH('Enemy Waves'!$A8,'OLD Mission Enemy Waves'!$D:$D,0))</f>
        <v>1</v>
      </c>
      <c r="H8">
        <f>INDEX('OLD Mission Enemy Waves'!N:N,MATCH('Enemy Waves'!$A8,'OLD Mission Enemy Waves'!$D:$D,0))</f>
        <v>3300</v>
      </c>
      <c r="I8">
        <f>INT(LEFT(H8,1))</f>
        <v>3</v>
      </c>
      <c r="J8" t="str">
        <f t="array" ref="J8">IFERROR(INDEX(ePool[Enemy ID],MATCH($G8&amp;INDEX($E8:$F8,1,INDEX(Table12[],MATCH($I8,Table12[eCount],0),MATCH(J$1,Table12[#Headers],0)))&amp;INDEX(eClassWave[],MATCH($H8,eClassWave[eClassWave],0),MATCH(J$1,eClassWave[#Headers],0)),ePool[Enemy Group ID]&amp;ePool[AffinityId]&amp;ePool[eClass],0)),"")</f>
        <v>2T_r1_Water_Reaver_e1</v>
      </c>
      <c r="K8" s="21" t="str">
        <f t="shared" ref="K8:K71" si="10">IF(L8="","",", ")</f>
        <v xml:space="preserve">, </v>
      </c>
      <c r="L8" t="str">
        <f t="array" ref="L8">IFERROR(INDEX(ePool[Enemy ID],MATCH($G8&amp;INDEX($E8:$F8,1,INDEX(Table12[],MATCH($I8,Table12[eCount],0),MATCH(L$1,Table12[#Headers],0)))&amp;INDEX(eClassWave[],MATCH($H8,eClassWave[eClassWave],0),MATCH(L$1,eClassWave[#Headers],0)),ePool[Enemy Group ID]&amp;ePool[AffinityId]&amp;ePool[eClass],0)),"")</f>
        <v>2T_r1_Earth_HorseArcher_e1</v>
      </c>
      <c r="M8" s="21" t="str">
        <f t="shared" ref="M8:M71" si="11">IF(N8="","",", ")</f>
        <v xml:space="preserve">, </v>
      </c>
      <c r="N8" t="str">
        <f t="array" ref="N8">IFERROR(INDEX(ePool[Enemy ID],MATCH($G8&amp;INDEX($E8:$F8,1,INDEX(Table12[],MATCH($I8,Table12[eCount],0),MATCH(N$1,Table12[#Headers],0)))&amp;INDEX(eClassWave[],MATCH($H8,eClassWave[eClassWave],0),MATCH(N$1,eClassWave[#Headers],0)),ePool[Enemy Group ID]&amp;ePool[AffinityId]&amp;ePool[eClass],0)),"")</f>
        <v>2T_r1_Water_Reaver_e1</v>
      </c>
      <c r="O8" s="21" t="str">
        <f t="shared" ref="O8:O71" si="12">IF(P8="","",", ")</f>
        <v/>
      </c>
      <c r="P8" t="str">
        <f t="array" ref="P8">IFERROR(INDEX(ePool[Enemy ID],MATCH($G8&amp;INDEX($E8:$F8,1,INDEX(Table12[],MATCH($I8,Table12[eCount],0),MATCH(P$1,Table12[#Headers],0)))&amp;INDEX(eClassWave[],MATCH($H8,eClassWave[eClassWave],0),MATCH(P$1,eClassWave[#Headers],0)),ePool[Enemy Group ID]&amp;ePool[AffinityId]&amp;ePool[eClass],0)),"")</f>
        <v/>
      </c>
      <c r="Q8" s="21" t="str">
        <f t="shared" ref="Q8:Q71" si="13">IF(R8="","",", ")</f>
        <v/>
      </c>
      <c r="R8" t="str">
        <f t="array" ref="R8">IFERROR(INDEX(ePool[Enemy ID],MATCH($G8&amp;INDEX($E8:$F8,1,INDEX(Table12[],MATCH($I8,Table12[eCount],0),MATCH(R$1,Table12[#Headers],0)))&amp;INDEX(eClassWave[],MATCH($H8,eClassWave[eClassWave],0),MATCH(R$1,eClassWave[#Headers],0)),ePool[Enemy Group ID]&amp;ePool[AffinityId]&amp;ePool[eClass],0)),"")</f>
        <v/>
      </c>
      <c r="S8" t="str">
        <f>IFERROR(INDEX(Table10[Size],MATCH(INDEX(Enemies!$X:$X,MATCH('Enemy Waves'!J8,Enemies!$A:$A,0)),Table10[ID],0)),"")</f>
        <v>S</v>
      </c>
      <c r="U8" t="str">
        <f>IFERROR(INDEX(Table10[Size],MATCH(INDEX(Enemies!$X:$X,MATCH('Enemy Waves'!L8,Enemies!$A:$A,0)),Table10[ID],0)),"")</f>
        <v>S</v>
      </c>
      <c r="W8" t="str">
        <f>IFERROR(INDEX(Table10[Size],MATCH(INDEX(Enemies!$X:$X,MATCH('Enemy Waves'!N8,Enemies!$A:$A,0)),Table10[ID],0)),"")</f>
        <v>S</v>
      </c>
      <c r="Y8" t="str">
        <f>IFERROR(INDEX(Table10[Size],MATCH(INDEX(Enemies!$X:$X,MATCH('Enemy Waves'!P8,Enemies!$A:$A,0)),Table10[ID],0)),"")</f>
        <v/>
      </c>
      <c r="AA8" t="str">
        <f>IFERROR(INDEX(Table10[Size],MATCH(INDEX(Enemies!$X:$X,MATCH('Enemy Waves'!R8,Enemies!$A:$A,0)),Table10[ID],0)),"")</f>
        <v/>
      </c>
      <c r="AB8" s="52" t="str">
        <f>IF(COUNTIF(S8:AA8,"M")&gt;2,"!!!","")&amp;IFERROR(INDEX('OLD Mission Enemy Waves'!A:A,MATCH('Enemy Waves'!A8,'OLD Mission Enemy Waves'!D:D,0)),"--")</f>
        <v>1</v>
      </c>
      <c r="AG8">
        <v>5</v>
      </c>
      <c r="AH8">
        <v>4</v>
      </c>
      <c r="AL8" t="s">
        <v>526</v>
      </c>
      <c r="BI8" t="s">
        <v>409</v>
      </c>
    </row>
    <row r="9" spans="1:61">
      <c r="A9" s="29">
        <v>2310021</v>
      </c>
      <c r="B9" s="1" t="str">
        <f t="shared" si="8"/>
        <v>4T_r1_Water_Mage_e1, 3T_r1_Earth_Druid_e1, 4T_r1_Water_Mage_e1</v>
      </c>
      <c r="C9" s="60" t="str">
        <f t="shared" si="9"/>
        <v>3SSS</v>
      </c>
      <c r="E9">
        <f>INDEX('OLD Mission Enemy Waves'!K:K,MATCH('Enemy Waves'!$A9,'OLD Mission Enemy Waves'!$D:$D,0))</f>
        <v>2</v>
      </c>
      <c r="F9">
        <f>INDEX('OLD Mission Enemy Waves'!L:L,MATCH('Enemy Waves'!$A9,'OLD Mission Enemy Waves'!$D:$D,0))</f>
        <v>3</v>
      </c>
      <c r="G9">
        <f>INDEX('OLD Mission Enemy Waves'!M:M,MATCH('Enemy Waves'!$A9,'OLD Mission Enemy Waves'!$D:$D,0))</f>
        <v>1</v>
      </c>
      <c r="H9">
        <f>INDEX('OLD Mission Enemy Waves'!N:N,MATCH('Enemy Waves'!$A9,'OLD Mission Enemy Waves'!$D:$D,0))</f>
        <v>3012</v>
      </c>
      <c r="I9">
        <f>INT(LEFT(H9,1))</f>
        <v>3</v>
      </c>
      <c r="J9" t="str">
        <f t="array" ref="J9">IFERROR(INDEX(ePool[Enemy ID],MATCH($G9&amp;INDEX($E9:$F9,1,INDEX(Table12[],MATCH($I9,Table12[eCount],0),MATCH(J$1,Table12[#Headers],0)))&amp;INDEX(eClassWave[],MATCH($H9,eClassWave[eClassWave],0),MATCH(J$1,eClassWave[#Headers],0)),ePool[Enemy Group ID]&amp;ePool[AffinityId]&amp;ePool[eClass],0)),"")</f>
        <v>4T_r1_Water_Mage_e1</v>
      </c>
      <c r="K9" s="21" t="str">
        <f t="shared" si="10"/>
        <v xml:space="preserve">, </v>
      </c>
      <c r="L9" t="str">
        <f t="array" ref="L9">IFERROR(INDEX(ePool[Enemy ID],MATCH($G9&amp;INDEX($E9:$F9,1,INDEX(Table12[],MATCH($I9,Table12[eCount],0),MATCH(L$1,Table12[#Headers],0)))&amp;INDEX(eClassWave[],MATCH($H9,eClassWave[eClassWave],0),MATCH(L$1,eClassWave[#Headers],0)),ePool[Enemy Group ID]&amp;ePool[AffinityId]&amp;ePool[eClass],0)),"")</f>
        <v>3T_r1_Earth_Druid_e1</v>
      </c>
      <c r="M9" s="21" t="str">
        <f t="shared" si="11"/>
        <v xml:space="preserve">, </v>
      </c>
      <c r="N9" t="str">
        <f t="array" ref="N9">IFERROR(INDEX(ePool[Enemy ID],MATCH($G9&amp;INDEX($E9:$F9,1,INDEX(Table12[],MATCH($I9,Table12[eCount],0),MATCH(N$1,Table12[#Headers],0)))&amp;INDEX(eClassWave[],MATCH($H9,eClassWave[eClassWave],0),MATCH(N$1,eClassWave[#Headers],0)),ePool[Enemy Group ID]&amp;ePool[AffinityId]&amp;ePool[eClass],0)),"")</f>
        <v>4T_r1_Water_Mage_e1</v>
      </c>
      <c r="O9" s="21" t="str">
        <f t="shared" si="12"/>
        <v/>
      </c>
      <c r="P9" t="str">
        <f t="array" ref="P9">IFERROR(INDEX(ePool[Enemy ID],MATCH($G9&amp;INDEX($E9:$F9,1,INDEX(Table12[],MATCH($I9,Table12[eCount],0),MATCH(P$1,Table12[#Headers],0)))&amp;INDEX(eClassWave[],MATCH($H9,eClassWave[eClassWave],0),MATCH(P$1,eClassWave[#Headers],0)),ePool[Enemy Group ID]&amp;ePool[AffinityId]&amp;ePool[eClass],0)),"")</f>
        <v/>
      </c>
      <c r="Q9" s="21" t="str">
        <f t="shared" si="13"/>
        <v/>
      </c>
      <c r="R9" t="str">
        <f t="array" ref="R9">IFERROR(INDEX(ePool[Enemy ID],MATCH($G9&amp;INDEX($E9:$F9,1,INDEX(Table12[],MATCH($I9,Table12[eCount],0),MATCH(R$1,Table12[#Headers],0)))&amp;INDEX(eClassWave[],MATCH($H9,eClassWave[eClassWave],0),MATCH(R$1,eClassWave[#Headers],0)),ePool[Enemy Group ID]&amp;ePool[AffinityId]&amp;ePool[eClass],0)),"")</f>
        <v/>
      </c>
      <c r="S9" t="str">
        <f>IFERROR(INDEX(Table10[Size],MATCH(INDEX(Enemies!$X:$X,MATCH('Enemy Waves'!J9,Enemies!$A:$A,0)),Table10[ID],0)),"")</f>
        <v>S</v>
      </c>
      <c r="U9" t="str">
        <f>IFERROR(INDEX(Table10[Size],MATCH(INDEX(Enemies!$X:$X,MATCH('Enemy Waves'!L9,Enemies!$A:$A,0)),Table10[ID],0)),"")</f>
        <v>S</v>
      </c>
      <c r="W9" t="str">
        <f>IFERROR(INDEX(Table10[Size],MATCH(INDEX(Enemies!$X:$X,MATCH('Enemy Waves'!N9,Enemies!$A:$A,0)),Table10[ID],0)),"")</f>
        <v>S</v>
      </c>
      <c r="Y9" t="str">
        <f>IFERROR(INDEX(Table10[Size],MATCH(INDEX(Enemies!$X:$X,MATCH('Enemy Waves'!P9,Enemies!$A:$A,0)),Table10[ID],0)),"")</f>
        <v/>
      </c>
      <c r="AA9" t="str">
        <f>IFERROR(INDEX(Table10[Size],MATCH(INDEX(Enemies!$X:$X,MATCH('Enemy Waves'!R9,Enemies!$A:$A,0)),Table10[ID],0)),"")</f>
        <v/>
      </c>
      <c r="AB9" s="52" t="str">
        <f>IF(COUNTIF(S9:AA9,"M")&gt;2,"!!!","")&amp;IFERROR(INDEX('OLD Mission Enemy Waves'!A:A,MATCH('Enemy Waves'!A9,'OLD Mission Enemy Waves'!D:D,0)),"--")</f>
        <v>2</v>
      </c>
      <c r="AK9" t="s">
        <v>524</v>
      </c>
      <c r="BI9" t="s">
        <v>409</v>
      </c>
    </row>
    <row r="10" spans="1:61">
      <c r="A10" s="29">
        <v>2310022</v>
      </c>
      <c r="B10" s="1" t="str">
        <f t="shared" si="8"/>
        <v>2T_r1_Water_Reaver_e1, 2T_r1_Earth_HorseArcher_e1, 2T_r1_Earth_HorseArcher_e1, 2T_r1_Water_Reaver_e1</v>
      </c>
      <c r="C10" s="60" t="str">
        <f t="shared" si="9"/>
        <v>4SSSS</v>
      </c>
      <c r="E10">
        <f>INDEX('OLD Mission Enemy Waves'!K:K,MATCH('Enemy Waves'!$A10,'OLD Mission Enemy Waves'!$D:$D,0))</f>
        <v>2</v>
      </c>
      <c r="F10">
        <f>INDEX('OLD Mission Enemy Waves'!L:L,MATCH('Enemy Waves'!$A10,'OLD Mission Enemy Waves'!$D:$D,0))</f>
        <v>3</v>
      </c>
      <c r="G10">
        <f>INDEX('OLD Mission Enemy Waves'!M:M,MATCH('Enemy Waves'!$A10,'OLD Mission Enemy Waves'!$D:$D,0))</f>
        <v>1</v>
      </c>
      <c r="H10">
        <f>INDEX('OLD Mission Enemy Waves'!N:N,MATCH('Enemy Waves'!$A10,'OLD Mission Enemy Waves'!$D:$D,0))</f>
        <v>4400</v>
      </c>
      <c r="I10">
        <f>INT(LEFT(H10,1))</f>
        <v>4</v>
      </c>
      <c r="J10" t="str">
        <f t="array" ref="J10">IFERROR(INDEX(ePool[Enemy ID],MATCH($G10&amp;INDEX($E10:$F10,1,INDEX(Table12[],MATCH($I10,Table12[eCount],0),MATCH(J$1,Table12[#Headers],0)))&amp;INDEX(eClassWave[],MATCH($H10,eClassWave[eClassWave],0),MATCH(J$1,eClassWave[#Headers],0)),ePool[Enemy Group ID]&amp;ePool[AffinityId]&amp;ePool[eClass],0)),"")</f>
        <v>2T_r1_Water_Reaver_e1</v>
      </c>
      <c r="K10" s="21" t="str">
        <f t="shared" si="10"/>
        <v xml:space="preserve">, </v>
      </c>
      <c r="L10" t="str">
        <f t="array" ref="L10">IFERROR(INDEX(ePool[Enemy ID],MATCH($G10&amp;INDEX($E10:$F10,1,INDEX(Table12[],MATCH($I10,Table12[eCount],0),MATCH(L$1,Table12[#Headers],0)))&amp;INDEX(eClassWave[],MATCH($H10,eClassWave[eClassWave],0),MATCH(L$1,eClassWave[#Headers],0)),ePool[Enemy Group ID]&amp;ePool[AffinityId]&amp;ePool[eClass],0)),"")</f>
        <v>2T_r1_Earth_HorseArcher_e1</v>
      </c>
      <c r="M10" s="21" t="str">
        <f t="shared" si="11"/>
        <v xml:space="preserve">, </v>
      </c>
      <c r="N10" t="str">
        <f t="array" ref="N10">IFERROR(INDEX(ePool[Enemy ID],MATCH($G10&amp;INDEX($E10:$F10,1,INDEX(Table12[],MATCH($I10,Table12[eCount],0),MATCH(N$1,Table12[#Headers],0)))&amp;INDEX(eClassWave[],MATCH($H10,eClassWave[eClassWave],0),MATCH(N$1,eClassWave[#Headers],0)),ePool[Enemy Group ID]&amp;ePool[AffinityId]&amp;ePool[eClass],0)),"")</f>
        <v>2T_r1_Earth_HorseArcher_e1</v>
      </c>
      <c r="O10" s="21" t="str">
        <f t="shared" si="12"/>
        <v xml:space="preserve">, </v>
      </c>
      <c r="P10" t="str">
        <f t="array" ref="P10">IFERROR(INDEX(ePool[Enemy ID],MATCH($G10&amp;INDEX($E10:$F10,1,INDEX(Table12[],MATCH($I10,Table12[eCount],0),MATCH(P$1,Table12[#Headers],0)))&amp;INDEX(eClassWave[],MATCH($H10,eClassWave[eClassWave],0),MATCH(P$1,eClassWave[#Headers],0)),ePool[Enemy Group ID]&amp;ePool[AffinityId]&amp;ePool[eClass],0)),"")</f>
        <v>2T_r1_Water_Reaver_e1</v>
      </c>
      <c r="Q10" s="21" t="str">
        <f t="shared" si="13"/>
        <v/>
      </c>
      <c r="R10" t="str">
        <f t="array" ref="R10">IFERROR(INDEX(ePool[Enemy ID],MATCH($G10&amp;INDEX($E10:$F10,1,INDEX(Table12[],MATCH($I10,Table12[eCount],0),MATCH(R$1,Table12[#Headers],0)))&amp;INDEX(eClassWave[],MATCH($H10,eClassWave[eClassWave],0),MATCH(R$1,eClassWave[#Headers],0)),ePool[Enemy Group ID]&amp;ePool[AffinityId]&amp;ePool[eClass],0)),"")</f>
        <v/>
      </c>
      <c r="S10" t="str">
        <f>IFERROR(INDEX(Table10[Size],MATCH(INDEX(Enemies!$X:$X,MATCH('Enemy Waves'!J10,Enemies!$A:$A,0)),Table10[ID],0)),"")</f>
        <v>S</v>
      </c>
      <c r="U10" t="str">
        <f>IFERROR(INDEX(Table10[Size],MATCH(INDEX(Enemies!$X:$X,MATCH('Enemy Waves'!L10,Enemies!$A:$A,0)),Table10[ID],0)),"")</f>
        <v>S</v>
      </c>
      <c r="W10" t="str">
        <f>IFERROR(INDEX(Table10[Size],MATCH(INDEX(Enemies!$X:$X,MATCH('Enemy Waves'!N10,Enemies!$A:$A,0)),Table10[ID],0)),"")</f>
        <v>S</v>
      </c>
      <c r="Y10" t="str">
        <f>IFERROR(INDEX(Table10[Size],MATCH(INDEX(Enemies!$X:$X,MATCH('Enemy Waves'!P10,Enemies!$A:$A,0)),Table10[ID],0)),"")</f>
        <v>S</v>
      </c>
      <c r="AA10" t="str">
        <f>IFERROR(INDEX(Table10[Size],MATCH(INDEX(Enemies!$X:$X,MATCH('Enemy Waves'!R10,Enemies!$A:$A,0)),Table10[ID],0)),"")</f>
        <v/>
      </c>
      <c r="AB10" s="52" t="str">
        <f>IF(COUNTIF(S10:AA10,"M")&gt;2,"!!!","")&amp;IFERROR(INDEX('OLD Mission Enemy Waves'!A:A,MATCH('Enemy Waves'!A10,'OLD Mission Enemy Waves'!D:D,0)),"--")</f>
        <v>2</v>
      </c>
      <c r="AL10" t="s">
        <v>525</v>
      </c>
      <c r="BI10" t="s">
        <v>409</v>
      </c>
    </row>
    <row r="11" spans="1:61">
      <c r="A11" s="29">
        <v>2310031</v>
      </c>
      <c r="B11" s="1" t="str">
        <f t="shared" si="8"/>
        <v>2T_r1_Earth_HorseArcher_e1, 2T_r1_Earth_HorseArcher_e1</v>
      </c>
      <c r="C11" s="60" t="str">
        <f t="shared" si="9"/>
        <v>2SS</v>
      </c>
      <c r="E11">
        <f>INDEX('OLD Mission Enemy Waves'!K:K,MATCH('Enemy Waves'!$A11,'OLD Mission Enemy Waves'!$D:$D,0))</f>
        <v>2</v>
      </c>
      <c r="F11">
        <f>INDEX('OLD Mission Enemy Waves'!L:L,MATCH('Enemy Waves'!$A11,'OLD Mission Enemy Waves'!$D:$D,0))</f>
        <v>3</v>
      </c>
      <c r="G11">
        <f>INDEX('OLD Mission Enemy Waves'!M:M,MATCH('Enemy Waves'!$A11,'OLD Mission Enemy Waves'!$D:$D,0))</f>
        <v>1</v>
      </c>
      <c r="H11">
        <f>INDEX('OLD Mission Enemy Waves'!N:N,MATCH('Enemy Waves'!$A11,'OLD Mission Enemy Waves'!$D:$D,0))</f>
        <v>2200</v>
      </c>
      <c r="I11">
        <f>INT(LEFT(H11,1))</f>
        <v>2</v>
      </c>
      <c r="J11" t="str">
        <f t="array" ref="J11">IFERROR(INDEX(ePool[Enemy ID],MATCH($G11&amp;INDEX($E11:$F11,1,INDEX(Table12[],MATCH($I11,Table12[eCount],0),MATCH(J$1,Table12[#Headers],0)))&amp;INDEX(eClassWave[],MATCH($H11,eClassWave[eClassWave],0),MATCH(J$1,eClassWave[#Headers],0)),ePool[Enemy Group ID]&amp;ePool[AffinityId]&amp;ePool[eClass],0)),"")</f>
        <v>2T_r1_Earth_HorseArcher_e1</v>
      </c>
      <c r="K11" s="21" t="str">
        <f t="shared" si="10"/>
        <v xml:space="preserve">, </v>
      </c>
      <c r="L11" t="str">
        <f t="array" ref="L11">IFERROR(INDEX(ePool[Enemy ID],MATCH($G11&amp;INDEX($E11:$F11,1,INDEX(Table12[],MATCH($I11,Table12[eCount],0),MATCH(L$1,Table12[#Headers],0)))&amp;INDEX(eClassWave[],MATCH($H11,eClassWave[eClassWave],0),MATCH(L$1,eClassWave[#Headers],0)),ePool[Enemy Group ID]&amp;ePool[AffinityId]&amp;ePool[eClass],0)),"")</f>
        <v>2T_r1_Earth_HorseArcher_e1</v>
      </c>
      <c r="M11" s="21" t="str">
        <f t="shared" si="11"/>
        <v/>
      </c>
      <c r="N11" t="str">
        <f t="array" ref="N11">IFERROR(INDEX(ePool[Enemy ID],MATCH($G11&amp;INDEX($E11:$F11,1,INDEX(Table12[],MATCH($I11,Table12[eCount],0),MATCH(N$1,Table12[#Headers],0)))&amp;INDEX(eClassWave[],MATCH($H11,eClassWave[eClassWave],0),MATCH(N$1,eClassWave[#Headers],0)),ePool[Enemy Group ID]&amp;ePool[AffinityId]&amp;ePool[eClass],0)),"")</f>
        <v/>
      </c>
      <c r="O11" s="21" t="str">
        <f t="shared" si="12"/>
        <v/>
      </c>
      <c r="P11" t="str">
        <f t="array" ref="P11">IFERROR(INDEX(ePool[Enemy ID],MATCH($G11&amp;INDEX($E11:$F11,1,INDEX(Table12[],MATCH($I11,Table12[eCount],0),MATCH(P$1,Table12[#Headers],0)))&amp;INDEX(eClassWave[],MATCH($H11,eClassWave[eClassWave],0),MATCH(P$1,eClassWave[#Headers],0)),ePool[Enemy Group ID]&amp;ePool[AffinityId]&amp;ePool[eClass],0)),"")</f>
        <v/>
      </c>
      <c r="Q11" s="21" t="str">
        <f t="shared" si="13"/>
        <v/>
      </c>
      <c r="R11" t="str">
        <f t="array" ref="R11">IFERROR(INDEX(ePool[Enemy ID],MATCH($G11&amp;INDEX($E11:$F11,1,INDEX(Table12[],MATCH($I11,Table12[eCount],0),MATCH(R$1,Table12[#Headers],0)))&amp;INDEX(eClassWave[],MATCH($H11,eClassWave[eClassWave],0),MATCH(R$1,eClassWave[#Headers],0)),ePool[Enemy Group ID]&amp;ePool[AffinityId]&amp;ePool[eClass],0)),"")</f>
        <v/>
      </c>
      <c r="S11" t="str">
        <f>IFERROR(INDEX(Table10[Size],MATCH(INDEX(Enemies!$X:$X,MATCH('Enemy Waves'!J11,Enemies!$A:$A,0)),Table10[ID],0)),"")</f>
        <v>S</v>
      </c>
      <c r="U11" t="str">
        <f>IFERROR(INDEX(Table10[Size],MATCH(INDEX(Enemies!$X:$X,MATCH('Enemy Waves'!L11,Enemies!$A:$A,0)),Table10[ID],0)),"")</f>
        <v>S</v>
      </c>
      <c r="W11" t="str">
        <f>IFERROR(INDEX(Table10[Size],MATCH(INDEX(Enemies!$X:$X,MATCH('Enemy Waves'!N11,Enemies!$A:$A,0)),Table10[ID],0)),"")</f>
        <v/>
      </c>
      <c r="Y11" t="str">
        <f>IFERROR(INDEX(Table10[Size],MATCH(INDEX(Enemies!$X:$X,MATCH('Enemy Waves'!P11,Enemies!$A:$A,0)),Table10[ID],0)),"")</f>
        <v/>
      </c>
      <c r="AA11" t="str">
        <f>IFERROR(INDEX(Table10[Size],MATCH(INDEX(Enemies!$X:$X,MATCH('Enemy Waves'!R11,Enemies!$A:$A,0)),Table10[ID],0)),"")</f>
        <v/>
      </c>
      <c r="AB11" s="52" t="str">
        <f>IF(COUNTIF(S11:AA11,"M")&gt;2,"!!!","")&amp;IFERROR(INDEX('OLD Mission Enemy Waves'!A:A,MATCH('Enemy Waves'!A11,'OLD Mission Enemy Waves'!D:D,0)),"--")</f>
        <v>3</v>
      </c>
      <c r="BI11" t="s">
        <v>409</v>
      </c>
    </row>
    <row r="12" spans="1:61">
      <c r="A12" s="29">
        <v>2310032</v>
      </c>
      <c r="B12" s="1" t="str">
        <f t="shared" si="8"/>
        <v>2T_r1_Water_Reaver_e1, 2T_r1_Earth_HorseArcher_e1, 2T_r1_Water_Reaver_e1</v>
      </c>
      <c r="C12" s="60" t="str">
        <f t="shared" si="9"/>
        <v>3SSS</v>
      </c>
      <c r="E12">
        <f>INDEX('OLD Mission Enemy Waves'!K:K,MATCH('Enemy Waves'!$A12,'OLD Mission Enemy Waves'!$D:$D,0))</f>
        <v>2</v>
      </c>
      <c r="F12">
        <f>INDEX('OLD Mission Enemy Waves'!L:L,MATCH('Enemy Waves'!$A12,'OLD Mission Enemy Waves'!$D:$D,0))</f>
        <v>3</v>
      </c>
      <c r="G12">
        <f>INDEX('OLD Mission Enemy Waves'!M:M,MATCH('Enemy Waves'!$A12,'OLD Mission Enemy Waves'!$D:$D,0))</f>
        <v>1</v>
      </c>
      <c r="H12">
        <f>INDEX('OLD Mission Enemy Waves'!N:N,MATCH('Enemy Waves'!$A12,'OLD Mission Enemy Waves'!$D:$D,0))</f>
        <v>3300</v>
      </c>
      <c r="I12">
        <f t="shared" ref="I12:I75" si="14">INT(LEFT(H12,1))</f>
        <v>3</v>
      </c>
      <c r="J12" t="str">
        <f t="array" ref="J12">IFERROR(INDEX(ePool[Enemy ID],MATCH($G12&amp;INDEX($E12:$F12,1,INDEX(Table12[],MATCH($I12,Table12[eCount],0),MATCH(J$1,Table12[#Headers],0)))&amp;INDEX(eClassWave[],MATCH($H12,eClassWave[eClassWave],0),MATCH(J$1,eClassWave[#Headers],0)),ePool[Enemy Group ID]&amp;ePool[AffinityId]&amp;ePool[eClass],0)),"")</f>
        <v>2T_r1_Water_Reaver_e1</v>
      </c>
      <c r="K12" s="21" t="str">
        <f t="shared" si="10"/>
        <v xml:space="preserve">, </v>
      </c>
      <c r="L12" t="str">
        <f t="array" ref="L12">IFERROR(INDEX(ePool[Enemy ID],MATCH($G12&amp;INDEX($E12:$F12,1,INDEX(Table12[],MATCH($I12,Table12[eCount],0),MATCH(L$1,Table12[#Headers],0)))&amp;INDEX(eClassWave[],MATCH($H12,eClassWave[eClassWave],0),MATCH(L$1,eClassWave[#Headers],0)),ePool[Enemy Group ID]&amp;ePool[AffinityId]&amp;ePool[eClass],0)),"")</f>
        <v>2T_r1_Earth_HorseArcher_e1</v>
      </c>
      <c r="M12" s="21" t="str">
        <f t="shared" si="11"/>
        <v xml:space="preserve">, </v>
      </c>
      <c r="N12" t="str">
        <f t="array" ref="N12">IFERROR(INDEX(ePool[Enemy ID],MATCH($G12&amp;INDEX($E12:$F12,1,INDEX(Table12[],MATCH($I12,Table12[eCount],0),MATCH(N$1,Table12[#Headers],0)))&amp;INDEX(eClassWave[],MATCH($H12,eClassWave[eClassWave],0),MATCH(N$1,eClassWave[#Headers],0)),ePool[Enemy Group ID]&amp;ePool[AffinityId]&amp;ePool[eClass],0)),"")</f>
        <v>2T_r1_Water_Reaver_e1</v>
      </c>
      <c r="O12" s="21" t="str">
        <f t="shared" si="12"/>
        <v/>
      </c>
      <c r="P12" t="str">
        <f t="array" ref="P12">IFERROR(INDEX(ePool[Enemy ID],MATCH($G12&amp;INDEX($E12:$F12,1,INDEX(Table12[],MATCH($I12,Table12[eCount],0),MATCH(P$1,Table12[#Headers],0)))&amp;INDEX(eClassWave[],MATCH($H12,eClassWave[eClassWave],0),MATCH(P$1,eClassWave[#Headers],0)),ePool[Enemy Group ID]&amp;ePool[AffinityId]&amp;ePool[eClass],0)),"")</f>
        <v/>
      </c>
      <c r="Q12" s="21" t="str">
        <f t="shared" si="13"/>
        <v/>
      </c>
      <c r="R12" t="str">
        <f t="array" ref="R12">IFERROR(INDEX(ePool[Enemy ID],MATCH($G12&amp;INDEX($E12:$F12,1,INDEX(Table12[],MATCH($I12,Table12[eCount],0),MATCH(R$1,Table12[#Headers],0)))&amp;INDEX(eClassWave[],MATCH($H12,eClassWave[eClassWave],0),MATCH(R$1,eClassWave[#Headers],0)),ePool[Enemy Group ID]&amp;ePool[AffinityId]&amp;ePool[eClass],0)),"")</f>
        <v/>
      </c>
      <c r="S12" t="str">
        <f>IFERROR(INDEX(Table10[Size],MATCH(INDEX(Enemies!$X:$X,MATCH('Enemy Waves'!J12,Enemies!$A:$A,0)),Table10[ID],0)),"")</f>
        <v>S</v>
      </c>
      <c r="U12" t="str">
        <f>IFERROR(INDEX(Table10[Size],MATCH(INDEX(Enemies!$X:$X,MATCH('Enemy Waves'!L12,Enemies!$A:$A,0)),Table10[ID],0)),"")</f>
        <v>S</v>
      </c>
      <c r="W12" t="str">
        <f>IFERROR(INDEX(Table10[Size],MATCH(INDEX(Enemies!$X:$X,MATCH('Enemy Waves'!N12,Enemies!$A:$A,0)),Table10[ID],0)),"")</f>
        <v>S</v>
      </c>
      <c r="Y12" t="str">
        <f>IFERROR(INDEX(Table10[Size],MATCH(INDEX(Enemies!$X:$X,MATCH('Enemy Waves'!P12,Enemies!$A:$A,0)),Table10[ID],0)),"")</f>
        <v/>
      </c>
      <c r="AA12" t="str">
        <f>IFERROR(INDEX(Table10[Size],MATCH(INDEX(Enemies!$X:$X,MATCH('Enemy Waves'!R12,Enemies!$A:$A,0)),Table10[ID],0)),"")</f>
        <v/>
      </c>
      <c r="AB12" s="52" t="str">
        <f>IF(COUNTIF(S12:AA12,"M")&gt;2,"!!!","")&amp;IFERROR(INDEX('OLD Mission Enemy Waves'!A:A,MATCH('Enemy Waves'!A12,'OLD Mission Enemy Waves'!D:D,0)),"--")</f>
        <v>3</v>
      </c>
      <c r="AG12" s="13" t="s">
        <v>461</v>
      </c>
      <c r="AU12" s="13" t="s">
        <v>459</v>
      </c>
      <c r="BI12" t="s">
        <v>410</v>
      </c>
    </row>
    <row r="13" spans="1:61">
      <c r="A13" s="29">
        <v>2310033</v>
      </c>
      <c r="B13" s="1" t="str">
        <f t="shared" si="8"/>
        <v>2T_r1_Water_Reaver_e1, 2T_r1_Earth_HorseArcher_e1, 2T_r1_Earth_HorseArcher_e1, 2T_r1_Water_Reaver_e1</v>
      </c>
      <c r="C13" s="60" t="str">
        <f t="shared" si="9"/>
        <v>4SSSS</v>
      </c>
      <c r="E13">
        <f>INDEX('OLD Mission Enemy Waves'!K:K,MATCH('Enemy Waves'!$A13,'OLD Mission Enemy Waves'!$D:$D,0))</f>
        <v>2</v>
      </c>
      <c r="F13">
        <f>INDEX('OLD Mission Enemy Waves'!L:L,MATCH('Enemy Waves'!$A13,'OLD Mission Enemy Waves'!$D:$D,0))</f>
        <v>3</v>
      </c>
      <c r="G13">
        <f>INDEX('OLD Mission Enemy Waves'!M:M,MATCH('Enemy Waves'!$A13,'OLD Mission Enemy Waves'!$D:$D,0))</f>
        <v>1</v>
      </c>
      <c r="H13">
        <f>INDEX('OLD Mission Enemy Waves'!N:N,MATCH('Enemy Waves'!$A13,'OLD Mission Enemy Waves'!$D:$D,0))</f>
        <v>4400</v>
      </c>
      <c r="I13">
        <f t="shared" si="14"/>
        <v>4</v>
      </c>
      <c r="J13" t="str">
        <f t="array" ref="J13">IFERROR(INDEX(ePool[Enemy ID],MATCH($G13&amp;INDEX($E13:$F13,1,INDEX(Table12[],MATCH($I13,Table12[eCount],0),MATCH(J$1,Table12[#Headers],0)))&amp;INDEX(eClassWave[],MATCH($H13,eClassWave[eClassWave],0),MATCH(J$1,eClassWave[#Headers],0)),ePool[Enemy Group ID]&amp;ePool[AffinityId]&amp;ePool[eClass],0)),"")</f>
        <v>2T_r1_Water_Reaver_e1</v>
      </c>
      <c r="K13" s="21" t="str">
        <f t="shared" si="10"/>
        <v xml:space="preserve">, </v>
      </c>
      <c r="L13" t="str">
        <f t="array" ref="L13">IFERROR(INDEX(ePool[Enemy ID],MATCH($G13&amp;INDEX($E13:$F13,1,INDEX(Table12[],MATCH($I13,Table12[eCount],0),MATCH(L$1,Table12[#Headers],0)))&amp;INDEX(eClassWave[],MATCH($H13,eClassWave[eClassWave],0),MATCH(L$1,eClassWave[#Headers],0)),ePool[Enemy Group ID]&amp;ePool[AffinityId]&amp;ePool[eClass],0)),"")</f>
        <v>2T_r1_Earth_HorseArcher_e1</v>
      </c>
      <c r="M13" s="21" t="str">
        <f t="shared" si="11"/>
        <v xml:space="preserve">, </v>
      </c>
      <c r="N13" t="str">
        <f t="array" ref="N13">IFERROR(INDEX(ePool[Enemy ID],MATCH($G13&amp;INDEX($E13:$F13,1,INDEX(Table12[],MATCH($I13,Table12[eCount],0),MATCH(N$1,Table12[#Headers],0)))&amp;INDEX(eClassWave[],MATCH($H13,eClassWave[eClassWave],0),MATCH(N$1,eClassWave[#Headers],0)),ePool[Enemy Group ID]&amp;ePool[AffinityId]&amp;ePool[eClass],0)),"")</f>
        <v>2T_r1_Earth_HorseArcher_e1</v>
      </c>
      <c r="O13" s="21" t="str">
        <f t="shared" si="12"/>
        <v xml:space="preserve">, </v>
      </c>
      <c r="P13" t="str">
        <f t="array" ref="P13">IFERROR(INDEX(ePool[Enemy ID],MATCH($G13&amp;INDEX($E13:$F13,1,INDEX(Table12[],MATCH($I13,Table12[eCount],0),MATCH(P$1,Table12[#Headers],0)))&amp;INDEX(eClassWave[],MATCH($H13,eClassWave[eClassWave],0),MATCH(P$1,eClassWave[#Headers],0)),ePool[Enemy Group ID]&amp;ePool[AffinityId]&amp;ePool[eClass],0)),"")</f>
        <v>2T_r1_Water_Reaver_e1</v>
      </c>
      <c r="Q13" s="21" t="str">
        <f t="shared" si="13"/>
        <v/>
      </c>
      <c r="R13" t="str">
        <f t="array" ref="R13">IFERROR(INDEX(ePool[Enemy ID],MATCH($G13&amp;INDEX($E13:$F13,1,INDEX(Table12[],MATCH($I13,Table12[eCount],0),MATCH(R$1,Table12[#Headers],0)))&amp;INDEX(eClassWave[],MATCH($H13,eClassWave[eClassWave],0),MATCH(R$1,eClassWave[#Headers],0)),ePool[Enemy Group ID]&amp;ePool[AffinityId]&amp;ePool[eClass],0)),"")</f>
        <v/>
      </c>
      <c r="S13" t="str">
        <f>IFERROR(INDEX(Table10[Size],MATCH(INDEX(Enemies!$X:$X,MATCH('Enemy Waves'!J13,Enemies!$A:$A,0)),Table10[ID],0)),"")</f>
        <v>S</v>
      </c>
      <c r="U13" t="str">
        <f>IFERROR(INDEX(Table10[Size],MATCH(INDEX(Enemies!$X:$X,MATCH('Enemy Waves'!L13,Enemies!$A:$A,0)),Table10[ID],0)),"")</f>
        <v>S</v>
      </c>
      <c r="W13" t="str">
        <f>IFERROR(INDEX(Table10[Size],MATCH(INDEX(Enemies!$X:$X,MATCH('Enemy Waves'!N13,Enemies!$A:$A,0)),Table10[ID],0)),"")</f>
        <v>S</v>
      </c>
      <c r="Y13" t="str">
        <f>IFERROR(INDEX(Table10[Size],MATCH(INDEX(Enemies!$X:$X,MATCH('Enemy Waves'!P13,Enemies!$A:$A,0)),Table10[ID],0)),"")</f>
        <v>S</v>
      </c>
      <c r="AA13" t="str">
        <f>IFERROR(INDEX(Table10[Size],MATCH(INDEX(Enemies!$X:$X,MATCH('Enemy Waves'!R13,Enemies!$A:$A,0)),Table10[ID],0)),"")</f>
        <v/>
      </c>
      <c r="AB13" s="52" t="str">
        <f>IF(COUNTIF(S13:AA13,"M")&gt;2,"!!!","")&amp;IFERROR(INDEX('OLD Mission Enemy Waves'!A:A,MATCH('Enemy Waves'!A13,'OLD Mission Enemy Waves'!D:D,0)),"--")</f>
        <v>3</v>
      </c>
      <c r="AG13" t="s">
        <v>461</v>
      </c>
      <c r="AH13" t="s">
        <v>275</v>
      </c>
      <c r="AI13" t="s">
        <v>276</v>
      </c>
      <c r="AJ13" t="s">
        <v>277</v>
      </c>
      <c r="AK13" t="s">
        <v>278</v>
      </c>
      <c r="AL13" t="s">
        <v>279</v>
      </c>
      <c r="AM13" s="13" t="s">
        <v>450</v>
      </c>
      <c r="AN13" t="s">
        <v>259</v>
      </c>
      <c r="AO13" s="78" t="s">
        <v>260</v>
      </c>
      <c r="AP13" t="s">
        <v>257</v>
      </c>
      <c r="AQ13" t="s">
        <v>451</v>
      </c>
      <c r="AT13" t="s">
        <v>990</v>
      </c>
      <c r="AU13" t="s">
        <v>438</v>
      </c>
      <c r="BI13" t="s">
        <v>410</v>
      </c>
    </row>
    <row r="14" spans="1:61">
      <c r="A14" s="29">
        <v>3110041</v>
      </c>
      <c r="B14" s="1" t="str">
        <f t="shared" si="8"/>
        <v>2T_r1_Fire_Knight_e1, 3T_r1_Water_Oracle_e1, 3T_r1_Water_Oracle_e1, 2T_r1_Fire_Knight_e1</v>
      </c>
      <c r="C14" s="60" t="str">
        <f t="shared" si="9"/>
        <v>4MSSM</v>
      </c>
      <c r="E14">
        <f>INDEX('OLD Mission Enemy Waves'!K:K,MATCH('Enemy Waves'!$A14,'OLD Mission Enemy Waves'!$D:$D,0))</f>
        <v>3</v>
      </c>
      <c r="F14">
        <f>INDEX('OLD Mission Enemy Waves'!L:L,MATCH('Enemy Waves'!$A14,'OLD Mission Enemy Waves'!$D:$D,0))</f>
        <v>1</v>
      </c>
      <c r="G14">
        <f>INDEX('OLD Mission Enemy Waves'!M:M,MATCH('Enemy Waves'!$A14,'OLD Mission Enemy Waves'!$D:$D,0))</f>
        <v>1</v>
      </c>
      <c r="H14">
        <f>INDEX('OLD Mission Enemy Waves'!N:N,MATCH('Enemy Waves'!$A14,'OLD Mission Enemy Waves'!$D:$D,0))</f>
        <v>4220</v>
      </c>
      <c r="I14">
        <f t="shared" si="14"/>
        <v>4</v>
      </c>
      <c r="J14" t="str">
        <f t="array" ref="J14">IFERROR(INDEX(ePool[Enemy ID],MATCH($G14&amp;INDEX($E14:$F14,1,INDEX(Table12[],MATCH($I14,Table12[eCount],0),MATCH(J$1,Table12[#Headers],0)))&amp;INDEX(eClassWave[],MATCH($H14,eClassWave[eClassWave],0),MATCH(J$1,eClassWave[#Headers],0)),ePool[Enemy Group ID]&amp;ePool[AffinityId]&amp;ePool[eClass],0)),"")</f>
        <v>2T_r1_Fire_Knight_e1</v>
      </c>
      <c r="K14" s="21" t="str">
        <f t="shared" si="10"/>
        <v xml:space="preserve">, </v>
      </c>
      <c r="L14" t="str">
        <f t="array" ref="L14">IFERROR(INDEX(ePool[Enemy ID],MATCH($G14&amp;INDEX($E14:$F14,1,INDEX(Table12[],MATCH($I14,Table12[eCount],0),MATCH(L$1,Table12[#Headers],0)))&amp;INDEX(eClassWave[],MATCH($H14,eClassWave[eClassWave],0),MATCH(L$1,eClassWave[#Headers],0)),ePool[Enemy Group ID]&amp;ePool[AffinityId]&amp;ePool[eClass],0)),"")</f>
        <v>3T_r1_Water_Oracle_e1</v>
      </c>
      <c r="M14" s="21" t="str">
        <f t="shared" si="11"/>
        <v xml:space="preserve">, </v>
      </c>
      <c r="N14" t="str">
        <f t="array" ref="N14">IFERROR(INDEX(ePool[Enemy ID],MATCH($G14&amp;INDEX($E14:$F14,1,INDEX(Table12[],MATCH($I14,Table12[eCount],0),MATCH(N$1,Table12[#Headers],0)))&amp;INDEX(eClassWave[],MATCH($H14,eClassWave[eClassWave],0),MATCH(N$1,eClassWave[#Headers],0)),ePool[Enemy Group ID]&amp;ePool[AffinityId]&amp;ePool[eClass],0)),"")</f>
        <v>3T_r1_Water_Oracle_e1</v>
      </c>
      <c r="O14" s="21" t="str">
        <f t="shared" si="12"/>
        <v xml:space="preserve">, </v>
      </c>
      <c r="P14" t="str">
        <f t="array" ref="P14">IFERROR(INDEX(ePool[Enemy ID],MATCH($G14&amp;INDEX($E14:$F14,1,INDEX(Table12[],MATCH($I14,Table12[eCount],0),MATCH(P$1,Table12[#Headers],0)))&amp;INDEX(eClassWave[],MATCH($H14,eClassWave[eClassWave],0),MATCH(P$1,eClassWave[#Headers],0)),ePool[Enemy Group ID]&amp;ePool[AffinityId]&amp;ePool[eClass],0)),"")</f>
        <v>2T_r1_Fire_Knight_e1</v>
      </c>
      <c r="Q14" s="21" t="str">
        <f t="shared" si="13"/>
        <v/>
      </c>
      <c r="R14" t="str">
        <f t="array" ref="R14">IFERROR(INDEX(ePool[Enemy ID],MATCH($G14&amp;INDEX($E14:$F14,1,INDEX(Table12[],MATCH($I14,Table12[eCount],0),MATCH(R$1,Table12[#Headers],0)))&amp;INDEX(eClassWave[],MATCH($H14,eClassWave[eClassWave],0),MATCH(R$1,eClassWave[#Headers],0)),ePool[Enemy Group ID]&amp;ePool[AffinityId]&amp;ePool[eClass],0)),"")</f>
        <v/>
      </c>
      <c r="S14" t="str">
        <f>IFERROR(INDEX(Table10[Size],MATCH(INDEX(Enemies!$X:$X,MATCH('Enemy Waves'!J14,Enemies!$A:$A,0)),Table10[ID],0)),"")</f>
        <v>M</v>
      </c>
      <c r="U14" t="str">
        <f>IFERROR(INDEX(Table10[Size],MATCH(INDEX(Enemies!$X:$X,MATCH('Enemy Waves'!L14,Enemies!$A:$A,0)),Table10[ID],0)),"")</f>
        <v>S</v>
      </c>
      <c r="W14" t="str">
        <f>IFERROR(INDEX(Table10[Size],MATCH(INDEX(Enemies!$X:$X,MATCH('Enemy Waves'!N14,Enemies!$A:$A,0)),Table10[ID],0)),"")</f>
        <v>S</v>
      </c>
      <c r="Y14" t="str">
        <f>IFERROR(INDEX(Table10[Size],MATCH(INDEX(Enemies!$X:$X,MATCH('Enemy Waves'!P14,Enemies!$A:$A,0)),Table10[ID],0)),"")</f>
        <v>M</v>
      </c>
      <c r="AA14" t="str">
        <f>IFERROR(INDEX(Table10[Size],MATCH(INDEX(Enemies!$X:$X,MATCH('Enemy Waves'!R14,Enemies!$A:$A,0)),Table10[ID],0)),"")</f>
        <v/>
      </c>
      <c r="AB14" s="52" t="str">
        <f>IF(COUNTIF(S14:AA14,"M")&gt;2,"!!!","")&amp;IFERROR(INDEX('OLD Mission Enemy Waves'!A:A,MATCH('Enemy Waves'!A14,'OLD Mission Enemy Waves'!D:D,0)),"--")</f>
        <v>4</v>
      </c>
      <c r="AG14">
        <f>INT(eClassWave[[#This Row],[eCount]]&amp;eClassWave[[#This Row],[2T]]&amp;eClassWave[[#This Row],[3T]]&amp;eClassWave[[#This Row],[4T]])</f>
        <v>2200</v>
      </c>
      <c r="AH14" s="52" t="s">
        <v>259</v>
      </c>
      <c r="AI14" s="52" t="s">
        <v>259</v>
      </c>
      <c r="AM14">
        <f t="shared" ref="AM14:AM50" si="15">COUNTA(AH14:AL14)</f>
        <v>2</v>
      </c>
      <c r="AN14">
        <f t="shared" ref="AN14:AP33" si="16">COUNTIF($AH14:$AL14,AN$13)</f>
        <v>2</v>
      </c>
      <c r="AO14">
        <f t="shared" si="16"/>
        <v>0</v>
      </c>
      <c r="AP14">
        <f t="shared" si="16"/>
        <v>0</v>
      </c>
      <c r="AQ14" t="str">
        <f t="shared" ref="AQ14:AQ28" si="17">AN14&amp;AO14&amp;AP14</f>
        <v>200</v>
      </c>
      <c r="AT14">
        <v>1</v>
      </c>
      <c r="AU14" t="s">
        <v>398</v>
      </c>
      <c r="BI14" t="s">
        <v>410</v>
      </c>
    </row>
    <row r="15" spans="1:61">
      <c r="A15" s="29">
        <v>3110042</v>
      </c>
      <c r="B15" s="1" t="str">
        <f t="shared" si="8"/>
        <v>2T_r1_Fire_Knight_e1, 3T_r1_Water_Oracle_e1, 2T_r1_Fire_Knight_e1</v>
      </c>
      <c r="C15" s="60" t="str">
        <f t="shared" si="9"/>
        <v>3MSM</v>
      </c>
      <c r="E15">
        <f>INDEX('OLD Mission Enemy Waves'!K:K,MATCH('Enemy Waves'!$A15,'OLD Mission Enemy Waves'!$D:$D,0))</f>
        <v>3</v>
      </c>
      <c r="F15">
        <f>INDEX('OLD Mission Enemy Waves'!L:L,MATCH('Enemy Waves'!$A15,'OLD Mission Enemy Waves'!$D:$D,0))</f>
        <v>1</v>
      </c>
      <c r="G15">
        <f>INDEX('OLD Mission Enemy Waves'!M:M,MATCH('Enemy Waves'!$A15,'OLD Mission Enemy Waves'!$D:$D,0))</f>
        <v>1</v>
      </c>
      <c r="H15">
        <f>INDEX('OLD Mission Enemy Waves'!N:N,MATCH('Enemy Waves'!$A15,'OLD Mission Enemy Waves'!$D:$D,0))</f>
        <v>3210</v>
      </c>
      <c r="I15">
        <f t="shared" si="14"/>
        <v>3</v>
      </c>
      <c r="J15" t="str">
        <f t="array" ref="J15">IFERROR(INDEX(ePool[Enemy ID],MATCH($G15&amp;INDEX($E15:$F15,1,INDEX(Table12[],MATCH($I15,Table12[eCount],0),MATCH(J$1,Table12[#Headers],0)))&amp;INDEX(eClassWave[],MATCH($H15,eClassWave[eClassWave],0),MATCH(J$1,eClassWave[#Headers],0)),ePool[Enemy Group ID]&amp;ePool[AffinityId]&amp;ePool[eClass],0)),"")</f>
        <v>2T_r1_Fire_Knight_e1</v>
      </c>
      <c r="K15" s="21" t="str">
        <f t="shared" si="10"/>
        <v xml:space="preserve">, </v>
      </c>
      <c r="L15" t="str">
        <f t="array" ref="L15">IFERROR(INDEX(ePool[Enemy ID],MATCH($G15&amp;INDEX($E15:$F15,1,INDEX(Table12[],MATCH($I15,Table12[eCount],0),MATCH(L$1,Table12[#Headers],0)))&amp;INDEX(eClassWave[],MATCH($H15,eClassWave[eClassWave],0),MATCH(L$1,eClassWave[#Headers],0)),ePool[Enemy Group ID]&amp;ePool[AffinityId]&amp;ePool[eClass],0)),"")</f>
        <v>3T_r1_Water_Oracle_e1</v>
      </c>
      <c r="M15" s="21" t="str">
        <f t="shared" si="11"/>
        <v xml:space="preserve">, </v>
      </c>
      <c r="N15" t="str">
        <f t="array" ref="N15">IFERROR(INDEX(ePool[Enemy ID],MATCH($G15&amp;INDEX($E15:$F15,1,INDEX(Table12[],MATCH($I15,Table12[eCount],0),MATCH(N$1,Table12[#Headers],0)))&amp;INDEX(eClassWave[],MATCH($H15,eClassWave[eClassWave],0),MATCH(N$1,eClassWave[#Headers],0)),ePool[Enemy Group ID]&amp;ePool[AffinityId]&amp;ePool[eClass],0)),"")</f>
        <v>2T_r1_Fire_Knight_e1</v>
      </c>
      <c r="O15" s="21" t="str">
        <f t="shared" si="12"/>
        <v/>
      </c>
      <c r="P15" t="str">
        <f t="array" ref="P15">IFERROR(INDEX(ePool[Enemy ID],MATCH($G15&amp;INDEX($E15:$F15,1,INDEX(Table12[],MATCH($I15,Table12[eCount],0),MATCH(P$1,Table12[#Headers],0)))&amp;INDEX(eClassWave[],MATCH($H15,eClassWave[eClassWave],0),MATCH(P$1,eClassWave[#Headers],0)),ePool[Enemy Group ID]&amp;ePool[AffinityId]&amp;ePool[eClass],0)),"")</f>
        <v/>
      </c>
      <c r="Q15" s="21" t="str">
        <f t="shared" si="13"/>
        <v/>
      </c>
      <c r="R15" t="str">
        <f t="array" ref="R15">IFERROR(INDEX(ePool[Enemy ID],MATCH($G15&amp;INDEX($E15:$F15,1,INDEX(Table12[],MATCH($I15,Table12[eCount],0),MATCH(R$1,Table12[#Headers],0)))&amp;INDEX(eClassWave[],MATCH($H15,eClassWave[eClassWave],0),MATCH(R$1,eClassWave[#Headers],0)),ePool[Enemy Group ID]&amp;ePool[AffinityId]&amp;ePool[eClass],0)),"")</f>
        <v/>
      </c>
      <c r="S15" t="str">
        <f>IFERROR(INDEX(Table10[Size],MATCH(INDEX(Enemies!$X:$X,MATCH('Enemy Waves'!J15,Enemies!$A:$A,0)),Table10[ID],0)),"")</f>
        <v>M</v>
      </c>
      <c r="U15" t="str">
        <f>IFERROR(INDEX(Table10[Size],MATCH(INDEX(Enemies!$X:$X,MATCH('Enemy Waves'!L15,Enemies!$A:$A,0)),Table10[ID],0)),"")</f>
        <v>S</v>
      </c>
      <c r="W15" t="str">
        <f>IFERROR(INDEX(Table10[Size],MATCH(INDEX(Enemies!$X:$X,MATCH('Enemy Waves'!N15,Enemies!$A:$A,0)),Table10[ID],0)),"")</f>
        <v>M</v>
      </c>
      <c r="Y15" t="str">
        <f>IFERROR(INDEX(Table10[Size],MATCH(INDEX(Enemies!$X:$X,MATCH('Enemy Waves'!P15,Enemies!$A:$A,0)),Table10[ID],0)),"")</f>
        <v/>
      </c>
      <c r="AA15" t="str">
        <f>IFERROR(INDEX(Table10[Size],MATCH(INDEX(Enemies!$X:$X,MATCH('Enemy Waves'!R15,Enemies!$A:$A,0)),Table10[ID],0)),"")</f>
        <v/>
      </c>
      <c r="AB15" s="52" t="str">
        <f>IF(COUNTIF(S15:AA15,"M")&gt;2,"!!!","")&amp;IFERROR(INDEX('OLD Mission Enemy Waves'!A:A,MATCH('Enemy Waves'!A15,'OLD Mission Enemy Waves'!D:D,0)),"--")</f>
        <v>4</v>
      </c>
      <c r="AG15">
        <f>INT(eClassWave[[#This Row],[eCount]]&amp;eClassWave[[#This Row],[2T]]&amp;eClassWave[[#This Row],[3T]]&amp;eClassWave[[#This Row],[4T]])</f>
        <v>2110</v>
      </c>
      <c r="AH15" s="52" t="s">
        <v>259</v>
      </c>
      <c r="AI15" s="52" t="s">
        <v>260</v>
      </c>
      <c r="AM15">
        <f t="shared" si="15"/>
        <v>2</v>
      </c>
      <c r="AN15">
        <f t="shared" si="16"/>
        <v>1</v>
      </c>
      <c r="AO15">
        <f t="shared" si="16"/>
        <v>1</v>
      </c>
      <c r="AP15">
        <f t="shared" si="16"/>
        <v>0</v>
      </c>
      <c r="AQ15" t="str">
        <f t="shared" si="17"/>
        <v>110</v>
      </c>
      <c r="AT15">
        <v>2</v>
      </c>
      <c r="AU15" t="s">
        <v>397</v>
      </c>
      <c r="BI15" t="s">
        <v>410</v>
      </c>
    </row>
    <row r="16" spans="1:61">
      <c r="A16" s="29">
        <v>3110051</v>
      </c>
      <c r="B16" s="1" t="str">
        <f t="shared" si="8"/>
        <v>2T_r1_Fire_Knight_e1, 3T_r1_Water_Oracle_e1, 4T_r1_Water_Mage_e1, 2T_r1_Fire_Knight_e1</v>
      </c>
      <c r="C16" s="60" t="str">
        <f t="shared" si="9"/>
        <v>4MSSM</v>
      </c>
      <c r="E16">
        <f>INDEX('OLD Mission Enemy Waves'!K:K,MATCH('Enemy Waves'!$A16,'OLD Mission Enemy Waves'!$D:$D,0))</f>
        <v>3</v>
      </c>
      <c r="F16">
        <f>INDEX('OLD Mission Enemy Waves'!L:L,MATCH('Enemy Waves'!$A16,'OLD Mission Enemy Waves'!$D:$D,0))</f>
        <v>1</v>
      </c>
      <c r="G16">
        <f>INDEX('OLD Mission Enemy Waves'!M:M,MATCH('Enemy Waves'!$A16,'OLD Mission Enemy Waves'!$D:$D,0))</f>
        <v>1</v>
      </c>
      <c r="H16">
        <f>INDEX('OLD Mission Enemy Waves'!N:N,MATCH('Enemy Waves'!$A16,'OLD Mission Enemy Waves'!$D:$D,0))</f>
        <v>4211</v>
      </c>
      <c r="I16">
        <f t="shared" si="14"/>
        <v>4</v>
      </c>
      <c r="J16" t="str">
        <f t="array" ref="J16">IFERROR(INDEX(ePool[Enemy ID],MATCH($G16&amp;INDEX($E16:$F16,1,INDEX(Table12[],MATCH($I16,Table12[eCount],0),MATCH(J$1,Table12[#Headers],0)))&amp;INDEX(eClassWave[],MATCH($H16,eClassWave[eClassWave],0),MATCH(J$1,eClassWave[#Headers],0)),ePool[Enemy Group ID]&amp;ePool[AffinityId]&amp;ePool[eClass],0)),"")</f>
        <v>2T_r1_Fire_Knight_e1</v>
      </c>
      <c r="K16" s="21" t="str">
        <f t="shared" si="10"/>
        <v xml:space="preserve">, </v>
      </c>
      <c r="L16" t="str">
        <f t="array" ref="L16">IFERROR(INDEX(ePool[Enemy ID],MATCH($G16&amp;INDEX($E16:$F16,1,INDEX(Table12[],MATCH($I16,Table12[eCount],0),MATCH(L$1,Table12[#Headers],0)))&amp;INDEX(eClassWave[],MATCH($H16,eClassWave[eClassWave],0),MATCH(L$1,eClassWave[#Headers],0)),ePool[Enemy Group ID]&amp;ePool[AffinityId]&amp;ePool[eClass],0)),"")</f>
        <v>3T_r1_Water_Oracle_e1</v>
      </c>
      <c r="M16" s="21" t="str">
        <f t="shared" si="11"/>
        <v xml:space="preserve">, </v>
      </c>
      <c r="N16" t="str">
        <f t="array" ref="N16">IFERROR(INDEX(ePool[Enemy ID],MATCH($G16&amp;INDEX($E16:$F16,1,INDEX(Table12[],MATCH($I16,Table12[eCount],0),MATCH(N$1,Table12[#Headers],0)))&amp;INDEX(eClassWave[],MATCH($H16,eClassWave[eClassWave],0),MATCH(N$1,eClassWave[#Headers],0)),ePool[Enemy Group ID]&amp;ePool[AffinityId]&amp;ePool[eClass],0)),"")</f>
        <v>4T_r1_Water_Mage_e1</v>
      </c>
      <c r="O16" s="21" t="str">
        <f t="shared" si="12"/>
        <v xml:space="preserve">, </v>
      </c>
      <c r="P16" t="str">
        <f t="array" ref="P16">IFERROR(INDEX(ePool[Enemy ID],MATCH($G16&amp;INDEX($E16:$F16,1,INDEX(Table12[],MATCH($I16,Table12[eCount],0),MATCH(P$1,Table12[#Headers],0)))&amp;INDEX(eClassWave[],MATCH($H16,eClassWave[eClassWave],0),MATCH(P$1,eClassWave[#Headers],0)),ePool[Enemy Group ID]&amp;ePool[AffinityId]&amp;ePool[eClass],0)),"")</f>
        <v>2T_r1_Fire_Knight_e1</v>
      </c>
      <c r="Q16" s="21" t="str">
        <f t="shared" si="13"/>
        <v/>
      </c>
      <c r="R16" t="str">
        <f t="array" ref="R16">IFERROR(INDEX(ePool[Enemy ID],MATCH($G16&amp;INDEX($E16:$F16,1,INDEX(Table12[],MATCH($I16,Table12[eCount],0),MATCH(R$1,Table12[#Headers],0)))&amp;INDEX(eClassWave[],MATCH($H16,eClassWave[eClassWave],0),MATCH(R$1,eClassWave[#Headers],0)),ePool[Enemy Group ID]&amp;ePool[AffinityId]&amp;ePool[eClass],0)),"")</f>
        <v/>
      </c>
      <c r="S16" t="str">
        <f>IFERROR(INDEX(Table10[Size],MATCH(INDEX(Enemies!$X:$X,MATCH('Enemy Waves'!J16,Enemies!$A:$A,0)),Table10[ID],0)),"")</f>
        <v>M</v>
      </c>
      <c r="U16" t="str">
        <f>IFERROR(INDEX(Table10[Size],MATCH(INDEX(Enemies!$X:$X,MATCH('Enemy Waves'!L16,Enemies!$A:$A,0)),Table10[ID],0)),"")</f>
        <v>S</v>
      </c>
      <c r="W16" t="str">
        <f>IFERROR(INDEX(Table10[Size],MATCH(INDEX(Enemies!$X:$X,MATCH('Enemy Waves'!N16,Enemies!$A:$A,0)),Table10[ID],0)),"")</f>
        <v>S</v>
      </c>
      <c r="Y16" t="str">
        <f>IFERROR(INDEX(Table10[Size],MATCH(INDEX(Enemies!$X:$X,MATCH('Enemy Waves'!P16,Enemies!$A:$A,0)),Table10[ID],0)),"")</f>
        <v>M</v>
      </c>
      <c r="AA16" t="str">
        <f>IFERROR(INDEX(Table10[Size],MATCH(INDEX(Enemies!$X:$X,MATCH('Enemy Waves'!R16,Enemies!$A:$A,0)),Table10[ID],0)),"")</f>
        <v/>
      </c>
      <c r="AB16" s="52" t="str">
        <f>IF(COUNTIF(S16:AA16,"M")&gt;2,"!!!","")&amp;IFERROR(INDEX('OLD Mission Enemy Waves'!A:A,MATCH('Enemy Waves'!A16,'OLD Mission Enemy Waves'!D:D,0)),"--")</f>
        <v>5</v>
      </c>
      <c r="AG16">
        <f>INT(eClassWave[[#This Row],[eCount]]&amp;eClassWave[[#This Row],[2T]]&amp;eClassWave[[#This Row],[3T]]&amp;eClassWave[[#This Row],[4T]])</f>
        <v>2101</v>
      </c>
      <c r="AH16" s="52" t="s">
        <v>259</v>
      </c>
      <c r="AI16" s="52" t="s">
        <v>257</v>
      </c>
      <c r="AM16">
        <f t="shared" si="15"/>
        <v>2</v>
      </c>
      <c r="AN16">
        <f t="shared" si="16"/>
        <v>1</v>
      </c>
      <c r="AO16">
        <f t="shared" si="16"/>
        <v>0</v>
      </c>
      <c r="AP16">
        <f t="shared" si="16"/>
        <v>1</v>
      </c>
      <c r="AQ16" t="str">
        <f t="shared" si="17"/>
        <v>101</v>
      </c>
      <c r="AT16">
        <v>3</v>
      </c>
      <c r="AU16" t="s">
        <v>396</v>
      </c>
      <c r="BI16" t="s">
        <v>410</v>
      </c>
    </row>
    <row r="17" spans="1:61">
      <c r="A17" s="29">
        <v>3110052</v>
      </c>
      <c r="B17" s="1" t="str">
        <f t="shared" si="8"/>
        <v>2T_r1_Water_Reaver_e1, 2T_r1_Fire_Knight_e1, 2T_r1_Water_Reaver_e1, 2T_r1_Fire_Knight_e1, 2T_r1_Water_Reaver_e1</v>
      </c>
      <c r="C17" s="60" t="str">
        <f t="shared" si="9"/>
        <v>5SMSMS</v>
      </c>
      <c r="E17">
        <f>INDEX('OLD Mission Enemy Waves'!K:K,MATCH('Enemy Waves'!$A17,'OLD Mission Enemy Waves'!$D:$D,0))</f>
        <v>3</v>
      </c>
      <c r="F17">
        <f>INDEX('OLD Mission Enemy Waves'!L:L,MATCH('Enemy Waves'!$A17,'OLD Mission Enemy Waves'!$D:$D,0))</f>
        <v>1</v>
      </c>
      <c r="G17">
        <f>INDEX('OLD Mission Enemy Waves'!M:M,MATCH('Enemy Waves'!$A17,'OLD Mission Enemy Waves'!$D:$D,0))</f>
        <v>1</v>
      </c>
      <c r="H17">
        <f>INDEX('OLD Mission Enemy Waves'!N:N,MATCH('Enemy Waves'!$A17,'OLD Mission Enemy Waves'!$D:$D,0))</f>
        <v>5500</v>
      </c>
      <c r="I17">
        <f t="shared" si="14"/>
        <v>5</v>
      </c>
      <c r="J17" t="str">
        <f t="array" ref="J17">IFERROR(INDEX(ePool[Enemy ID],MATCH($G17&amp;INDEX($E17:$F17,1,INDEX(Table12[],MATCH($I17,Table12[eCount],0),MATCH(J$1,Table12[#Headers],0)))&amp;INDEX(eClassWave[],MATCH($H17,eClassWave[eClassWave],0),MATCH(J$1,eClassWave[#Headers],0)),ePool[Enemy Group ID]&amp;ePool[AffinityId]&amp;ePool[eClass],0)),"")</f>
        <v>2T_r1_Water_Reaver_e1</v>
      </c>
      <c r="K17" s="21" t="str">
        <f t="shared" si="10"/>
        <v xml:space="preserve">, </v>
      </c>
      <c r="L17" t="str">
        <f t="array" ref="L17">IFERROR(INDEX(ePool[Enemy ID],MATCH($G17&amp;INDEX($E17:$F17,1,INDEX(Table12[],MATCH($I17,Table12[eCount],0),MATCH(L$1,Table12[#Headers],0)))&amp;INDEX(eClassWave[],MATCH($H17,eClassWave[eClassWave],0),MATCH(L$1,eClassWave[#Headers],0)),ePool[Enemy Group ID]&amp;ePool[AffinityId]&amp;ePool[eClass],0)),"")</f>
        <v>2T_r1_Fire_Knight_e1</v>
      </c>
      <c r="M17" s="21" t="str">
        <f t="shared" si="11"/>
        <v xml:space="preserve">, </v>
      </c>
      <c r="N17" t="str">
        <f t="array" ref="N17">IFERROR(INDEX(ePool[Enemy ID],MATCH($G17&amp;INDEX($E17:$F17,1,INDEX(Table12[],MATCH($I17,Table12[eCount],0),MATCH(N$1,Table12[#Headers],0)))&amp;INDEX(eClassWave[],MATCH($H17,eClassWave[eClassWave],0),MATCH(N$1,eClassWave[#Headers],0)),ePool[Enemy Group ID]&amp;ePool[AffinityId]&amp;ePool[eClass],0)),"")</f>
        <v>2T_r1_Water_Reaver_e1</v>
      </c>
      <c r="O17" s="21" t="str">
        <f t="shared" si="12"/>
        <v xml:space="preserve">, </v>
      </c>
      <c r="P17" t="str">
        <f t="array" ref="P17">IFERROR(INDEX(ePool[Enemy ID],MATCH($G17&amp;INDEX($E17:$F17,1,INDEX(Table12[],MATCH($I17,Table12[eCount],0),MATCH(P$1,Table12[#Headers],0)))&amp;INDEX(eClassWave[],MATCH($H17,eClassWave[eClassWave],0),MATCH(P$1,eClassWave[#Headers],0)),ePool[Enemy Group ID]&amp;ePool[AffinityId]&amp;ePool[eClass],0)),"")</f>
        <v>2T_r1_Fire_Knight_e1</v>
      </c>
      <c r="Q17" s="21" t="str">
        <f t="shared" si="13"/>
        <v xml:space="preserve">, </v>
      </c>
      <c r="R17" t="str">
        <f t="array" ref="R17">IFERROR(INDEX(ePool[Enemy ID],MATCH($G17&amp;INDEX($E17:$F17,1,INDEX(Table12[],MATCH($I17,Table12[eCount],0),MATCH(R$1,Table12[#Headers],0)))&amp;INDEX(eClassWave[],MATCH($H17,eClassWave[eClassWave],0),MATCH(R$1,eClassWave[#Headers],0)),ePool[Enemy Group ID]&amp;ePool[AffinityId]&amp;ePool[eClass],0)),"")</f>
        <v>2T_r1_Water_Reaver_e1</v>
      </c>
      <c r="S17" t="str">
        <f>IFERROR(INDEX(Table10[Size],MATCH(INDEX(Enemies!$X:$X,MATCH('Enemy Waves'!J17,Enemies!$A:$A,0)),Table10[ID],0)),"")</f>
        <v>S</v>
      </c>
      <c r="U17" t="str">
        <f>IFERROR(INDEX(Table10[Size],MATCH(INDEX(Enemies!$X:$X,MATCH('Enemy Waves'!L17,Enemies!$A:$A,0)),Table10[ID],0)),"")</f>
        <v>M</v>
      </c>
      <c r="W17" t="str">
        <f>IFERROR(INDEX(Table10[Size],MATCH(INDEX(Enemies!$X:$X,MATCH('Enemy Waves'!N17,Enemies!$A:$A,0)),Table10[ID],0)),"")</f>
        <v>S</v>
      </c>
      <c r="Y17" t="str">
        <f>IFERROR(INDEX(Table10[Size],MATCH(INDEX(Enemies!$X:$X,MATCH('Enemy Waves'!P17,Enemies!$A:$A,0)),Table10[ID],0)),"")</f>
        <v>M</v>
      </c>
      <c r="AA17" t="str">
        <f>IFERROR(INDEX(Table10[Size],MATCH(INDEX(Enemies!$X:$X,MATCH('Enemy Waves'!R17,Enemies!$A:$A,0)),Table10[ID],0)),"")</f>
        <v>S</v>
      </c>
      <c r="AB17" s="52" t="str">
        <f>IF(COUNTIF(S17:AA17,"M")&gt;2,"!!!","")&amp;IFERROR(INDEX('OLD Mission Enemy Waves'!A:A,MATCH('Enemy Waves'!A17,'OLD Mission Enemy Waves'!D:D,0)),"--")</f>
        <v>5</v>
      </c>
      <c r="AG17">
        <f>INT(eClassWave[[#This Row],[eCount]]&amp;eClassWave[[#This Row],[2T]]&amp;eClassWave[[#This Row],[3T]]&amp;eClassWave[[#This Row],[4T]])</f>
        <v>2020</v>
      </c>
      <c r="AH17" s="52" t="s">
        <v>260</v>
      </c>
      <c r="AI17" s="52" t="s">
        <v>260</v>
      </c>
      <c r="AM17">
        <f t="shared" si="15"/>
        <v>2</v>
      </c>
      <c r="AN17">
        <f t="shared" si="16"/>
        <v>0</v>
      </c>
      <c r="AO17">
        <f t="shared" si="16"/>
        <v>2</v>
      </c>
      <c r="AP17">
        <f t="shared" si="16"/>
        <v>0</v>
      </c>
      <c r="AQ17" t="str">
        <f t="shared" si="17"/>
        <v>020</v>
      </c>
      <c r="BI17" t="s">
        <v>410</v>
      </c>
    </row>
    <row r="18" spans="1:61">
      <c r="A18" s="29">
        <v>3110061</v>
      </c>
      <c r="B18" s="1" t="str">
        <f t="shared" si="8"/>
        <v>2T_r1_Fire_Knight_e1, 4T_r1_Water_Mage_e1, 2T_r1_Fire_Knight_e1</v>
      </c>
      <c r="C18" s="60" t="str">
        <f t="shared" si="9"/>
        <v>3MSM</v>
      </c>
      <c r="E18">
        <f>INDEX('OLD Mission Enemy Waves'!K:K,MATCH('Enemy Waves'!$A18,'OLD Mission Enemy Waves'!$D:$D,0))</f>
        <v>3</v>
      </c>
      <c r="F18">
        <f>INDEX('OLD Mission Enemy Waves'!L:L,MATCH('Enemy Waves'!$A18,'OLD Mission Enemy Waves'!$D:$D,0))</f>
        <v>1</v>
      </c>
      <c r="G18">
        <f>INDEX('OLD Mission Enemy Waves'!M:M,MATCH('Enemy Waves'!$A18,'OLD Mission Enemy Waves'!$D:$D,0))</f>
        <v>1</v>
      </c>
      <c r="H18">
        <f>INDEX('OLD Mission Enemy Waves'!N:N,MATCH('Enemy Waves'!$A18,'OLD Mission Enemy Waves'!$D:$D,0))</f>
        <v>3201</v>
      </c>
      <c r="I18">
        <f t="shared" si="14"/>
        <v>3</v>
      </c>
      <c r="J18" t="str">
        <f t="array" ref="J18">IFERROR(INDEX(ePool[Enemy ID],MATCH($G18&amp;INDEX($E18:$F18,1,INDEX(Table12[],MATCH($I18,Table12[eCount],0),MATCH(J$1,Table12[#Headers],0)))&amp;INDEX(eClassWave[],MATCH($H18,eClassWave[eClassWave],0),MATCH(J$1,eClassWave[#Headers],0)),ePool[Enemy Group ID]&amp;ePool[AffinityId]&amp;ePool[eClass],0)),"")</f>
        <v>2T_r1_Fire_Knight_e1</v>
      </c>
      <c r="K18" s="21" t="str">
        <f t="shared" si="10"/>
        <v xml:space="preserve">, </v>
      </c>
      <c r="L18" t="str">
        <f t="array" ref="L18">IFERROR(INDEX(ePool[Enemy ID],MATCH($G18&amp;INDEX($E18:$F18,1,INDEX(Table12[],MATCH($I18,Table12[eCount],0),MATCH(L$1,Table12[#Headers],0)))&amp;INDEX(eClassWave[],MATCH($H18,eClassWave[eClassWave],0),MATCH(L$1,eClassWave[#Headers],0)),ePool[Enemy Group ID]&amp;ePool[AffinityId]&amp;ePool[eClass],0)),"")</f>
        <v>4T_r1_Water_Mage_e1</v>
      </c>
      <c r="M18" s="21" t="str">
        <f t="shared" si="11"/>
        <v xml:space="preserve">, </v>
      </c>
      <c r="N18" t="str">
        <f t="array" ref="N18">IFERROR(INDEX(ePool[Enemy ID],MATCH($G18&amp;INDEX($E18:$F18,1,INDEX(Table12[],MATCH($I18,Table12[eCount],0),MATCH(N$1,Table12[#Headers],0)))&amp;INDEX(eClassWave[],MATCH($H18,eClassWave[eClassWave],0),MATCH(N$1,eClassWave[#Headers],0)),ePool[Enemy Group ID]&amp;ePool[AffinityId]&amp;ePool[eClass],0)),"")</f>
        <v>2T_r1_Fire_Knight_e1</v>
      </c>
      <c r="O18" s="21" t="str">
        <f t="shared" si="12"/>
        <v/>
      </c>
      <c r="P18" t="str">
        <f t="array" ref="P18">IFERROR(INDEX(ePool[Enemy ID],MATCH($G18&amp;INDEX($E18:$F18,1,INDEX(Table12[],MATCH($I18,Table12[eCount],0),MATCH(P$1,Table12[#Headers],0)))&amp;INDEX(eClassWave[],MATCH($H18,eClassWave[eClassWave],0),MATCH(P$1,eClassWave[#Headers],0)),ePool[Enemy Group ID]&amp;ePool[AffinityId]&amp;ePool[eClass],0)),"")</f>
        <v/>
      </c>
      <c r="Q18" s="21" t="str">
        <f t="shared" si="13"/>
        <v/>
      </c>
      <c r="R18" t="str">
        <f t="array" ref="R18">IFERROR(INDEX(ePool[Enemy ID],MATCH($G18&amp;INDEX($E18:$F18,1,INDEX(Table12[],MATCH($I18,Table12[eCount],0),MATCH(R$1,Table12[#Headers],0)))&amp;INDEX(eClassWave[],MATCH($H18,eClassWave[eClassWave],0),MATCH(R$1,eClassWave[#Headers],0)),ePool[Enemy Group ID]&amp;ePool[AffinityId]&amp;ePool[eClass],0)),"")</f>
        <v/>
      </c>
      <c r="S18" t="str">
        <f>IFERROR(INDEX(Table10[Size],MATCH(INDEX(Enemies!$X:$X,MATCH('Enemy Waves'!J18,Enemies!$A:$A,0)),Table10[ID],0)),"")</f>
        <v>M</v>
      </c>
      <c r="U18" t="str">
        <f>IFERROR(INDEX(Table10[Size],MATCH(INDEX(Enemies!$X:$X,MATCH('Enemy Waves'!L18,Enemies!$A:$A,0)),Table10[ID],0)),"")</f>
        <v>S</v>
      </c>
      <c r="W18" t="str">
        <f>IFERROR(INDEX(Table10[Size],MATCH(INDEX(Enemies!$X:$X,MATCH('Enemy Waves'!N18,Enemies!$A:$A,0)),Table10[ID],0)),"")</f>
        <v>M</v>
      </c>
      <c r="Y18" t="str">
        <f>IFERROR(INDEX(Table10[Size],MATCH(INDEX(Enemies!$X:$X,MATCH('Enemy Waves'!P18,Enemies!$A:$A,0)),Table10[ID],0)),"")</f>
        <v/>
      </c>
      <c r="AA18" t="str">
        <f>IFERROR(INDEX(Table10[Size],MATCH(INDEX(Enemies!$X:$X,MATCH('Enemy Waves'!R18,Enemies!$A:$A,0)),Table10[ID],0)),"")</f>
        <v/>
      </c>
      <c r="AB18" s="52" t="str">
        <f>IF(COUNTIF(S18:AA18,"M")&gt;2,"!!!","")&amp;IFERROR(INDEX('OLD Mission Enemy Waves'!A:A,MATCH('Enemy Waves'!A18,'OLD Mission Enemy Waves'!D:D,0)),"--")</f>
        <v>6</v>
      </c>
      <c r="AG18">
        <f>INT(eClassWave[[#This Row],[eCount]]&amp;eClassWave[[#This Row],[2T]]&amp;eClassWave[[#This Row],[3T]]&amp;eClassWave[[#This Row],[4T]])</f>
        <v>2011</v>
      </c>
      <c r="AH18" s="52" t="s">
        <v>260</v>
      </c>
      <c r="AI18" s="52" t="s">
        <v>257</v>
      </c>
      <c r="AM18">
        <f t="shared" si="15"/>
        <v>2</v>
      </c>
      <c r="AN18">
        <f t="shared" si="16"/>
        <v>0</v>
      </c>
      <c r="AO18">
        <f t="shared" si="16"/>
        <v>1</v>
      </c>
      <c r="AP18">
        <f t="shared" si="16"/>
        <v>1</v>
      </c>
      <c r="AQ18" t="str">
        <f t="shared" si="17"/>
        <v>011</v>
      </c>
      <c r="BI18" t="s">
        <v>410</v>
      </c>
    </row>
    <row r="19" spans="1:61">
      <c r="A19" s="29">
        <v>3110062</v>
      </c>
      <c r="B19" s="1" t="str">
        <f t="shared" si="8"/>
        <v>2T_r1_Fire_Knight_e1, 4T_r1_Water_Mage_e1, 4T_r1_Water_Mage_e1, 2T_r1_Fire_Knight_e1</v>
      </c>
      <c r="C19" s="60" t="str">
        <f t="shared" si="9"/>
        <v>4MSSM</v>
      </c>
      <c r="E19">
        <f>INDEX('OLD Mission Enemy Waves'!K:K,MATCH('Enemy Waves'!$A19,'OLD Mission Enemy Waves'!$D:$D,0))</f>
        <v>3</v>
      </c>
      <c r="F19">
        <f>INDEX('OLD Mission Enemy Waves'!L:L,MATCH('Enemy Waves'!$A19,'OLD Mission Enemy Waves'!$D:$D,0))</f>
        <v>1</v>
      </c>
      <c r="G19">
        <f>INDEX('OLD Mission Enemy Waves'!M:M,MATCH('Enemy Waves'!$A19,'OLD Mission Enemy Waves'!$D:$D,0))</f>
        <v>1</v>
      </c>
      <c r="H19">
        <f>INDEX('OLD Mission Enemy Waves'!N:N,MATCH('Enemy Waves'!$A19,'OLD Mission Enemy Waves'!$D:$D,0))</f>
        <v>4202</v>
      </c>
      <c r="I19">
        <f t="shared" si="14"/>
        <v>4</v>
      </c>
      <c r="J19" t="str">
        <f t="array" ref="J19">IFERROR(INDEX(ePool[Enemy ID],MATCH($G19&amp;INDEX($E19:$F19,1,INDEX(Table12[],MATCH($I19,Table12[eCount],0),MATCH(J$1,Table12[#Headers],0)))&amp;INDEX(eClassWave[],MATCH($H19,eClassWave[eClassWave],0),MATCH(J$1,eClassWave[#Headers],0)),ePool[Enemy Group ID]&amp;ePool[AffinityId]&amp;ePool[eClass],0)),"")</f>
        <v>2T_r1_Fire_Knight_e1</v>
      </c>
      <c r="K19" s="21" t="str">
        <f t="shared" si="10"/>
        <v xml:space="preserve">, </v>
      </c>
      <c r="L19" t="str">
        <f t="array" ref="L19">IFERROR(INDEX(ePool[Enemy ID],MATCH($G19&amp;INDEX($E19:$F19,1,INDEX(Table12[],MATCH($I19,Table12[eCount],0),MATCH(L$1,Table12[#Headers],0)))&amp;INDEX(eClassWave[],MATCH($H19,eClassWave[eClassWave],0),MATCH(L$1,eClassWave[#Headers],0)),ePool[Enemy Group ID]&amp;ePool[AffinityId]&amp;ePool[eClass],0)),"")</f>
        <v>4T_r1_Water_Mage_e1</v>
      </c>
      <c r="M19" s="21" t="str">
        <f t="shared" si="11"/>
        <v xml:space="preserve">, </v>
      </c>
      <c r="N19" t="str">
        <f t="array" ref="N19">IFERROR(INDEX(ePool[Enemy ID],MATCH($G19&amp;INDEX($E19:$F19,1,INDEX(Table12[],MATCH($I19,Table12[eCount],0),MATCH(N$1,Table12[#Headers],0)))&amp;INDEX(eClassWave[],MATCH($H19,eClassWave[eClassWave],0),MATCH(N$1,eClassWave[#Headers],0)),ePool[Enemy Group ID]&amp;ePool[AffinityId]&amp;ePool[eClass],0)),"")</f>
        <v>4T_r1_Water_Mage_e1</v>
      </c>
      <c r="O19" s="21" t="str">
        <f t="shared" si="12"/>
        <v xml:space="preserve">, </v>
      </c>
      <c r="P19" t="str">
        <f t="array" ref="P19">IFERROR(INDEX(ePool[Enemy ID],MATCH($G19&amp;INDEX($E19:$F19,1,INDEX(Table12[],MATCH($I19,Table12[eCount],0),MATCH(P$1,Table12[#Headers],0)))&amp;INDEX(eClassWave[],MATCH($H19,eClassWave[eClassWave],0),MATCH(P$1,eClassWave[#Headers],0)),ePool[Enemy Group ID]&amp;ePool[AffinityId]&amp;ePool[eClass],0)),"")</f>
        <v>2T_r1_Fire_Knight_e1</v>
      </c>
      <c r="Q19" s="21" t="str">
        <f t="shared" si="13"/>
        <v/>
      </c>
      <c r="R19" t="str">
        <f t="array" ref="R19">IFERROR(INDEX(ePool[Enemy ID],MATCH($G19&amp;INDEX($E19:$F19,1,INDEX(Table12[],MATCH($I19,Table12[eCount],0),MATCH(R$1,Table12[#Headers],0)))&amp;INDEX(eClassWave[],MATCH($H19,eClassWave[eClassWave],0),MATCH(R$1,eClassWave[#Headers],0)),ePool[Enemy Group ID]&amp;ePool[AffinityId]&amp;ePool[eClass],0)),"")</f>
        <v/>
      </c>
      <c r="S19" t="str">
        <f>IFERROR(INDEX(Table10[Size],MATCH(INDEX(Enemies!$X:$X,MATCH('Enemy Waves'!J19,Enemies!$A:$A,0)),Table10[ID],0)),"")</f>
        <v>M</v>
      </c>
      <c r="U19" t="str">
        <f>IFERROR(INDEX(Table10[Size],MATCH(INDEX(Enemies!$X:$X,MATCH('Enemy Waves'!L19,Enemies!$A:$A,0)),Table10[ID],0)),"")</f>
        <v>S</v>
      </c>
      <c r="W19" t="str">
        <f>IFERROR(INDEX(Table10[Size],MATCH(INDEX(Enemies!$X:$X,MATCH('Enemy Waves'!N19,Enemies!$A:$A,0)),Table10[ID],0)),"")</f>
        <v>S</v>
      </c>
      <c r="Y19" t="str">
        <f>IFERROR(INDEX(Table10[Size],MATCH(INDEX(Enemies!$X:$X,MATCH('Enemy Waves'!P19,Enemies!$A:$A,0)),Table10[ID],0)),"")</f>
        <v>M</v>
      </c>
      <c r="AA19" t="str">
        <f>IFERROR(INDEX(Table10[Size],MATCH(INDEX(Enemies!$X:$X,MATCH('Enemy Waves'!R19,Enemies!$A:$A,0)),Table10[ID],0)),"")</f>
        <v/>
      </c>
      <c r="AB19" s="52" t="str">
        <f>IF(COUNTIF(S19:AA19,"M")&gt;2,"!!!","")&amp;IFERROR(INDEX('OLD Mission Enemy Waves'!A:A,MATCH('Enemy Waves'!A19,'OLD Mission Enemy Waves'!D:D,0)),"--")</f>
        <v>6</v>
      </c>
      <c r="AG19">
        <f>INT(eClassWave[[#This Row],[eCount]]&amp;eClassWave[[#This Row],[2T]]&amp;eClassWave[[#This Row],[3T]]&amp;eClassWave[[#This Row],[4T]])</f>
        <v>2002</v>
      </c>
      <c r="AH19" s="52" t="s">
        <v>257</v>
      </c>
      <c r="AI19" s="52" t="s">
        <v>257</v>
      </c>
      <c r="AM19">
        <f t="shared" si="15"/>
        <v>2</v>
      </c>
      <c r="AN19">
        <f t="shared" si="16"/>
        <v>0</v>
      </c>
      <c r="AO19">
        <f t="shared" si="16"/>
        <v>0</v>
      </c>
      <c r="AP19">
        <f t="shared" si="16"/>
        <v>2</v>
      </c>
      <c r="AQ19" t="str">
        <f t="shared" si="17"/>
        <v>002</v>
      </c>
      <c r="AT19" s="13" t="s">
        <v>450</v>
      </c>
      <c r="AU19" s="13" t="s">
        <v>275</v>
      </c>
      <c r="AV19" s="13" t="s">
        <v>276</v>
      </c>
      <c r="AW19" s="13" t="s">
        <v>277</v>
      </c>
      <c r="AX19" s="13" t="s">
        <v>278</v>
      </c>
      <c r="AY19" s="13" t="s">
        <v>279</v>
      </c>
      <c r="BI19" t="s">
        <v>410</v>
      </c>
    </row>
    <row r="20" spans="1:61">
      <c r="A20" s="29">
        <v>3110063</v>
      </c>
      <c r="B20" s="1" t="str">
        <f t="shared" si="8"/>
        <v>2T_r1_Water_Reaver_e1, 3T_r1_Water_Oracle_e1</v>
      </c>
      <c r="C20" s="60" t="str">
        <f t="shared" si="9"/>
        <v>2SS</v>
      </c>
      <c r="E20">
        <f>INDEX('OLD Mission Enemy Waves'!K:K,MATCH('Enemy Waves'!$A20,'OLD Mission Enemy Waves'!$D:$D,0))</f>
        <v>3</v>
      </c>
      <c r="F20">
        <f>INDEX('OLD Mission Enemy Waves'!L:L,MATCH('Enemy Waves'!$A20,'OLD Mission Enemy Waves'!$D:$D,0))</f>
        <v>1</v>
      </c>
      <c r="G20">
        <f>INDEX('OLD Mission Enemy Waves'!M:M,MATCH('Enemy Waves'!$A20,'OLD Mission Enemy Waves'!$D:$D,0))</f>
        <v>1</v>
      </c>
      <c r="H20">
        <f>INDEX('OLD Mission Enemy Waves'!N:N,MATCH('Enemy Waves'!$A20,'OLD Mission Enemy Waves'!$D:$D,0))</f>
        <v>2110</v>
      </c>
      <c r="I20">
        <f t="shared" si="14"/>
        <v>2</v>
      </c>
      <c r="J20" t="str">
        <f t="array" ref="J20">IFERROR(INDEX(ePool[Enemy ID],MATCH($G20&amp;INDEX($E20:$F20,1,INDEX(Table12[],MATCH($I20,Table12[eCount],0),MATCH(J$1,Table12[#Headers],0)))&amp;INDEX(eClassWave[],MATCH($H20,eClassWave[eClassWave],0),MATCH(J$1,eClassWave[#Headers],0)),ePool[Enemy Group ID]&amp;ePool[AffinityId]&amp;ePool[eClass],0)),"")</f>
        <v>2T_r1_Water_Reaver_e1</v>
      </c>
      <c r="K20" s="21" t="str">
        <f t="shared" si="10"/>
        <v xml:space="preserve">, </v>
      </c>
      <c r="L20" t="str">
        <f t="array" ref="L20">IFERROR(INDEX(ePool[Enemy ID],MATCH($G20&amp;INDEX($E20:$F20,1,INDEX(Table12[],MATCH($I20,Table12[eCount],0),MATCH(L$1,Table12[#Headers],0)))&amp;INDEX(eClassWave[],MATCH($H20,eClassWave[eClassWave],0),MATCH(L$1,eClassWave[#Headers],0)),ePool[Enemy Group ID]&amp;ePool[AffinityId]&amp;ePool[eClass],0)),"")</f>
        <v>3T_r1_Water_Oracle_e1</v>
      </c>
      <c r="M20" s="21" t="str">
        <f t="shared" si="11"/>
        <v/>
      </c>
      <c r="N20" t="str">
        <f t="array" ref="N20">IFERROR(INDEX(ePool[Enemy ID],MATCH($G20&amp;INDEX($E20:$F20,1,INDEX(Table12[],MATCH($I20,Table12[eCount],0),MATCH(N$1,Table12[#Headers],0)))&amp;INDEX(eClassWave[],MATCH($H20,eClassWave[eClassWave],0),MATCH(N$1,eClassWave[#Headers],0)),ePool[Enemy Group ID]&amp;ePool[AffinityId]&amp;ePool[eClass],0)),"")</f>
        <v/>
      </c>
      <c r="O20" s="21" t="str">
        <f t="shared" si="12"/>
        <v/>
      </c>
      <c r="P20" t="str">
        <f t="array" ref="P20">IFERROR(INDEX(ePool[Enemy ID],MATCH($G20&amp;INDEX($E20:$F20,1,INDEX(Table12[],MATCH($I20,Table12[eCount],0),MATCH(P$1,Table12[#Headers],0)))&amp;INDEX(eClassWave[],MATCH($H20,eClassWave[eClassWave],0),MATCH(P$1,eClassWave[#Headers],0)),ePool[Enemy Group ID]&amp;ePool[AffinityId]&amp;ePool[eClass],0)),"")</f>
        <v/>
      </c>
      <c r="Q20" s="21" t="str">
        <f t="shared" si="13"/>
        <v/>
      </c>
      <c r="R20" t="str">
        <f t="array" ref="R20">IFERROR(INDEX(ePool[Enemy ID],MATCH($G20&amp;INDEX($E20:$F20,1,INDEX(Table12[],MATCH($I20,Table12[eCount],0),MATCH(R$1,Table12[#Headers],0)))&amp;INDEX(eClassWave[],MATCH($H20,eClassWave[eClassWave],0),MATCH(R$1,eClassWave[#Headers],0)),ePool[Enemy Group ID]&amp;ePool[AffinityId]&amp;ePool[eClass],0)),"")</f>
        <v/>
      </c>
      <c r="S20" t="str">
        <f>IFERROR(INDEX(Table10[Size],MATCH(INDEX(Enemies!$X:$X,MATCH('Enemy Waves'!J20,Enemies!$A:$A,0)),Table10[ID],0)),"")</f>
        <v>S</v>
      </c>
      <c r="U20" t="str">
        <f>IFERROR(INDEX(Table10[Size],MATCH(INDEX(Enemies!$X:$X,MATCH('Enemy Waves'!L20,Enemies!$A:$A,0)),Table10[ID],0)),"")</f>
        <v>S</v>
      </c>
      <c r="W20" t="str">
        <f>IFERROR(INDEX(Table10[Size],MATCH(INDEX(Enemies!$X:$X,MATCH('Enemy Waves'!N20,Enemies!$A:$A,0)),Table10[ID],0)),"")</f>
        <v/>
      </c>
      <c r="Y20" t="str">
        <f>IFERROR(INDEX(Table10[Size],MATCH(INDEX(Enemies!$X:$X,MATCH('Enemy Waves'!P20,Enemies!$A:$A,0)),Table10[ID],0)),"")</f>
        <v/>
      </c>
      <c r="AA20" t="str">
        <f>IFERROR(INDEX(Table10[Size],MATCH(INDEX(Enemies!$X:$X,MATCH('Enemy Waves'!R20,Enemies!$A:$A,0)),Table10[ID],0)),"")</f>
        <v/>
      </c>
      <c r="AB20" s="52" t="str">
        <f>IF(COUNTIF(S20:AA20,"M")&gt;2,"!!!","")&amp;IFERROR(INDEX('OLD Mission Enemy Waves'!A:A,MATCH('Enemy Waves'!A20,'OLD Mission Enemy Waves'!D:D,0)),"--")</f>
        <v>6</v>
      </c>
      <c r="AG20">
        <f>INT(eClassWave[[#This Row],[eCount]]&amp;eClassWave[[#This Row],[2T]]&amp;eClassWave[[#This Row],[3T]]&amp;eClassWave[[#This Row],[4T]])</f>
        <v>3300</v>
      </c>
      <c r="AH20" s="52" t="s">
        <v>259</v>
      </c>
      <c r="AI20" s="52" t="s">
        <v>259</v>
      </c>
      <c r="AJ20" s="52" t="s">
        <v>259</v>
      </c>
      <c r="AK20" s="52"/>
      <c r="AL20" s="52"/>
      <c r="AM20">
        <f t="shared" si="15"/>
        <v>3</v>
      </c>
      <c r="AN20">
        <f t="shared" si="16"/>
        <v>3</v>
      </c>
      <c r="AO20">
        <f t="shared" si="16"/>
        <v>0</v>
      </c>
      <c r="AP20">
        <f t="shared" si="16"/>
        <v>0</v>
      </c>
      <c r="AQ20" t="str">
        <f t="shared" si="17"/>
        <v>300</v>
      </c>
      <c r="AT20">
        <v>1</v>
      </c>
      <c r="AU20" s="52">
        <v>1</v>
      </c>
      <c r="AV20" s="52"/>
      <c r="AW20" s="52"/>
      <c r="AX20" s="52"/>
      <c r="AY20" s="52"/>
      <c r="BI20" t="s">
        <v>410</v>
      </c>
    </row>
    <row r="21" spans="1:61">
      <c r="A21" s="29">
        <v>1210071</v>
      </c>
      <c r="B21" s="1" t="str">
        <f t="shared" si="8"/>
        <v>2T_r1_Fire_Knight_e1, 4T_r1_Fire_Sorceress_e1</v>
      </c>
      <c r="C21" s="60" t="str">
        <f t="shared" si="9"/>
        <v>2MS</v>
      </c>
      <c r="E21">
        <f>INDEX('OLD Mission Enemy Waves'!K:K,MATCH('Enemy Waves'!$A21,'OLD Mission Enemy Waves'!$D:$D,0))</f>
        <v>1</v>
      </c>
      <c r="F21">
        <f>INDEX('OLD Mission Enemy Waves'!L:L,MATCH('Enemy Waves'!$A21,'OLD Mission Enemy Waves'!$D:$D,0))</f>
        <v>2</v>
      </c>
      <c r="G21">
        <f>INDEX('OLD Mission Enemy Waves'!M:M,MATCH('Enemy Waves'!$A21,'OLD Mission Enemy Waves'!$D:$D,0))</f>
        <v>1</v>
      </c>
      <c r="H21">
        <f>INDEX('OLD Mission Enemy Waves'!N:N,MATCH('Enemy Waves'!$A21,'OLD Mission Enemy Waves'!$D:$D,0))</f>
        <v>2101</v>
      </c>
      <c r="I21">
        <f t="shared" si="14"/>
        <v>2</v>
      </c>
      <c r="J21" t="str">
        <f t="array" ref="J21">IFERROR(INDEX(ePool[Enemy ID],MATCH($G21&amp;INDEX($E21:$F21,1,INDEX(Table12[],MATCH($I21,Table12[eCount],0),MATCH(J$1,Table12[#Headers],0)))&amp;INDEX(eClassWave[],MATCH($H21,eClassWave[eClassWave],0),MATCH(J$1,eClassWave[#Headers],0)),ePool[Enemy Group ID]&amp;ePool[AffinityId]&amp;ePool[eClass],0)),"")</f>
        <v>2T_r1_Fire_Knight_e1</v>
      </c>
      <c r="K21" s="21" t="str">
        <f t="shared" si="10"/>
        <v xml:space="preserve">, </v>
      </c>
      <c r="L21" t="str">
        <f t="array" ref="L21">IFERROR(INDEX(ePool[Enemy ID],MATCH($G21&amp;INDEX($E21:$F21,1,INDEX(Table12[],MATCH($I21,Table12[eCount],0),MATCH(L$1,Table12[#Headers],0)))&amp;INDEX(eClassWave[],MATCH($H21,eClassWave[eClassWave],0),MATCH(L$1,eClassWave[#Headers],0)),ePool[Enemy Group ID]&amp;ePool[AffinityId]&amp;ePool[eClass],0)),"")</f>
        <v>4T_r1_Fire_Sorceress_e1</v>
      </c>
      <c r="M21" s="21" t="str">
        <f t="shared" si="11"/>
        <v/>
      </c>
      <c r="N21" t="str">
        <f t="array" ref="N21">IFERROR(INDEX(ePool[Enemy ID],MATCH($G21&amp;INDEX($E21:$F21,1,INDEX(Table12[],MATCH($I21,Table12[eCount],0),MATCH(N$1,Table12[#Headers],0)))&amp;INDEX(eClassWave[],MATCH($H21,eClassWave[eClassWave],0),MATCH(N$1,eClassWave[#Headers],0)),ePool[Enemy Group ID]&amp;ePool[AffinityId]&amp;ePool[eClass],0)),"")</f>
        <v/>
      </c>
      <c r="O21" s="21" t="str">
        <f t="shared" si="12"/>
        <v/>
      </c>
      <c r="P21" t="str">
        <f t="array" ref="P21">IFERROR(INDEX(ePool[Enemy ID],MATCH($G21&amp;INDEX($E21:$F21,1,INDEX(Table12[],MATCH($I21,Table12[eCount],0),MATCH(P$1,Table12[#Headers],0)))&amp;INDEX(eClassWave[],MATCH($H21,eClassWave[eClassWave],0),MATCH(P$1,eClassWave[#Headers],0)),ePool[Enemy Group ID]&amp;ePool[AffinityId]&amp;ePool[eClass],0)),"")</f>
        <v/>
      </c>
      <c r="Q21" s="21" t="str">
        <f t="shared" si="13"/>
        <v/>
      </c>
      <c r="R21" t="str">
        <f t="array" ref="R21">IFERROR(INDEX(ePool[Enemy ID],MATCH($G21&amp;INDEX($E21:$F21,1,INDEX(Table12[],MATCH($I21,Table12[eCount],0),MATCH(R$1,Table12[#Headers],0)))&amp;INDEX(eClassWave[],MATCH($H21,eClassWave[eClassWave],0),MATCH(R$1,eClassWave[#Headers],0)),ePool[Enemy Group ID]&amp;ePool[AffinityId]&amp;ePool[eClass],0)),"")</f>
        <v/>
      </c>
      <c r="S21" t="str">
        <f>IFERROR(INDEX(Table10[Size],MATCH(INDEX(Enemies!$X:$X,MATCH('Enemy Waves'!J21,Enemies!$A:$A,0)),Table10[ID],0)),"")</f>
        <v>M</v>
      </c>
      <c r="U21" t="str">
        <f>IFERROR(INDEX(Table10[Size],MATCH(INDEX(Enemies!$X:$X,MATCH('Enemy Waves'!L21,Enemies!$A:$A,0)),Table10[ID],0)),"")</f>
        <v>S</v>
      </c>
      <c r="W21" t="str">
        <f>IFERROR(INDEX(Table10[Size],MATCH(INDEX(Enemies!$X:$X,MATCH('Enemy Waves'!N21,Enemies!$A:$A,0)),Table10[ID],0)),"")</f>
        <v/>
      </c>
      <c r="Y21" t="str">
        <f>IFERROR(INDEX(Table10[Size],MATCH(INDEX(Enemies!$X:$X,MATCH('Enemy Waves'!P21,Enemies!$A:$A,0)),Table10[ID],0)),"")</f>
        <v/>
      </c>
      <c r="AA21" t="str">
        <f>IFERROR(INDEX(Table10[Size],MATCH(INDEX(Enemies!$X:$X,MATCH('Enemy Waves'!R21,Enemies!$A:$A,0)),Table10[ID],0)),"")</f>
        <v/>
      </c>
      <c r="AB21" s="52" t="str">
        <f>IF(COUNTIF(S21:AA21,"M")&gt;2,"!!!","")&amp;IFERROR(INDEX('OLD Mission Enemy Waves'!A:A,MATCH('Enemy Waves'!A21,'OLD Mission Enemy Waves'!D:D,0)),"--")</f>
        <v>7</v>
      </c>
      <c r="AG21">
        <f>INT(eClassWave[[#This Row],[eCount]]&amp;eClassWave[[#This Row],[2T]]&amp;eClassWave[[#This Row],[3T]]&amp;eClassWave[[#This Row],[4T]])</f>
        <v>3210</v>
      </c>
      <c r="AH21" s="52" t="s">
        <v>259</v>
      </c>
      <c r="AI21" s="52" t="s">
        <v>260</v>
      </c>
      <c r="AJ21" s="52" t="s">
        <v>259</v>
      </c>
      <c r="AK21" s="52"/>
      <c r="AL21" s="52"/>
      <c r="AM21">
        <f t="shared" si="15"/>
        <v>3</v>
      </c>
      <c r="AN21">
        <f t="shared" si="16"/>
        <v>2</v>
      </c>
      <c r="AO21">
        <f t="shared" si="16"/>
        <v>1</v>
      </c>
      <c r="AP21">
        <f t="shared" si="16"/>
        <v>0</v>
      </c>
      <c r="AQ21" t="str">
        <f t="shared" si="17"/>
        <v>210</v>
      </c>
      <c r="AT21">
        <v>2</v>
      </c>
      <c r="AU21" s="52">
        <v>1</v>
      </c>
      <c r="AV21" s="52">
        <v>1</v>
      </c>
      <c r="AW21" s="52"/>
      <c r="AX21" s="52"/>
      <c r="AY21" s="52"/>
      <c r="BI21" t="s">
        <v>411</v>
      </c>
    </row>
    <row r="22" spans="1:61">
      <c r="A22" s="29">
        <v>1210072</v>
      </c>
      <c r="B22" s="1" t="str">
        <f t="shared" si="8"/>
        <v>3T_r1_Earth_Druid_e1, 2T_r1_Fire_Knight_e1, 3T_r1_Earth_Druid_e1</v>
      </c>
      <c r="C22" s="60" t="str">
        <f t="shared" si="9"/>
        <v>3SMS</v>
      </c>
      <c r="E22">
        <f>INDEX('OLD Mission Enemy Waves'!K:K,MATCH('Enemy Waves'!$A22,'OLD Mission Enemy Waves'!$D:$D,0))</f>
        <v>1</v>
      </c>
      <c r="F22">
        <f>INDEX('OLD Mission Enemy Waves'!L:L,MATCH('Enemy Waves'!$A22,'OLD Mission Enemy Waves'!$D:$D,0))</f>
        <v>2</v>
      </c>
      <c r="G22">
        <f>INDEX('OLD Mission Enemy Waves'!M:M,MATCH('Enemy Waves'!$A22,'OLD Mission Enemy Waves'!$D:$D,0))</f>
        <v>1</v>
      </c>
      <c r="H22">
        <f>INDEX('OLD Mission Enemy Waves'!N:N,MATCH('Enemy Waves'!$A22,'OLD Mission Enemy Waves'!$D:$D,0))</f>
        <v>3120</v>
      </c>
      <c r="I22">
        <f t="shared" si="14"/>
        <v>3</v>
      </c>
      <c r="J22" t="str">
        <f t="array" ref="J22">IFERROR(INDEX(ePool[Enemy ID],MATCH($G22&amp;INDEX($E22:$F22,1,INDEX(Table12[],MATCH($I22,Table12[eCount],0),MATCH(J$1,Table12[#Headers],0)))&amp;INDEX(eClassWave[],MATCH($H22,eClassWave[eClassWave],0),MATCH(J$1,eClassWave[#Headers],0)),ePool[Enemy Group ID]&amp;ePool[AffinityId]&amp;ePool[eClass],0)),"")</f>
        <v>3T_r1_Earth_Druid_e1</v>
      </c>
      <c r="K22" s="21" t="str">
        <f t="shared" si="10"/>
        <v xml:space="preserve">, </v>
      </c>
      <c r="L22" t="str">
        <f t="array" ref="L22">IFERROR(INDEX(ePool[Enemy ID],MATCH($G22&amp;INDEX($E22:$F22,1,INDEX(Table12[],MATCH($I22,Table12[eCount],0),MATCH(L$1,Table12[#Headers],0)))&amp;INDEX(eClassWave[],MATCH($H22,eClassWave[eClassWave],0),MATCH(L$1,eClassWave[#Headers],0)),ePool[Enemy Group ID]&amp;ePool[AffinityId]&amp;ePool[eClass],0)),"")</f>
        <v>2T_r1_Fire_Knight_e1</v>
      </c>
      <c r="M22" s="21" t="str">
        <f t="shared" si="11"/>
        <v xml:space="preserve">, </v>
      </c>
      <c r="N22" t="str">
        <f t="array" ref="N22">IFERROR(INDEX(ePool[Enemy ID],MATCH($G22&amp;INDEX($E22:$F22,1,INDEX(Table12[],MATCH($I22,Table12[eCount],0),MATCH(N$1,Table12[#Headers],0)))&amp;INDEX(eClassWave[],MATCH($H22,eClassWave[eClassWave],0),MATCH(N$1,eClassWave[#Headers],0)),ePool[Enemy Group ID]&amp;ePool[AffinityId]&amp;ePool[eClass],0)),"")</f>
        <v>3T_r1_Earth_Druid_e1</v>
      </c>
      <c r="O22" s="21" t="str">
        <f t="shared" si="12"/>
        <v/>
      </c>
      <c r="P22" t="str">
        <f t="array" ref="P22">IFERROR(INDEX(ePool[Enemy ID],MATCH($G22&amp;INDEX($E22:$F22,1,INDEX(Table12[],MATCH($I22,Table12[eCount],0),MATCH(P$1,Table12[#Headers],0)))&amp;INDEX(eClassWave[],MATCH($H22,eClassWave[eClassWave],0),MATCH(P$1,eClassWave[#Headers],0)),ePool[Enemy Group ID]&amp;ePool[AffinityId]&amp;ePool[eClass],0)),"")</f>
        <v/>
      </c>
      <c r="Q22" s="21" t="str">
        <f t="shared" si="13"/>
        <v/>
      </c>
      <c r="R22" t="str">
        <f t="array" ref="R22">IFERROR(INDEX(ePool[Enemy ID],MATCH($G22&amp;INDEX($E22:$F22,1,INDEX(Table12[],MATCH($I22,Table12[eCount],0),MATCH(R$1,Table12[#Headers],0)))&amp;INDEX(eClassWave[],MATCH($H22,eClassWave[eClassWave],0),MATCH(R$1,eClassWave[#Headers],0)),ePool[Enemy Group ID]&amp;ePool[AffinityId]&amp;ePool[eClass],0)),"")</f>
        <v/>
      </c>
      <c r="S22" t="str">
        <f>IFERROR(INDEX(Table10[Size],MATCH(INDEX(Enemies!$X:$X,MATCH('Enemy Waves'!J22,Enemies!$A:$A,0)),Table10[ID],0)),"")</f>
        <v>S</v>
      </c>
      <c r="U22" t="str">
        <f>IFERROR(INDEX(Table10[Size],MATCH(INDEX(Enemies!$X:$X,MATCH('Enemy Waves'!L22,Enemies!$A:$A,0)),Table10[ID],0)),"")</f>
        <v>M</v>
      </c>
      <c r="W22" t="str">
        <f>IFERROR(INDEX(Table10[Size],MATCH(INDEX(Enemies!$X:$X,MATCH('Enemy Waves'!N22,Enemies!$A:$A,0)),Table10[ID],0)),"")</f>
        <v>S</v>
      </c>
      <c r="Y22" t="str">
        <f>IFERROR(INDEX(Table10[Size],MATCH(INDEX(Enemies!$X:$X,MATCH('Enemy Waves'!P22,Enemies!$A:$A,0)),Table10[ID],0)),"")</f>
        <v/>
      </c>
      <c r="AA22" t="str">
        <f>IFERROR(INDEX(Table10[Size],MATCH(INDEX(Enemies!$X:$X,MATCH('Enemy Waves'!R22,Enemies!$A:$A,0)),Table10[ID],0)),"")</f>
        <v/>
      </c>
      <c r="AB22" s="52" t="str">
        <f>IF(COUNTIF(S22:AA22,"M")&gt;2,"!!!","")&amp;IFERROR(INDEX('OLD Mission Enemy Waves'!A:A,MATCH('Enemy Waves'!A22,'OLD Mission Enemy Waves'!D:D,0)),"--")</f>
        <v>7</v>
      </c>
      <c r="AG22">
        <f>INT(eClassWave[[#This Row],[eCount]]&amp;eClassWave[[#This Row],[2T]]&amp;eClassWave[[#This Row],[3T]]&amp;eClassWave[[#This Row],[4T]])</f>
        <v>3201</v>
      </c>
      <c r="AH22" s="52" t="s">
        <v>259</v>
      </c>
      <c r="AI22" s="52" t="s">
        <v>257</v>
      </c>
      <c r="AJ22" s="52" t="s">
        <v>259</v>
      </c>
      <c r="AK22" s="52"/>
      <c r="AL22" s="52"/>
      <c r="AM22">
        <f t="shared" si="15"/>
        <v>3</v>
      </c>
      <c r="AN22">
        <f t="shared" si="16"/>
        <v>2</v>
      </c>
      <c r="AO22">
        <f t="shared" si="16"/>
        <v>0</v>
      </c>
      <c r="AP22">
        <f t="shared" si="16"/>
        <v>1</v>
      </c>
      <c r="AQ22" t="str">
        <f t="shared" si="17"/>
        <v>201</v>
      </c>
      <c r="AT22">
        <v>3</v>
      </c>
      <c r="AU22" s="52">
        <v>2</v>
      </c>
      <c r="AV22" s="52">
        <v>1</v>
      </c>
      <c r="AW22" s="52">
        <v>2</v>
      </c>
      <c r="AX22" s="52"/>
      <c r="AY22" s="52"/>
      <c r="BI22" t="s">
        <v>411</v>
      </c>
    </row>
    <row r="23" spans="1:61">
      <c r="A23" s="29">
        <v>1210073</v>
      </c>
      <c r="B23" s="1" t="str">
        <f t="shared" si="8"/>
        <v>2T_r1_Fire_Knight_e1, 4T_r1_Earth_Enchantress_e1, 3T_r1_Fire_Seer_e1, 4T_r1_Earth_Enchantress_e1, 2T_r1_Fire_Knight_e1</v>
      </c>
      <c r="C23" s="60" t="str">
        <f t="shared" si="9"/>
        <v>5MSSSM</v>
      </c>
      <c r="E23">
        <f>INDEX('OLD Mission Enemy Waves'!K:K,MATCH('Enemy Waves'!$A23,'OLD Mission Enemy Waves'!$D:$D,0))</f>
        <v>1</v>
      </c>
      <c r="F23">
        <f>INDEX('OLD Mission Enemy Waves'!L:L,MATCH('Enemy Waves'!$A23,'OLD Mission Enemy Waves'!$D:$D,0))</f>
        <v>2</v>
      </c>
      <c r="G23">
        <f>INDEX('OLD Mission Enemy Waves'!M:M,MATCH('Enemy Waves'!$A23,'OLD Mission Enemy Waves'!$D:$D,0))</f>
        <v>1</v>
      </c>
      <c r="H23">
        <f>INDEX('OLD Mission Enemy Waves'!N:N,MATCH('Enemy Waves'!$A23,'OLD Mission Enemy Waves'!$D:$D,0))</f>
        <v>5212</v>
      </c>
      <c r="I23">
        <f t="shared" si="14"/>
        <v>5</v>
      </c>
      <c r="J23" t="str">
        <f t="array" ref="J23">IFERROR(INDEX(ePool[Enemy ID],MATCH($G23&amp;INDEX($E23:$F23,1,INDEX(Table12[],MATCH($I23,Table12[eCount],0),MATCH(J$1,Table12[#Headers],0)))&amp;INDEX(eClassWave[],MATCH($H23,eClassWave[eClassWave],0),MATCH(J$1,eClassWave[#Headers],0)),ePool[Enemy Group ID]&amp;ePool[AffinityId]&amp;ePool[eClass],0)),"")</f>
        <v>2T_r1_Fire_Knight_e1</v>
      </c>
      <c r="K23" s="21" t="str">
        <f t="shared" si="10"/>
        <v xml:space="preserve">, </v>
      </c>
      <c r="L23" t="str">
        <f t="array" ref="L23">IFERROR(INDEX(ePool[Enemy ID],MATCH($G23&amp;INDEX($E23:$F23,1,INDEX(Table12[],MATCH($I23,Table12[eCount],0),MATCH(L$1,Table12[#Headers],0)))&amp;INDEX(eClassWave[],MATCH($H23,eClassWave[eClassWave],0),MATCH(L$1,eClassWave[#Headers],0)),ePool[Enemy Group ID]&amp;ePool[AffinityId]&amp;ePool[eClass],0)),"")</f>
        <v>4T_r1_Earth_Enchantress_e1</v>
      </c>
      <c r="M23" s="21" t="str">
        <f t="shared" si="11"/>
        <v xml:space="preserve">, </v>
      </c>
      <c r="N23" t="str">
        <f t="array" ref="N23">IFERROR(INDEX(ePool[Enemy ID],MATCH($G23&amp;INDEX($E23:$F23,1,INDEX(Table12[],MATCH($I23,Table12[eCount],0),MATCH(N$1,Table12[#Headers],0)))&amp;INDEX(eClassWave[],MATCH($H23,eClassWave[eClassWave],0),MATCH(N$1,eClassWave[#Headers],0)),ePool[Enemy Group ID]&amp;ePool[AffinityId]&amp;ePool[eClass],0)),"")</f>
        <v>3T_r1_Fire_Seer_e1</v>
      </c>
      <c r="O23" s="21" t="str">
        <f t="shared" si="12"/>
        <v xml:space="preserve">, </v>
      </c>
      <c r="P23" t="str">
        <f t="array" ref="P23">IFERROR(INDEX(ePool[Enemy ID],MATCH($G23&amp;INDEX($E23:$F23,1,INDEX(Table12[],MATCH($I23,Table12[eCount],0),MATCH(P$1,Table12[#Headers],0)))&amp;INDEX(eClassWave[],MATCH($H23,eClassWave[eClassWave],0),MATCH(P$1,eClassWave[#Headers],0)),ePool[Enemy Group ID]&amp;ePool[AffinityId]&amp;ePool[eClass],0)),"")</f>
        <v>4T_r1_Earth_Enchantress_e1</v>
      </c>
      <c r="Q23" s="21" t="str">
        <f t="shared" si="13"/>
        <v xml:space="preserve">, </v>
      </c>
      <c r="R23" t="str">
        <f t="array" ref="R23">IFERROR(INDEX(ePool[Enemy ID],MATCH($G23&amp;INDEX($E23:$F23,1,INDEX(Table12[],MATCH($I23,Table12[eCount],0),MATCH(R$1,Table12[#Headers],0)))&amp;INDEX(eClassWave[],MATCH($H23,eClassWave[eClassWave],0),MATCH(R$1,eClassWave[#Headers],0)),ePool[Enemy Group ID]&amp;ePool[AffinityId]&amp;ePool[eClass],0)),"")</f>
        <v>2T_r1_Fire_Knight_e1</v>
      </c>
      <c r="S23" t="str">
        <f>IFERROR(INDEX(Table10[Size],MATCH(INDEX(Enemies!$X:$X,MATCH('Enemy Waves'!J23,Enemies!$A:$A,0)),Table10[ID],0)),"")</f>
        <v>M</v>
      </c>
      <c r="U23" t="str">
        <f>IFERROR(INDEX(Table10[Size],MATCH(INDEX(Enemies!$X:$X,MATCH('Enemy Waves'!L23,Enemies!$A:$A,0)),Table10[ID],0)),"")</f>
        <v>S</v>
      </c>
      <c r="W23" t="str">
        <f>IFERROR(INDEX(Table10[Size],MATCH(INDEX(Enemies!$X:$X,MATCH('Enemy Waves'!N23,Enemies!$A:$A,0)),Table10[ID],0)),"")</f>
        <v>S</v>
      </c>
      <c r="Y23" t="str">
        <f>IFERROR(INDEX(Table10[Size],MATCH(INDEX(Enemies!$X:$X,MATCH('Enemy Waves'!P23,Enemies!$A:$A,0)),Table10[ID],0)),"")</f>
        <v>S</v>
      </c>
      <c r="AA23" t="str">
        <f>IFERROR(INDEX(Table10[Size],MATCH(INDEX(Enemies!$X:$X,MATCH('Enemy Waves'!R23,Enemies!$A:$A,0)),Table10[ID],0)),"")</f>
        <v>M</v>
      </c>
      <c r="AB23" s="52" t="str">
        <f>IF(COUNTIF(S23:AA23,"M")&gt;2,"!!!","")&amp;IFERROR(INDEX('OLD Mission Enemy Waves'!A:A,MATCH('Enemy Waves'!A23,'OLD Mission Enemy Waves'!D:D,0)),"--")</f>
        <v>7</v>
      </c>
      <c r="AG23">
        <f>INT(eClassWave[[#This Row],[eCount]]&amp;eClassWave[[#This Row],[2T]]&amp;eClassWave[[#This Row],[3T]]&amp;eClassWave[[#This Row],[4T]])</f>
        <v>3120</v>
      </c>
      <c r="AH23" s="52" t="s">
        <v>260</v>
      </c>
      <c r="AI23" s="52" t="s">
        <v>259</v>
      </c>
      <c r="AJ23" s="52" t="s">
        <v>260</v>
      </c>
      <c r="AK23" s="52"/>
      <c r="AL23" s="52"/>
      <c r="AM23">
        <f t="shared" si="15"/>
        <v>3</v>
      </c>
      <c r="AN23">
        <f t="shared" si="16"/>
        <v>1</v>
      </c>
      <c r="AO23">
        <f t="shared" si="16"/>
        <v>2</v>
      </c>
      <c r="AP23">
        <f t="shared" si="16"/>
        <v>0</v>
      </c>
      <c r="AQ23" t="str">
        <f t="shared" si="17"/>
        <v>120</v>
      </c>
      <c r="AT23">
        <v>4</v>
      </c>
      <c r="AU23" s="52">
        <v>2</v>
      </c>
      <c r="AV23" s="52">
        <v>1</v>
      </c>
      <c r="AW23" s="52">
        <v>1</v>
      </c>
      <c r="AX23" s="52">
        <v>2</v>
      </c>
      <c r="AY23" s="52"/>
      <c r="BI23" t="s">
        <v>411</v>
      </c>
    </row>
    <row r="24" spans="1:61">
      <c r="A24" s="29">
        <v>1210081</v>
      </c>
      <c r="B24" s="1" t="str">
        <f t="shared" si="8"/>
        <v>3T_r1_Earth_Druid_e1, 3T_r1_Fire_Seer_e1, 3T_r1_Fire_Seer_e1, 3T_r1_Earth_Druid_e1</v>
      </c>
      <c r="C24" s="60" t="str">
        <f t="shared" si="9"/>
        <v>4SSSS</v>
      </c>
      <c r="E24">
        <f>INDEX('OLD Mission Enemy Waves'!K:K,MATCH('Enemy Waves'!$A24,'OLD Mission Enemy Waves'!$D:$D,0))</f>
        <v>1</v>
      </c>
      <c r="F24">
        <f>INDEX('OLD Mission Enemy Waves'!L:L,MATCH('Enemy Waves'!$A24,'OLD Mission Enemy Waves'!$D:$D,0))</f>
        <v>2</v>
      </c>
      <c r="G24">
        <f>INDEX('OLD Mission Enemy Waves'!M:M,MATCH('Enemy Waves'!$A24,'OLD Mission Enemy Waves'!$D:$D,0))</f>
        <v>1</v>
      </c>
      <c r="H24">
        <f>INDEX('OLD Mission Enemy Waves'!N:N,MATCH('Enemy Waves'!$A24,'OLD Mission Enemy Waves'!$D:$D,0))</f>
        <v>4040</v>
      </c>
      <c r="I24">
        <f t="shared" si="14"/>
        <v>4</v>
      </c>
      <c r="J24" t="str">
        <f t="array" ref="J24">IFERROR(INDEX(ePool[Enemy ID],MATCH($G24&amp;INDEX($E24:$F24,1,INDEX(Table12[],MATCH($I24,Table12[eCount],0),MATCH(J$1,Table12[#Headers],0)))&amp;INDEX(eClassWave[],MATCH($H24,eClassWave[eClassWave],0),MATCH(J$1,eClassWave[#Headers],0)),ePool[Enemy Group ID]&amp;ePool[AffinityId]&amp;ePool[eClass],0)),"")</f>
        <v>3T_r1_Earth_Druid_e1</v>
      </c>
      <c r="K24" s="21" t="str">
        <f t="shared" si="10"/>
        <v xml:space="preserve">, </v>
      </c>
      <c r="L24" t="str">
        <f t="array" ref="L24">IFERROR(INDEX(ePool[Enemy ID],MATCH($G24&amp;INDEX($E24:$F24,1,INDEX(Table12[],MATCH($I24,Table12[eCount],0),MATCH(L$1,Table12[#Headers],0)))&amp;INDEX(eClassWave[],MATCH($H24,eClassWave[eClassWave],0),MATCH(L$1,eClassWave[#Headers],0)),ePool[Enemy Group ID]&amp;ePool[AffinityId]&amp;ePool[eClass],0)),"")</f>
        <v>3T_r1_Fire_Seer_e1</v>
      </c>
      <c r="M24" s="21" t="str">
        <f t="shared" si="11"/>
        <v xml:space="preserve">, </v>
      </c>
      <c r="N24" t="str">
        <f t="array" ref="N24">IFERROR(INDEX(ePool[Enemy ID],MATCH($G24&amp;INDEX($E24:$F24,1,INDEX(Table12[],MATCH($I24,Table12[eCount],0),MATCH(N$1,Table12[#Headers],0)))&amp;INDEX(eClassWave[],MATCH($H24,eClassWave[eClassWave],0),MATCH(N$1,eClassWave[#Headers],0)),ePool[Enemy Group ID]&amp;ePool[AffinityId]&amp;ePool[eClass],0)),"")</f>
        <v>3T_r1_Fire_Seer_e1</v>
      </c>
      <c r="O24" s="21" t="str">
        <f t="shared" si="12"/>
        <v xml:space="preserve">, </v>
      </c>
      <c r="P24" t="str">
        <f t="array" ref="P24">IFERROR(INDEX(ePool[Enemy ID],MATCH($G24&amp;INDEX($E24:$F24,1,INDEX(Table12[],MATCH($I24,Table12[eCount],0),MATCH(P$1,Table12[#Headers],0)))&amp;INDEX(eClassWave[],MATCH($H24,eClassWave[eClassWave],0),MATCH(P$1,eClassWave[#Headers],0)),ePool[Enemy Group ID]&amp;ePool[AffinityId]&amp;ePool[eClass],0)),"")</f>
        <v>3T_r1_Earth_Druid_e1</v>
      </c>
      <c r="Q24" s="21" t="str">
        <f t="shared" si="13"/>
        <v/>
      </c>
      <c r="R24" t="str">
        <f t="array" ref="R24">IFERROR(INDEX(ePool[Enemy ID],MATCH($G24&amp;INDEX($E24:$F24,1,INDEX(Table12[],MATCH($I24,Table12[eCount],0),MATCH(R$1,Table12[#Headers],0)))&amp;INDEX(eClassWave[],MATCH($H24,eClassWave[eClassWave],0),MATCH(R$1,eClassWave[#Headers],0)),ePool[Enemy Group ID]&amp;ePool[AffinityId]&amp;ePool[eClass],0)),"")</f>
        <v/>
      </c>
      <c r="S24" t="str">
        <f>IFERROR(INDEX(Table10[Size],MATCH(INDEX(Enemies!$X:$X,MATCH('Enemy Waves'!J24,Enemies!$A:$A,0)),Table10[ID],0)),"")</f>
        <v>S</v>
      </c>
      <c r="U24" t="str">
        <f>IFERROR(INDEX(Table10[Size],MATCH(INDEX(Enemies!$X:$X,MATCH('Enemy Waves'!L24,Enemies!$A:$A,0)),Table10[ID],0)),"")</f>
        <v>S</v>
      </c>
      <c r="W24" t="str">
        <f>IFERROR(INDEX(Table10[Size],MATCH(INDEX(Enemies!$X:$X,MATCH('Enemy Waves'!N24,Enemies!$A:$A,0)),Table10[ID],0)),"")</f>
        <v>S</v>
      </c>
      <c r="Y24" t="str">
        <f>IFERROR(INDEX(Table10[Size],MATCH(INDEX(Enemies!$X:$X,MATCH('Enemy Waves'!P24,Enemies!$A:$A,0)),Table10[ID],0)),"")</f>
        <v>S</v>
      </c>
      <c r="AA24" t="str">
        <f>IFERROR(INDEX(Table10[Size],MATCH(INDEX(Enemies!$X:$X,MATCH('Enemy Waves'!R24,Enemies!$A:$A,0)),Table10[ID],0)),"")</f>
        <v/>
      </c>
      <c r="AB24" s="52" t="str">
        <f>IF(COUNTIF(S24:AA24,"M")&gt;2,"!!!","")&amp;IFERROR(INDEX('OLD Mission Enemy Waves'!A:A,MATCH('Enemy Waves'!A24,'OLD Mission Enemy Waves'!D:D,0)),"--")</f>
        <v>8</v>
      </c>
      <c r="AG24">
        <f>INT(eClassWave[[#This Row],[eCount]]&amp;eClassWave[[#This Row],[2T]]&amp;eClassWave[[#This Row],[3T]]&amp;eClassWave[[#This Row],[4T]])</f>
        <v>3111</v>
      </c>
      <c r="AH24" s="52" t="s">
        <v>259</v>
      </c>
      <c r="AI24" s="52" t="s">
        <v>260</v>
      </c>
      <c r="AJ24" s="52" t="s">
        <v>257</v>
      </c>
      <c r="AM24">
        <f t="shared" si="15"/>
        <v>3</v>
      </c>
      <c r="AN24">
        <f t="shared" si="16"/>
        <v>1</v>
      </c>
      <c r="AO24">
        <f t="shared" si="16"/>
        <v>1</v>
      </c>
      <c r="AP24">
        <f t="shared" si="16"/>
        <v>1</v>
      </c>
      <c r="AQ24" t="str">
        <f t="shared" si="17"/>
        <v>111</v>
      </c>
      <c r="AT24">
        <v>5</v>
      </c>
      <c r="AU24" s="52">
        <v>1</v>
      </c>
      <c r="AV24" s="52">
        <v>2</v>
      </c>
      <c r="AW24" s="52">
        <v>1</v>
      </c>
      <c r="AX24" s="52">
        <v>2</v>
      </c>
      <c r="AY24" s="52">
        <v>1</v>
      </c>
      <c r="BI24" t="s">
        <v>411</v>
      </c>
    </row>
    <row r="25" spans="1:61">
      <c r="A25" s="29">
        <v>1210082</v>
      </c>
      <c r="B25" s="1" t="str">
        <f t="shared" si="8"/>
        <v>2T_r1_Earth_HorseArcher_e1, 3T_r1_Fire_Seer_e1, 4T_r1_Fire_Sorceress_e1, 2T_r1_Earth_HorseArcher_e1</v>
      </c>
      <c r="C25" s="60" t="str">
        <f t="shared" si="9"/>
        <v>4SSSS</v>
      </c>
      <c r="E25">
        <f>INDEX('OLD Mission Enemy Waves'!K:K,MATCH('Enemy Waves'!$A25,'OLD Mission Enemy Waves'!$D:$D,0))</f>
        <v>1</v>
      </c>
      <c r="F25">
        <f>INDEX('OLD Mission Enemy Waves'!L:L,MATCH('Enemy Waves'!$A25,'OLD Mission Enemy Waves'!$D:$D,0))</f>
        <v>2</v>
      </c>
      <c r="G25">
        <f>INDEX('OLD Mission Enemy Waves'!M:M,MATCH('Enemy Waves'!$A25,'OLD Mission Enemy Waves'!$D:$D,0))</f>
        <v>1</v>
      </c>
      <c r="H25">
        <f>INDEX('OLD Mission Enemy Waves'!N:N,MATCH('Enemy Waves'!$A25,'OLD Mission Enemy Waves'!$D:$D,0))</f>
        <v>4211</v>
      </c>
      <c r="I25">
        <f t="shared" si="14"/>
        <v>4</v>
      </c>
      <c r="J25" t="str">
        <f t="array" ref="J25">IFERROR(INDEX(ePool[Enemy ID],MATCH($G25&amp;INDEX($E25:$F25,1,INDEX(Table12[],MATCH($I25,Table12[eCount],0),MATCH(J$1,Table12[#Headers],0)))&amp;INDEX(eClassWave[],MATCH($H25,eClassWave[eClassWave],0),MATCH(J$1,eClassWave[#Headers],0)),ePool[Enemy Group ID]&amp;ePool[AffinityId]&amp;ePool[eClass],0)),"")</f>
        <v>2T_r1_Earth_HorseArcher_e1</v>
      </c>
      <c r="K25" s="21" t="str">
        <f t="shared" si="10"/>
        <v xml:space="preserve">, </v>
      </c>
      <c r="L25" t="str">
        <f t="array" ref="L25">IFERROR(INDEX(ePool[Enemy ID],MATCH($G25&amp;INDEX($E25:$F25,1,INDEX(Table12[],MATCH($I25,Table12[eCount],0),MATCH(L$1,Table12[#Headers],0)))&amp;INDEX(eClassWave[],MATCH($H25,eClassWave[eClassWave],0),MATCH(L$1,eClassWave[#Headers],0)),ePool[Enemy Group ID]&amp;ePool[AffinityId]&amp;ePool[eClass],0)),"")</f>
        <v>3T_r1_Fire_Seer_e1</v>
      </c>
      <c r="M25" s="21" t="str">
        <f t="shared" si="11"/>
        <v xml:space="preserve">, </v>
      </c>
      <c r="N25" t="str">
        <f t="array" ref="N25">IFERROR(INDEX(ePool[Enemy ID],MATCH($G25&amp;INDEX($E25:$F25,1,INDEX(Table12[],MATCH($I25,Table12[eCount],0),MATCH(N$1,Table12[#Headers],0)))&amp;INDEX(eClassWave[],MATCH($H25,eClassWave[eClassWave],0),MATCH(N$1,eClassWave[#Headers],0)),ePool[Enemy Group ID]&amp;ePool[AffinityId]&amp;ePool[eClass],0)),"")</f>
        <v>4T_r1_Fire_Sorceress_e1</v>
      </c>
      <c r="O25" s="21" t="str">
        <f t="shared" si="12"/>
        <v xml:space="preserve">, </v>
      </c>
      <c r="P25" t="str">
        <f t="array" ref="P25">IFERROR(INDEX(ePool[Enemy ID],MATCH($G25&amp;INDEX($E25:$F25,1,INDEX(Table12[],MATCH($I25,Table12[eCount],0),MATCH(P$1,Table12[#Headers],0)))&amp;INDEX(eClassWave[],MATCH($H25,eClassWave[eClassWave],0),MATCH(P$1,eClassWave[#Headers],0)),ePool[Enemy Group ID]&amp;ePool[AffinityId]&amp;ePool[eClass],0)),"")</f>
        <v>2T_r1_Earth_HorseArcher_e1</v>
      </c>
      <c r="Q25" s="21" t="str">
        <f t="shared" si="13"/>
        <v/>
      </c>
      <c r="R25" t="str">
        <f t="array" ref="R25">IFERROR(INDEX(ePool[Enemy ID],MATCH($G25&amp;INDEX($E25:$F25,1,INDEX(Table12[],MATCH($I25,Table12[eCount],0),MATCH(R$1,Table12[#Headers],0)))&amp;INDEX(eClassWave[],MATCH($H25,eClassWave[eClassWave],0),MATCH(R$1,eClassWave[#Headers],0)),ePool[Enemy Group ID]&amp;ePool[AffinityId]&amp;ePool[eClass],0)),"")</f>
        <v/>
      </c>
      <c r="S25" t="str">
        <f>IFERROR(INDEX(Table10[Size],MATCH(INDEX(Enemies!$X:$X,MATCH('Enemy Waves'!J25,Enemies!$A:$A,0)),Table10[ID],0)),"")</f>
        <v>S</v>
      </c>
      <c r="U25" t="str">
        <f>IFERROR(INDEX(Table10[Size],MATCH(INDEX(Enemies!$X:$X,MATCH('Enemy Waves'!L25,Enemies!$A:$A,0)),Table10[ID],0)),"")</f>
        <v>S</v>
      </c>
      <c r="W25" t="str">
        <f>IFERROR(INDEX(Table10[Size],MATCH(INDEX(Enemies!$X:$X,MATCH('Enemy Waves'!N25,Enemies!$A:$A,0)),Table10[ID],0)),"")</f>
        <v>S</v>
      </c>
      <c r="Y25" t="str">
        <f>IFERROR(INDEX(Table10[Size],MATCH(INDEX(Enemies!$X:$X,MATCH('Enemy Waves'!P25,Enemies!$A:$A,0)),Table10[ID],0)),"")</f>
        <v>S</v>
      </c>
      <c r="AA25" t="str">
        <f>IFERROR(INDEX(Table10[Size],MATCH(INDEX(Enemies!$X:$X,MATCH('Enemy Waves'!R25,Enemies!$A:$A,0)),Table10[ID],0)),"")</f>
        <v/>
      </c>
      <c r="AB25" s="52" t="str">
        <f>IF(COUNTIF(S25:AA25,"M")&gt;2,"!!!","")&amp;IFERROR(INDEX('OLD Mission Enemy Waves'!A:A,MATCH('Enemy Waves'!A25,'OLD Mission Enemy Waves'!D:D,0)),"--")</f>
        <v>8</v>
      </c>
      <c r="AG25">
        <f>INT(eClassWave[[#This Row],[eCount]]&amp;eClassWave[[#This Row],[2T]]&amp;eClassWave[[#This Row],[3T]]&amp;eClassWave[[#This Row],[4T]])</f>
        <v>3102</v>
      </c>
      <c r="AH25" s="52" t="s">
        <v>257</v>
      </c>
      <c r="AI25" s="52" t="s">
        <v>259</v>
      </c>
      <c r="AJ25" s="52" t="s">
        <v>257</v>
      </c>
      <c r="AK25" s="52"/>
      <c r="AL25" s="52"/>
      <c r="AM25">
        <f t="shared" si="15"/>
        <v>3</v>
      </c>
      <c r="AN25">
        <f t="shared" si="16"/>
        <v>1</v>
      </c>
      <c r="AO25">
        <f t="shared" si="16"/>
        <v>0</v>
      </c>
      <c r="AP25">
        <f t="shared" si="16"/>
        <v>2</v>
      </c>
      <c r="AQ25" t="str">
        <f t="shared" si="17"/>
        <v>102</v>
      </c>
      <c r="BI25" t="s">
        <v>411</v>
      </c>
    </row>
    <row r="26" spans="1:61">
      <c r="A26" s="29">
        <v>1210091</v>
      </c>
      <c r="B26" s="1" t="str">
        <f t="shared" si="8"/>
        <v>2T_r1_Earth_HorseArcher_e1, 3T_r1_Fire_Seer_e1, 4T_r1_Earth_Enchantress_e1</v>
      </c>
      <c r="C26" s="60" t="str">
        <f t="shared" si="9"/>
        <v>3SSS</v>
      </c>
      <c r="E26">
        <f>INDEX('OLD Mission Enemy Waves'!K:K,MATCH('Enemy Waves'!$A26,'OLD Mission Enemy Waves'!$D:$D,0))</f>
        <v>1</v>
      </c>
      <c r="F26">
        <f>INDEX('OLD Mission Enemy Waves'!L:L,MATCH('Enemy Waves'!$A26,'OLD Mission Enemy Waves'!$D:$D,0))</f>
        <v>2</v>
      </c>
      <c r="G26">
        <f>INDEX('OLD Mission Enemy Waves'!M:M,MATCH('Enemy Waves'!$A26,'OLD Mission Enemy Waves'!$D:$D,0))</f>
        <v>1</v>
      </c>
      <c r="H26">
        <f>INDEX('OLD Mission Enemy Waves'!N:N,MATCH('Enemy Waves'!$A26,'OLD Mission Enemy Waves'!$D:$D,0))</f>
        <v>3111</v>
      </c>
      <c r="I26">
        <f t="shared" si="14"/>
        <v>3</v>
      </c>
      <c r="J26" t="str">
        <f t="array" ref="J26">IFERROR(INDEX(ePool[Enemy ID],MATCH($G26&amp;INDEX($E26:$F26,1,INDEX(Table12[],MATCH($I26,Table12[eCount],0),MATCH(J$1,Table12[#Headers],0)))&amp;INDEX(eClassWave[],MATCH($H26,eClassWave[eClassWave],0),MATCH(J$1,eClassWave[#Headers],0)),ePool[Enemy Group ID]&amp;ePool[AffinityId]&amp;ePool[eClass],0)),"")</f>
        <v>2T_r1_Earth_HorseArcher_e1</v>
      </c>
      <c r="K26" s="21" t="str">
        <f t="shared" si="10"/>
        <v xml:space="preserve">, </v>
      </c>
      <c r="L26" t="str">
        <f t="array" ref="L26">IFERROR(INDEX(ePool[Enemy ID],MATCH($G26&amp;INDEX($E26:$F26,1,INDEX(Table12[],MATCH($I26,Table12[eCount],0),MATCH(L$1,Table12[#Headers],0)))&amp;INDEX(eClassWave[],MATCH($H26,eClassWave[eClassWave],0),MATCH(L$1,eClassWave[#Headers],0)),ePool[Enemy Group ID]&amp;ePool[AffinityId]&amp;ePool[eClass],0)),"")</f>
        <v>3T_r1_Fire_Seer_e1</v>
      </c>
      <c r="M26" s="21" t="str">
        <f t="shared" si="11"/>
        <v xml:space="preserve">, </v>
      </c>
      <c r="N26" t="str">
        <f t="array" ref="N26">IFERROR(INDEX(ePool[Enemy ID],MATCH($G26&amp;INDEX($E26:$F26,1,INDEX(Table12[],MATCH($I26,Table12[eCount],0),MATCH(N$1,Table12[#Headers],0)))&amp;INDEX(eClassWave[],MATCH($H26,eClassWave[eClassWave],0),MATCH(N$1,eClassWave[#Headers],0)),ePool[Enemy Group ID]&amp;ePool[AffinityId]&amp;ePool[eClass],0)),"")</f>
        <v>4T_r1_Earth_Enchantress_e1</v>
      </c>
      <c r="O26" s="21" t="str">
        <f t="shared" si="12"/>
        <v/>
      </c>
      <c r="P26" t="str">
        <f t="array" ref="P26">IFERROR(INDEX(ePool[Enemy ID],MATCH($G26&amp;INDEX($E26:$F26,1,INDEX(Table12[],MATCH($I26,Table12[eCount],0),MATCH(P$1,Table12[#Headers],0)))&amp;INDEX(eClassWave[],MATCH($H26,eClassWave[eClassWave],0),MATCH(P$1,eClassWave[#Headers],0)),ePool[Enemy Group ID]&amp;ePool[AffinityId]&amp;ePool[eClass],0)),"")</f>
        <v/>
      </c>
      <c r="Q26" s="21" t="str">
        <f t="shared" si="13"/>
        <v/>
      </c>
      <c r="R26" t="str">
        <f t="array" ref="R26">IFERROR(INDEX(ePool[Enemy ID],MATCH($G26&amp;INDEX($E26:$F26,1,INDEX(Table12[],MATCH($I26,Table12[eCount],0),MATCH(R$1,Table12[#Headers],0)))&amp;INDEX(eClassWave[],MATCH($H26,eClassWave[eClassWave],0),MATCH(R$1,eClassWave[#Headers],0)),ePool[Enemy Group ID]&amp;ePool[AffinityId]&amp;ePool[eClass],0)),"")</f>
        <v/>
      </c>
      <c r="S26" t="str">
        <f>IFERROR(INDEX(Table10[Size],MATCH(INDEX(Enemies!$X:$X,MATCH('Enemy Waves'!J26,Enemies!$A:$A,0)),Table10[ID],0)),"")</f>
        <v>S</v>
      </c>
      <c r="U26" t="str">
        <f>IFERROR(INDEX(Table10[Size],MATCH(INDEX(Enemies!$X:$X,MATCH('Enemy Waves'!L26,Enemies!$A:$A,0)),Table10[ID],0)),"")</f>
        <v>S</v>
      </c>
      <c r="W26" t="str">
        <f>IFERROR(INDEX(Table10[Size],MATCH(INDEX(Enemies!$X:$X,MATCH('Enemy Waves'!N26,Enemies!$A:$A,0)),Table10[ID],0)),"")</f>
        <v>S</v>
      </c>
      <c r="Y26" t="str">
        <f>IFERROR(INDEX(Table10[Size],MATCH(INDEX(Enemies!$X:$X,MATCH('Enemy Waves'!P26,Enemies!$A:$A,0)),Table10[ID],0)),"")</f>
        <v/>
      </c>
      <c r="AA26" t="str">
        <f>IFERROR(INDEX(Table10[Size],MATCH(INDEX(Enemies!$X:$X,MATCH('Enemy Waves'!R26,Enemies!$A:$A,0)),Table10[ID],0)),"")</f>
        <v/>
      </c>
      <c r="AB26" s="52" t="str">
        <f>IF(COUNTIF(S26:AA26,"M")&gt;2,"!!!","")&amp;IFERROR(INDEX('OLD Mission Enemy Waves'!A:A,MATCH('Enemy Waves'!A26,'OLD Mission Enemy Waves'!D:D,0)),"--")</f>
        <v>9</v>
      </c>
      <c r="AG26">
        <f>INT(eClassWave[[#This Row],[eCount]]&amp;eClassWave[[#This Row],[2T]]&amp;eClassWave[[#This Row],[3T]]&amp;eClassWave[[#This Row],[4T]])</f>
        <v>3030</v>
      </c>
      <c r="AH26" s="52" t="s">
        <v>260</v>
      </c>
      <c r="AI26" s="52" t="s">
        <v>260</v>
      </c>
      <c r="AJ26" s="52" t="s">
        <v>260</v>
      </c>
      <c r="AK26" s="52"/>
      <c r="AL26" s="52"/>
      <c r="AM26">
        <f t="shared" si="15"/>
        <v>3</v>
      </c>
      <c r="AN26">
        <f t="shared" si="16"/>
        <v>0</v>
      </c>
      <c r="AO26">
        <f t="shared" si="16"/>
        <v>3</v>
      </c>
      <c r="AP26">
        <f t="shared" si="16"/>
        <v>0</v>
      </c>
      <c r="AQ26" t="str">
        <f t="shared" si="17"/>
        <v>030</v>
      </c>
      <c r="BI26" t="s">
        <v>411</v>
      </c>
    </row>
    <row r="27" spans="1:61">
      <c r="A27" s="29">
        <v>1210092</v>
      </c>
      <c r="B27" s="1" t="str">
        <f t="shared" si="8"/>
        <v>3T_r1_Fire_Seer_e1, 3T_r1_Fire_Seer_e1</v>
      </c>
      <c r="C27" s="60" t="str">
        <f t="shared" si="9"/>
        <v>2SS</v>
      </c>
      <c r="E27">
        <f>INDEX('OLD Mission Enemy Waves'!K:K,MATCH('Enemy Waves'!$A27,'OLD Mission Enemy Waves'!$D:$D,0))</f>
        <v>1</v>
      </c>
      <c r="F27">
        <f>INDEX('OLD Mission Enemy Waves'!L:L,MATCH('Enemy Waves'!$A27,'OLD Mission Enemy Waves'!$D:$D,0))</f>
        <v>2</v>
      </c>
      <c r="G27">
        <f>INDEX('OLD Mission Enemy Waves'!M:M,MATCH('Enemy Waves'!$A27,'OLD Mission Enemy Waves'!$D:$D,0))</f>
        <v>1</v>
      </c>
      <c r="H27">
        <f>INDEX('OLD Mission Enemy Waves'!N:N,MATCH('Enemy Waves'!$A27,'OLD Mission Enemy Waves'!$D:$D,0))</f>
        <v>2020</v>
      </c>
      <c r="I27">
        <f t="shared" si="14"/>
        <v>2</v>
      </c>
      <c r="J27" t="str">
        <f t="array" ref="J27">IFERROR(INDEX(ePool[Enemy ID],MATCH($G27&amp;INDEX($E27:$F27,1,INDEX(Table12[],MATCH($I27,Table12[eCount],0),MATCH(J$1,Table12[#Headers],0)))&amp;INDEX(eClassWave[],MATCH($H27,eClassWave[eClassWave],0),MATCH(J$1,eClassWave[#Headers],0)),ePool[Enemy Group ID]&amp;ePool[AffinityId]&amp;ePool[eClass],0)),"")</f>
        <v>3T_r1_Fire_Seer_e1</v>
      </c>
      <c r="K27" s="21" t="str">
        <f t="shared" si="10"/>
        <v xml:space="preserve">, </v>
      </c>
      <c r="L27" t="str">
        <f t="array" ref="L27">IFERROR(INDEX(ePool[Enemy ID],MATCH($G27&amp;INDEX($E27:$F27,1,INDEX(Table12[],MATCH($I27,Table12[eCount],0),MATCH(L$1,Table12[#Headers],0)))&amp;INDEX(eClassWave[],MATCH($H27,eClassWave[eClassWave],0),MATCH(L$1,eClassWave[#Headers],0)),ePool[Enemy Group ID]&amp;ePool[AffinityId]&amp;ePool[eClass],0)),"")</f>
        <v>3T_r1_Fire_Seer_e1</v>
      </c>
      <c r="M27" s="21" t="str">
        <f t="shared" si="11"/>
        <v/>
      </c>
      <c r="N27" t="str">
        <f t="array" ref="N27">IFERROR(INDEX(ePool[Enemy ID],MATCH($G27&amp;INDEX($E27:$F27,1,INDEX(Table12[],MATCH($I27,Table12[eCount],0),MATCH(N$1,Table12[#Headers],0)))&amp;INDEX(eClassWave[],MATCH($H27,eClassWave[eClassWave],0),MATCH(N$1,eClassWave[#Headers],0)),ePool[Enemy Group ID]&amp;ePool[AffinityId]&amp;ePool[eClass],0)),"")</f>
        <v/>
      </c>
      <c r="O27" s="21" t="str">
        <f t="shared" si="12"/>
        <v/>
      </c>
      <c r="P27" t="str">
        <f t="array" ref="P27">IFERROR(INDEX(ePool[Enemy ID],MATCH($G27&amp;INDEX($E27:$F27,1,INDEX(Table12[],MATCH($I27,Table12[eCount],0),MATCH(P$1,Table12[#Headers],0)))&amp;INDEX(eClassWave[],MATCH($H27,eClassWave[eClassWave],0),MATCH(P$1,eClassWave[#Headers],0)),ePool[Enemy Group ID]&amp;ePool[AffinityId]&amp;ePool[eClass],0)),"")</f>
        <v/>
      </c>
      <c r="Q27" s="21" t="str">
        <f t="shared" si="13"/>
        <v/>
      </c>
      <c r="R27" t="str">
        <f t="array" ref="R27">IFERROR(INDEX(ePool[Enemy ID],MATCH($G27&amp;INDEX($E27:$F27,1,INDEX(Table12[],MATCH($I27,Table12[eCount],0),MATCH(R$1,Table12[#Headers],0)))&amp;INDEX(eClassWave[],MATCH($H27,eClassWave[eClassWave],0),MATCH(R$1,eClassWave[#Headers],0)),ePool[Enemy Group ID]&amp;ePool[AffinityId]&amp;ePool[eClass],0)),"")</f>
        <v/>
      </c>
      <c r="S27" t="str">
        <f>IFERROR(INDEX(Table10[Size],MATCH(INDEX(Enemies!$X:$X,MATCH('Enemy Waves'!J27,Enemies!$A:$A,0)),Table10[ID],0)),"")</f>
        <v>S</v>
      </c>
      <c r="U27" t="str">
        <f>IFERROR(INDEX(Table10[Size],MATCH(INDEX(Enemies!$X:$X,MATCH('Enemy Waves'!L27,Enemies!$A:$A,0)),Table10[ID],0)),"")</f>
        <v>S</v>
      </c>
      <c r="W27" t="str">
        <f>IFERROR(INDEX(Table10[Size],MATCH(INDEX(Enemies!$X:$X,MATCH('Enemy Waves'!N27,Enemies!$A:$A,0)),Table10[ID],0)),"")</f>
        <v/>
      </c>
      <c r="Y27" t="str">
        <f>IFERROR(INDEX(Table10[Size],MATCH(INDEX(Enemies!$X:$X,MATCH('Enemy Waves'!P27,Enemies!$A:$A,0)),Table10[ID],0)),"")</f>
        <v/>
      </c>
      <c r="AA27" t="str">
        <f>IFERROR(INDEX(Table10[Size],MATCH(INDEX(Enemies!$X:$X,MATCH('Enemy Waves'!R27,Enemies!$A:$A,0)),Table10[ID],0)),"")</f>
        <v/>
      </c>
      <c r="AB27" s="52" t="str">
        <f>IF(COUNTIF(S27:AA27,"M")&gt;2,"!!!","")&amp;IFERROR(INDEX('OLD Mission Enemy Waves'!A:A,MATCH('Enemy Waves'!A27,'OLD Mission Enemy Waves'!D:D,0)),"--")</f>
        <v>9</v>
      </c>
      <c r="AG27">
        <f>INT(eClassWave[[#This Row],[eCount]]&amp;eClassWave[[#This Row],[2T]]&amp;eClassWave[[#This Row],[3T]]&amp;eClassWave[[#This Row],[4T]])</f>
        <v>3021</v>
      </c>
      <c r="AH27" s="52" t="s">
        <v>260</v>
      </c>
      <c r="AI27" s="52" t="s">
        <v>257</v>
      </c>
      <c r="AJ27" s="52" t="s">
        <v>260</v>
      </c>
      <c r="AK27" s="52"/>
      <c r="AL27" s="52"/>
      <c r="AM27">
        <f t="shared" si="15"/>
        <v>3</v>
      </c>
      <c r="AN27">
        <f t="shared" si="16"/>
        <v>0</v>
      </c>
      <c r="AO27">
        <f t="shared" si="16"/>
        <v>2</v>
      </c>
      <c r="AP27">
        <f t="shared" si="16"/>
        <v>1</v>
      </c>
      <c r="AQ27" t="str">
        <f t="shared" si="17"/>
        <v>021</v>
      </c>
      <c r="AT27" s="21"/>
      <c r="AU27" s="81"/>
      <c r="AV27" s="81"/>
      <c r="AW27" s="81"/>
      <c r="AX27" s="21"/>
      <c r="AY27" s="21"/>
      <c r="BI27" t="s">
        <v>412</v>
      </c>
    </row>
    <row r="28" spans="1:61">
      <c r="A28" s="29">
        <v>1210093</v>
      </c>
      <c r="B28" s="1" t="str">
        <f t="shared" si="8"/>
        <v>4T_r1_Earth_Enchantress_e1, 2T_r1_Fire_Knight_e1, 4T_r1_Earth_Enchantress_e1</v>
      </c>
      <c r="C28" s="60" t="str">
        <f t="shared" si="9"/>
        <v>3SMS</v>
      </c>
      <c r="E28">
        <f>INDEX('OLD Mission Enemy Waves'!K:K,MATCH('Enemy Waves'!$A28,'OLD Mission Enemy Waves'!$D:$D,0))</f>
        <v>1</v>
      </c>
      <c r="F28">
        <f>INDEX('OLD Mission Enemy Waves'!L:L,MATCH('Enemy Waves'!$A28,'OLD Mission Enemy Waves'!$D:$D,0))</f>
        <v>2</v>
      </c>
      <c r="G28">
        <f>INDEX('OLD Mission Enemy Waves'!M:M,MATCH('Enemy Waves'!$A28,'OLD Mission Enemy Waves'!$D:$D,0))</f>
        <v>1</v>
      </c>
      <c r="H28">
        <f>INDEX('OLD Mission Enemy Waves'!N:N,MATCH('Enemy Waves'!$A28,'OLD Mission Enemy Waves'!$D:$D,0))</f>
        <v>3102</v>
      </c>
      <c r="I28">
        <f t="shared" si="14"/>
        <v>3</v>
      </c>
      <c r="J28" t="str">
        <f t="array" ref="J28">IFERROR(INDEX(ePool[Enemy ID],MATCH($G28&amp;INDEX($E28:$F28,1,INDEX(Table12[],MATCH($I28,Table12[eCount],0),MATCH(J$1,Table12[#Headers],0)))&amp;INDEX(eClassWave[],MATCH($H28,eClassWave[eClassWave],0),MATCH(J$1,eClassWave[#Headers],0)),ePool[Enemy Group ID]&amp;ePool[AffinityId]&amp;ePool[eClass],0)),"")</f>
        <v>4T_r1_Earth_Enchantress_e1</v>
      </c>
      <c r="K28" s="21" t="str">
        <f t="shared" si="10"/>
        <v xml:space="preserve">, </v>
      </c>
      <c r="L28" t="str">
        <f t="array" ref="L28">IFERROR(INDEX(ePool[Enemy ID],MATCH($G28&amp;INDEX($E28:$F28,1,INDEX(Table12[],MATCH($I28,Table12[eCount],0),MATCH(L$1,Table12[#Headers],0)))&amp;INDEX(eClassWave[],MATCH($H28,eClassWave[eClassWave],0),MATCH(L$1,eClassWave[#Headers],0)),ePool[Enemy Group ID]&amp;ePool[AffinityId]&amp;ePool[eClass],0)),"")</f>
        <v>2T_r1_Fire_Knight_e1</v>
      </c>
      <c r="M28" s="21" t="str">
        <f t="shared" si="11"/>
        <v xml:space="preserve">, </v>
      </c>
      <c r="N28" t="str">
        <f t="array" ref="N28">IFERROR(INDEX(ePool[Enemy ID],MATCH($G28&amp;INDEX($E28:$F28,1,INDEX(Table12[],MATCH($I28,Table12[eCount],0),MATCH(N$1,Table12[#Headers],0)))&amp;INDEX(eClassWave[],MATCH($H28,eClassWave[eClassWave],0),MATCH(N$1,eClassWave[#Headers],0)),ePool[Enemy Group ID]&amp;ePool[AffinityId]&amp;ePool[eClass],0)),"")</f>
        <v>4T_r1_Earth_Enchantress_e1</v>
      </c>
      <c r="O28" s="21" t="str">
        <f t="shared" si="12"/>
        <v/>
      </c>
      <c r="P28" t="str">
        <f t="array" ref="P28">IFERROR(INDEX(ePool[Enemy ID],MATCH($G28&amp;INDEX($E28:$F28,1,INDEX(Table12[],MATCH($I28,Table12[eCount],0),MATCH(P$1,Table12[#Headers],0)))&amp;INDEX(eClassWave[],MATCH($H28,eClassWave[eClassWave],0),MATCH(P$1,eClassWave[#Headers],0)),ePool[Enemy Group ID]&amp;ePool[AffinityId]&amp;ePool[eClass],0)),"")</f>
        <v/>
      </c>
      <c r="Q28" s="21" t="str">
        <f t="shared" si="13"/>
        <v/>
      </c>
      <c r="R28" t="str">
        <f t="array" ref="R28">IFERROR(INDEX(ePool[Enemy ID],MATCH($G28&amp;INDEX($E28:$F28,1,INDEX(Table12[],MATCH($I28,Table12[eCount],0),MATCH(R$1,Table12[#Headers],0)))&amp;INDEX(eClassWave[],MATCH($H28,eClassWave[eClassWave],0),MATCH(R$1,eClassWave[#Headers],0)),ePool[Enemy Group ID]&amp;ePool[AffinityId]&amp;ePool[eClass],0)),"")</f>
        <v/>
      </c>
      <c r="S28" t="str">
        <f>IFERROR(INDEX(Table10[Size],MATCH(INDEX(Enemies!$X:$X,MATCH('Enemy Waves'!J28,Enemies!$A:$A,0)),Table10[ID],0)),"")</f>
        <v>S</v>
      </c>
      <c r="U28" t="str">
        <f>IFERROR(INDEX(Table10[Size],MATCH(INDEX(Enemies!$X:$X,MATCH('Enemy Waves'!L28,Enemies!$A:$A,0)),Table10[ID],0)),"")</f>
        <v>M</v>
      </c>
      <c r="W28" t="str">
        <f>IFERROR(INDEX(Table10[Size],MATCH(INDEX(Enemies!$X:$X,MATCH('Enemy Waves'!N28,Enemies!$A:$A,0)),Table10[ID],0)),"")</f>
        <v>S</v>
      </c>
      <c r="Y28" t="str">
        <f>IFERROR(INDEX(Table10[Size],MATCH(INDEX(Enemies!$X:$X,MATCH('Enemy Waves'!P28,Enemies!$A:$A,0)),Table10[ID],0)),"")</f>
        <v/>
      </c>
      <c r="AA28" t="str">
        <f>IFERROR(INDEX(Table10[Size],MATCH(INDEX(Enemies!$X:$X,MATCH('Enemy Waves'!R28,Enemies!$A:$A,0)),Table10[ID],0)),"")</f>
        <v/>
      </c>
      <c r="AB28" s="52" t="str">
        <f>IF(COUNTIF(S28:AA28,"M")&gt;2,"!!!","")&amp;IFERROR(INDEX('OLD Mission Enemy Waves'!A:A,MATCH('Enemy Waves'!A28,'OLD Mission Enemy Waves'!D:D,0)),"--")</f>
        <v>9</v>
      </c>
      <c r="AG28">
        <f>INT(eClassWave[[#This Row],[eCount]]&amp;eClassWave[[#This Row],[2T]]&amp;eClassWave[[#This Row],[3T]]&amp;eClassWave[[#This Row],[4T]])</f>
        <v>3012</v>
      </c>
      <c r="AH28" s="52" t="s">
        <v>257</v>
      </c>
      <c r="AI28" s="52" t="s">
        <v>260</v>
      </c>
      <c r="AJ28" s="52" t="s">
        <v>257</v>
      </c>
      <c r="AK28" s="52"/>
      <c r="AL28" s="52"/>
      <c r="AM28">
        <f t="shared" si="15"/>
        <v>3</v>
      </c>
      <c r="AN28">
        <f t="shared" si="16"/>
        <v>0</v>
      </c>
      <c r="AO28">
        <f t="shared" si="16"/>
        <v>1</v>
      </c>
      <c r="AP28">
        <f t="shared" si="16"/>
        <v>2</v>
      </c>
      <c r="AQ28" t="str">
        <f t="shared" si="17"/>
        <v>012</v>
      </c>
      <c r="AT28" s="21"/>
      <c r="AU28" s="21"/>
      <c r="AV28" s="21"/>
      <c r="AW28" s="21"/>
      <c r="AX28" s="21"/>
      <c r="AY28" s="21"/>
      <c r="BI28" t="s">
        <v>412</v>
      </c>
    </row>
    <row r="29" spans="1:61">
      <c r="A29" s="29">
        <v>1210094</v>
      </c>
      <c r="B29" s="1" t="str">
        <f t="shared" si="8"/>
        <v>3T_r1_Fire_Seer_e1, 4T_r1_Fire_Sorceress_e1</v>
      </c>
      <c r="C29" s="60" t="str">
        <f t="shared" si="9"/>
        <v>2SS</v>
      </c>
      <c r="E29">
        <f>INDEX('OLD Mission Enemy Waves'!K:K,MATCH('Enemy Waves'!$A29,'OLD Mission Enemy Waves'!$D:$D,0))</f>
        <v>1</v>
      </c>
      <c r="F29">
        <f>INDEX('OLD Mission Enemy Waves'!L:L,MATCH('Enemy Waves'!$A29,'OLD Mission Enemy Waves'!$D:$D,0))</f>
        <v>2</v>
      </c>
      <c r="G29">
        <f>INDEX('OLD Mission Enemy Waves'!M:M,MATCH('Enemy Waves'!$A29,'OLD Mission Enemy Waves'!$D:$D,0))</f>
        <v>1</v>
      </c>
      <c r="H29">
        <f>INDEX('OLD Mission Enemy Waves'!N:N,MATCH('Enemy Waves'!$A29,'OLD Mission Enemy Waves'!$D:$D,0))</f>
        <v>2011</v>
      </c>
      <c r="I29">
        <f t="shared" si="14"/>
        <v>2</v>
      </c>
      <c r="J29" t="str">
        <f t="array" ref="J29">IFERROR(INDEX(ePool[Enemy ID],MATCH($G29&amp;INDEX($E29:$F29,1,INDEX(Table12[],MATCH($I29,Table12[eCount],0),MATCH(J$1,Table12[#Headers],0)))&amp;INDEX(eClassWave[],MATCH($H29,eClassWave[eClassWave],0),MATCH(J$1,eClassWave[#Headers],0)),ePool[Enemy Group ID]&amp;ePool[AffinityId]&amp;ePool[eClass],0)),"")</f>
        <v>3T_r1_Fire_Seer_e1</v>
      </c>
      <c r="K29" s="21" t="str">
        <f t="shared" si="10"/>
        <v xml:space="preserve">, </v>
      </c>
      <c r="L29" t="str">
        <f t="array" ref="L29">IFERROR(INDEX(ePool[Enemy ID],MATCH($G29&amp;INDEX($E29:$F29,1,INDEX(Table12[],MATCH($I29,Table12[eCount],0),MATCH(L$1,Table12[#Headers],0)))&amp;INDEX(eClassWave[],MATCH($H29,eClassWave[eClassWave],0),MATCH(L$1,eClassWave[#Headers],0)),ePool[Enemy Group ID]&amp;ePool[AffinityId]&amp;ePool[eClass],0)),"")</f>
        <v>4T_r1_Fire_Sorceress_e1</v>
      </c>
      <c r="M29" s="21" t="str">
        <f t="shared" si="11"/>
        <v/>
      </c>
      <c r="N29" t="str">
        <f t="array" ref="N29">IFERROR(INDEX(ePool[Enemy ID],MATCH($G29&amp;INDEX($E29:$F29,1,INDEX(Table12[],MATCH($I29,Table12[eCount],0),MATCH(N$1,Table12[#Headers],0)))&amp;INDEX(eClassWave[],MATCH($H29,eClassWave[eClassWave],0),MATCH(N$1,eClassWave[#Headers],0)),ePool[Enemy Group ID]&amp;ePool[AffinityId]&amp;ePool[eClass],0)),"")</f>
        <v/>
      </c>
      <c r="O29" s="21" t="str">
        <f t="shared" si="12"/>
        <v/>
      </c>
      <c r="P29" t="str">
        <f t="array" ref="P29">IFERROR(INDEX(ePool[Enemy ID],MATCH($G29&amp;INDEX($E29:$F29,1,INDEX(Table12[],MATCH($I29,Table12[eCount],0),MATCH(P$1,Table12[#Headers],0)))&amp;INDEX(eClassWave[],MATCH($H29,eClassWave[eClassWave],0),MATCH(P$1,eClassWave[#Headers],0)),ePool[Enemy Group ID]&amp;ePool[AffinityId]&amp;ePool[eClass],0)),"")</f>
        <v/>
      </c>
      <c r="Q29" s="21" t="str">
        <f t="shared" si="13"/>
        <v/>
      </c>
      <c r="R29" t="str">
        <f t="array" ref="R29">IFERROR(INDEX(ePool[Enemy ID],MATCH($G29&amp;INDEX($E29:$F29,1,INDEX(Table12[],MATCH($I29,Table12[eCount],0),MATCH(R$1,Table12[#Headers],0)))&amp;INDEX(eClassWave[],MATCH($H29,eClassWave[eClassWave],0),MATCH(R$1,eClassWave[#Headers],0)),ePool[Enemy Group ID]&amp;ePool[AffinityId]&amp;ePool[eClass],0)),"")</f>
        <v/>
      </c>
      <c r="S29" t="str">
        <f>IFERROR(INDEX(Table10[Size],MATCH(INDEX(Enemies!$X:$X,MATCH('Enemy Waves'!J29,Enemies!$A:$A,0)),Table10[ID],0)),"")</f>
        <v>S</v>
      </c>
      <c r="U29" t="str">
        <f>IFERROR(INDEX(Table10[Size],MATCH(INDEX(Enemies!$X:$X,MATCH('Enemy Waves'!L29,Enemies!$A:$A,0)),Table10[ID],0)),"")</f>
        <v>S</v>
      </c>
      <c r="W29" t="str">
        <f>IFERROR(INDEX(Table10[Size],MATCH(INDEX(Enemies!$X:$X,MATCH('Enemy Waves'!N29,Enemies!$A:$A,0)),Table10[ID],0)),"")</f>
        <v/>
      </c>
      <c r="Y29" t="str">
        <f>IFERROR(INDEX(Table10[Size],MATCH(INDEX(Enemies!$X:$X,MATCH('Enemy Waves'!P29,Enemies!$A:$A,0)),Table10[ID],0)),"")</f>
        <v/>
      </c>
      <c r="AA29" t="str">
        <f>IFERROR(INDEX(Table10[Size],MATCH(INDEX(Enemies!$X:$X,MATCH('Enemy Waves'!R29,Enemies!$A:$A,0)),Table10[ID],0)),"")</f>
        <v/>
      </c>
      <c r="AB29" s="52" t="str">
        <f>IF(COUNTIF(S29:AA29,"M")&gt;2,"!!!","")&amp;IFERROR(INDEX('OLD Mission Enemy Waves'!A:A,MATCH('Enemy Waves'!A29,'OLD Mission Enemy Waves'!D:D,0)),"--")</f>
        <v>9</v>
      </c>
      <c r="AG29">
        <f>INT(eClassWave[[#This Row],[eCount]]&amp;eClassWave[[#This Row],[2T]]&amp;eClassWave[[#This Row],[3T]]&amp;eClassWave[[#This Row],[4T]])</f>
        <v>3003</v>
      </c>
      <c r="AH29" s="52" t="s">
        <v>257</v>
      </c>
      <c r="AI29" s="52" t="s">
        <v>257</v>
      </c>
      <c r="AJ29" s="52" t="s">
        <v>257</v>
      </c>
      <c r="AK29" s="52"/>
      <c r="AL29" s="52"/>
      <c r="AM29">
        <f t="shared" ref="AM29:AM44" si="18">COUNTA(AH29:AL29)</f>
        <v>3</v>
      </c>
      <c r="AN29">
        <f t="shared" si="16"/>
        <v>0</v>
      </c>
      <c r="AO29">
        <f t="shared" si="16"/>
        <v>0</v>
      </c>
      <c r="AP29">
        <f t="shared" si="16"/>
        <v>3</v>
      </c>
      <c r="AQ29" t="str">
        <f t="shared" ref="AQ29:AQ41" si="19">AN29&amp;AO29&amp;AP29</f>
        <v>003</v>
      </c>
      <c r="AT29" s="21"/>
      <c r="AU29" s="21"/>
      <c r="AV29" s="21"/>
      <c r="AW29" s="21"/>
      <c r="AX29" s="21"/>
      <c r="AY29" s="21"/>
      <c r="BI29" t="s">
        <v>412</v>
      </c>
    </row>
    <row r="30" spans="1:61">
      <c r="A30" s="29">
        <v>5410101</v>
      </c>
      <c r="B30" s="1" t="str">
        <f t="shared" si="8"/>
        <v>2T_r1_Dark_Blade_e1, 4T_r1_Light_Telepath_e1, 2T_r1_Dark_Blade_e1, 4T_r1_Light_Telepath_e1, 2T_r1_Dark_Blade_e1</v>
      </c>
      <c r="C30" s="60" t="str">
        <f t="shared" si="9"/>
        <v>5SSSSS</v>
      </c>
      <c r="E30">
        <f>INDEX('OLD Mission Enemy Waves'!K:K,MATCH('Enemy Waves'!$A30,'OLD Mission Enemy Waves'!$D:$D,0))</f>
        <v>5</v>
      </c>
      <c r="F30">
        <f>INDEX('OLD Mission Enemy Waves'!L:L,MATCH('Enemy Waves'!$A30,'OLD Mission Enemy Waves'!$D:$D,0))</f>
        <v>4</v>
      </c>
      <c r="G30">
        <f>INDEX('OLD Mission Enemy Waves'!M:M,MATCH('Enemy Waves'!$A30,'OLD Mission Enemy Waves'!$D:$D,0))</f>
        <v>1</v>
      </c>
      <c r="H30">
        <f>INDEX('OLD Mission Enemy Waves'!N:N,MATCH('Enemy Waves'!$A30,'OLD Mission Enemy Waves'!$D:$D,0))</f>
        <v>5302</v>
      </c>
      <c r="I30">
        <f t="shared" si="14"/>
        <v>5</v>
      </c>
      <c r="J30" t="str">
        <f t="array" ref="J30">IFERROR(INDEX(ePool[Enemy ID],MATCH($G30&amp;INDEX($E30:$F30,1,INDEX(Table12[],MATCH($I30,Table12[eCount],0),MATCH(J$1,Table12[#Headers],0)))&amp;INDEX(eClassWave[],MATCH($H30,eClassWave[eClassWave],0),MATCH(J$1,eClassWave[#Headers],0)),ePool[Enemy Group ID]&amp;ePool[AffinityId]&amp;ePool[eClass],0)),"")</f>
        <v>2T_r1_Dark_Blade_e1</v>
      </c>
      <c r="K30" s="21" t="str">
        <f t="shared" si="10"/>
        <v xml:space="preserve">, </v>
      </c>
      <c r="L30" t="str">
        <f t="array" ref="L30">IFERROR(INDEX(ePool[Enemy ID],MATCH($G30&amp;INDEX($E30:$F30,1,INDEX(Table12[],MATCH($I30,Table12[eCount],0),MATCH(L$1,Table12[#Headers],0)))&amp;INDEX(eClassWave[],MATCH($H30,eClassWave[eClassWave],0),MATCH(L$1,eClassWave[#Headers],0)),ePool[Enemy Group ID]&amp;ePool[AffinityId]&amp;ePool[eClass],0)),"")</f>
        <v>4T_r1_Light_Telepath_e1</v>
      </c>
      <c r="M30" s="21" t="str">
        <f t="shared" si="11"/>
        <v xml:space="preserve">, </v>
      </c>
      <c r="N30" t="str">
        <f t="array" ref="N30">IFERROR(INDEX(ePool[Enemy ID],MATCH($G30&amp;INDEX($E30:$F30,1,INDEX(Table12[],MATCH($I30,Table12[eCount],0),MATCH(N$1,Table12[#Headers],0)))&amp;INDEX(eClassWave[],MATCH($H30,eClassWave[eClassWave],0),MATCH(N$1,eClassWave[#Headers],0)),ePool[Enemy Group ID]&amp;ePool[AffinityId]&amp;ePool[eClass],0)),"")</f>
        <v>2T_r1_Dark_Blade_e1</v>
      </c>
      <c r="O30" s="21" t="str">
        <f t="shared" si="12"/>
        <v xml:space="preserve">, </v>
      </c>
      <c r="P30" t="str">
        <f t="array" ref="P30">IFERROR(INDEX(ePool[Enemy ID],MATCH($G30&amp;INDEX($E30:$F30,1,INDEX(Table12[],MATCH($I30,Table12[eCount],0),MATCH(P$1,Table12[#Headers],0)))&amp;INDEX(eClassWave[],MATCH($H30,eClassWave[eClassWave],0),MATCH(P$1,eClassWave[#Headers],0)),ePool[Enemy Group ID]&amp;ePool[AffinityId]&amp;ePool[eClass],0)),"")</f>
        <v>4T_r1_Light_Telepath_e1</v>
      </c>
      <c r="Q30" s="21" t="str">
        <f t="shared" si="13"/>
        <v xml:space="preserve">, </v>
      </c>
      <c r="R30" t="str">
        <f t="array" ref="R30">IFERROR(INDEX(ePool[Enemy ID],MATCH($G30&amp;INDEX($E30:$F30,1,INDEX(Table12[],MATCH($I30,Table12[eCount],0),MATCH(R$1,Table12[#Headers],0)))&amp;INDEX(eClassWave[],MATCH($H30,eClassWave[eClassWave],0),MATCH(R$1,eClassWave[#Headers],0)),ePool[Enemy Group ID]&amp;ePool[AffinityId]&amp;ePool[eClass],0)),"")</f>
        <v>2T_r1_Dark_Blade_e1</v>
      </c>
      <c r="S30" t="str">
        <f>IFERROR(INDEX(Table10[Size],MATCH(INDEX(Enemies!$X:$X,MATCH('Enemy Waves'!J30,Enemies!$A:$A,0)),Table10[ID],0)),"")</f>
        <v>S</v>
      </c>
      <c r="U30" t="str">
        <f>IFERROR(INDEX(Table10[Size],MATCH(INDEX(Enemies!$X:$X,MATCH('Enemy Waves'!L30,Enemies!$A:$A,0)),Table10[ID],0)),"")</f>
        <v>S</v>
      </c>
      <c r="W30" t="str">
        <f>IFERROR(INDEX(Table10[Size],MATCH(INDEX(Enemies!$X:$X,MATCH('Enemy Waves'!N30,Enemies!$A:$A,0)),Table10[ID],0)),"")</f>
        <v>S</v>
      </c>
      <c r="Y30" t="str">
        <f>IFERROR(INDEX(Table10[Size],MATCH(INDEX(Enemies!$X:$X,MATCH('Enemy Waves'!P30,Enemies!$A:$A,0)),Table10[ID],0)),"")</f>
        <v>S</v>
      </c>
      <c r="AA30" t="str">
        <f>IFERROR(INDEX(Table10[Size],MATCH(INDEX(Enemies!$X:$X,MATCH('Enemy Waves'!R30,Enemies!$A:$A,0)),Table10[ID],0)),"")</f>
        <v>S</v>
      </c>
      <c r="AB30" s="52" t="str">
        <f>IF(COUNTIF(S30:AA30,"M")&gt;2,"!!!","")&amp;IFERROR(INDEX('OLD Mission Enemy Waves'!A:A,MATCH('Enemy Waves'!A30,'OLD Mission Enemy Waves'!D:D,0)),"--")</f>
        <v>10</v>
      </c>
      <c r="AG30">
        <f>INT(eClassWave[[#This Row],[eCount]]&amp;eClassWave[[#This Row],[2T]]&amp;eClassWave[[#This Row],[3T]]&amp;eClassWave[[#This Row],[4T]])</f>
        <v>4400</v>
      </c>
      <c r="AH30" s="52" t="s">
        <v>259</v>
      </c>
      <c r="AI30" s="52" t="s">
        <v>259</v>
      </c>
      <c r="AJ30" s="52" t="s">
        <v>259</v>
      </c>
      <c r="AK30" s="52" t="s">
        <v>259</v>
      </c>
      <c r="AL30" s="52"/>
      <c r="AM30">
        <f t="shared" si="18"/>
        <v>4</v>
      </c>
      <c r="AN30">
        <f t="shared" si="16"/>
        <v>4</v>
      </c>
      <c r="AO30">
        <f t="shared" si="16"/>
        <v>0</v>
      </c>
      <c r="AP30">
        <f t="shared" si="16"/>
        <v>0</v>
      </c>
      <c r="AQ30" t="str">
        <f t="shared" si="19"/>
        <v>400</v>
      </c>
      <c r="AT30" s="21"/>
      <c r="AU30" s="21"/>
      <c r="AV30" s="21"/>
      <c r="AW30" s="21"/>
      <c r="AX30" s="21"/>
      <c r="AY30" s="21"/>
      <c r="BI30" t="s">
        <v>412</v>
      </c>
    </row>
    <row r="31" spans="1:61">
      <c r="A31" s="29">
        <v>5410102</v>
      </c>
      <c r="B31" s="1" t="str">
        <f t="shared" si="8"/>
        <v>2T_r1_Light_Valkyrie_e1, 2T_r1_Dark_Blade_e1, 2T_r1_Dark_Blade_e1, 2T_r1_Light_Valkyrie_e1</v>
      </c>
      <c r="C31" s="60" t="str">
        <f t="shared" si="9"/>
        <v>4SSSS</v>
      </c>
      <c r="E31">
        <f>INDEX('OLD Mission Enemy Waves'!K:K,MATCH('Enemy Waves'!$A31,'OLD Mission Enemy Waves'!$D:$D,0))</f>
        <v>5</v>
      </c>
      <c r="F31">
        <f>INDEX('OLD Mission Enemy Waves'!L:L,MATCH('Enemy Waves'!$A31,'OLD Mission Enemy Waves'!$D:$D,0))</f>
        <v>4</v>
      </c>
      <c r="G31">
        <f>INDEX('OLD Mission Enemy Waves'!M:M,MATCH('Enemy Waves'!$A31,'OLD Mission Enemy Waves'!$D:$D,0))</f>
        <v>1</v>
      </c>
      <c r="H31">
        <f>INDEX('OLD Mission Enemy Waves'!N:N,MATCH('Enemy Waves'!$A31,'OLD Mission Enemy Waves'!$D:$D,0))</f>
        <v>4400</v>
      </c>
      <c r="I31">
        <f t="shared" si="14"/>
        <v>4</v>
      </c>
      <c r="J31" t="str">
        <f t="array" ref="J31">IFERROR(INDEX(ePool[Enemy ID],MATCH($G31&amp;INDEX($E31:$F31,1,INDEX(Table12[],MATCH($I31,Table12[eCount],0),MATCH(J$1,Table12[#Headers],0)))&amp;INDEX(eClassWave[],MATCH($H31,eClassWave[eClassWave],0),MATCH(J$1,eClassWave[#Headers],0)),ePool[Enemy Group ID]&amp;ePool[AffinityId]&amp;ePool[eClass],0)),"")</f>
        <v>2T_r1_Light_Valkyrie_e1</v>
      </c>
      <c r="K31" s="21" t="str">
        <f t="shared" si="10"/>
        <v xml:space="preserve">, </v>
      </c>
      <c r="L31" t="str">
        <f t="array" ref="L31">IFERROR(INDEX(ePool[Enemy ID],MATCH($G31&amp;INDEX($E31:$F31,1,INDEX(Table12[],MATCH($I31,Table12[eCount],0),MATCH(L$1,Table12[#Headers],0)))&amp;INDEX(eClassWave[],MATCH($H31,eClassWave[eClassWave],0),MATCH(L$1,eClassWave[#Headers],0)),ePool[Enemy Group ID]&amp;ePool[AffinityId]&amp;ePool[eClass],0)),"")</f>
        <v>2T_r1_Dark_Blade_e1</v>
      </c>
      <c r="M31" s="21" t="str">
        <f t="shared" si="11"/>
        <v xml:space="preserve">, </v>
      </c>
      <c r="N31" t="str">
        <f t="array" ref="N31">IFERROR(INDEX(ePool[Enemy ID],MATCH($G31&amp;INDEX($E31:$F31,1,INDEX(Table12[],MATCH($I31,Table12[eCount],0),MATCH(N$1,Table12[#Headers],0)))&amp;INDEX(eClassWave[],MATCH($H31,eClassWave[eClassWave],0),MATCH(N$1,eClassWave[#Headers],0)),ePool[Enemy Group ID]&amp;ePool[AffinityId]&amp;ePool[eClass],0)),"")</f>
        <v>2T_r1_Dark_Blade_e1</v>
      </c>
      <c r="O31" s="21" t="str">
        <f t="shared" si="12"/>
        <v xml:space="preserve">, </v>
      </c>
      <c r="P31" t="str">
        <f t="array" ref="P31">IFERROR(INDEX(ePool[Enemy ID],MATCH($G31&amp;INDEX($E31:$F31,1,INDEX(Table12[],MATCH($I31,Table12[eCount],0),MATCH(P$1,Table12[#Headers],0)))&amp;INDEX(eClassWave[],MATCH($H31,eClassWave[eClassWave],0),MATCH(P$1,eClassWave[#Headers],0)),ePool[Enemy Group ID]&amp;ePool[AffinityId]&amp;ePool[eClass],0)),"")</f>
        <v>2T_r1_Light_Valkyrie_e1</v>
      </c>
      <c r="Q31" s="21" t="str">
        <f t="shared" si="13"/>
        <v/>
      </c>
      <c r="R31" t="str">
        <f t="array" ref="R31">IFERROR(INDEX(ePool[Enemy ID],MATCH($G31&amp;INDEX($E31:$F31,1,INDEX(Table12[],MATCH($I31,Table12[eCount],0),MATCH(R$1,Table12[#Headers],0)))&amp;INDEX(eClassWave[],MATCH($H31,eClassWave[eClassWave],0),MATCH(R$1,eClassWave[#Headers],0)),ePool[Enemy Group ID]&amp;ePool[AffinityId]&amp;ePool[eClass],0)),"")</f>
        <v/>
      </c>
      <c r="S31" t="str">
        <f>IFERROR(INDEX(Table10[Size],MATCH(INDEX(Enemies!$X:$X,MATCH('Enemy Waves'!J31,Enemies!$A:$A,0)),Table10[ID],0)),"")</f>
        <v>S</v>
      </c>
      <c r="U31" t="str">
        <f>IFERROR(INDEX(Table10[Size],MATCH(INDEX(Enemies!$X:$X,MATCH('Enemy Waves'!L31,Enemies!$A:$A,0)),Table10[ID],0)),"")</f>
        <v>S</v>
      </c>
      <c r="W31" t="str">
        <f>IFERROR(INDEX(Table10[Size],MATCH(INDEX(Enemies!$X:$X,MATCH('Enemy Waves'!N31,Enemies!$A:$A,0)),Table10[ID],0)),"")</f>
        <v>S</v>
      </c>
      <c r="Y31" t="str">
        <f>IFERROR(INDEX(Table10[Size],MATCH(INDEX(Enemies!$X:$X,MATCH('Enemy Waves'!P31,Enemies!$A:$A,0)),Table10[ID],0)),"")</f>
        <v>S</v>
      </c>
      <c r="AA31" t="str">
        <f>IFERROR(INDEX(Table10[Size],MATCH(INDEX(Enemies!$X:$X,MATCH('Enemy Waves'!R31,Enemies!$A:$A,0)),Table10[ID],0)),"")</f>
        <v/>
      </c>
      <c r="AB31" s="52" t="str">
        <f>IF(COUNTIF(S31:AA31,"M")&gt;2,"!!!","")&amp;IFERROR(INDEX('OLD Mission Enemy Waves'!A:A,MATCH('Enemy Waves'!A31,'OLD Mission Enemy Waves'!D:D,0)),"--")</f>
        <v>10</v>
      </c>
      <c r="AG31">
        <f>INT(eClassWave[[#This Row],[eCount]]&amp;eClassWave[[#This Row],[2T]]&amp;eClassWave[[#This Row],[3T]]&amp;eClassWave[[#This Row],[4T]])</f>
        <v>4310</v>
      </c>
      <c r="AH31" s="52" t="s">
        <v>259</v>
      </c>
      <c r="AI31" s="52" t="s">
        <v>260</v>
      </c>
      <c r="AJ31" s="52" t="s">
        <v>259</v>
      </c>
      <c r="AK31" s="52" t="s">
        <v>259</v>
      </c>
      <c r="AL31" s="52"/>
      <c r="AM31">
        <f t="shared" si="18"/>
        <v>4</v>
      </c>
      <c r="AN31">
        <f t="shared" si="16"/>
        <v>3</v>
      </c>
      <c r="AO31">
        <f t="shared" si="16"/>
        <v>1</v>
      </c>
      <c r="AP31">
        <f t="shared" si="16"/>
        <v>0</v>
      </c>
      <c r="AQ31" t="str">
        <f t="shared" si="19"/>
        <v>310</v>
      </c>
      <c r="AT31" s="21"/>
      <c r="AU31" s="21"/>
      <c r="AV31" s="21"/>
      <c r="AW31" s="21"/>
      <c r="AX31" s="21"/>
      <c r="AY31" s="21"/>
      <c r="BI31" t="s">
        <v>412</v>
      </c>
    </row>
    <row r="32" spans="1:61">
      <c r="A32" s="29">
        <v>5410111</v>
      </c>
      <c r="B32" s="1" t="str">
        <f t="shared" si="8"/>
        <v>4T_r1_Dark_SoulGuardian_e1, 3T_r1_Light_StarSister_e1, 2T_r1_Dark_Blade_e1, 3T_r1_Light_StarSister_e1, 4T_r1_Dark_SoulGuardian_e1</v>
      </c>
      <c r="C32" s="60" t="str">
        <f t="shared" si="9"/>
        <v>5SSSSS</v>
      </c>
      <c r="E32">
        <f>INDEX('OLD Mission Enemy Waves'!K:K,MATCH('Enemy Waves'!$A32,'OLD Mission Enemy Waves'!$D:$D,0))</f>
        <v>5</v>
      </c>
      <c r="F32">
        <f>INDEX('OLD Mission Enemy Waves'!L:L,MATCH('Enemy Waves'!$A32,'OLD Mission Enemy Waves'!$D:$D,0))</f>
        <v>4</v>
      </c>
      <c r="G32">
        <f>INDEX('OLD Mission Enemy Waves'!M:M,MATCH('Enemy Waves'!$A32,'OLD Mission Enemy Waves'!$D:$D,0))</f>
        <v>1</v>
      </c>
      <c r="H32">
        <f>INDEX('OLD Mission Enemy Waves'!N:N,MATCH('Enemy Waves'!$A32,'OLD Mission Enemy Waves'!$D:$D,0))</f>
        <v>5122</v>
      </c>
      <c r="I32">
        <f t="shared" si="14"/>
        <v>5</v>
      </c>
      <c r="J32" t="str">
        <f t="array" ref="J32">IFERROR(INDEX(ePool[Enemy ID],MATCH($G32&amp;INDEX($E32:$F32,1,INDEX(Table12[],MATCH($I32,Table12[eCount],0),MATCH(J$1,Table12[#Headers],0)))&amp;INDEX(eClassWave[],MATCH($H32,eClassWave[eClassWave],0),MATCH(J$1,eClassWave[#Headers],0)),ePool[Enemy Group ID]&amp;ePool[AffinityId]&amp;ePool[eClass],0)),"")</f>
        <v>4T_r1_Dark_SoulGuardian_e1</v>
      </c>
      <c r="K32" s="21" t="str">
        <f t="shared" si="10"/>
        <v xml:space="preserve">, </v>
      </c>
      <c r="L32" t="str">
        <f t="array" ref="L32">IFERROR(INDEX(ePool[Enemy ID],MATCH($G32&amp;INDEX($E32:$F32,1,INDEX(Table12[],MATCH($I32,Table12[eCount],0),MATCH(L$1,Table12[#Headers],0)))&amp;INDEX(eClassWave[],MATCH($H32,eClassWave[eClassWave],0),MATCH(L$1,eClassWave[#Headers],0)),ePool[Enemy Group ID]&amp;ePool[AffinityId]&amp;ePool[eClass],0)),"")</f>
        <v>3T_r1_Light_StarSister_e1</v>
      </c>
      <c r="M32" s="21" t="str">
        <f t="shared" si="11"/>
        <v xml:space="preserve">, </v>
      </c>
      <c r="N32" t="str">
        <f t="array" ref="N32">IFERROR(INDEX(ePool[Enemy ID],MATCH($G32&amp;INDEX($E32:$F32,1,INDEX(Table12[],MATCH($I32,Table12[eCount],0),MATCH(N$1,Table12[#Headers],0)))&amp;INDEX(eClassWave[],MATCH($H32,eClassWave[eClassWave],0),MATCH(N$1,eClassWave[#Headers],0)),ePool[Enemy Group ID]&amp;ePool[AffinityId]&amp;ePool[eClass],0)),"")</f>
        <v>2T_r1_Dark_Blade_e1</v>
      </c>
      <c r="O32" s="21" t="str">
        <f t="shared" si="12"/>
        <v xml:space="preserve">, </v>
      </c>
      <c r="P32" t="str">
        <f t="array" ref="P32">IFERROR(INDEX(ePool[Enemy ID],MATCH($G32&amp;INDEX($E32:$F32,1,INDEX(Table12[],MATCH($I32,Table12[eCount],0),MATCH(P$1,Table12[#Headers],0)))&amp;INDEX(eClassWave[],MATCH($H32,eClassWave[eClassWave],0),MATCH(P$1,eClassWave[#Headers],0)),ePool[Enemy Group ID]&amp;ePool[AffinityId]&amp;ePool[eClass],0)),"")</f>
        <v>3T_r1_Light_StarSister_e1</v>
      </c>
      <c r="Q32" s="21" t="str">
        <f t="shared" si="13"/>
        <v xml:space="preserve">, </v>
      </c>
      <c r="R32" t="str">
        <f t="array" ref="R32">IFERROR(INDEX(ePool[Enemy ID],MATCH($G32&amp;INDEX($E32:$F32,1,INDEX(Table12[],MATCH($I32,Table12[eCount],0),MATCH(R$1,Table12[#Headers],0)))&amp;INDEX(eClassWave[],MATCH($H32,eClassWave[eClassWave],0),MATCH(R$1,eClassWave[#Headers],0)),ePool[Enemy Group ID]&amp;ePool[AffinityId]&amp;ePool[eClass],0)),"")</f>
        <v>4T_r1_Dark_SoulGuardian_e1</v>
      </c>
      <c r="S32" t="str">
        <f>IFERROR(INDEX(Table10[Size],MATCH(INDEX(Enemies!$X:$X,MATCH('Enemy Waves'!J32,Enemies!$A:$A,0)),Table10[ID],0)),"")</f>
        <v>S</v>
      </c>
      <c r="U32" t="str">
        <f>IFERROR(INDEX(Table10[Size],MATCH(INDEX(Enemies!$X:$X,MATCH('Enemy Waves'!L32,Enemies!$A:$A,0)),Table10[ID],0)),"")</f>
        <v>S</v>
      </c>
      <c r="W32" t="str">
        <f>IFERROR(INDEX(Table10[Size],MATCH(INDEX(Enemies!$X:$X,MATCH('Enemy Waves'!N32,Enemies!$A:$A,0)),Table10[ID],0)),"")</f>
        <v>S</v>
      </c>
      <c r="Y32" t="str">
        <f>IFERROR(INDEX(Table10[Size],MATCH(INDEX(Enemies!$X:$X,MATCH('Enemy Waves'!P32,Enemies!$A:$A,0)),Table10[ID],0)),"")</f>
        <v>S</v>
      </c>
      <c r="AA32" t="str">
        <f>IFERROR(INDEX(Table10[Size],MATCH(INDEX(Enemies!$X:$X,MATCH('Enemy Waves'!R32,Enemies!$A:$A,0)),Table10[ID],0)),"")</f>
        <v>S</v>
      </c>
      <c r="AB32" s="52" t="str">
        <f>IF(COUNTIF(S32:AA32,"M")&gt;2,"!!!","")&amp;IFERROR(INDEX('OLD Mission Enemy Waves'!A:A,MATCH('Enemy Waves'!A32,'OLD Mission Enemy Waves'!D:D,0)),"--")</f>
        <v>11</v>
      </c>
      <c r="AG32">
        <f>INT(eClassWave[[#This Row],[eCount]]&amp;eClassWave[[#This Row],[2T]]&amp;eClassWave[[#This Row],[3T]]&amp;eClassWave[[#This Row],[4T]])</f>
        <v>4301</v>
      </c>
      <c r="AH32" s="52" t="s">
        <v>259</v>
      </c>
      <c r="AI32" s="52" t="s">
        <v>257</v>
      </c>
      <c r="AJ32" s="52" t="s">
        <v>259</v>
      </c>
      <c r="AK32" s="52" t="s">
        <v>259</v>
      </c>
      <c r="AL32" s="52"/>
      <c r="AM32">
        <f t="shared" si="18"/>
        <v>4</v>
      </c>
      <c r="AN32">
        <f t="shared" si="16"/>
        <v>3</v>
      </c>
      <c r="AO32">
        <f t="shared" si="16"/>
        <v>0</v>
      </c>
      <c r="AP32">
        <f t="shared" si="16"/>
        <v>1</v>
      </c>
      <c r="AQ32" t="str">
        <f t="shared" si="19"/>
        <v>301</v>
      </c>
      <c r="AT32" s="21"/>
      <c r="AU32" s="21"/>
      <c r="AV32" s="21"/>
      <c r="AW32" s="21"/>
      <c r="AX32" s="21"/>
      <c r="AY32" s="21"/>
      <c r="BI32" t="s">
        <v>412</v>
      </c>
    </row>
    <row r="33" spans="1:61">
      <c r="A33" s="29">
        <v>5410121</v>
      </c>
      <c r="B33" s="1" t="str">
        <f t="shared" si="8"/>
        <v>4T_r1_Dark_SoulGuardian_e1, 4T_r1_Dark_SoulGuardian_e1</v>
      </c>
      <c r="C33" s="60" t="str">
        <f t="shared" si="9"/>
        <v>2SS</v>
      </c>
      <c r="E33">
        <f>INDEX('OLD Mission Enemy Waves'!K:K,MATCH('Enemy Waves'!$A33,'OLD Mission Enemy Waves'!$D:$D,0))</f>
        <v>5</v>
      </c>
      <c r="F33">
        <f>INDEX('OLD Mission Enemy Waves'!L:L,MATCH('Enemy Waves'!$A33,'OLD Mission Enemy Waves'!$D:$D,0))</f>
        <v>4</v>
      </c>
      <c r="G33">
        <f>INDEX('OLD Mission Enemy Waves'!M:M,MATCH('Enemy Waves'!$A33,'OLD Mission Enemy Waves'!$D:$D,0))</f>
        <v>1</v>
      </c>
      <c r="H33">
        <f>INDEX('OLD Mission Enemy Waves'!N:N,MATCH('Enemy Waves'!$A33,'OLD Mission Enemy Waves'!$D:$D,0))</f>
        <v>2002</v>
      </c>
      <c r="I33">
        <f t="shared" si="14"/>
        <v>2</v>
      </c>
      <c r="J33" t="str">
        <f t="array" ref="J33">IFERROR(INDEX(ePool[Enemy ID],MATCH($G33&amp;INDEX($E33:$F33,1,INDEX(Table12[],MATCH($I33,Table12[eCount],0),MATCH(J$1,Table12[#Headers],0)))&amp;INDEX(eClassWave[],MATCH($H33,eClassWave[eClassWave],0),MATCH(J$1,eClassWave[#Headers],0)),ePool[Enemy Group ID]&amp;ePool[AffinityId]&amp;ePool[eClass],0)),"")</f>
        <v>4T_r1_Dark_SoulGuardian_e1</v>
      </c>
      <c r="K33" s="21" t="str">
        <f t="shared" si="10"/>
        <v xml:space="preserve">, </v>
      </c>
      <c r="L33" t="str">
        <f t="array" ref="L33">IFERROR(INDEX(ePool[Enemy ID],MATCH($G33&amp;INDEX($E33:$F33,1,INDEX(Table12[],MATCH($I33,Table12[eCount],0),MATCH(L$1,Table12[#Headers],0)))&amp;INDEX(eClassWave[],MATCH($H33,eClassWave[eClassWave],0),MATCH(L$1,eClassWave[#Headers],0)),ePool[Enemy Group ID]&amp;ePool[AffinityId]&amp;ePool[eClass],0)),"")</f>
        <v>4T_r1_Dark_SoulGuardian_e1</v>
      </c>
      <c r="M33" s="21" t="str">
        <f t="shared" si="11"/>
        <v/>
      </c>
      <c r="N33" t="str">
        <f t="array" ref="N33">IFERROR(INDEX(ePool[Enemy ID],MATCH($G33&amp;INDEX($E33:$F33,1,INDEX(Table12[],MATCH($I33,Table12[eCount],0),MATCH(N$1,Table12[#Headers],0)))&amp;INDEX(eClassWave[],MATCH($H33,eClassWave[eClassWave],0),MATCH(N$1,eClassWave[#Headers],0)),ePool[Enemy Group ID]&amp;ePool[AffinityId]&amp;ePool[eClass],0)),"")</f>
        <v/>
      </c>
      <c r="O33" s="21" t="str">
        <f t="shared" si="12"/>
        <v/>
      </c>
      <c r="P33" t="str">
        <f t="array" ref="P33">IFERROR(INDEX(ePool[Enemy ID],MATCH($G33&amp;INDEX($E33:$F33,1,INDEX(Table12[],MATCH($I33,Table12[eCount],0),MATCH(P$1,Table12[#Headers],0)))&amp;INDEX(eClassWave[],MATCH($H33,eClassWave[eClassWave],0),MATCH(P$1,eClassWave[#Headers],0)),ePool[Enemy Group ID]&amp;ePool[AffinityId]&amp;ePool[eClass],0)),"")</f>
        <v/>
      </c>
      <c r="Q33" s="21" t="str">
        <f t="shared" si="13"/>
        <v/>
      </c>
      <c r="R33" t="str">
        <f t="array" ref="R33">IFERROR(INDEX(ePool[Enemy ID],MATCH($G33&amp;INDEX($E33:$F33,1,INDEX(Table12[],MATCH($I33,Table12[eCount],0),MATCH(R$1,Table12[#Headers],0)))&amp;INDEX(eClassWave[],MATCH($H33,eClassWave[eClassWave],0),MATCH(R$1,eClassWave[#Headers],0)),ePool[Enemy Group ID]&amp;ePool[AffinityId]&amp;ePool[eClass],0)),"")</f>
        <v/>
      </c>
      <c r="S33" t="str">
        <f>IFERROR(INDEX(Table10[Size],MATCH(INDEX(Enemies!$X:$X,MATCH('Enemy Waves'!J33,Enemies!$A:$A,0)),Table10[ID],0)),"")</f>
        <v>S</v>
      </c>
      <c r="U33" t="str">
        <f>IFERROR(INDEX(Table10[Size],MATCH(INDEX(Enemies!$X:$X,MATCH('Enemy Waves'!L33,Enemies!$A:$A,0)),Table10[ID],0)),"")</f>
        <v>S</v>
      </c>
      <c r="W33" t="str">
        <f>IFERROR(INDEX(Table10[Size],MATCH(INDEX(Enemies!$X:$X,MATCH('Enemy Waves'!N33,Enemies!$A:$A,0)),Table10[ID],0)),"")</f>
        <v/>
      </c>
      <c r="Y33" t="str">
        <f>IFERROR(INDEX(Table10[Size],MATCH(INDEX(Enemies!$X:$X,MATCH('Enemy Waves'!P33,Enemies!$A:$A,0)),Table10[ID],0)),"")</f>
        <v/>
      </c>
      <c r="AA33" t="str">
        <f>IFERROR(INDEX(Table10[Size],MATCH(INDEX(Enemies!$X:$X,MATCH('Enemy Waves'!R33,Enemies!$A:$A,0)),Table10[ID],0)),"")</f>
        <v/>
      </c>
      <c r="AB33" s="52" t="str">
        <f>IF(COUNTIF(S33:AA33,"M")&gt;2,"!!!","")&amp;IFERROR(INDEX('OLD Mission Enemy Waves'!A:A,MATCH('Enemy Waves'!A33,'OLD Mission Enemy Waves'!D:D,0)),"--")</f>
        <v>12</v>
      </c>
      <c r="AG33">
        <f>INT(eClassWave[[#This Row],[eCount]]&amp;eClassWave[[#This Row],[2T]]&amp;eClassWave[[#This Row],[3T]]&amp;eClassWave[[#This Row],[4T]])</f>
        <v>4220</v>
      </c>
      <c r="AH33" s="52" t="s">
        <v>259</v>
      </c>
      <c r="AI33" s="52" t="s">
        <v>260</v>
      </c>
      <c r="AJ33" s="52" t="s">
        <v>260</v>
      </c>
      <c r="AK33" s="52" t="s">
        <v>259</v>
      </c>
      <c r="AL33" s="52"/>
      <c r="AM33">
        <f t="shared" si="18"/>
        <v>4</v>
      </c>
      <c r="AN33">
        <f t="shared" si="16"/>
        <v>2</v>
      </c>
      <c r="AO33">
        <f t="shared" si="16"/>
        <v>2</v>
      </c>
      <c r="AP33">
        <f t="shared" si="16"/>
        <v>0</v>
      </c>
      <c r="AQ33" t="str">
        <f t="shared" si="19"/>
        <v>220</v>
      </c>
      <c r="AT33" s="21"/>
      <c r="AU33" s="21"/>
      <c r="AV33" s="21"/>
      <c r="AW33" s="21"/>
      <c r="AX33" s="21"/>
      <c r="AY33" s="21"/>
      <c r="BI33" t="s">
        <v>412</v>
      </c>
    </row>
    <row r="34" spans="1:61">
      <c r="A34" s="29">
        <v>5410122</v>
      </c>
      <c r="B34" s="1" t="str">
        <f t="shared" si="8"/>
        <v>3T_r1_Light_StarSister_e1, 3T_r1_Dark_Medic_e1, 3T_r1_Light_StarSister_e1</v>
      </c>
      <c r="C34" s="60" t="str">
        <f t="shared" si="9"/>
        <v>3SSS</v>
      </c>
      <c r="E34">
        <f>INDEX('OLD Mission Enemy Waves'!K:K,MATCH('Enemy Waves'!$A34,'OLD Mission Enemy Waves'!$D:$D,0))</f>
        <v>5</v>
      </c>
      <c r="F34">
        <f>INDEX('OLD Mission Enemy Waves'!L:L,MATCH('Enemy Waves'!$A34,'OLD Mission Enemy Waves'!$D:$D,0))</f>
        <v>4</v>
      </c>
      <c r="G34">
        <f>INDEX('OLD Mission Enemy Waves'!M:M,MATCH('Enemy Waves'!$A34,'OLD Mission Enemy Waves'!$D:$D,0))</f>
        <v>1</v>
      </c>
      <c r="H34">
        <f>INDEX('OLD Mission Enemy Waves'!N:N,MATCH('Enemy Waves'!$A34,'OLD Mission Enemy Waves'!$D:$D,0))</f>
        <v>3030</v>
      </c>
      <c r="I34">
        <f t="shared" si="14"/>
        <v>3</v>
      </c>
      <c r="J34" t="str">
        <f t="array" ref="J34">IFERROR(INDEX(ePool[Enemy ID],MATCH($G34&amp;INDEX($E34:$F34,1,INDEX(Table12[],MATCH($I34,Table12[eCount],0),MATCH(J$1,Table12[#Headers],0)))&amp;INDEX(eClassWave[],MATCH($H34,eClassWave[eClassWave],0),MATCH(J$1,eClassWave[#Headers],0)),ePool[Enemy Group ID]&amp;ePool[AffinityId]&amp;ePool[eClass],0)),"")</f>
        <v>3T_r1_Light_StarSister_e1</v>
      </c>
      <c r="K34" s="21" t="str">
        <f t="shared" si="10"/>
        <v xml:space="preserve">, </v>
      </c>
      <c r="L34" t="str">
        <f t="array" ref="L34">IFERROR(INDEX(ePool[Enemy ID],MATCH($G34&amp;INDEX($E34:$F34,1,INDEX(Table12[],MATCH($I34,Table12[eCount],0),MATCH(L$1,Table12[#Headers],0)))&amp;INDEX(eClassWave[],MATCH($H34,eClassWave[eClassWave],0),MATCH(L$1,eClassWave[#Headers],0)),ePool[Enemy Group ID]&amp;ePool[AffinityId]&amp;ePool[eClass],0)),"")</f>
        <v>3T_r1_Dark_Medic_e1</v>
      </c>
      <c r="M34" s="21" t="str">
        <f t="shared" si="11"/>
        <v xml:space="preserve">, </v>
      </c>
      <c r="N34" t="str">
        <f t="array" ref="N34">IFERROR(INDEX(ePool[Enemy ID],MATCH($G34&amp;INDEX($E34:$F34,1,INDEX(Table12[],MATCH($I34,Table12[eCount],0),MATCH(N$1,Table12[#Headers],0)))&amp;INDEX(eClassWave[],MATCH($H34,eClassWave[eClassWave],0),MATCH(N$1,eClassWave[#Headers],0)),ePool[Enemy Group ID]&amp;ePool[AffinityId]&amp;ePool[eClass],0)),"")</f>
        <v>3T_r1_Light_StarSister_e1</v>
      </c>
      <c r="O34" s="21" t="str">
        <f t="shared" si="12"/>
        <v/>
      </c>
      <c r="P34" t="str">
        <f t="array" ref="P34">IFERROR(INDEX(ePool[Enemy ID],MATCH($G34&amp;INDEX($E34:$F34,1,INDEX(Table12[],MATCH($I34,Table12[eCount],0),MATCH(P$1,Table12[#Headers],0)))&amp;INDEX(eClassWave[],MATCH($H34,eClassWave[eClassWave],0),MATCH(P$1,eClassWave[#Headers],0)),ePool[Enemy Group ID]&amp;ePool[AffinityId]&amp;ePool[eClass],0)),"")</f>
        <v/>
      </c>
      <c r="Q34" s="21" t="str">
        <f t="shared" si="13"/>
        <v/>
      </c>
      <c r="R34" t="str">
        <f t="array" ref="R34">IFERROR(INDEX(ePool[Enemy ID],MATCH($G34&amp;INDEX($E34:$F34,1,INDEX(Table12[],MATCH($I34,Table12[eCount],0),MATCH(R$1,Table12[#Headers],0)))&amp;INDEX(eClassWave[],MATCH($H34,eClassWave[eClassWave],0),MATCH(R$1,eClassWave[#Headers],0)),ePool[Enemy Group ID]&amp;ePool[AffinityId]&amp;ePool[eClass],0)),"")</f>
        <v/>
      </c>
      <c r="S34" t="str">
        <f>IFERROR(INDEX(Table10[Size],MATCH(INDEX(Enemies!$X:$X,MATCH('Enemy Waves'!J34,Enemies!$A:$A,0)),Table10[ID],0)),"")</f>
        <v>S</v>
      </c>
      <c r="U34" t="str">
        <f>IFERROR(INDEX(Table10[Size],MATCH(INDEX(Enemies!$X:$X,MATCH('Enemy Waves'!L34,Enemies!$A:$A,0)),Table10[ID],0)),"")</f>
        <v>S</v>
      </c>
      <c r="W34" t="str">
        <f>IFERROR(INDEX(Table10[Size],MATCH(INDEX(Enemies!$X:$X,MATCH('Enemy Waves'!N34,Enemies!$A:$A,0)),Table10[ID],0)),"")</f>
        <v>S</v>
      </c>
      <c r="Y34" t="str">
        <f>IFERROR(INDEX(Table10[Size],MATCH(INDEX(Enemies!$X:$X,MATCH('Enemy Waves'!P34,Enemies!$A:$A,0)),Table10[ID],0)),"")</f>
        <v/>
      </c>
      <c r="AA34" t="str">
        <f>IFERROR(INDEX(Table10[Size],MATCH(INDEX(Enemies!$X:$X,MATCH('Enemy Waves'!R34,Enemies!$A:$A,0)),Table10[ID],0)),"")</f>
        <v/>
      </c>
      <c r="AB34" s="52" t="str">
        <f>IF(COUNTIF(S34:AA34,"M")&gt;2,"!!!","")&amp;IFERROR(INDEX('OLD Mission Enemy Waves'!A:A,MATCH('Enemy Waves'!A34,'OLD Mission Enemy Waves'!D:D,0)),"--")</f>
        <v>12</v>
      </c>
      <c r="AG34">
        <f>INT(eClassWave[[#This Row],[eCount]]&amp;eClassWave[[#This Row],[2T]]&amp;eClassWave[[#This Row],[3T]]&amp;eClassWave[[#This Row],[4T]])</f>
        <v>4211</v>
      </c>
      <c r="AH34" s="52" t="s">
        <v>259</v>
      </c>
      <c r="AI34" s="52" t="s">
        <v>260</v>
      </c>
      <c r="AJ34" s="52" t="s">
        <v>257</v>
      </c>
      <c r="AK34" s="52" t="s">
        <v>259</v>
      </c>
      <c r="AL34" s="52"/>
      <c r="AM34">
        <f t="shared" si="18"/>
        <v>4</v>
      </c>
      <c r="AN34">
        <f t="shared" ref="AN34:AP53" si="20">COUNTIF($AH34:$AL34,AN$13)</f>
        <v>2</v>
      </c>
      <c r="AO34">
        <f t="shared" si="20"/>
        <v>1</v>
      </c>
      <c r="AP34">
        <f t="shared" si="20"/>
        <v>1</v>
      </c>
      <c r="AQ34" t="str">
        <f t="shared" si="19"/>
        <v>211</v>
      </c>
      <c r="AT34" s="21"/>
      <c r="AU34" s="21"/>
      <c r="AV34" s="21"/>
      <c r="AW34" s="21"/>
      <c r="AX34" s="21"/>
      <c r="AY34" s="21"/>
      <c r="BI34" t="s">
        <v>412</v>
      </c>
    </row>
    <row r="35" spans="1:61">
      <c r="A35" s="29">
        <v>5410123</v>
      </c>
      <c r="B35" s="1" t="str">
        <f t="shared" si="8"/>
        <v>2T_r1_Dark_Blade_e1, 2T_r1_Dark_Blade_e1</v>
      </c>
      <c r="C35" s="60" t="str">
        <f t="shared" si="9"/>
        <v>2SS</v>
      </c>
      <c r="E35">
        <f>INDEX('OLD Mission Enemy Waves'!K:K,MATCH('Enemy Waves'!$A35,'OLD Mission Enemy Waves'!$D:$D,0))</f>
        <v>5</v>
      </c>
      <c r="F35">
        <f>INDEX('OLD Mission Enemy Waves'!L:L,MATCH('Enemy Waves'!$A35,'OLD Mission Enemy Waves'!$D:$D,0))</f>
        <v>4</v>
      </c>
      <c r="G35">
        <f>INDEX('OLD Mission Enemy Waves'!M:M,MATCH('Enemy Waves'!$A35,'OLD Mission Enemy Waves'!$D:$D,0))</f>
        <v>1</v>
      </c>
      <c r="H35">
        <f>INDEX('OLD Mission Enemy Waves'!N:N,MATCH('Enemy Waves'!$A35,'OLD Mission Enemy Waves'!$D:$D,0))</f>
        <v>2200</v>
      </c>
      <c r="I35">
        <f t="shared" si="14"/>
        <v>2</v>
      </c>
      <c r="J35" t="str">
        <f t="array" ref="J35">IFERROR(INDEX(ePool[Enemy ID],MATCH($G35&amp;INDEX($E35:$F35,1,INDEX(Table12[],MATCH($I35,Table12[eCount],0),MATCH(J$1,Table12[#Headers],0)))&amp;INDEX(eClassWave[],MATCH($H35,eClassWave[eClassWave],0),MATCH(J$1,eClassWave[#Headers],0)),ePool[Enemy Group ID]&amp;ePool[AffinityId]&amp;ePool[eClass],0)),"")</f>
        <v>2T_r1_Dark_Blade_e1</v>
      </c>
      <c r="K35" s="21" t="str">
        <f t="shared" si="10"/>
        <v xml:space="preserve">, </v>
      </c>
      <c r="L35" t="str">
        <f t="array" ref="L35">IFERROR(INDEX(ePool[Enemy ID],MATCH($G35&amp;INDEX($E35:$F35,1,INDEX(Table12[],MATCH($I35,Table12[eCount],0),MATCH(L$1,Table12[#Headers],0)))&amp;INDEX(eClassWave[],MATCH($H35,eClassWave[eClassWave],0),MATCH(L$1,eClassWave[#Headers],0)),ePool[Enemy Group ID]&amp;ePool[AffinityId]&amp;ePool[eClass],0)),"")</f>
        <v>2T_r1_Dark_Blade_e1</v>
      </c>
      <c r="M35" s="21" t="str">
        <f t="shared" si="11"/>
        <v/>
      </c>
      <c r="N35" t="str">
        <f t="array" ref="N35">IFERROR(INDEX(ePool[Enemy ID],MATCH($G35&amp;INDEX($E35:$F35,1,INDEX(Table12[],MATCH($I35,Table12[eCount],0),MATCH(N$1,Table12[#Headers],0)))&amp;INDEX(eClassWave[],MATCH($H35,eClassWave[eClassWave],0),MATCH(N$1,eClassWave[#Headers],0)),ePool[Enemy Group ID]&amp;ePool[AffinityId]&amp;ePool[eClass],0)),"")</f>
        <v/>
      </c>
      <c r="O35" s="21" t="str">
        <f t="shared" si="12"/>
        <v/>
      </c>
      <c r="P35" t="str">
        <f t="array" ref="P35">IFERROR(INDEX(ePool[Enemy ID],MATCH($G35&amp;INDEX($E35:$F35,1,INDEX(Table12[],MATCH($I35,Table12[eCount],0),MATCH(P$1,Table12[#Headers],0)))&amp;INDEX(eClassWave[],MATCH($H35,eClassWave[eClassWave],0),MATCH(P$1,eClassWave[#Headers],0)),ePool[Enemy Group ID]&amp;ePool[AffinityId]&amp;ePool[eClass],0)),"")</f>
        <v/>
      </c>
      <c r="Q35" s="21" t="str">
        <f t="shared" si="13"/>
        <v/>
      </c>
      <c r="R35" t="str">
        <f t="array" ref="R35">IFERROR(INDEX(ePool[Enemy ID],MATCH($G35&amp;INDEX($E35:$F35,1,INDEX(Table12[],MATCH($I35,Table12[eCount],0),MATCH(R$1,Table12[#Headers],0)))&amp;INDEX(eClassWave[],MATCH($H35,eClassWave[eClassWave],0),MATCH(R$1,eClassWave[#Headers],0)),ePool[Enemy Group ID]&amp;ePool[AffinityId]&amp;ePool[eClass],0)),"")</f>
        <v/>
      </c>
      <c r="S35" t="str">
        <f>IFERROR(INDEX(Table10[Size],MATCH(INDEX(Enemies!$X:$X,MATCH('Enemy Waves'!J35,Enemies!$A:$A,0)),Table10[ID],0)),"")</f>
        <v>S</v>
      </c>
      <c r="U35" t="str">
        <f>IFERROR(INDEX(Table10[Size],MATCH(INDEX(Enemies!$X:$X,MATCH('Enemy Waves'!L35,Enemies!$A:$A,0)),Table10[ID],0)),"")</f>
        <v>S</v>
      </c>
      <c r="W35" t="str">
        <f>IFERROR(INDEX(Table10[Size],MATCH(INDEX(Enemies!$X:$X,MATCH('Enemy Waves'!N35,Enemies!$A:$A,0)),Table10[ID],0)),"")</f>
        <v/>
      </c>
      <c r="Y35" t="str">
        <f>IFERROR(INDEX(Table10[Size],MATCH(INDEX(Enemies!$X:$X,MATCH('Enemy Waves'!P35,Enemies!$A:$A,0)),Table10[ID],0)),"")</f>
        <v/>
      </c>
      <c r="AA35" t="str">
        <f>IFERROR(INDEX(Table10[Size],MATCH(INDEX(Enemies!$X:$X,MATCH('Enemy Waves'!R35,Enemies!$A:$A,0)),Table10[ID],0)),"")</f>
        <v/>
      </c>
      <c r="AB35" s="52" t="str">
        <f>IF(COUNTIF(S35:AA35,"M")&gt;2,"!!!","")&amp;IFERROR(INDEX('OLD Mission Enemy Waves'!A:A,MATCH('Enemy Waves'!A35,'OLD Mission Enemy Waves'!D:D,0)),"--")</f>
        <v>12</v>
      </c>
      <c r="AG35">
        <f>INT(eClassWave[[#This Row],[eCount]]&amp;eClassWave[[#This Row],[2T]]&amp;eClassWave[[#This Row],[3T]]&amp;eClassWave[[#This Row],[4T]])</f>
        <v>4202</v>
      </c>
      <c r="AH35" s="52" t="s">
        <v>259</v>
      </c>
      <c r="AI35" s="52" t="s">
        <v>257</v>
      </c>
      <c r="AJ35" s="52" t="s">
        <v>257</v>
      </c>
      <c r="AK35" s="52" t="s">
        <v>259</v>
      </c>
      <c r="AL35" s="52"/>
      <c r="AM35">
        <f t="shared" si="18"/>
        <v>4</v>
      </c>
      <c r="AN35">
        <f t="shared" si="20"/>
        <v>2</v>
      </c>
      <c r="AO35">
        <f t="shared" si="20"/>
        <v>0</v>
      </c>
      <c r="AP35">
        <f t="shared" si="20"/>
        <v>2</v>
      </c>
      <c r="AQ35" t="str">
        <f t="shared" si="19"/>
        <v>202</v>
      </c>
      <c r="AT35" s="21"/>
      <c r="AU35" s="21"/>
      <c r="AV35" s="21"/>
      <c r="AW35" s="21"/>
      <c r="AX35" s="21"/>
      <c r="AY35" s="21"/>
      <c r="BI35" t="s">
        <v>412</v>
      </c>
    </row>
    <row r="36" spans="1:61">
      <c r="A36" s="29">
        <v>5410124</v>
      </c>
      <c r="B36" s="1" t="str">
        <f t="shared" si="8"/>
        <v>3T_r1_Light_StarSister_e1, 4T_r1_Dark_SoulGuardian_e1, 3T_r1_Light_StarSister_e1</v>
      </c>
      <c r="C36" s="60" t="str">
        <f t="shared" si="9"/>
        <v>3SSS</v>
      </c>
      <c r="E36">
        <f>INDEX('OLD Mission Enemy Waves'!K:K,MATCH('Enemy Waves'!$A36,'OLD Mission Enemy Waves'!$D:$D,0))</f>
        <v>5</v>
      </c>
      <c r="F36">
        <f>INDEX('OLD Mission Enemy Waves'!L:L,MATCH('Enemy Waves'!$A36,'OLD Mission Enemy Waves'!$D:$D,0))</f>
        <v>4</v>
      </c>
      <c r="G36">
        <f>INDEX('OLD Mission Enemy Waves'!M:M,MATCH('Enemy Waves'!$A36,'OLD Mission Enemy Waves'!$D:$D,0))</f>
        <v>1</v>
      </c>
      <c r="H36">
        <f>INDEX('OLD Mission Enemy Waves'!N:N,MATCH('Enemy Waves'!$A36,'OLD Mission Enemy Waves'!$D:$D,0))</f>
        <v>3021</v>
      </c>
      <c r="I36">
        <f t="shared" si="14"/>
        <v>3</v>
      </c>
      <c r="J36" t="str">
        <f t="array" ref="J36">IFERROR(INDEX(ePool[Enemy ID],MATCH($G36&amp;INDEX($E36:$F36,1,INDEX(Table12[],MATCH($I36,Table12[eCount],0),MATCH(J$1,Table12[#Headers],0)))&amp;INDEX(eClassWave[],MATCH($H36,eClassWave[eClassWave],0),MATCH(J$1,eClassWave[#Headers],0)),ePool[Enemy Group ID]&amp;ePool[AffinityId]&amp;ePool[eClass],0)),"")</f>
        <v>3T_r1_Light_StarSister_e1</v>
      </c>
      <c r="K36" s="21" t="str">
        <f t="shared" si="10"/>
        <v xml:space="preserve">, </v>
      </c>
      <c r="L36" t="str">
        <f t="array" ref="L36">IFERROR(INDEX(ePool[Enemy ID],MATCH($G36&amp;INDEX($E36:$F36,1,INDEX(Table12[],MATCH($I36,Table12[eCount],0),MATCH(L$1,Table12[#Headers],0)))&amp;INDEX(eClassWave[],MATCH($H36,eClassWave[eClassWave],0),MATCH(L$1,eClassWave[#Headers],0)),ePool[Enemy Group ID]&amp;ePool[AffinityId]&amp;ePool[eClass],0)),"")</f>
        <v>4T_r1_Dark_SoulGuardian_e1</v>
      </c>
      <c r="M36" s="21" t="str">
        <f t="shared" si="11"/>
        <v xml:space="preserve">, </v>
      </c>
      <c r="N36" t="str">
        <f t="array" ref="N36">IFERROR(INDEX(ePool[Enemy ID],MATCH($G36&amp;INDEX($E36:$F36,1,INDEX(Table12[],MATCH($I36,Table12[eCount],0),MATCH(N$1,Table12[#Headers],0)))&amp;INDEX(eClassWave[],MATCH($H36,eClassWave[eClassWave],0),MATCH(N$1,eClassWave[#Headers],0)),ePool[Enemy Group ID]&amp;ePool[AffinityId]&amp;ePool[eClass],0)),"")</f>
        <v>3T_r1_Light_StarSister_e1</v>
      </c>
      <c r="O36" s="21" t="str">
        <f t="shared" si="12"/>
        <v/>
      </c>
      <c r="P36" t="str">
        <f t="array" ref="P36">IFERROR(INDEX(ePool[Enemy ID],MATCH($G36&amp;INDEX($E36:$F36,1,INDEX(Table12[],MATCH($I36,Table12[eCount],0),MATCH(P$1,Table12[#Headers],0)))&amp;INDEX(eClassWave[],MATCH($H36,eClassWave[eClassWave],0),MATCH(P$1,eClassWave[#Headers],0)),ePool[Enemy Group ID]&amp;ePool[AffinityId]&amp;ePool[eClass],0)),"")</f>
        <v/>
      </c>
      <c r="Q36" s="21" t="str">
        <f t="shared" si="13"/>
        <v/>
      </c>
      <c r="R36" t="str">
        <f t="array" ref="R36">IFERROR(INDEX(ePool[Enemy ID],MATCH($G36&amp;INDEX($E36:$F36,1,INDEX(Table12[],MATCH($I36,Table12[eCount],0),MATCH(R$1,Table12[#Headers],0)))&amp;INDEX(eClassWave[],MATCH($H36,eClassWave[eClassWave],0),MATCH(R$1,eClassWave[#Headers],0)),ePool[Enemy Group ID]&amp;ePool[AffinityId]&amp;ePool[eClass],0)),"")</f>
        <v/>
      </c>
      <c r="S36" t="str">
        <f>IFERROR(INDEX(Table10[Size],MATCH(INDEX(Enemies!$X:$X,MATCH('Enemy Waves'!J36,Enemies!$A:$A,0)),Table10[ID],0)),"")</f>
        <v>S</v>
      </c>
      <c r="U36" t="str">
        <f>IFERROR(INDEX(Table10[Size],MATCH(INDEX(Enemies!$X:$X,MATCH('Enemy Waves'!L36,Enemies!$A:$A,0)),Table10[ID],0)),"")</f>
        <v>S</v>
      </c>
      <c r="W36" t="str">
        <f>IFERROR(INDEX(Table10[Size],MATCH(INDEX(Enemies!$X:$X,MATCH('Enemy Waves'!N36,Enemies!$A:$A,0)),Table10[ID],0)),"")</f>
        <v>S</v>
      </c>
      <c r="Y36" t="str">
        <f>IFERROR(INDEX(Table10[Size],MATCH(INDEX(Enemies!$X:$X,MATCH('Enemy Waves'!P36,Enemies!$A:$A,0)),Table10[ID],0)),"")</f>
        <v/>
      </c>
      <c r="AA36" t="str">
        <f>IFERROR(INDEX(Table10[Size],MATCH(INDEX(Enemies!$X:$X,MATCH('Enemy Waves'!R36,Enemies!$A:$A,0)),Table10[ID],0)),"")</f>
        <v/>
      </c>
      <c r="AB36" s="52" t="str">
        <f>IF(COUNTIF(S36:AA36,"M")&gt;2,"!!!","")&amp;IFERROR(INDEX('OLD Mission Enemy Waves'!A:A,MATCH('Enemy Waves'!A36,'OLD Mission Enemy Waves'!D:D,0)),"--")</f>
        <v>12</v>
      </c>
      <c r="AG36">
        <f>INT(eClassWave[[#This Row],[eCount]]&amp;eClassWave[[#This Row],[2T]]&amp;eClassWave[[#This Row],[3T]]&amp;eClassWave[[#This Row],[4T]])</f>
        <v>4130</v>
      </c>
      <c r="AH36" s="52" t="s">
        <v>259</v>
      </c>
      <c r="AI36" s="52" t="s">
        <v>260</v>
      </c>
      <c r="AJ36" s="52" t="s">
        <v>260</v>
      </c>
      <c r="AK36" s="52" t="s">
        <v>260</v>
      </c>
      <c r="AL36" s="52"/>
      <c r="AM36">
        <f t="shared" si="18"/>
        <v>4</v>
      </c>
      <c r="AN36">
        <f t="shared" si="20"/>
        <v>1</v>
      </c>
      <c r="AO36">
        <f t="shared" si="20"/>
        <v>3</v>
      </c>
      <c r="AP36">
        <f t="shared" si="20"/>
        <v>0</v>
      </c>
      <c r="AQ36" t="str">
        <f t="shared" si="19"/>
        <v>130</v>
      </c>
      <c r="AT36" s="21"/>
      <c r="AU36" s="21"/>
      <c r="AV36" s="21"/>
      <c r="AW36" s="21"/>
      <c r="AX36" s="21"/>
      <c r="AY36" s="21"/>
      <c r="BI36" t="s">
        <v>412</v>
      </c>
    </row>
    <row r="37" spans="1:61">
      <c r="A37" s="29">
        <v>4510131</v>
      </c>
      <c r="B37" s="1" t="str">
        <f t="shared" si="8"/>
        <v>4T_r1_Dark_SoulGuardian_e1, 3T_r1_Light_StarSister_e1, 4T_r1_Dark_SoulGuardian_e1</v>
      </c>
      <c r="C37" s="60" t="str">
        <f t="shared" si="9"/>
        <v>3SSS</v>
      </c>
      <c r="E37">
        <f>INDEX('OLD Mission Enemy Waves'!K:K,MATCH('Enemy Waves'!$A37,'OLD Mission Enemy Waves'!$D:$D,0))</f>
        <v>4</v>
      </c>
      <c r="F37">
        <f>INDEX('OLD Mission Enemy Waves'!L:L,MATCH('Enemy Waves'!$A37,'OLD Mission Enemy Waves'!$D:$D,0))</f>
        <v>5</v>
      </c>
      <c r="G37">
        <f>INDEX('OLD Mission Enemy Waves'!M:M,MATCH('Enemy Waves'!$A37,'OLD Mission Enemy Waves'!$D:$D,0))</f>
        <v>1</v>
      </c>
      <c r="H37">
        <f>INDEX('OLD Mission Enemy Waves'!N:N,MATCH('Enemy Waves'!$A37,'OLD Mission Enemy Waves'!$D:$D,0))</f>
        <v>3012</v>
      </c>
      <c r="I37">
        <f t="shared" si="14"/>
        <v>3</v>
      </c>
      <c r="J37" t="str">
        <f t="array" ref="J37">IFERROR(INDEX(ePool[Enemy ID],MATCH($G37&amp;INDEX($E37:$F37,1,INDEX(Table12[],MATCH($I37,Table12[eCount],0),MATCH(J$1,Table12[#Headers],0)))&amp;INDEX(eClassWave[],MATCH($H37,eClassWave[eClassWave],0),MATCH(J$1,eClassWave[#Headers],0)),ePool[Enemy Group ID]&amp;ePool[AffinityId]&amp;ePool[eClass],0)),"")</f>
        <v>4T_r1_Dark_SoulGuardian_e1</v>
      </c>
      <c r="K37" s="21" t="str">
        <f t="shared" si="10"/>
        <v xml:space="preserve">, </v>
      </c>
      <c r="L37" t="str">
        <f t="array" ref="L37">IFERROR(INDEX(ePool[Enemy ID],MATCH($G37&amp;INDEX($E37:$F37,1,INDEX(Table12[],MATCH($I37,Table12[eCount],0),MATCH(L$1,Table12[#Headers],0)))&amp;INDEX(eClassWave[],MATCH($H37,eClassWave[eClassWave],0),MATCH(L$1,eClassWave[#Headers],0)),ePool[Enemy Group ID]&amp;ePool[AffinityId]&amp;ePool[eClass],0)),"")</f>
        <v>3T_r1_Light_StarSister_e1</v>
      </c>
      <c r="M37" s="21" t="str">
        <f t="shared" si="11"/>
        <v xml:space="preserve">, </v>
      </c>
      <c r="N37" t="str">
        <f t="array" ref="N37">IFERROR(INDEX(ePool[Enemy ID],MATCH($G37&amp;INDEX($E37:$F37,1,INDEX(Table12[],MATCH($I37,Table12[eCount],0),MATCH(N$1,Table12[#Headers],0)))&amp;INDEX(eClassWave[],MATCH($H37,eClassWave[eClassWave],0),MATCH(N$1,eClassWave[#Headers],0)),ePool[Enemy Group ID]&amp;ePool[AffinityId]&amp;ePool[eClass],0)),"")</f>
        <v>4T_r1_Dark_SoulGuardian_e1</v>
      </c>
      <c r="O37" s="21" t="str">
        <f t="shared" si="12"/>
        <v/>
      </c>
      <c r="P37" t="str">
        <f t="array" ref="P37">IFERROR(INDEX(ePool[Enemy ID],MATCH($G37&amp;INDEX($E37:$F37,1,INDEX(Table12[],MATCH($I37,Table12[eCount],0),MATCH(P$1,Table12[#Headers],0)))&amp;INDEX(eClassWave[],MATCH($H37,eClassWave[eClassWave],0),MATCH(P$1,eClassWave[#Headers],0)),ePool[Enemy Group ID]&amp;ePool[AffinityId]&amp;ePool[eClass],0)),"")</f>
        <v/>
      </c>
      <c r="Q37" s="21" t="str">
        <f t="shared" si="13"/>
        <v/>
      </c>
      <c r="R37" t="str">
        <f t="array" ref="R37">IFERROR(INDEX(ePool[Enemy ID],MATCH($G37&amp;INDEX($E37:$F37,1,INDEX(Table12[],MATCH($I37,Table12[eCount],0),MATCH(R$1,Table12[#Headers],0)))&amp;INDEX(eClassWave[],MATCH($H37,eClassWave[eClassWave],0),MATCH(R$1,eClassWave[#Headers],0)),ePool[Enemy Group ID]&amp;ePool[AffinityId]&amp;ePool[eClass],0)),"")</f>
        <v/>
      </c>
      <c r="S37" t="str">
        <f>IFERROR(INDEX(Table10[Size],MATCH(INDEX(Enemies!$X:$X,MATCH('Enemy Waves'!J37,Enemies!$A:$A,0)),Table10[ID],0)),"")</f>
        <v>S</v>
      </c>
      <c r="U37" t="str">
        <f>IFERROR(INDEX(Table10[Size],MATCH(INDEX(Enemies!$X:$X,MATCH('Enemy Waves'!L37,Enemies!$A:$A,0)),Table10[ID],0)),"")</f>
        <v>S</v>
      </c>
      <c r="W37" t="str">
        <f>IFERROR(INDEX(Table10[Size],MATCH(INDEX(Enemies!$X:$X,MATCH('Enemy Waves'!N37,Enemies!$A:$A,0)),Table10[ID],0)),"")</f>
        <v>S</v>
      </c>
      <c r="Y37" t="str">
        <f>IFERROR(INDEX(Table10[Size],MATCH(INDEX(Enemies!$X:$X,MATCH('Enemy Waves'!P37,Enemies!$A:$A,0)),Table10[ID],0)),"")</f>
        <v/>
      </c>
      <c r="AA37" t="str">
        <f>IFERROR(INDEX(Table10[Size],MATCH(INDEX(Enemies!$X:$X,MATCH('Enemy Waves'!R37,Enemies!$A:$A,0)),Table10[ID],0)),"")</f>
        <v/>
      </c>
      <c r="AB37" s="52" t="str">
        <f>IF(COUNTIF(S37:AA37,"M")&gt;2,"!!!","")&amp;IFERROR(INDEX('OLD Mission Enemy Waves'!A:A,MATCH('Enemy Waves'!A37,'OLD Mission Enemy Waves'!D:D,0)),"--")</f>
        <v>13</v>
      </c>
      <c r="AG37">
        <f>INT(eClassWave[[#This Row],[eCount]]&amp;eClassWave[[#This Row],[2T]]&amp;eClassWave[[#This Row],[3T]]&amp;eClassWave[[#This Row],[4T]])</f>
        <v>4121</v>
      </c>
      <c r="AH37" s="52" t="s">
        <v>259</v>
      </c>
      <c r="AI37" s="52" t="s">
        <v>260</v>
      </c>
      <c r="AJ37" s="52" t="s">
        <v>260</v>
      </c>
      <c r="AK37" s="52" t="s">
        <v>257</v>
      </c>
      <c r="AL37" s="52"/>
      <c r="AM37">
        <f t="shared" si="18"/>
        <v>4</v>
      </c>
      <c r="AN37">
        <f t="shared" si="20"/>
        <v>1</v>
      </c>
      <c r="AO37">
        <f t="shared" si="20"/>
        <v>2</v>
      </c>
      <c r="AP37">
        <f t="shared" si="20"/>
        <v>1</v>
      </c>
      <c r="AQ37" t="str">
        <f t="shared" si="19"/>
        <v>121</v>
      </c>
      <c r="AT37" s="21"/>
      <c r="AU37" s="21"/>
      <c r="AV37" s="21"/>
      <c r="AW37" s="21"/>
      <c r="AX37" s="21"/>
      <c r="AY37" s="21"/>
      <c r="BI37" t="s">
        <v>412</v>
      </c>
    </row>
    <row r="38" spans="1:61">
      <c r="A38" s="29">
        <v>4510132</v>
      </c>
      <c r="B38" s="1" t="str">
        <f t="shared" si="8"/>
        <v>2T_r1_Light_Valkyrie_e1, 3T_r1_Light_StarSister_e1</v>
      </c>
      <c r="C38" s="60" t="str">
        <f t="shared" si="9"/>
        <v>2SS</v>
      </c>
      <c r="E38">
        <f>INDEX('OLD Mission Enemy Waves'!K:K,MATCH('Enemy Waves'!$A38,'OLD Mission Enemy Waves'!$D:$D,0))</f>
        <v>4</v>
      </c>
      <c r="F38">
        <f>INDEX('OLD Mission Enemy Waves'!L:L,MATCH('Enemy Waves'!$A38,'OLD Mission Enemy Waves'!$D:$D,0))</f>
        <v>5</v>
      </c>
      <c r="G38">
        <f>INDEX('OLD Mission Enemy Waves'!M:M,MATCH('Enemy Waves'!$A38,'OLD Mission Enemy Waves'!$D:$D,0))</f>
        <v>1</v>
      </c>
      <c r="H38">
        <f>INDEX('OLD Mission Enemy Waves'!N:N,MATCH('Enemy Waves'!$A38,'OLD Mission Enemy Waves'!$D:$D,0))</f>
        <v>2110</v>
      </c>
      <c r="I38">
        <f t="shared" si="14"/>
        <v>2</v>
      </c>
      <c r="J38" t="str">
        <f t="array" ref="J38">IFERROR(INDEX(ePool[Enemy ID],MATCH($G38&amp;INDEX($E38:$F38,1,INDEX(Table12[],MATCH($I38,Table12[eCount],0),MATCH(J$1,Table12[#Headers],0)))&amp;INDEX(eClassWave[],MATCH($H38,eClassWave[eClassWave],0),MATCH(J$1,eClassWave[#Headers],0)),ePool[Enemy Group ID]&amp;ePool[AffinityId]&amp;ePool[eClass],0)),"")</f>
        <v>2T_r1_Light_Valkyrie_e1</v>
      </c>
      <c r="K38" s="21" t="str">
        <f t="shared" si="10"/>
        <v xml:space="preserve">, </v>
      </c>
      <c r="L38" t="str">
        <f t="array" ref="L38">IFERROR(INDEX(ePool[Enemy ID],MATCH($G38&amp;INDEX($E38:$F38,1,INDEX(Table12[],MATCH($I38,Table12[eCount],0),MATCH(L$1,Table12[#Headers],0)))&amp;INDEX(eClassWave[],MATCH($H38,eClassWave[eClassWave],0),MATCH(L$1,eClassWave[#Headers],0)),ePool[Enemy Group ID]&amp;ePool[AffinityId]&amp;ePool[eClass],0)),"")</f>
        <v>3T_r1_Light_StarSister_e1</v>
      </c>
      <c r="M38" s="21" t="str">
        <f t="shared" si="11"/>
        <v/>
      </c>
      <c r="N38" t="str">
        <f t="array" ref="N38">IFERROR(INDEX(ePool[Enemy ID],MATCH($G38&amp;INDEX($E38:$F38,1,INDEX(Table12[],MATCH($I38,Table12[eCount],0),MATCH(N$1,Table12[#Headers],0)))&amp;INDEX(eClassWave[],MATCH($H38,eClassWave[eClassWave],0),MATCH(N$1,eClassWave[#Headers],0)),ePool[Enemy Group ID]&amp;ePool[AffinityId]&amp;ePool[eClass],0)),"")</f>
        <v/>
      </c>
      <c r="O38" s="21" t="str">
        <f t="shared" si="12"/>
        <v/>
      </c>
      <c r="P38" t="str">
        <f t="array" ref="P38">IFERROR(INDEX(ePool[Enemy ID],MATCH($G38&amp;INDEX($E38:$F38,1,INDEX(Table12[],MATCH($I38,Table12[eCount],0),MATCH(P$1,Table12[#Headers],0)))&amp;INDEX(eClassWave[],MATCH($H38,eClassWave[eClassWave],0),MATCH(P$1,eClassWave[#Headers],0)),ePool[Enemy Group ID]&amp;ePool[AffinityId]&amp;ePool[eClass],0)),"")</f>
        <v/>
      </c>
      <c r="Q38" s="21" t="str">
        <f t="shared" si="13"/>
        <v/>
      </c>
      <c r="R38" t="str">
        <f t="array" ref="R38">IFERROR(INDEX(ePool[Enemy ID],MATCH($G38&amp;INDEX($E38:$F38,1,INDEX(Table12[],MATCH($I38,Table12[eCount],0),MATCH(R$1,Table12[#Headers],0)))&amp;INDEX(eClassWave[],MATCH($H38,eClassWave[eClassWave],0),MATCH(R$1,eClassWave[#Headers],0)),ePool[Enemy Group ID]&amp;ePool[AffinityId]&amp;ePool[eClass],0)),"")</f>
        <v/>
      </c>
      <c r="S38" t="str">
        <f>IFERROR(INDEX(Table10[Size],MATCH(INDEX(Enemies!$X:$X,MATCH('Enemy Waves'!J38,Enemies!$A:$A,0)),Table10[ID],0)),"")</f>
        <v>S</v>
      </c>
      <c r="U38" t="str">
        <f>IFERROR(INDEX(Table10[Size],MATCH(INDEX(Enemies!$X:$X,MATCH('Enemy Waves'!L38,Enemies!$A:$A,0)),Table10[ID],0)),"")</f>
        <v>S</v>
      </c>
      <c r="W38" t="str">
        <f>IFERROR(INDEX(Table10[Size],MATCH(INDEX(Enemies!$X:$X,MATCH('Enemy Waves'!N38,Enemies!$A:$A,0)),Table10[ID],0)),"")</f>
        <v/>
      </c>
      <c r="Y38" t="str">
        <f>IFERROR(INDEX(Table10[Size],MATCH(INDEX(Enemies!$X:$X,MATCH('Enemy Waves'!P38,Enemies!$A:$A,0)),Table10[ID],0)),"")</f>
        <v/>
      </c>
      <c r="AA38" t="str">
        <f>IFERROR(INDEX(Table10[Size],MATCH(INDEX(Enemies!$X:$X,MATCH('Enemy Waves'!R38,Enemies!$A:$A,0)),Table10[ID],0)),"")</f>
        <v/>
      </c>
      <c r="AB38" s="52" t="str">
        <f>IF(COUNTIF(S38:AA38,"M")&gt;2,"!!!","")&amp;IFERROR(INDEX('OLD Mission Enemy Waves'!A:A,MATCH('Enemy Waves'!A38,'OLD Mission Enemy Waves'!D:D,0)),"--")</f>
        <v>13</v>
      </c>
      <c r="AG38">
        <f>INT(eClassWave[[#This Row],[eCount]]&amp;eClassWave[[#This Row],[2T]]&amp;eClassWave[[#This Row],[3T]]&amp;eClassWave[[#This Row],[4T]])</f>
        <v>4112</v>
      </c>
      <c r="AH38" s="52" t="s">
        <v>259</v>
      </c>
      <c r="AI38" s="52" t="s">
        <v>260</v>
      </c>
      <c r="AJ38" s="52" t="s">
        <v>257</v>
      </c>
      <c r="AK38" s="52" t="s">
        <v>257</v>
      </c>
      <c r="AL38" s="52"/>
      <c r="AM38">
        <f t="shared" si="18"/>
        <v>4</v>
      </c>
      <c r="AN38">
        <f t="shared" si="20"/>
        <v>1</v>
      </c>
      <c r="AO38">
        <f t="shared" si="20"/>
        <v>1</v>
      </c>
      <c r="AP38">
        <f t="shared" si="20"/>
        <v>2</v>
      </c>
      <c r="AQ38" t="str">
        <f t="shared" si="19"/>
        <v>112</v>
      </c>
      <c r="AT38" s="21"/>
      <c r="AU38" s="37"/>
      <c r="AV38" s="21"/>
      <c r="AW38" s="21"/>
      <c r="AX38" s="21"/>
      <c r="AY38" s="21"/>
      <c r="BI38" t="s">
        <v>409</v>
      </c>
    </row>
    <row r="39" spans="1:61">
      <c r="A39" s="29">
        <v>4510133</v>
      </c>
      <c r="B39" s="1" t="str">
        <f t="shared" si="8"/>
        <v>2T_r1_Dark_Blade_e1, 3T_r1_Light_StarSister_e1, 3T_r1_Light_StarSister_e1, 2T_r1_Dark_Blade_e1</v>
      </c>
      <c r="C39" s="60" t="str">
        <f t="shared" si="9"/>
        <v>4SSSS</v>
      </c>
      <c r="E39">
        <f>INDEX('OLD Mission Enemy Waves'!K:K,MATCH('Enemy Waves'!$A39,'OLD Mission Enemy Waves'!$D:$D,0))</f>
        <v>4</v>
      </c>
      <c r="F39">
        <f>INDEX('OLD Mission Enemy Waves'!L:L,MATCH('Enemy Waves'!$A39,'OLD Mission Enemy Waves'!$D:$D,0))</f>
        <v>5</v>
      </c>
      <c r="G39">
        <f>INDEX('OLD Mission Enemy Waves'!M:M,MATCH('Enemy Waves'!$A39,'OLD Mission Enemy Waves'!$D:$D,0))</f>
        <v>1</v>
      </c>
      <c r="H39">
        <f>INDEX('OLD Mission Enemy Waves'!N:N,MATCH('Enemy Waves'!$A39,'OLD Mission Enemy Waves'!$D:$D,0))</f>
        <v>4220</v>
      </c>
      <c r="I39">
        <f t="shared" si="14"/>
        <v>4</v>
      </c>
      <c r="J39" t="str">
        <f t="array" ref="J39">IFERROR(INDEX(ePool[Enemy ID],MATCH($G39&amp;INDEX($E39:$F39,1,INDEX(Table12[],MATCH($I39,Table12[eCount],0),MATCH(J$1,Table12[#Headers],0)))&amp;INDEX(eClassWave[],MATCH($H39,eClassWave[eClassWave],0),MATCH(J$1,eClassWave[#Headers],0)),ePool[Enemy Group ID]&amp;ePool[AffinityId]&amp;ePool[eClass],0)),"")</f>
        <v>2T_r1_Dark_Blade_e1</v>
      </c>
      <c r="K39" s="21" t="str">
        <f t="shared" si="10"/>
        <v xml:space="preserve">, </v>
      </c>
      <c r="L39" t="str">
        <f t="array" ref="L39">IFERROR(INDEX(ePool[Enemy ID],MATCH($G39&amp;INDEX($E39:$F39,1,INDEX(Table12[],MATCH($I39,Table12[eCount],0),MATCH(L$1,Table12[#Headers],0)))&amp;INDEX(eClassWave[],MATCH($H39,eClassWave[eClassWave],0),MATCH(L$1,eClassWave[#Headers],0)),ePool[Enemy Group ID]&amp;ePool[AffinityId]&amp;ePool[eClass],0)),"")</f>
        <v>3T_r1_Light_StarSister_e1</v>
      </c>
      <c r="M39" s="21" t="str">
        <f t="shared" si="11"/>
        <v xml:space="preserve">, </v>
      </c>
      <c r="N39" t="str">
        <f t="array" ref="N39">IFERROR(INDEX(ePool[Enemy ID],MATCH($G39&amp;INDEX($E39:$F39,1,INDEX(Table12[],MATCH($I39,Table12[eCount],0),MATCH(N$1,Table12[#Headers],0)))&amp;INDEX(eClassWave[],MATCH($H39,eClassWave[eClassWave],0),MATCH(N$1,eClassWave[#Headers],0)),ePool[Enemy Group ID]&amp;ePool[AffinityId]&amp;ePool[eClass],0)),"")</f>
        <v>3T_r1_Light_StarSister_e1</v>
      </c>
      <c r="O39" s="21" t="str">
        <f t="shared" si="12"/>
        <v xml:space="preserve">, </v>
      </c>
      <c r="P39" t="str">
        <f t="array" ref="P39">IFERROR(INDEX(ePool[Enemy ID],MATCH($G39&amp;INDEX($E39:$F39,1,INDEX(Table12[],MATCH($I39,Table12[eCount],0),MATCH(P$1,Table12[#Headers],0)))&amp;INDEX(eClassWave[],MATCH($H39,eClassWave[eClassWave],0),MATCH(P$1,eClassWave[#Headers],0)),ePool[Enemy Group ID]&amp;ePool[AffinityId]&amp;ePool[eClass],0)),"")</f>
        <v>2T_r1_Dark_Blade_e1</v>
      </c>
      <c r="Q39" s="21" t="str">
        <f t="shared" si="13"/>
        <v/>
      </c>
      <c r="R39" t="str">
        <f t="array" ref="R39">IFERROR(INDEX(ePool[Enemy ID],MATCH($G39&amp;INDEX($E39:$F39,1,INDEX(Table12[],MATCH($I39,Table12[eCount],0),MATCH(R$1,Table12[#Headers],0)))&amp;INDEX(eClassWave[],MATCH($H39,eClassWave[eClassWave],0),MATCH(R$1,eClassWave[#Headers],0)),ePool[Enemy Group ID]&amp;ePool[AffinityId]&amp;ePool[eClass],0)),"")</f>
        <v/>
      </c>
      <c r="S39" t="str">
        <f>IFERROR(INDEX(Table10[Size],MATCH(INDEX(Enemies!$X:$X,MATCH('Enemy Waves'!J39,Enemies!$A:$A,0)),Table10[ID],0)),"")</f>
        <v>S</v>
      </c>
      <c r="U39" t="str">
        <f>IFERROR(INDEX(Table10[Size],MATCH(INDEX(Enemies!$X:$X,MATCH('Enemy Waves'!L39,Enemies!$A:$A,0)),Table10[ID],0)),"")</f>
        <v>S</v>
      </c>
      <c r="W39" t="str">
        <f>IFERROR(INDEX(Table10[Size],MATCH(INDEX(Enemies!$X:$X,MATCH('Enemy Waves'!N39,Enemies!$A:$A,0)),Table10[ID],0)),"")</f>
        <v>S</v>
      </c>
      <c r="Y39" t="str">
        <f>IFERROR(INDEX(Table10[Size],MATCH(INDEX(Enemies!$X:$X,MATCH('Enemy Waves'!P39,Enemies!$A:$A,0)),Table10[ID],0)),"")</f>
        <v>S</v>
      </c>
      <c r="AA39" t="str">
        <f>IFERROR(INDEX(Table10[Size],MATCH(INDEX(Enemies!$X:$X,MATCH('Enemy Waves'!R39,Enemies!$A:$A,0)),Table10[ID],0)),"")</f>
        <v/>
      </c>
      <c r="AB39" s="52" t="str">
        <f>IF(COUNTIF(S39:AA39,"M")&gt;2,"!!!","")&amp;IFERROR(INDEX('OLD Mission Enemy Waves'!A:A,MATCH('Enemy Waves'!A39,'OLD Mission Enemy Waves'!D:D,0)),"--")</f>
        <v>13</v>
      </c>
      <c r="AG39">
        <f>INT(eClassWave[[#This Row],[eCount]]&amp;eClassWave[[#This Row],[2T]]&amp;eClassWave[[#This Row],[3T]]&amp;eClassWave[[#This Row],[4T]])</f>
        <v>4103</v>
      </c>
      <c r="AH39" s="52" t="s">
        <v>259</v>
      </c>
      <c r="AI39" s="52" t="s">
        <v>257</v>
      </c>
      <c r="AJ39" s="52" t="s">
        <v>257</v>
      </c>
      <c r="AK39" s="52" t="s">
        <v>257</v>
      </c>
      <c r="AL39" s="52"/>
      <c r="AM39">
        <f t="shared" si="18"/>
        <v>4</v>
      </c>
      <c r="AN39">
        <f t="shared" si="20"/>
        <v>1</v>
      </c>
      <c r="AO39">
        <f t="shared" si="20"/>
        <v>0</v>
      </c>
      <c r="AP39">
        <f t="shared" si="20"/>
        <v>3</v>
      </c>
      <c r="AQ39" t="str">
        <f t="shared" si="19"/>
        <v>103</v>
      </c>
      <c r="AT39" s="21"/>
      <c r="AU39" s="21"/>
      <c r="AV39" s="21"/>
      <c r="AW39" s="21"/>
      <c r="AX39" s="21"/>
      <c r="AY39" s="21"/>
      <c r="BI39" t="s">
        <v>409</v>
      </c>
    </row>
    <row r="40" spans="1:61">
      <c r="A40" s="29">
        <v>4510141</v>
      </c>
      <c r="B40" s="1" t="str">
        <f t="shared" si="8"/>
        <v>4T_r1_Light_Telepath_e1, 2T_r1_Dark_Blade_e1, 4T_r1_Light_Telepath_e1, 2T_r1_Dark_Blade_e1, 4T_r1_Light_Telepath_e1</v>
      </c>
      <c r="C40" s="60" t="str">
        <f t="shared" si="9"/>
        <v>5SSSSS</v>
      </c>
      <c r="E40">
        <f>INDEX('OLD Mission Enemy Waves'!K:K,MATCH('Enemy Waves'!$A40,'OLD Mission Enemy Waves'!$D:$D,0))</f>
        <v>4</v>
      </c>
      <c r="F40">
        <f>INDEX('OLD Mission Enemy Waves'!L:L,MATCH('Enemy Waves'!$A40,'OLD Mission Enemy Waves'!$D:$D,0))</f>
        <v>5</v>
      </c>
      <c r="G40">
        <f>INDEX('OLD Mission Enemy Waves'!M:M,MATCH('Enemy Waves'!$A40,'OLD Mission Enemy Waves'!$D:$D,0))</f>
        <v>1</v>
      </c>
      <c r="H40">
        <f>INDEX('OLD Mission Enemy Waves'!N:N,MATCH('Enemy Waves'!$A40,'OLD Mission Enemy Waves'!$D:$D,0))</f>
        <v>5203</v>
      </c>
      <c r="I40">
        <f t="shared" si="14"/>
        <v>5</v>
      </c>
      <c r="J40" t="str">
        <f t="array" ref="J40">IFERROR(INDEX(ePool[Enemy ID],MATCH($G40&amp;INDEX($E40:$F40,1,INDEX(Table12[],MATCH($I40,Table12[eCount],0),MATCH(J$1,Table12[#Headers],0)))&amp;INDEX(eClassWave[],MATCH($H40,eClassWave[eClassWave],0),MATCH(J$1,eClassWave[#Headers],0)),ePool[Enemy Group ID]&amp;ePool[AffinityId]&amp;ePool[eClass],0)),"")</f>
        <v>4T_r1_Light_Telepath_e1</v>
      </c>
      <c r="K40" s="21" t="str">
        <f t="shared" si="10"/>
        <v xml:space="preserve">, </v>
      </c>
      <c r="L40" t="str">
        <f t="array" ref="L40">IFERROR(INDEX(ePool[Enemy ID],MATCH($G40&amp;INDEX($E40:$F40,1,INDEX(Table12[],MATCH($I40,Table12[eCount],0),MATCH(L$1,Table12[#Headers],0)))&amp;INDEX(eClassWave[],MATCH($H40,eClassWave[eClassWave],0),MATCH(L$1,eClassWave[#Headers],0)),ePool[Enemy Group ID]&amp;ePool[AffinityId]&amp;ePool[eClass],0)),"")</f>
        <v>2T_r1_Dark_Blade_e1</v>
      </c>
      <c r="M40" s="21" t="str">
        <f t="shared" si="11"/>
        <v xml:space="preserve">, </v>
      </c>
      <c r="N40" t="str">
        <f t="array" ref="N40">IFERROR(INDEX(ePool[Enemy ID],MATCH($G40&amp;INDEX($E40:$F40,1,INDEX(Table12[],MATCH($I40,Table12[eCount],0),MATCH(N$1,Table12[#Headers],0)))&amp;INDEX(eClassWave[],MATCH($H40,eClassWave[eClassWave],0),MATCH(N$1,eClassWave[#Headers],0)),ePool[Enemy Group ID]&amp;ePool[AffinityId]&amp;ePool[eClass],0)),"")</f>
        <v>4T_r1_Light_Telepath_e1</v>
      </c>
      <c r="O40" s="21" t="str">
        <f t="shared" si="12"/>
        <v xml:space="preserve">, </v>
      </c>
      <c r="P40" t="str">
        <f t="array" ref="P40">IFERROR(INDEX(ePool[Enemy ID],MATCH($G40&amp;INDEX($E40:$F40,1,INDEX(Table12[],MATCH($I40,Table12[eCount],0),MATCH(P$1,Table12[#Headers],0)))&amp;INDEX(eClassWave[],MATCH($H40,eClassWave[eClassWave],0),MATCH(P$1,eClassWave[#Headers],0)),ePool[Enemy Group ID]&amp;ePool[AffinityId]&amp;ePool[eClass],0)),"")</f>
        <v>2T_r1_Dark_Blade_e1</v>
      </c>
      <c r="Q40" s="21" t="str">
        <f t="shared" si="13"/>
        <v xml:space="preserve">, </v>
      </c>
      <c r="R40" t="str">
        <f t="array" ref="R40">IFERROR(INDEX(ePool[Enemy ID],MATCH($G40&amp;INDEX($E40:$F40,1,INDEX(Table12[],MATCH($I40,Table12[eCount],0),MATCH(R$1,Table12[#Headers],0)))&amp;INDEX(eClassWave[],MATCH($H40,eClassWave[eClassWave],0),MATCH(R$1,eClassWave[#Headers],0)),ePool[Enemy Group ID]&amp;ePool[AffinityId]&amp;ePool[eClass],0)),"")</f>
        <v>4T_r1_Light_Telepath_e1</v>
      </c>
      <c r="S40" t="str">
        <f>IFERROR(INDEX(Table10[Size],MATCH(INDEX(Enemies!$X:$X,MATCH('Enemy Waves'!J40,Enemies!$A:$A,0)),Table10[ID],0)),"")</f>
        <v>S</v>
      </c>
      <c r="U40" t="str">
        <f>IFERROR(INDEX(Table10[Size],MATCH(INDEX(Enemies!$X:$X,MATCH('Enemy Waves'!L40,Enemies!$A:$A,0)),Table10[ID],0)),"")</f>
        <v>S</v>
      </c>
      <c r="W40" t="str">
        <f>IFERROR(INDEX(Table10[Size],MATCH(INDEX(Enemies!$X:$X,MATCH('Enemy Waves'!N40,Enemies!$A:$A,0)),Table10[ID],0)),"")</f>
        <v>S</v>
      </c>
      <c r="Y40" t="str">
        <f>IFERROR(INDEX(Table10[Size],MATCH(INDEX(Enemies!$X:$X,MATCH('Enemy Waves'!P40,Enemies!$A:$A,0)),Table10[ID],0)),"")</f>
        <v>S</v>
      </c>
      <c r="AA40" t="str">
        <f>IFERROR(INDEX(Table10[Size],MATCH(INDEX(Enemies!$X:$X,MATCH('Enemy Waves'!R40,Enemies!$A:$A,0)),Table10[ID],0)),"")</f>
        <v>S</v>
      </c>
      <c r="AB40" s="52" t="str">
        <f>IF(COUNTIF(S40:AA40,"M")&gt;2,"!!!","")&amp;IFERROR(INDEX('OLD Mission Enemy Waves'!A:A,MATCH('Enemy Waves'!A40,'OLD Mission Enemy Waves'!D:D,0)),"--")</f>
        <v>14</v>
      </c>
      <c r="AG40">
        <f>INT(eClassWave[[#This Row],[eCount]]&amp;eClassWave[[#This Row],[2T]]&amp;eClassWave[[#This Row],[3T]]&amp;eClassWave[[#This Row],[4T]])</f>
        <v>4040</v>
      </c>
      <c r="AH40" s="52" t="s">
        <v>260</v>
      </c>
      <c r="AI40" s="52" t="s">
        <v>260</v>
      </c>
      <c r="AJ40" s="52" t="s">
        <v>260</v>
      </c>
      <c r="AK40" s="52" t="s">
        <v>260</v>
      </c>
      <c r="AL40" s="52"/>
      <c r="AM40">
        <f t="shared" si="18"/>
        <v>4</v>
      </c>
      <c r="AN40">
        <f t="shared" si="20"/>
        <v>0</v>
      </c>
      <c r="AO40">
        <f t="shared" si="20"/>
        <v>4</v>
      </c>
      <c r="AP40">
        <f t="shared" si="20"/>
        <v>0</v>
      </c>
      <c r="AQ40" t="str">
        <f t="shared" si="19"/>
        <v>040</v>
      </c>
      <c r="BI40" t="s">
        <v>409</v>
      </c>
    </row>
    <row r="41" spans="1:61">
      <c r="A41" s="29">
        <v>4510142</v>
      </c>
      <c r="B41" s="1" t="str">
        <f t="shared" si="8"/>
        <v>3T_r1_Light_StarSister_e1, 3T_r1_Dark_Medic_e1, 3T_r1_Light_StarSister_e1, 3T_r1_Dark_Medic_e1, 3T_r1_Light_StarSister_e1</v>
      </c>
      <c r="C41" s="60" t="str">
        <f t="shared" si="9"/>
        <v>5SSSSS</v>
      </c>
      <c r="E41">
        <f>INDEX('OLD Mission Enemy Waves'!K:K,MATCH('Enemy Waves'!$A41,'OLD Mission Enemy Waves'!$D:$D,0))</f>
        <v>4</v>
      </c>
      <c r="F41">
        <f>INDEX('OLD Mission Enemy Waves'!L:L,MATCH('Enemy Waves'!$A41,'OLD Mission Enemy Waves'!$D:$D,0))</f>
        <v>5</v>
      </c>
      <c r="G41">
        <f>INDEX('OLD Mission Enemy Waves'!M:M,MATCH('Enemy Waves'!$A41,'OLD Mission Enemy Waves'!$D:$D,0))</f>
        <v>1</v>
      </c>
      <c r="H41">
        <f>INDEX('OLD Mission Enemy Waves'!N:N,MATCH('Enemy Waves'!$A41,'OLD Mission Enemy Waves'!$D:$D,0))</f>
        <v>5050</v>
      </c>
      <c r="I41">
        <f t="shared" si="14"/>
        <v>5</v>
      </c>
      <c r="J41" t="str">
        <f t="array" ref="J41">IFERROR(INDEX(ePool[Enemy ID],MATCH($G41&amp;INDEX($E41:$F41,1,INDEX(Table12[],MATCH($I41,Table12[eCount],0),MATCH(J$1,Table12[#Headers],0)))&amp;INDEX(eClassWave[],MATCH($H41,eClassWave[eClassWave],0),MATCH(J$1,eClassWave[#Headers],0)),ePool[Enemy Group ID]&amp;ePool[AffinityId]&amp;ePool[eClass],0)),"")</f>
        <v>3T_r1_Light_StarSister_e1</v>
      </c>
      <c r="K41" s="21" t="str">
        <f t="shared" si="10"/>
        <v xml:space="preserve">, </v>
      </c>
      <c r="L41" t="str">
        <f t="array" ref="L41">IFERROR(INDEX(ePool[Enemy ID],MATCH($G41&amp;INDEX($E41:$F41,1,INDEX(Table12[],MATCH($I41,Table12[eCount],0),MATCH(L$1,Table12[#Headers],0)))&amp;INDEX(eClassWave[],MATCH($H41,eClassWave[eClassWave],0),MATCH(L$1,eClassWave[#Headers],0)),ePool[Enemy Group ID]&amp;ePool[AffinityId]&amp;ePool[eClass],0)),"")</f>
        <v>3T_r1_Dark_Medic_e1</v>
      </c>
      <c r="M41" s="21" t="str">
        <f t="shared" si="11"/>
        <v xml:space="preserve">, </v>
      </c>
      <c r="N41" t="str">
        <f t="array" ref="N41">IFERROR(INDEX(ePool[Enemy ID],MATCH($G41&amp;INDEX($E41:$F41,1,INDEX(Table12[],MATCH($I41,Table12[eCount],0),MATCH(N$1,Table12[#Headers],0)))&amp;INDEX(eClassWave[],MATCH($H41,eClassWave[eClassWave],0),MATCH(N$1,eClassWave[#Headers],0)),ePool[Enemy Group ID]&amp;ePool[AffinityId]&amp;ePool[eClass],0)),"")</f>
        <v>3T_r1_Light_StarSister_e1</v>
      </c>
      <c r="O41" s="21" t="str">
        <f t="shared" si="12"/>
        <v xml:space="preserve">, </v>
      </c>
      <c r="P41" t="str">
        <f t="array" ref="P41">IFERROR(INDEX(ePool[Enemy ID],MATCH($G41&amp;INDEX($E41:$F41,1,INDEX(Table12[],MATCH($I41,Table12[eCount],0),MATCH(P$1,Table12[#Headers],0)))&amp;INDEX(eClassWave[],MATCH($H41,eClassWave[eClassWave],0),MATCH(P$1,eClassWave[#Headers],0)),ePool[Enemy Group ID]&amp;ePool[AffinityId]&amp;ePool[eClass],0)),"")</f>
        <v>3T_r1_Dark_Medic_e1</v>
      </c>
      <c r="Q41" s="21" t="str">
        <f t="shared" si="13"/>
        <v xml:space="preserve">, </v>
      </c>
      <c r="R41" t="str">
        <f t="array" ref="R41">IFERROR(INDEX(ePool[Enemy ID],MATCH($G41&amp;INDEX($E41:$F41,1,INDEX(Table12[],MATCH($I41,Table12[eCount],0),MATCH(R$1,Table12[#Headers],0)))&amp;INDEX(eClassWave[],MATCH($H41,eClassWave[eClassWave],0),MATCH(R$1,eClassWave[#Headers],0)),ePool[Enemy Group ID]&amp;ePool[AffinityId]&amp;ePool[eClass],0)),"")</f>
        <v>3T_r1_Light_StarSister_e1</v>
      </c>
      <c r="S41" t="str">
        <f>IFERROR(INDEX(Table10[Size],MATCH(INDEX(Enemies!$X:$X,MATCH('Enemy Waves'!J41,Enemies!$A:$A,0)),Table10[ID],0)),"")</f>
        <v>S</v>
      </c>
      <c r="U41" t="str">
        <f>IFERROR(INDEX(Table10[Size],MATCH(INDEX(Enemies!$X:$X,MATCH('Enemy Waves'!L41,Enemies!$A:$A,0)),Table10[ID],0)),"")</f>
        <v>S</v>
      </c>
      <c r="W41" t="str">
        <f>IFERROR(INDEX(Table10[Size],MATCH(INDEX(Enemies!$X:$X,MATCH('Enemy Waves'!N41,Enemies!$A:$A,0)),Table10[ID],0)),"")</f>
        <v>S</v>
      </c>
      <c r="Y41" t="str">
        <f>IFERROR(INDEX(Table10[Size],MATCH(INDEX(Enemies!$X:$X,MATCH('Enemy Waves'!P41,Enemies!$A:$A,0)),Table10[ID],0)),"")</f>
        <v>S</v>
      </c>
      <c r="AA41" t="str">
        <f>IFERROR(INDEX(Table10[Size],MATCH(INDEX(Enemies!$X:$X,MATCH('Enemy Waves'!R41,Enemies!$A:$A,0)),Table10[ID],0)),"")</f>
        <v>S</v>
      </c>
      <c r="AB41" s="52" t="str">
        <f>IF(COUNTIF(S41:AA41,"M")&gt;2,"!!!","")&amp;IFERROR(INDEX('OLD Mission Enemy Waves'!A:A,MATCH('Enemy Waves'!A41,'OLD Mission Enemy Waves'!D:D,0)),"--")</f>
        <v>14</v>
      </c>
      <c r="AG41">
        <f>INT(eClassWave[[#This Row],[eCount]]&amp;eClassWave[[#This Row],[2T]]&amp;eClassWave[[#This Row],[3T]]&amp;eClassWave[[#This Row],[4T]])</f>
        <v>4031</v>
      </c>
      <c r="AH41" s="52" t="s">
        <v>260</v>
      </c>
      <c r="AI41" s="52" t="s">
        <v>260</v>
      </c>
      <c r="AJ41" s="52" t="s">
        <v>257</v>
      </c>
      <c r="AK41" s="52" t="s">
        <v>260</v>
      </c>
      <c r="AL41" s="52"/>
      <c r="AM41">
        <f t="shared" si="18"/>
        <v>4</v>
      </c>
      <c r="AN41">
        <f t="shared" si="20"/>
        <v>0</v>
      </c>
      <c r="AO41">
        <f t="shared" si="20"/>
        <v>3</v>
      </c>
      <c r="AP41">
        <f t="shared" si="20"/>
        <v>1</v>
      </c>
      <c r="AQ41" t="str">
        <f t="shared" si="19"/>
        <v>031</v>
      </c>
      <c r="BI41" t="s">
        <v>409</v>
      </c>
    </row>
    <row r="42" spans="1:61">
      <c r="A42" s="29">
        <v>4510151</v>
      </c>
      <c r="B42" s="1" t="str">
        <f t="shared" si="8"/>
        <v>2T_r1_Light_Valkyrie_e1, 4T_r1_Light_Telepath_e1</v>
      </c>
      <c r="C42" s="60" t="str">
        <f t="shared" si="9"/>
        <v>2SS</v>
      </c>
      <c r="E42">
        <f>INDEX('OLD Mission Enemy Waves'!K:K,MATCH('Enemy Waves'!$A42,'OLD Mission Enemy Waves'!$D:$D,0))</f>
        <v>4</v>
      </c>
      <c r="F42">
        <f>INDEX('OLD Mission Enemy Waves'!L:L,MATCH('Enemy Waves'!$A42,'OLD Mission Enemy Waves'!$D:$D,0))</f>
        <v>5</v>
      </c>
      <c r="G42">
        <f>INDEX('OLD Mission Enemy Waves'!M:M,MATCH('Enemy Waves'!$A42,'OLD Mission Enemy Waves'!$D:$D,0))</f>
        <v>1</v>
      </c>
      <c r="H42">
        <f>INDEX('OLD Mission Enemy Waves'!N:N,MATCH('Enemy Waves'!$A42,'OLD Mission Enemy Waves'!$D:$D,0))</f>
        <v>2101</v>
      </c>
      <c r="I42">
        <f t="shared" si="14"/>
        <v>2</v>
      </c>
      <c r="J42" t="str">
        <f t="array" ref="J42">IFERROR(INDEX(ePool[Enemy ID],MATCH($G42&amp;INDEX($E42:$F42,1,INDEX(Table12[],MATCH($I42,Table12[eCount],0),MATCH(J$1,Table12[#Headers],0)))&amp;INDEX(eClassWave[],MATCH($H42,eClassWave[eClassWave],0),MATCH(J$1,eClassWave[#Headers],0)),ePool[Enemy Group ID]&amp;ePool[AffinityId]&amp;ePool[eClass],0)),"")</f>
        <v>2T_r1_Light_Valkyrie_e1</v>
      </c>
      <c r="K42" s="21" t="str">
        <f t="shared" si="10"/>
        <v xml:space="preserve">, </v>
      </c>
      <c r="L42" t="str">
        <f t="array" ref="L42">IFERROR(INDEX(ePool[Enemy ID],MATCH($G42&amp;INDEX($E42:$F42,1,INDEX(Table12[],MATCH($I42,Table12[eCount],0),MATCH(L$1,Table12[#Headers],0)))&amp;INDEX(eClassWave[],MATCH($H42,eClassWave[eClassWave],0),MATCH(L$1,eClassWave[#Headers],0)),ePool[Enemy Group ID]&amp;ePool[AffinityId]&amp;ePool[eClass],0)),"")</f>
        <v>4T_r1_Light_Telepath_e1</v>
      </c>
      <c r="M42" s="21" t="str">
        <f t="shared" si="11"/>
        <v/>
      </c>
      <c r="N42" t="str">
        <f t="array" ref="N42">IFERROR(INDEX(ePool[Enemy ID],MATCH($G42&amp;INDEX($E42:$F42,1,INDEX(Table12[],MATCH($I42,Table12[eCount],0),MATCH(N$1,Table12[#Headers],0)))&amp;INDEX(eClassWave[],MATCH($H42,eClassWave[eClassWave],0),MATCH(N$1,eClassWave[#Headers],0)),ePool[Enemy Group ID]&amp;ePool[AffinityId]&amp;ePool[eClass],0)),"")</f>
        <v/>
      </c>
      <c r="O42" s="21" t="str">
        <f t="shared" si="12"/>
        <v/>
      </c>
      <c r="P42" t="str">
        <f t="array" ref="P42">IFERROR(INDEX(ePool[Enemy ID],MATCH($G42&amp;INDEX($E42:$F42,1,INDEX(Table12[],MATCH($I42,Table12[eCount],0),MATCH(P$1,Table12[#Headers],0)))&amp;INDEX(eClassWave[],MATCH($H42,eClassWave[eClassWave],0),MATCH(P$1,eClassWave[#Headers],0)),ePool[Enemy Group ID]&amp;ePool[AffinityId]&amp;ePool[eClass],0)),"")</f>
        <v/>
      </c>
      <c r="Q42" s="21" t="str">
        <f t="shared" si="13"/>
        <v/>
      </c>
      <c r="R42" t="str">
        <f t="array" ref="R42">IFERROR(INDEX(ePool[Enemy ID],MATCH($G42&amp;INDEX($E42:$F42,1,INDEX(Table12[],MATCH($I42,Table12[eCount],0),MATCH(R$1,Table12[#Headers],0)))&amp;INDEX(eClassWave[],MATCH($H42,eClassWave[eClassWave],0),MATCH(R$1,eClassWave[#Headers],0)),ePool[Enemy Group ID]&amp;ePool[AffinityId]&amp;ePool[eClass],0)),"")</f>
        <v/>
      </c>
      <c r="S42" t="str">
        <f>IFERROR(INDEX(Table10[Size],MATCH(INDEX(Enemies!$X:$X,MATCH('Enemy Waves'!J42,Enemies!$A:$A,0)),Table10[ID],0)),"")</f>
        <v>S</v>
      </c>
      <c r="U42" t="str">
        <f>IFERROR(INDEX(Table10[Size],MATCH(INDEX(Enemies!$X:$X,MATCH('Enemy Waves'!L42,Enemies!$A:$A,0)),Table10[ID],0)),"")</f>
        <v>S</v>
      </c>
      <c r="W42" t="str">
        <f>IFERROR(INDEX(Table10[Size],MATCH(INDEX(Enemies!$X:$X,MATCH('Enemy Waves'!N42,Enemies!$A:$A,0)),Table10[ID],0)),"")</f>
        <v/>
      </c>
      <c r="Y42" t="str">
        <f>IFERROR(INDEX(Table10[Size],MATCH(INDEX(Enemies!$X:$X,MATCH('Enemy Waves'!P42,Enemies!$A:$A,0)),Table10[ID],0)),"")</f>
        <v/>
      </c>
      <c r="AA42" t="str">
        <f>IFERROR(INDEX(Table10[Size],MATCH(INDEX(Enemies!$X:$X,MATCH('Enemy Waves'!R42,Enemies!$A:$A,0)),Table10[ID],0)),"")</f>
        <v/>
      </c>
      <c r="AB42" s="52" t="str">
        <f>IF(COUNTIF(S42:AA42,"M")&gt;2,"!!!","")&amp;IFERROR(INDEX('OLD Mission Enemy Waves'!A:A,MATCH('Enemy Waves'!A42,'OLD Mission Enemy Waves'!D:D,0)),"--")</f>
        <v>15</v>
      </c>
      <c r="AG42">
        <f>INT(eClassWave[[#This Row],[eCount]]&amp;eClassWave[[#This Row],[2T]]&amp;eClassWave[[#This Row],[3T]]&amp;eClassWave[[#This Row],[4T]])</f>
        <v>4022</v>
      </c>
      <c r="AH42" s="52" t="s">
        <v>260</v>
      </c>
      <c r="AI42" s="52" t="s">
        <v>257</v>
      </c>
      <c r="AJ42" s="52" t="s">
        <v>257</v>
      </c>
      <c r="AK42" s="52" t="s">
        <v>260</v>
      </c>
      <c r="AL42" s="52"/>
      <c r="AM42">
        <f t="shared" si="18"/>
        <v>4</v>
      </c>
      <c r="AN42">
        <f t="shared" si="20"/>
        <v>0</v>
      </c>
      <c r="AO42">
        <f t="shared" si="20"/>
        <v>2</v>
      </c>
      <c r="AP42">
        <f t="shared" si="20"/>
        <v>2</v>
      </c>
      <c r="AQ42" t="str">
        <f t="shared" ref="AQ42:AQ61" si="21">AN42&amp;AO42&amp;AP42</f>
        <v>022</v>
      </c>
      <c r="BI42" t="s">
        <v>409</v>
      </c>
    </row>
    <row r="43" spans="1:61">
      <c r="A43" s="29">
        <v>4510152</v>
      </c>
      <c r="B43" s="1" t="str">
        <f t="shared" si="8"/>
        <v>2T_r1_Dark_Blade_e1, 2T_r1_Light_Valkyrie_e1, 2T_r1_Dark_Blade_e1</v>
      </c>
      <c r="C43" s="60" t="str">
        <f t="shared" si="9"/>
        <v>3SSS</v>
      </c>
      <c r="E43">
        <f>INDEX('OLD Mission Enemy Waves'!K:K,MATCH('Enemy Waves'!$A43,'OLD Mission Enemy Waves'!$D:$D,0))</f>
        <v>4</v>
      </c>
      <c r="F43">
        <f>INDEX('OLD Mission Enemy Waves'!L:L,MATCH('Enemy Waves'!$A43,'OLD Mission Enemy Waves'!$D:$D,0))</f>
        <v>5</v>
      </c>
      <c r="G43">
        <f>INDEX('OLD Mission Enemy Waves'!M:M,MATCH('Enemy Waves'!$A43,'OLD Mission Enemy Waves'!$D:$D,0))</f>
        <v>1</v>
      </c>
      <c r="H43">
        <f>INDEX('OLD Mission Enemy Waves'!N:N,MATCH('Enemy Waves'!$A43,'OLD Mission Enemy Waves'!$D:$D,0))</f>
        <v>3300</v>
      </c>
      <c r="I43">
        <f t="shared" si="14"/>
        <v>3</v>
      </c>
      <c r="J43" t="str">
        <f t="array" ref="J43">IFERROR(INDEX(ePool[Enemy ID],MATCH($G43&amp;INDEX($E43:$F43,1,INDEX(Table12[],MATCH($I43,Table12[eCount],0),MATCH(J$1,Table12[#Headers],0)))&amp;INDEX(eClassWave[],MATCH($H43,eClassWave[eClassWave],0),MATCH(J$1,eClassWave[#Headers],0)),ePool[Enemy Group ID]&amp;ePool[AffinityId]&amp;ePool[eClass],0)),"")</f>
        <v>2T_r1_Dark_Blade_e1</v>
      </c>
      <c r="K43" s="21" t="str">
        <f t="shared" si="10"/>
        <v xml:space="preserve">, </v>
      </c>
      <c r="L43" t="str">
        <f t="array" ref="L43">IFERROR(INDEX(ePool[Enemy ID],MATCH($G43&amp;INDEX($E43:$F43,1,INDEX(Table12[],MATCH($I43,Table12[eCount],0),MATCH(L$1,Table12[#Headers],0)))&amp;INDEX(eClassWave[],MATCH($H43,eClassWave[eClassWave],0),MATCH(L$1,eClassWave[#Headers],0)),ePool[Enemy Group ID]&amp;ePool[AffinityId]&amp;ePool[eClass],0)),"")</f>
        <v>2T_r1_Light_Valkyrie_e1</v>
      </c>
      <c r="M43" s="21" t="str">
        <f t="shared" si="11"/>
        <v xml:space="preserve">, </v>
      </c>
      <c r="N43" t="str">
        <f t="array" ref="N43">IFERROR(INDEX(ePool[Enemy ID],MATCH($G43&amp;INDEX($E43:$F43,1,INDEX(Table12[],MATCH($I43,Table12[eCount],0),MATCH(N$1,Table12[#Headers],0)))&amp;INDEX(eClassWave[],MATCH($H43,eClassWave[eClassWave],0),MATCH(N$1,eClassWave[#Headers],0)),ePool[Enemy Group ID]&amp;ePool[AffinityId]&amp;ePool[eClass],0)),"")</f>
        <v>2T_r1_Dark_Blade_e1</v>
      </c>
      <c r="O43" s="21" t="str">
        <f t="shared" si="12"/>
        <v/>
      </c>
      <c r="P43" t="str">
        <f t="array" ref="P43">IFERROR(INDEX(ePool[Enemy ID],MATCH($G43&amp;INDEX($E43:$F43,1,INDEX(Table12[],MATCH($I43,Table12[eCount],0),MATCH(P$1,Table12[#Headers],0)))&amp;INDEX(eClassWave[],MATCH($H43,eClassWave[eClassWave],0),MATCH(P$1,eClassWave[#Headers],0)),ePool[Enemy Group ID]&amp;ePool[AffinityId]&amp;ePool[eClass],0)),"")</f>
        <v/>
      </c>
      <c r="Q43" s="21" t="str">
        <f t="shared" si="13"/>
        <v/>
      </c>
      <c r="R43" t="str">
        <f t="array" ref="R43">IFERROR(INDEX(ePool[Enemy ID],MATCH($G43&amp;INDEX($E43:$F43,1,INDEX(Table12[],MATCH($I43,Table12[eCount],0),MATCH(R$1,Table12[#Headers],0)))&amp;INDEX(eClassWave[],MATCH($H43,eClassWave[eClassWave],0),MATCH(R$1,eClassWave[#Headers],0)),ePool[Enemy Group ID]&amp;ePool[AffinityId]&amp;ePool[eClass],0)),"")</f>
        <v/>
      </c>
      <c r="S43" t="str">
        <f>IFERROR(INDEX(Table10[Size],MATCH(INDEX(Enemies!$X:$X,MATCH('Enemy Waves'!J43,Enemies!$A:$A,0)),Table10[ID],0)),"")</f>
        <v>S</v>
      </c>
      <c r="U43" t="str">
        <f>IFERROR(INDEX(Table10[Size],MATCH(INDEX(Enemies!$X:$X,MATCH('Enemy Waves'!L43,Enemies!$A:$A,0)),Table10[ID],0)),"")</f>
        <v>S</v>
      </c>
      <c r="W43" t="str">
        <f>IFERROR(INDEX(Table10[Size],MATCH(INDEX(Enemies!$X:$X,MATCH('Enemy Waves'!N43,Enemies!$A:$A,0)),Table10[ID],0)),"")</f>
        <v>S</v>
      </c>
      <c r="Y43" t="str">
        <f>IFERROR(INDEX(Table10[Size],MATCH(INDEX(Enemies!$X:$X,MATCH('Enemy Waves'!P43,Enemies!$A:$A,0)),Table10[ID],0)),"")</f>
        <v/>
      </c>
      <c r="AA43" t="str">
        <f>IFERROR(INDEX(Table10[Size],MATCH(INDEX(Enemies!$X:$X,MATCH('Enemy Waves'!R43,Enemies!$A:$A,0)),Table10[ID],0)),"")</f>
        <v/>
      </c>
      <c r="AB43" s="52" t="str">
        <f>IF(COUNTIF(S43:AA43,"M")&gt;2,"!!!","")&amp;IFERROR(INDEX('OLD Mission Enemy Waves'!A:A,MATCH('Enemy Waves'!A43,'OLD Mission Enemy Waves'!D:D,0)),"--")</f>
        <v>15</v>
      </c>
      <c r="AG43">
        <f>INT(eClassWave[[#This Row],[eCount]]&amp;eClassWave[[#This Row],[2T]]&amp;eClassWave[[#This Row],[3T]]&amp;eClassWave[[#This Row],[4T]])</f>
        <v>4013</v>
      </c>
      <c r="AH43" s="52" t="s">
        <v>260</v>
      </c>
      <c r="AI43" s="52" t="s">
        <v>257</v>
      </c>
      <c r="AJ43" s="52" t="s">
        <v>257</v>
      </c>
      <c r="AK43" s="52" t="s">
        <v>257</v>
      </c>
      <c r="AL43" s="52"/>
      <c r="AM43">
        <f t="shared" si="18"/>
        <v>4</v>
      </c>
      <c r="AN43">
        <f t="shared" si="20"/>
        <v>0</v>
      </c>
      <c r="AO43">
        <f t="shared" si="20"/>
        <v>1</v>
      </c>
      <c r="AP43">
        <f t="shared" si="20"/>
        <v>3</v>
      </c>
      <c r="AQ43" t="str">
        <f t="shared" si="21"/>
        <v>013</v>
      </c>
      <c r="BI43" t="s">
        <v>409</v>
      </c>
    </row>
    <row r="44" spans="1:61">
      <c r="A44" s="29">
        <v>4510153</v>
      </c>
      <c r="B44" s="1" t="str">
        <f t="shared" si="8"/>
        <v>3T_r1_Light_StarSister_e1, 3T_r1_Light_StarSister_e1</v>
      </c>
      <c r="C44" s="60" t="str">
        <f t="shared" si="9"/>
        <v>2SS</v>
      </c>
      <c r="E44">
        <f>INDEX('OLD Mission Enemy Waves'!K:K,MATCH('Enemy Waves'!$A44,'OLD Mission Enemy Waves'!$D:$D,0))</f>
        <v>4</v>
      </c>
      <c r="F44">
        <f>INDEX('OLD Mission Enemy Waves'!L:L,MATCH('Enemy Waves'!$A44,'OLD Mission Enemy Waves'!$D:$D,0))</f>
        <v>5</v>
      </c>
      <c r="G44">
        <f>INDEX('OLD Mission Enemy Waves'!M:M,MATCH('Enemy Waves'!$A44,'OLD Mission Enemy Waves'!$D:$D,0))</f>
        <v>1</v>
      </c>
      <c r="H44">
        <f>INDEX('OLD Mission Enemy Waves'!N:N,MATCH('Enemy Waves'!$A44,'OLD Mission Enemy Waves'!$D:$D,0))</f>
        <v>2020</v>
      </c>
      <c r="I44">
        <f t="shared" si="14"/>
        <v>2</v>
      </c>
      <c r="J44" t="str">
        <f t="array" ref="J44">IFERROR(INDEX(ePool[Enemy ID],MATCH($G44&amp;INDEX($E44:$F44,1,INDEX(Table12[],MATCH($I44,Table12[eCount],0),MATCH(J$1,Table12[#Headers],0)))&amp;INDEX(eClassWave[],MATCH($H44,eClassWave[eClassWave],0),MATCH(J$1,eClassWave[#Headers],0)),ePool[Enemy Group ID]&amp;ePool[AffinityId]&amp;ePool[eClass],0)),"")</f>
        <v>3T_r1_Light_StarSister_e1</v>
      </c>
      <c r="K44" s="21" t="str">
        <f t="shared" si="10"/>
        <v xml:space="preserve">, </v>
      </c>
      <c r="L44" t="str">
        <f t="array" ref="L44">IFERROR(INDEX(ePool[Enemy ID],MATCH($G44&amp;INDEX($E44:$F44,1,INDEX(Table12[],MATCH($I44,Table12[eCount],0),MATCH(L$1,Table12[#Headers],0)))&amp;INDEX(eClassWave[],MATCH($H44,eClassWave[eClassWave],0),MATCH(L$1,eClassWave[#Headers],0)),ePool[Enemy Group ID]&amp;ePool[AffinityId]&amp;ePool[eClass],0)),"")</f>
        <v>3T_r1_Light_StarSister_e1</v>
      </c>
      <c r="M44" s="21" t="str">
        <f t="shared" si="11"/>
        <v/>
      </c>
      <c r="N44" t="str">
        <f t="array" ref="N44">IFERROR(INDEX(ePool[Enemy ID],MATCH($G44&amp;INDEX($E44:$F44,1,INDEX(Table12[],MATCH($I44,Table12[eCount],0),MATCH(N$1,Table12[#Headers],0)))&amp;INDEX(eClassWave[],MATCH($H44,eClassWave[eClassWave],0),MATCH(N$1,eClassWave[#Headers],0)),ePool[Enemy Group ID]&amp;ePool[AffinityId]&amp;ePool[eClass],0)),"")</f>
        <v/>
      </c>
      <c r="O44" s="21" t="str">
        <f t="shared" si="12"/>
        <v/>
      </c>
      <c r="P44" t="str">
        <f t="array" ref="P44">IFERROR(INDEX(ePool[Enemy ID],MATCH($G44&amp;INDEX($E44:$F44,1,INDEX(Table12[],MATCH($I44,Table12[eCount],0),MATCH(P$1,Table12[#Headers],0)))&amp;INDEX(eClassWave[],MATCH($H44,eClassWave[eClassWave],0),MATCH(P$1,eClassWave[#Headers],0)),ePool[Enemy Group ID]&amp;ePool[AffinityId]&amp;ePool[eClass],0)),"")</f>
        <v/>
      </c>
      <c r="Q44" s="21" t="str">
        <f t="shared" si="13"/>
        <v/>
      </c>
      <c r="R44" t="str">
        <f t="array" ref="R44">IFERROR(INDEX(ePool[Enemy ID],MATCH($G44&amp;INDEX($E44:$F44,1,INDEX(Table12[],MATCH($I44,Table12[eCount],0),MATCH(R$1,Table12[#Headers],0)))&amp;INDEX(eClassWave[],MATCH($H44,eClassWave[eClassWave],0),MATCH(R$1,eClassWave[#Headers],0)),ePool[Enemy Group ID]&amp;ePool[AffinityId]&amp;ePool[eClass],0)),"")</f>
        <v/>
      </c>
      <c r="S44" t="str">
        <f>IFERROR(INDEX(Table10[Size],MATCH(INDEX(Enemies!$X:$X,MATCH('Enemy Waves'!J44,Enemies!$A:$A,0)),Table10[ID],0)),"")</f>
        <v>S</v>
      </c>
      <c r="U44" t="str">
        <f>IFERROR(INDEX(Table10[Size],MATCH(INDEX(Enemies!$X:$X,MATCH('Enemy Waves'!L44,Enemies!$A:$A,0)),Table10[ID],0)),"")</f>
        <v>S</v>
      </c>
      <c r="W44" t="str">
        <f>IFERROR(INDEX(Table10[Size],MATCH(INDEX(Enemies!$X:$X,MATCH('Enemy Waves'!N44,Enemies!$A:$A,0)),Table10[ID],0)),"")</f>
        <v/>
      </c>
      <c r="Y44" t="str">
        <f>IFERROR(INDEX(Table10[Size],MATCH(INDEX(Enemies!$X:$X,MATCH('Enemy Waves'!P44,Enemies!$A:$A,0)),Table10[ID],0)),"")</f>
        <v/>
      </c>
      <c r="AA44" t="str">
        <f>IFERROR(INDEX(Table10[Size],MATCH(INDEX(Enemies!$X:$X,MATCH('Enemy Waves'!R44,Enemies!$A:$A,0)),Table10[ID],0)),"")</f>
        <v/>
      </c>
      <c r="AB44" s="52" t="str">
        <f>IF(COUNTIF(S44:AA44,"M")&gt;2,"!!!","")&amp;IFERROR(INDEX('OLD Mission Enemy Waves'!A:A,MATCH('Enemy Waves'!A44,'OLD Mission Enemy Waves'!D:D,0)),"--")</f>
        <v>15</v>
      </c>
      <c r="AG44">
        <f>INT(eClassWave[[#This Row],[eCount]]&amp;eClassWave[[#This Row],[2T]]&amp;eClassWave[[#This Row],[3T]]&amp;eClassWave[[#This Row],[4T]])</f>
        <v>4004</v>
      </c>
      <c r="AH44" s="52" t="s">
        <v>257</v>
      </c>
      <c r="AI44" s="52" t="s">
        <v>257</v>
      </c>
      <c r="AJ44" s="52" t="s">
        <v>257</v>
      </c>
      <c r="AK44" s="52" t="s">
        <v>257</v>
      </c>
      <c r="AL44" s="52"/>
      <c r="AM44">
        <f t="shared" si="18"/>
        <v>4</v>
      </c>
      <c r="AN44">
        <f t="shared" si="20"/>
        <v>0</v>
      </c>
      <c r="AO44">
        <f t="shared" si="20"/>
        <v>0</v>
      </c>
      <c r="AP44">
        <f t="shared" si="20"/>
        <v>4</v>
      </c>
      <c r="AQ44" t="str">
        <f t="shared" si="21"/>
        <v>004</v>
      </c>
      <c r="BI44" t="s">
        <v>410</v>
      </c>
    </row>
    <row r="45" spans="1:61">
      <c r="A45" s="29">
        <v>4510154</v>
      </c>
      <c r="B45" s="1" t="str">
        <f t="shared" si="8"/>
        <v>2T_r1_Dark_Blade_e1, 3T_r1_Light_StarSister_e1, 2T_r1_Dark_Blade_e1</v>
      </c>
      <c r="C45" s="60" t="str">
        <f t="shared" si="9"/>
        <v>3SSS</v>
      </c>
      <c r="E45">
        <f>INDEX('OLD Mission Enemy Waves'!K:K,MATCH('Enemy Waves'!$A45,'OLD Mission Enemy Waves'!$D:$D,0))</f>
        <v>4</v>
      </c>
      <c r="F45">
        <f>INDEX('OLD Mission Enemy Waves'!L:L,MATCH('Enemy Waves'!$A45,'OLD Mission Enemy Waves'!$D:$D,0))</f>
        <v>5</v>
      </c>
      <c r="G45">
        <f>INDEX('OLD Mission Enemy Waves'!M:M,MATCH('Enemy Waves'!$A45,'OLD Mission Enemy Waves'!$D:$D,0))</f>
        <v>1</v>
      </c>
      <c r="H45">
        <f>INDEX('OLD Mission Enemy Waves'!N:N,MATCH('Enemy Waves'!$A45,'OLD Mission Enemy Waves'!$D:$D,0))</f>
        <v>3210</v>
      </c>
      <c r="I45">
        <f t="shared" si="14"/>
        <v>3</v>
      </c>
      <c r="J45" t="str">
        <f t="array" ref="J45">IFERROR(INDEX(ePool[Enemy ID],MATCH($G45&amp;INDEX($E45:$F45,1,INDEX(Table12[],MATCH($I45,Table12[eCount],0),MATCH(J$1,Table12[#Headers],0)))&amp;INDEX(eClassWave[],MATCH($H45,eClassWave[eClassWave],0),MATCH(J$1,eClassWave[#Headers],0)),ePool[Enemy Group ID]&amp;ePool[AffinityId]&amp;ePool[eClass],0)),"")</f>
        <v>2T_r1_Dark_Blade_e1</v>
      </c>
      <c r="K45" s="21" t="str">
        <f t="shared" si="10"/>
        <v xml:space="preserve">, </v>
      </c>
      <c r="L45" t="str">
        <f t="array" ref="L45">IFERROR(INDEX(ePool[Enemy ID],MATCH($G45&amp;INDEX($E45:$F45,1,INDEX(Table12[],MATCH($I45,Table12[eCount],0),MATCH(L$1,Table12[#Headers],0)))&amp;INDEX(eClassWave[],MATCH($H45,eClassWave[eClassWave],0),MATCH(L$1,eClassWave[#Headers],0)),ePool[Enemy Group ID]&amp;ePool[AffinityId]&amp;ePool[eClass],0)),"")</f>
        <v>3T_r1_Light_StarSister_e1</v>
      </c>
      <c r="M45" s="21" t="str">
        <f t="shared" si="11"/>
        <v xml:space="preserve">, </v>
      </c>
      <c r="N45" t="str">
        <f t="array" ref="N45">IFERROR(INDEX(ePool[Enemy ID],MATCH($G45&amp;INDEX($E45:$F45,1,INDEX(Table12[],MATCH($I45,Table12[eCount],0),MATCH(N$1,Table12[#Headers],0)))&amp;INDEX(eClassWave[],MATCH($H45,eClassWave[eClassWave],0),MATCH(N$1,eClassWave[#Headers],0)),ePool[Enemy Group ID]&amp;ePool[AffinityId]&amp;ePool[eClass],0)),"")</f>
        <v>2T_r1_Dark_Blade_e1</v>
      </c>
      <c r="O45" s="21" t="str">
        <f t="shared" si="12"/>
        <v/>
      </c>
      <c r="P45" t="str">
        <f t="array" ref="P45">IFERROR(INDEX(ePool[Enemy ID],MATCH($G45&amp;INDEX($E45:$F45,1,INDEX(Table12[],MATCH($I45,Table12[eCount],0),MATCH(P$1,Table12[#Headers],0)))&amp;INDEX(eClassWave[],MATCH($H45,eClassWave[eClassWave],0),MATCH(P$1,eClassWave[#Headers],0)),ePool[Enemy Group ID]&amp;ePool[AffinityId]&amp;ePool[eClass],0)),"")</f>
        <v/>
      </c>
      <c r="Q45" s="21" t="str">
        <f t="shared" si="13"/>
        <v/>
      </c>
      <c r="R45" t="str">
        <f t="array" ref="R45">IFERROR(INDEX(ePool[Enemy ID],MATCH($G45&amp;INDEX($E45:$F45,1,INDEX(Table12[],MATCH($I45,Table12[eCount],0),MATCH(R$1,Table12[#Headers],0)))&amp;INDEX(eClassWave[],MATCH($H45,eClassWave[eClassWave],0),MATCH(R$1,eClassWave[#Headers],0)),ePool[Enemy Group ID]&amp;ePool[AffinityId]&amp;ePool[eClass],0)),"")</f>
        <v/>
      </c>
      <c r="S45" t="str">
        <f>IFERROR(INDEX(Table10[Size],MATCH(INDEX(Enemies!$X:$X,MATCH('Enemy Waves'!J45,Enemies!$A:$A,0)),Table10[ID],0)),"")</f>
        <v>S</v>
      </c>
      <c r="U45" t="str">
        <f>IFERROR(INDEX(Table10[Size],MATCH(INDEX(Enemies!$X:$X,MATCH('Enemy Waves'!L45,Enemies!$A:$A,0)),Table10[ID],0)),"")</f>
        <v>S</v>
      </c>
      <c r="W45" t="str">
        <f>IFERROR(INDEX(Table10[Size],MATCH(INDEX(Enemies!$X:$X,MATCH('Enemy Waves'!N45,Enemies!$A:$A,0)),Table10[ID],0)),"")</f>
        <v>S</v>
      </c>
      <c r="Y45" t="str">
        <f>IFERROR(INDEX(Table10[Size],MATCH(INDEX(Enemies!$X:$X,MATCH('Enemy Waves'!P45,Enemies!$A:$A,0)),Table10[ID],0)),"")</f>
        <v/>
      </c>
      <c r="AA45" t="str">
        <f>IFERROR(INDEX(Table10[Size],MATCH(INDEX(Enemies!$X:$X,MATCH('Enemy Waves'!R45,Enemies!$A:$A,0)),Table10[ID],0)),"")</f>
        <v/>
      </c>
      <c r="AB45" s="52" t="str">
        <f>IF(COUNTIF(S45:AA45,"M")&gt;2,"!!!","")&amp;IFERROR(INDEX('OLD Mission Enemy Waves'!A:A,MATCH('Enemy Waves'!A45,'OLD Mission Enemy Waves'!D:D,0)),"--")</f>
        <v>15</v>
      </c>
      <c r="AG45">
        <f>INT(eClassWave[[#This Row],[eCount]]&amp;eClassWave[[#This Row],[2T]]&amp;eClassWave[[#This Row],[3T]]&amp;eClassWave[[#This Row],[4T]])</f>
        <v>4400</v>
      </c>
      <c r="AH45" s="52" t="s">
        <v>259</v>
      </c>
      <c r="AI45" s="52" t="s">
        <v>259</v>
      </c>
      <c r="AJ45" s="52" t="s">
        <v>259</v>
      </c>
      <c r="AK45" s="52" t="s">
        <v>259</v>
      </c>
      <c r="AL45" s="52"/>
      <c r="AM45">
        <f t="shared" si="15"/>
        <v>4</v>
      </c>
      <c r="AN45">
        <f t="shared" si="20"/>
        <v>4</v>
      </c>
      <c r="AO45">
        <f t="shared" si="20"/>
        <v>0</v>
      </c>
      <c r="AP45">
        <f t="shared" si="20"/>
        <v>0</v>
      </c>
      <c r="AQ45" t="str">
        <f t="shared" si="21"/>
        <v>400</v>
      </c>
      <c r="BI45" t="s">
        <v>410</v>
      </c>
    </row>
    <row r="46" spans="1:61">
      <c r="A46" s="29">
        <v>3120161</v>
      </c>
      <c r="B46" s="1" t="str">
        <f t="shared" si="8"/>
        <v>3T_r2_Fire_EmberMage_e1, 3T_r2_Water_Wizard_e1, 3T_r2_Water_Wizard_e1, 3T_r2_Fire_EmberMage_e1</v>
      </c>
      <c r="C46" s="60" t="str">
        <f t="shared" si="9"/>
        <v>4SMMS</v>
      </c>
      <c r="E46">
        <f>INDEX('OLD Mission Enemy Waves'!K:K,MATCH('Enemy Waves'!$A46,'OLD Mission Enemy Waves'!$D:$D,0))</f>
        <v>3</v>
      </c>
      <c r="F46">
        <f>INDEX('OLD Mission Enemy Waves'!L:L,MATCH('Enemy Waves'!$A46,'OLD Mission Enemy Waves'!$D:$D,0))</f>
        <v>1</v>
      </c>
      <c r="G46">
        <f>INDEX('OLD Mission Enemy Waves'!M:M,MATCH('Enemy Waves'!$A46,'OLD Mission Enemy Waves'!$D:$D,0))</f>
        <v>2</v>
      </c>
      <c r="H46">
        <f>INDEX('OLD Mission Enemy Waves'!N:N,MATCH('Enemy Waves'!$A46,'OLD Mission Enemy Waves'!$D:$D,0))</f>
        <v>4040</v>
      </c>
      <c r="I46">
        <f t="shared" si="14"/>
        <v>4</v>
      </c>
      <c r="J46" t="str">
        <f t="array" ref="J46">IFERROR(INDEX(ePool[Enemy ID],MATCH($G46&amp;INDEX($E46:$F46,1,INDEX(Table12[],MATCH($I46,Table12[eCount],0),MATCH(J$1,Table12[#Headers],0)))&amp;INDEX(eClassWave[],MATCH($H46,eClassWave[eClassWave],0),MATCH(J$1,eClassWave[#Headers],0)),ePool[Enemy Group ID]&amp;ePool[AffinityId]&amp;ePool[eClass],0)),"")</f>
        <v>3T_r2_Fire_EmberMage_e1</v>
      </c>
      <c r="K46" s="21" t="str">
        <f t="shared" si="10"/>
        <v xml:space="preserve">, </v>
      </c>
      <c r="L46" t="str">
        <f t="array" ref="L46">IFERROR(INDEX(ePool[Enemy ID],MATCH($G46&amp;INDEX($E46:$F46,1,INDEX(Table12[],MATCH($I46,Table12[eCount],0),MATCH(L$1,Table12[#Headers],0)))&amp;INDEX(eClassWave[],MATCH($H46,eClassWave[eClassWave],0),MATCH(L$1,eClassWave[#Headers],0)),ePool[Enemy Group ID]&amp;ePool[AffinityId]&amp;ePool[eClass],0)),"")</f>
        <v>3T_r2_Water_Wizard_e1</v>
      </c>
      <c r="M46" s="21" t="str">
        <f t="shared" si="11"/>
        <v xml:space="preserve">, </v>
      </c>
      <c r="N46" t="str">
        <f t="array" ref="N46">IFERROR(INDEX(ePool[Enemy ID],MATCH($G46&amp;INDEX($E46:$F46,1,INDEX(Table12[],MATCH($I46,Table12[eCount],0),MATCH(N$1,Table12[#Headers],0)))&amp;INDEX(eClassWave[],MATCH($H46,eClassWave[eClassWave],0),MATCH(N$1,eClassWave[#Headers],0)),ePool[Enemy Group ID]&amp;ePool[AffinityId]&amp;ePool[eClass],0)),"")</f>
        <v>3T_r2_Water_Wizard_e1</v>
      </c>
      <c r="O46" s="21" t="str">
        <f t="shared" si="12"/>
        <v xml:space="preserve">, </v>
      </c>
      <c r="P46" t="str">
        <f t="array" ref="P46">IFERROR(INDEX(ePool[Enemy ID],MATCH($G46&amp;INDEX($E46:$F46,1,INDEX(Table12[],MATCH($I46,Table12[eCount],0),MATCH(P$1,Table12[#Headers],0)))&amp;INDEX(eClassWave[],MATCH($H46,eClassWave[eClassWave],0),MATCH(P$1,eClassWave[#Headers],0)),ePool[Enemy Group ID]&amp;ePool[AffinityId]&amp;ePool[eClass],0)),"")</f>
        <v>3T_r2_Fire_EmberMage_e1</v>
      </c>
      <c r="Q46" s="21" t="str">
        <f t="shared" si="13"/>
        <v/>
      </c>
      <c r="R46" t="str">
        <f t="array" ref="R46">IFERROR(INDEX(ePool[Enemy ID],MATCH($G46&amp;INDEX($E46:$F46,1,INDEX(Table12[],MATCH($I46,Table12[eCount],0),MATCH(R$1,Table12[#Headers],0)))&amp;INDEX(eClassWave[],MATCH($H46,eClassWave[eClassWave],0),MATCH(R$1,eClassWave[#Headers],0)),ePool[Enemy Group ID]&amp;ePool[AffinityId]&amp;ePool[eClass],0)),"")</f>
        <v/>
      </c>
      <c r="S46" t="str">
        <f>IFERROR(INDEX(Table10[Size],MATCH(INDEX(Enemies!$X:$X,MATCH('Enemy Waves'!J46,Enemies!$A:$A,0)),Table10[ID],0)),"")</f>
        <v>S</v>
      </c>
      <c r="U46" t="str">
        <f>IFERROR(INDEX(Table10[Size],MATCH(INDEX(Enemies!$X:$X,MATCH('Enemy Waves'!L46,Enemies!$A:$A,0)),Table10[ID],0)),"")</f>
        <v>M</v>
      </c>
      <c r="W46" t="str">
        <f>IFERROR(INDEX(Table10[Size],MATCH(INDEX(Enemies!$X:$X,MATCH('Enemy Waves'!N46,Enemies!$A:$A,0)),Table10[ID],0)),"")</f>
        <v>M</v>
      </c>
      <c r="Y46" t="str">
        <f>IFERROR(INDEX(Table10[Size],MATCH(INDEX(Enemies!$X:$X,MATCH('Enemy Waves'!P46,Enemies!$A:$A,0)),Table10[ID],0)),"")</f>
        <v>S</v>
      </c>
      <c r="AA46" t="str">
        <f>IFERROR(INDEX(Table10[Size],MATCH(INDEX(Enemies!$X:$X,MATCH('Enemy Waves'!R46,Enemies!$A:$A,0)),Table10[ID],0)),"")</f>
        <v/>
      </c>
      <c r="AB46" s="52" t="str">
        <f>IF(COUNTIF(S46:AA46,"M")&gt;2,"!!!","")&amp;IFERROR(INDEX('OLD Mission Enemy Waves'!A:A,MATCH('Enemy Waves'!A46,'OLD Mission Enemy Waves'!D:D,0)),"--")</f>
        <v>16</v>
      </c>
      <c r="AG46">
        <f>INT(eClassWave[[#This Row],[eCount]]&amp;eClassWave[[#This Row],[2T]]&amp;eClassWave[[#This Row],[3T]]&amp;eClassWave[[#This Row],[4T]])</f>
        <v>4220</v>
      </c>
      <c r="AH46" s="52" t="s">
        <v>259</v>
      </c>
      <c r="AI46" s="52" t="s">
        <v>260</v>
      </c>
      <c r="AJ46" s="52" t="s">
        <v>260</v>
      </c>
      <c r="AK46" s="52" t="s">
        <v>259</v>
      </c>
      <c r="AL46" s="52"/>
      <c r="AM46">
        <f t="shared" si="15"/>
        <v>4</v>
      </c>
      <c r="AN46">
        <f t="shared" si="20"/>
        <v>2</v>
      </c>
      <c r="AO46">
        <f t="shared" si="20"/>
        <v>2</v>
      </c>
      <c r="AP46">
        <f t="shared" si="20"/>
        <v>0</v>
      </c>
      <c r="AQ46" t="str">
        <f t="shared" si="21"/>
        <v>220</v>
      </c>
      <c r="BI46" t="s">
        <v>410</v>
      </c>
    </row>
    <row r="47" spans="1:61">
      <c r="A47" s="29">
        <v>3120162</v>
      </c>
      <c r="B47" s="1" t="str">
        <f t="shared" si="8"/>
        <v>4T_r2_Water_Specter_e1, 3T_r2_Fire_EmberMage_e1, 4T_r2_Water_Specter_e1, 3T_r2_Fire_EmberMage_e1, 4T_r2_Water_Specter_e1</v>
      </c>
      <c r="C47" s="60" t="str">
        <f t="shared" si="9"/>
        <v>5SSSSS</v>
      </c>
      <c r="E47">
        <f>INDEX('OLD Mission Enemy Waves'!K:K,MATCH('Enemy Waves'!$A47,'OLD Mission Enemy Waves'!$D:$D,0))</f>
        <v>3</v>
      </c>
      <c r="F47">
        <f>INDEX('OLD Mission Enemy Waves'!L:L,MATCH('Enemy Waves'!$A47,'OLD Mission Enemy Waves'!$D:$D,0))</f>
        <v>1</v>
      </c>
      <c r="G47">
        <f>INDEX('OLD Mission Enemy Waves'!M:M,MATCH('Enemy Waves'!$A47,'OLD Mission Enemy Waves'!$D:$D,0))</f>
        <v>2</v>
      </c>
      <c r="H47">
        <f>INDEX('OLD Mission Enemy Waves'!N:N,MATCH('Enemy Waves'!$A47,'OLD Mission Enemy Waves'!$D:$D,0))</f>
        <v>5023</v>
      </c>
      <c r="I47">
        <f t="shared" si="14"/>
        <v>5</v>
      </c>
      <c r="J47" t="str">
        <f t="array" ref="J47">IFERROR(INDEX(ePool[Enemy ID],MATCH($G47&amp;INDEX($E47:$F47,1,INDEX(Table12[],MATCH($I47,Table12[eCount],0),MATCH(J$1,Table12[#Headers],0)))&amp;INDEX(eClassWave[],MATCH($H47,eClassWave[eClassWave],0),MATCH(J$1,eClassWave[#Headers],0)),ePool[Enemy Group ID]&amp;ePool[AffinityId]&amp;ePool[eClass],0)),"")</f>
        <v>4T_r2_Water_Specter_e1</v>
      </c>
      <c r="K47" s="21" t="str">
        <f t="shared" si="10"/>
        <v xml:space="preserve">, </v>
      </c>
      <c r="L47" t="str">
        <f t="array" ref="L47">IFERROR(INDEX(ePool[Enemy ID],MATCH($G47&amp;INDEX($E47:$F47,1,INDEX(Table12[],MATCH($I47,Table12[eCount],0),MATCH(L$1,Table12[#Headers],0)))&amp;INDEX(eClassWave[],MATCH($H47,eClassWave[eClassWave],0),MATCH(L$1,eClassWave[#Headers],0)),ePool[Enemy Group ID]&amp;ePool[AffinityId]&amp;ePool[eClass],0)),"")</f>
        <v>3T_r2_Fire_EmberMage_e1</v>
      </c>
      <c r="M47" s="21" t="str">
        <f t="shared" si="11"/>
        <v xml:space="preserve">, </v>
      </c>
      <c r="N47" t="str">
        <f t="array" ref="N47">IFERROR(INDEX(ePool[Enemy ID],MATCH($G47&amp;INDEX($E47:$F47,1,INDEX(Table12[],MATCH($I47,Table12[eCount],0),MATCH(N$1,Table12[#Headers],0)))&amp;INDEX(eClassWave[],MATCH($H47,eClassWave[eClassWave],0),MATCH(N$1,eClassWave[#Headers],0)),ePool[Enemy Group ID]&amp;ePool[AffinityId]&amp;ePool[eClass],0)),"")</f>
        <v>4T_r2_Water_Specter_e1</v>
      </c>
      <c r="O47" s="21" t="str">
        <f t="shared" si="12"/>
        <v xml:space="preserve">, </v>
      </c>
      <c r="P47" t="str">
        <f t="array" ref="P47">IFERROR(INDEX(ePool[Enemy ID],MATCH($G47&amp;INDEX($E47:$F47,1,INDEX(Table12[],MATCH($I47,Table12[eCount],0),MATCH(P$1,Table12[#Headers],0)))&amp;INDEX(eClassWave[],MATCH($H47,eClassWave[eClassWave],0),MATCH(P$1,eClassWave[#Headers],0)),ePool[Enemy Group ID]&amp;ePool[AffinityId]&amp;ePool[eClass],0)),"")</f>
        <v>3T_r2_Fire_EmberMage_e1</v>
      </c>
      <c r="Q47" s="21" t="str">
        <f t="shared" si="13"/>
        <v xml:space="preserve">, </v>
      </c>
      <c r="R47" t="str">
        <f t="array" ref="R47">IFERROR(INDEX(ePool[Enemy ID],MATCH($G47&amp;INDEX($E47:$F47,1,INDEX(Table12[],MATCH($I47,Table12[eCount],0),MATCH(R$1,Table12[#Headers],0)))&amp;INDEX(eClassWave[],MATCH($H47,eClassWave[eClassWave],0),MATCH(R$1,eClassWave[#Headers],0)),ePool[Enemy Group ID]&amp;ePool[AffinityId]&amp;ePool[eClass],0)),"")</f>
        <v>4T_r2_Water_Specter_e1</v>
      </c>
      <c r="S47" t="str">
        <f>IFERROR(INDEX(Table10[Size],MATCH(INDEX(Enemies!$X:$X,MATCH('Enemy Waves'!J47,Enemies!$A:$A,0)),Table10[ID],0)),"")</f>
        <v>S</v>
      </c>
      <c r="U47" t="str">
        <f>IFERROR(INDEX(Table10[Size],MATCH(INDEX(Enemies!$X:$X,MATCH('Enemy Waves'!L47,Enemies!$A:$A,0)),Table10[ID],0)),"")</f>
        <v>S</v>
      </c>
      <c r="W47" t="str">
        <f>IFERROR(INDEX(Table10[Size],MATCH(INDEX(Enemies!$X:$X,MATCH('Enemy Waves'!N47,Enemies!$A:$A,0)),Table10[ID],0)),"")</f>
        <v>S</v>
      </c>
      <c r="Y47" t="str">
        <f>IFERROR(INDEX(Table10[Size],MATCH(INDEX(Enemies!$X:$X,MATCH('Enemy Waves'!P47,Enemies!$A:$A,0)),Table10[ID],0)),"")</f>
        <v>S</v>
      </c>
      <c r="AA47" t="str">
        <f>IFERROR(INDEX(Table10[Size],MATCH(INDEX(Enemies!$X:$X,MATCH('Enemy Waves'!R47,Enemies!$A:$A,0)),Table10[ID],0)),"")</f>
        <v>S</v>
      </c>
      <c r="AB47" s="52" t="str">
        <f>IF(COUNTIF(S47:AA47,"M")&gt;2,"!!!","")&amp;IFERROR(INDEX('OLD Mission Enemy Waves'!A:A,MATCH('Enemy Waves'!A47,'OLD Mission Enemy Waves'!D:D,0)),"--")</f>
        <v>16</v>
      </c>
      <c r="AG47">
        <f>INT(eClassWave[[#This Row],[eCount]]&amp;eClassWave[[#This Row],[2T]]&amp;eClassWave[[#This Row],[3T]]&amp;eClassWave[[#This Row],[4T]])</f>
        <v>4211</v>
      </c>
      <c r="AH47" s="52" t="s">
        <v>259</v>
      </c>
      <c r="AI47" s="52" t="s">
        <v>260</v>
      </c>
      <c r="AJ47" s="52" t="s">
        <v>257</v>
      </c>
      <c r="AK47" s="52" t="s">
        <v>259</v>
      </c>
      <c r="AM47">
        <f t="shared" si="15"/>
        <v>4</v>
      </c>
      <c r="AN47">
        <f t="shared" si="20"/>
        <v>2</v>
      </c>
      <c r="AO47">
        <f t="shared" si="20"/>
        <v>1</v>
      </c>
      <c r="AP47">
        <f t="shared" si="20"/>
        <v>1</v>
      </c>
      <c r="AQ47" t="str">
        <f t="shared" si="21"/>
        <v>211</v>
      </c>
      <c r="BI47" t="s">
        <v>410</v>
      </c>
    </row>
    <row r="48" spans="1:61">
      <c r="A48" s="29">
        <v>3120171</v>
      </c>
      <c r="B48" s="1" t="str">
        <f t="shared" si="8"/>
        <v>2T_r1_Water_Reaver_e1, 4T_r2_Water_Specter_e1</v>
      </c>
      <c r="C48" s="60" t="str">
        <f t="shared" si="9"/>
        <v>2SS</v>
      </c>
      <c r="E48">
        <f>INDEX('OLD Mission Enemy Waves'!K:K,MATCH('Enemy Waves'!$A48,'OLD Mission Enemy Waves'!$D:$D,0))</f>
        <v>3</v>
      </c>
      <c r="F48">
        <f>INDEX('OLD Mission Enemy Waves'!L:L,MATCH('Enemy Waves'!$A48,'OLD Mission Enemy Waves'!$D:$D,0))</f>
        <v>1</v>
      </c>
      <c r="G48">
        <f>INDEX('OLD Mission Enemy Waves'!M:M,MATCH('Enemy Waves'!$A48,'OLD Mission Enemy Waves'!$D:$D,0))</f>
        <v>2</v>
      </c>
      <c r="H48">
        <f>INDEX('OLD Mission Enemy Waves'!N:N,MATCH('Enemy Waves'!$A48,'OLD Mission Enemy Waves'!$D:$D,0))</f>
        <v>2101</v>
      </c>
      <c r="I48">
        <f t="shared" si="14"/>
        <v>2</v>
      </c>
      <c r="J48" t="str">
        <f t="array" ref="J48">IFERROR(INDEX(ePool[Enemy ID],MATCH($G48&amp;INDEX($E48:$F48,1,INDEX(Table12[],MATCH($I48,Table12[eCount],0),MATCH(J$1,Table12[#Headers],0)))&amp;INDEX(eClassWave[],MATCH($H48,eClassWave[eClassWave],0),MATCH(J$1,eClassWave[#Headers],0)),ePool[Enemy Group ID]&amp;ePool[AffinityId]&amp;ePool[eClass],0)),"")</f>
        <v>2T_r1_Water_Reaver_e1</v>
      </c>
      <c r="K48" s="21" t="str">
        <f t="shared" si="10"/>
        <v xml:space="preserve">, </v>
      </c>
      <c r="L48" t="str">
        <f t="array" ref="L48">IFERROR(INDEX(ePool[Enemy ID],MATCH($G48&amp;INDEX($E48:$F48,1,INDEX(Table12[],MATCH($I48,Table12[eCount],0),MATCH(L$1,Table12[#Headers],0)))&amp;INDEX(eClassWave[],MATCH($H48,eClassWave[eClassWave],0),MATCH(L$1,eClassWave[#Headers],0)),ePool[Enemy Group ID]&amp;ePool[AffinityId]&amp;ePool[eClass],0)),"")</f>
        <v>4T_r2_Water_Specter_e1</v>
      </c>
      <c r="M48" s="21" t="str">
        <f t="shared" si="11"/>
        <v/>
      </c>
      <c r="N48" t="str">
        <f t="array" ref="N48">IFERROR(INDEX(ePool[Enemy ID],MATCH($G48&amp;INDEX($E48:$F48,1,INDEX(Table12[],MATCH($I48,Table12[eCount],0),MATCH(N$1,Table12[#Headers],0)))&amp;INDEX(eClassWave[],MATCH($H48,eClassWave[eClassWave],0),MATCH(N$1,eClassWave[#Headers],0)),ePool[Enemy Group ID]&amp;ePool[AffinityId]&amp;ePool[eClass],0)),"")</f>
        <v/>
      </c>
      <c r="O48" s="21" t="str">
        <f t="shared" si="12"/>
        <v/>
      </c>
      <c r="P48" t="str">
        <f t="array" ref="P48">IFERROR(INDEX(ePool[Enemy ID],MATCH($G48&amp;INDEX($E48:$F48,1,INDEX(Table12[],MATCH($I48,Table12[eCount],0),MATCH(P$1,Table12[#Headers],0)))&amp;INDEX(eClassWave[],MATCH($H48,eClassWave[eClassWave],0),MATCH(P$1,eClassWave[#Headers],0)),ePool[Enemy Group ID]&amp;ePool[AffinityId]&amp;ePool[eClass],0)),"")</f>
        <v/>
      </c>
      <c r="Q48" s="21" t="str">
        <f t="shared" si="13"/>
        <v/>
      </c>
      <c r="R48" t="str">
        <f t="array" ref="R48">IFERROR(INDEX(ePool[Enemy ID],MATCH($G48&amp;INDEX($E48:$F48,1,INDEX(Table12[],MATCH($I48,Table12[eCount],0),MATCH(R$1,Table12[#Headers],0)))&amp;INDEX(eClassWave[],MATCH($H48,eClassWave[eClassWave],0),MATCH(R$1,eClassWave[#Headers],0)),ePool[Enemy Group ID]&amp;ePool[AffinityId]&amp;ePool[eClass],0)),"")</f>
        <v/>
      </c>
      <c r="S48" t="str">
        <f>IFERROR(INDEX(Table10[Size],MATCH(INDEX(Enemies!$X:$X,MATCH('Enemy Waves'!J48,Enemies!$A:$A,0)),Table10[ID],0)),"")</f>
        <v>S</v>
      </c>
      <c r="U48" t="str">
        <f>IFERROR(INDEX(Table10[Size],MATCH(INDEX(Enemies!$X:$X,MATCH('Enemy Waves'!L48,Enemies!$A:$A,0)),Table10[ID],0)),"")</f>
        <v>S</v>
      </c>
      <c r="W48" t="str">
        <f>IFERROR(INDEX(Table10[Size],MATCH(INDEX(Enemies!$X:$X,MATCH('Enemy Waves'!N48,Enemies!$A:$A,0)),Table10[ID],0)),"")</f>
        <v/>
      </c>
      <c r="Y48" t="str">
        <f>IFERROR(INDEX(Table10[Size],MATCH(INDEX(Enemies!$X:$X,MATCH('Enemy Waves'!P48,Enemies!$A:$A,0)),Table10[ID],0)),"")</f>
        <v/>
      </c>
      <c r="AA48" t="str">
        <f>IFERROR(INDEX(Table10[Size],MATCH(INDEX(Enemies!$X:$X,MATCH('Enemy Waves'!R48,Enemies!$A:$A,0)),Table10[ID],0)),"")</f>
        <v/>
      </c>
      <c r="AB48" s="52" t="str">
        <f>IF(COUNTIF(S48:AA48,"M")&gt;2,"!!!","")&amp;IFERROR(INDEX('OLD Mission Enemy Waves'!A:A,MATCH('Enemy Waves'!A48,'OLD Mission Enemy Waves'!D:D,0)),"--")</f>
        <v>17</v>
      </c>
      <c r="AG48">
        <f>INT(eClassWave[[#This Row],[eCount]]&amp;eClassWave[[#This Row],[2T]]&amp;eClassWave[[#This Row],[3T]]&amp;eClassWave[[#This Row],[4T]])</f>
        <v>4202</v>
      </c>
      <c r="AH48" s="52" t="s">
        <v>259</v>
      </c>
      <c r="AI48" s="52" t="s">
        <v>257</v>
      </c>
      <c r="AJ48" s="52" t="s">
        <v>257</v>
      </c>
      <c r="AK48" s="52" t="s">
        <v>259</v>
      </c>
      <c r="AL48" s="52"/>
      <c r="AM48">
        <f t="shared" si="15"/>
        <v>4</v>
      </c>
      <c r="AN48">
        <f t="shared" si="20"/>
        <v>2</v>
      </c>
      <c r="AO48">
        <f t="shared" si="20"/>
        <v>0</v>
      </c>
      <c r="AP48">
        <f t="shared" si="20"/>
        <v>2</v>
      </c>
      <c r="AQ48" t="str">
        <f t="shared" si="21"/>
        <v>202</v>
      </c>
      <c r="AR48" s="21"/>
      <c r="AS48" s="21"/>
      <c r="AT48" s="21"/>
      <c r="AU48" s="21"/>
      <c r="BI48" t="s">
        <v>410</v>
      </c>
    </row>
    <row r="49" spans="1:61">
      <c r="A49" s="29">
        <v>3120172</v>
      </c>
      <c r="B49" s="1" t="str">
        <f t="shared" si="8"/>
        <v>3T_r2_Fire_EmberMage_e1, 3T_r2_Water_Wizard_e1, 3T_r2_Water_Wizard_e1, 3T_r2_Fire_EmberMage_e1</v>
      </c>
      <c r="C49" s="60" t="str">
        <f t="shared" si="9"/>
        <v>4SMMS</v>
      </c>
      <c r="E49">
        <f>INDEX('OLD Mission Enemy Waves'!K:K,MATCH('Enemy Waves'!$A49,'OLD Mission Enemy Waves'!$D:$D,0))</f>
        <v>3</v>
      </c>
      <c r="F49">
        <f>INDEX('OLD Mission Enemy Waves'!L:L,MATCH('Enemy Waves'!$A49,'OLD Mission Enemy Waves'!$D:$D,0))</f>
        <v>1</v>
      </c>
      <c r="G49">
        <f>INDEX('OLD Mission Enemy Waves'!M:M,MATCH('Enemy Waves'!$A49,'OLD Mission Enemy Waves'!$D:$D,0))</f>
        <v>2</v>
      </c>
      <c r="H49">
        <f>INDEX('OLD Mission Enemy Waves'!N:N,MATCH('Enemy Waves'!$A49,'OLD Mission Enemy Waves'!$D:$D,0))</f>
        <v>4040</v>
      </c>
      <c r="I49">
        <f t="shared" si="14"/>
        <v>4</v>
      </c>
      <c r="J49" t="str">
        <f t="array" ref="J49">IFERROR(INDEX(ePool[Enemy ID],MATCH($G49&amp;INDEX($E49:$F49,1,INDEX(Table12[],MATCH($I49,Table12[eCount],0),MATCH(J$1,Table12[#Headers],0)))&amp;INDEX(eClassWave[],MATCH($H49,eClassWave[eClassWave],0),MATCH(J$1,eClassWave[#Headers],0)),ePool[Enemy Group ID]&amp;ePool[AffinityId]&amp;ePool[eClass],0)),"")</f>
        <v>3T_r2_Fire_EmberMage_e1</v>
      </c>
      <c r="K49" s="21" t="str">
        <f t="shared" si="10"/>
        <v xml:space="preserve">, </v>
      </c>
      <c r="L49" t="str">
        <f t="array" ref="L49">IFERROR(INDEX(ePool[Enemy ID],MATCH($G49&amp;INDEX($E49:$F49,1,INDEX(Table12[],MATCH($I49,Table12[eCount],0),MATCH(L$1,Table12[#Headers],0)))&amp;INDEX(eClassWave[],MATCH($H49,eClassWave[eClassWave],0),MATCH(L$1,eClassWave[#Headers],0)),ePool[Enemy Group ID]&amp;ePool[AffinityId]&amp;ePool[eClass],0)),"")</f>
        <v>3T_r2_Water_Wizard_e1</v>
      </c>
      <c r="M49" s="21" t="str">
        <f t="shared" si="11"/>
        <v xml:space="preserve">, </v>
      </c>
      <c r="N49" t="str">
        <f t="array" ref="N49">IFERROR(INDEX(ePool[Enemy ID],MATCH($G49&amp;INDEX($E49:$F49,1,INDEX(Table12[],MATCH($I49,Table12[eCount],0),MATCH(N$1,Table12[#Headers],0)))&amp;INDEX(eClassWave[],MATCH($H49,eClassWave[eClassWave],0),MATCH(N$1,eClassWave[#Headers],0)),ePool[Enemy Group ID]&amp;ePool[AffinityId]&amp;ePool[eClass],0)),"")</f>
        <v>3T_r2_Water_Wizard_e1</v>
      </c>
      <c r="O49" s="21" t="str">
        <f t="shared" si="12"/>
        <v xml:space="preserve">, </v>
      </c>
      <c r="P49" t="str">
        <f t="array" ref="P49">IFERROR(INDEX(ePool[Enemy ID],MATCH($G49&amp;INDEX($E49:$F49,1,INDEX(Table12[],MATCH($I49,Table12[eCount],0),MATCH(P$1,Table12[#Headers],0)))&amp;INDEX(eClassWave[],MATCH($H49,eClassWave[eClassWave],0),MATCH(P$1,eClassWave[#Headers],0)),ePool[Enemy Group ID]&amp;ePool[AffinityId]&amp;ePool[eClass],0)),"")</f>
        <v>3T_r2_Fire_EmberMage_e1</v>
      </c>
      <c r="Q49" s="21" t="str">
        <f t="shared" si="13"/>
        <v/>
      </c>
      <c r="R49" t="str">
        <f t="array" ref="R49">IFERROR(INDEX(ePool[Enemy ID],MATCH($G49&amp;INDEX($E49:$F49,1,INDEX(Table12[],MATCH($I49,Table12[eCount],0),MATCH(R$1,Table12[#Headers],0)))&amp;INDEX(eClassWave[],MATCH($H49,eClassWave[eClassWave],0),MATCH(R$1,eClassWave[#Headers],0)),ePool[Enemy Group ID]&amp;ePool[AffinityId]&amp;ePool[eClass],0)),"")</f>
        <v/>
      </c>
      <c r="S49" t="str">
        <f>IFERROR(INDEX(Table10[Size],MATCH(INDEX(Enemies!$X:$X,MATCH('Enemy Waves'!J49,Enemies!$A:$A,0)),Table10[ID],0)),"")</f>
        <v>S</v>
      </c>
      <c r="U49" t="str">
        <f>IFERROR(INDEX(Table10[Size],MATCH(INDEX(Enemies!$X:$X,MATCH('Enemy Waves'!L49,Enemies!$A:$A,0)),Table10[ID],0)),"")</f>
        <v>M</v>
      </c>
      <c r="W49" t="str">
        <f>IFERROR(INDEX(Table10[Size],MATCH(INDEX(Enemies!$X:$X,MATCH('Enemy Waves'!N49,Enemies!$A:$A,0)),Table10[ID],0)),"")</f>
        <v>M</v>
      </c>
      <c r="Y49" t="str">
        <f>IFERROR(INDEX(Table10[Size],MATCH(INDEX(Enemies!$X:$X,MATCH('Enemy Waves'!P49,Enemies!$A:$A,0)),Table10[ID],0)),"")</f>
        <v>S</v>
      </c>
      <c r="AA49" t="str">
        <f>IFERROR(INDEX(Table10[Size],MATCH(INDEX(Enemies!$X:$X,MATCH('Enemy Waves'!R49,Enemies!$A:$A,0)),Table10[ID],0)),"")</f>
        <v/>
      </c>
      <c r="AB49" s="52" t="str">
        <f>IF(COUNTIF(S49:AA49,"M")&gt;2,"!!!","")&amp;IFERROR(INDEX('OLD Mission Enemy Waves'!A:A,MATCH('Enemy Waves'!A49,'OLD Mission Enemy Waves'!D:D,0)),"--")</f>
        <v>17</v>
      </c>
      <c r="AG49">
        <f>INT(eClassWave[[#This Row],[eCount]]&amp;eClassWave[[#This Row],[2T]]&amp;eClassWave[[#This Row],[3T]]&amp;eClassWave[[#This Row],[4T]])</f>
        <v>4040</v>
      </c>
      <c r="AH49" s="52" t="s">
        <v>260</v>
      </c>
      <c r="AI49" s="52" t="s">
        <v>260</v>
      </c>
      <c r="AJ49" s="52" t="s">
        <v>260</v>
      </c>
      <c r="AK49" s="52" t="s">
        <v>260</v>
      </c>
      <c r="AL49" s="52"/>
      <c r="AM49">
        <f t="shared" si="15"/>
        <v>4</v>
      </c>
      <c r="AN49">
        <f t="shared" si="20"/>
        <v>0</v>
      </c>
      <c r="AO49">
        <f t="shared" si="20"/>
        <v>4</v>
      </c>
      <c r="AP49">
        <f t="shared" si="20"/>
        <v>0</v>
      </c>
      <c r="AQ49" t="str">
        <f t="shared" si="21"/>
        <v>040</v>
      </c>
      <c r="AR49" s="21"/>
      <c r="AS49" s="21"/>
      <c r="AT49" s="21"/>
      <c r="AU49" s="21"/>
      <c r="BI49" t="s">
        <v>410</v>
      </c>
    </row>
    <row r="50" spans="1:61">
      <c r="A50" s="29">
        <v>3120173</v>
      </c>
      <c r="B50" s="1" t="str">
        <f t="shared" si="8"/>
        <v>3T_r2_Water_Wizard_e1, 4T_r2_Water_Specter_e1</v>
      </c>
      <c r="C50" s="60" t="str">
        <f t="shared" si="9"/>
        <v>2MS</v>
      </c>
      <c r="E50">
        <f>INDEX('OLD Mission Enemy Waves'!K:K,MATCH('Enemy Waves'!$A50,'OLD Mission Enemy Waves'!$D:$D,0))</f>
        <v>3</v>
      </c>
      <c r="F50">
        <f>INDEX('OLD Mission Enemy Waves'!L:L,MATCH('Enemy Waves'!$A50,'OLD Mission Enemy Waves'!$D:$D,0))</f>
        <v>1</v>
      </c>
      <c r="G50">
        <f>INDEX('OLD Mission Enemy Waves'!M:M,MATCH('Enemy Waves'!$A50,'OLD Mission Enemy Waves'!$D:$D,0))</f>
        <v>2</v>
      </c>
      <c r="H50">
        <f>INDEX('OLD Mission Enemy Waves'!N:N,MATCH('Enemy Waves'!$A50,'OLD Mission Enemy Waves'!$D:$D,0))</f>
        <v>2011</v>
      </c>
      <c r="I50">
        <f t="shared" si="14"/>
        <v>2</v>
      </c>
      <c r="J50" t="str">
        <f t="array" ref="J50">IFERROR(INDEX(ePool[Enemy ID],MATCH($G50&amp;INDEX($E50:$F50,1,INDEX(Table12[],MATCH($I50,Table12[eCount],0),MATCH(J$1,Table12[#Headers],0)))&amp;INDEX(eClassWave[],MATCH($H50,eClassWave[eClassWave],0),MATCH(J$1,eClassWave[#Headers],0)),ePool[Enemy Group ID]&amp;ePool[AffinityId]&amp;ePool[eClass],0)),"")</f>
        <v>3T_r2_Water_Wizard_e1</v>
      </c>
      <c r="K50" s="21" t="str">
        <f t="shared" si="10"/>
        <v xml:space="preserve">, </v>
      </c>
      <c r="L50" t="str">
        <f t="array" ref="L50">IFERROR(INDEX(ePool[Enemy ID],MATCH($G50&amp;INDEX($E50:$F50,1,INDEX(Table12[],MATCH($I50,Table12[eCount],0),MATCH(L$1,Table12[#Headers],0)))&amp;INDEX(eClassWave[],MATCH($H50,eClassWave[eClassWave],0),MATCH(L$1,eClassWave[#Headers],0)),ePool[Enemy Group ID]&amp;ePool[AffinityId]&amp;ePool[eClass],0)),"")</f>
        <v>4T_r2_Water_Specter_e1</v>
      </c>
      <c r="M50" s="21" t="str">
        <f t="shared" si="11"/>
        <v/>
      </c>
      <c r="N50" t="str">
        <f t="array" ref="N50">IFERROR(INDEX(ePool[Enemy ID],MATCH($G50&amp;INDEX($E50:$F50,1,INDEX(Table12[],MATCH($I50,Table12[eCount],0),MATCH(N$1,Table12[#Headers],0)))&amp;INDEX(eClassWave[],MATCH($H50,eClassWave[eClassWave],0),MATCH(N$1,eClassWave[#Headers],0)),ePool[Enemy Group ID]&amp;ePool[AffinityId]&amp;ePool[eClass],0)),"")</f>
        <v/>
      </c>
      <c r="O50" s="21" t="str">
        <f t="shared" si="12"/>
        <v/>
      </c>
      <c r="P50" t="str">
        <f t="array" ref="P50">IFERROR(INDEX(ePool[Enemy ID],MATCH($G50&amp;INDEX($E50:$F50,1,INDEX(Table12[],MATCH($I50,Table12[eCount],0),MATCH(P$1,Table12[#Headers],0)))&amp;INDEX(eClassWave[],MATCH($H50,eClassWave[eClassWave],0),MATCH(P$1,eClassWave[#Headers],0)),ePool[Enemy Group ID]&amp;ePool[AffinityId]&amp;ePool[eClass],0)),"")</f>
        <v/>
      </c>
      <c r="Q50" s="21" t="str">
        <f t="shared" si="13"/>
        <v/>
      </c>
      <c r="R50" t="str">
        <f t="array" ref="R50">IFERROR(INDEX(ePool[Enemy ID],MATCH($G50&amp;INDEX($E50:$F50,1,INDEX(Table12[],MATCH($I50,Table12[eCount],0),MATCH(R$1,Table12[#Headers],0)))&amp;INDEX(eClassWave[],MATCH($H50,eClassWave[eClassWave],0),MATCH(R$1,eClassWave[#Headers],0)),ePool[Enemy Group ID]&amp;ePool[AffinityId]&amp;ePool[eClass],0)),"")</f>
        <v/>
      </c>
      <c r="S50" t="str">
        <f>IFERROR(INDEX(Table10[Size],MATCH(INDEX(Enemies!$X:$X,MATCH('Enemy Waves'!J50,Enemies!$A:$A,0)),Table10[ID],0)),"")</f>
        <v>M</v>
      </c>
      <c r="U50" t="str">
        <f>IFERROR(INDEX(Table10[Size],MATCH(INDEX(Enemies!$X:$X,MATCH('Enemy Waves'!L50,Enemies!$A:$A,0)),Table10[ID],0)),"")</f>
        <v>S</v>
      </c>
      <c r="W50" t="str">
        <f>IFERROR(INDEX(Table10[Size],MATCH(INDEX(Enemies!$X:$X,MATCH('Enemy Waves'!N50,Enemies!$A:$A,0)),Table10[ID],0)),"")</f>
        <v/>
      </c>
      <c r="Y50" t="str">
        <f>IFERROR(INDEX(Table10[Size],MATCH(INDEX(Enemies!$X:$X,MATCH('Enemy Waves'!P50,Enemies!$A:$A,0)),Table10[ID],0)),"")</f>
        <v/>
      </c>
      <c r="AA50" t="str">
        <f>IFERROR(INDEX(Table10[Size],MATCH(INDEX(Enemies!$X:$X,MATCH('Enemy Waves'!R50,Enemies!$A:$A,0)),Table10[ID],0)),"")</f>
        <v/>
      </c>
      <c r="AB50" s="52" t="str">
        <f>IF(COUNTIF(S50:AA50,"M")&gt;2,"!!!","")&amp;IFERROR(INDEX('OLD Mission Enemy Waves'!A:A,MATCH('Enemy Waves'!A50,'OLD Mission Enemy Waves'!D:D,0)),"--")</f>
        <v>17</v>
      </c>
      <c r="AG50">
        <f>INT(eClassWave[[#This Row],[eCount]]&amp;eClassWave[[#This Row],[2T]]&amp;eClassWave[[#This Row],[3T]]&amp;eClassWave[[#This Row],[4T]])</f>
        <v>4022</v>
      </c>
      <c r="AH50" s="52" t="s">
        <v>260</v>
      </c>
      <c r="AI50" s="52" t="s">
        <v>257</v>
      </c>
      <c r="AJ50" s="52" t="s">
        <v>257</v>
      </c>
      <c r="AK50" s="52" t="s">
        <v>260</v>
      </c>
      <c r="AL50" s="52"/>
      <c r="AM50">
        <f t="shared" si="15"/>
        <v>4</v>
      </c>
      <c r="AN50">
        <f t="shared" si="20"/>
        <v>0</v>
      </c>
      <c r="AO50">
        <f t="shared" si="20"/>
        <v>2</v>
      </c>
      <c r="AP50">
        <f t="shared" si="20"/>
        <v>2</v>
      </c>
      <c r="AQ50" t="str">
        <f t="shared" si="21"/>
        <v>022</v>
      </c>
      <c r="AR50" s="21"/>
      <c r="AS50" s="21"/>
      <c r="AT50" s="21"/>
      <c r="AU50" s="21"/>
      <c r="BI50" t="s">
        <v>410</v>
      </c>
    </row>
    <row r="51" spans="1:61">
      <c r="A51" s="29">
        <v>3120181</v>
      </c>
      <c r="B51" s="1" t="str">
        <f t="shared" si="8"/>
        <v>2T_r1_Water_Reaver_e1, 4T_r2_Water_Specter_e1</v>
      </c>
      <c r="C51" s="60" t="str">
        <f t="shared" si="9"/>
        <v>2SS</v>
      </c>
      <c r="E51">
        <f>INDEX('OLD Mission Enemy Waves'!K:K,MATCH('Enemy Waves'!$A51,'OLD Mission Enemy Waves'!$D:$D,0))</f>
        <v>3</v>
      </c>
      <c r="F51">
        <f>INDEX('OLD Mission Enemy Waves'!L:L,MATCH('Enemy Waves'!$A51,'OLD Mission Enemy Waves'!$D:$D,0))</f>
        <v>1</v>
      </c>
      <c r="G51">
        <f>INDEX('OLD Mission Enemy Waves'!M:M,MATCH('Enemy Waves'!$A51,'OLD Mission Enemy Waves'!$D:$D,0))</f>
        <v>2</v>
      </c>
      <c r="H51">
        <f>INDEX('OLD Mission Enemy Waves'!N:N,MATCH('Enemy Waves'!$A51,'OLD Mission Enemy Waves'!$D:$D,0))</f>
        <v>2101</v>
      </c>
      <c r="I51">
        <f t="shared" si="14"/>
        <v>2</v>
      </c>
      <c r="J51" t="str">
        <f t="array" ref="J51">IFERROR(INDEX(ePool[Enemy ID],MATCH($G51&amp;INDEX($E51:$F51,1,INDEX(Table12[],MATCH($I51,Table12[eCount],0),MATCH(J$1,Table12[#Headers],0)))&amp;INDEX(eClassWave[],MATCH($H51,eClassWave[eClassWave],0),MATCH(J$1,eClassWave[#Headers],0)),ePool[Enemy Group ID]&amp;ePool[AffinityId]&amp;ePool[eClass],0)),"")</f>
        <v>2T_r1_Water_Reaver_e1</v>
      </c>
      <c r="K51" s="21" t="str">
        <f t="shared" si="10"/>
        <v xml:space="preserve">, </v>
      </c>
      <c r="L51" t="str">
        <f t="array" ref="L51">IFERROR(INDEX(ePool[Enemy ID],MATCH($G51&amp;INDEX($E51:$F51,1,INDEX(Table12[],MATCH($I51,Table12[eCount],0),MATCH(L$1,Table12[#Headers],0)))&amp;INDEX(eClassWave[],MATCH($H51,eClassWave[eClassWave],0),MATCH(L$1,eClassWave[#Headers],0)),ePool[Enemy Group ID]&amp;ePool[AffinityId]&amp;ePool[eClass],0)),"")</f>
        <v>4T_r2_Water_Specter_e1</v>
      </c>
      <c r="M51" s="21" t="str">
        <f t="shared" si="11"/>
        <v/>
      </c>
      <c r="N51" t="str">
        <f t="array" ref="N51">IFERROR(INDEX(ePool[Enemy ID],MATCH($G51&amp;INDEX($E51:$F51,1,INDEX(Table12[],MATCH($I51,Table12[eCount],0),MATCH(N$1,Table12[#Headers],0)))&amp;INDEX(eClassWave[],MATCH($H51,eClassWave[eClassWave],0),MATCH(N$1,eClassWave[#Headers],0)),ePool[Enemy Group ID]&amp;ePool[AffinityId]&amp;ePool[eClass],0)),"")</f>
        <v/>
      </c>
      <c r="O51" s="21" t="str">
        <f t="shared" si="12"/>
        <v/>
      </c>
      <c r="P51" t="str">
        <f t="array" ref="P51">IFERROR(INDEX(ePool[Enemy ID],MATCH($G51&amp;INDEX($E51:$F51,1,INDEX(Table12[],MATCH($I51,Table12[eCount],0),MATCH(P$1,Table12[#Headers],0)))&amp;INDEX(eClassWave[],MATCH($H51,eClassWave[eClassWave],0),MATCH(P$1,eClassWave[#Headers],0)),ePool[Enemy Group ID]&amp;ePool[AffinityId]&amp;ePool[eClass],0)),"")</f>
        <v/>
      </c>
      <c r="Q51" s="21" t="str">
        <f t="shared" si="13"/>
        <v/>
      </c>
      <c r="R51" t="str">
        <f t="array" ref="R51">IFERROR(INDEX(ePool[Enemy ID],MATCH($G51&amp;INDEX($E51:$F51,1,INDEX(Table12[],MATCH($I51,Table12[eCount],0),MATCH(R$1,Table12[#Headers],0)))&amp;INDEX(eClassWave[],MATCH($H51,eClassWave[eClassWave],0),MATCH(R$1,eClassWave[#Headers],0)),ePool[Enemy Group ID]&amp;ePool[AffinityId]&amp;ePool[eClass],0)),"")</f>
        <v/>
      </c>
      <c r="S51" t="str">
        <f>IFERROR(INDEX(Table10[Size],MATCH(INDEX(Enemies!$X:$X,MATCH('Enemy Waves'!J51,Enemies!$A:$A,0)),Table10[ID],0)),"")</f>
        <v>S</v>
      </c>
      <c r="U51" t="str">
        <f>IFERROR(INDEX(Table10[Size],MATCH(INDEX(Enemies!$X:$X,MATCH('Enemy Waves'!L51,Enemies!$A:$A,0)),Table10[ID],0)),"")</f>
        <v>S</v>
      </c>
      <c r="W51" t="str">
        <f>IFERROR(INDEX(Table10[Size],MATCH(INDEX(Enemies!$X:$X,MATCH('Enemy Waves'!N51,Enemies!$A:$A,0)),Table10[ID],0)),"")</f>
        <v/>
      </c>
      <c r="Y51" t="str">
        <f>IFERROR(INDEX(Table10[Size],MATCH(INDEX(Enemies!$X:$X,MATCH('Enemy Waves'!P51,Enemies!$A:$A,0)),Table10[ID],0)),"")</f>
        <v/>
      </c>
      <c r="AA51" t="str">
        <f>IFERROR(INDEX(Table10[Size],MATCH(INDEX(Enemies!$X:$X,MATCH('Enemy Waves'!R51,Enemies!$A:$A,0)),Table10[ID],0)),"")</f>
        <v/>
      </c>
      <c r="AB51" s="52" t="str">
        <f>IF(COUNTIF(S51:AA51,"M")&gt;2,"!!!","")&amp;IFERROR(INDEX('OLD Mission Enemy Waves'!A:A,MATCH('Enemy Waves'!A51,'OLD Mission Enemy Waves'!D:D,0)),"--")</f>
        <v>18</v>
      </c>
      <c r="AG51">
        <f>INT(eClassWave[[#This Row],[eCount]]&amp;eClassWave[[#This Row],[2T]]&amp;eClassWave[[#This Row],[3T]]&amp;eClassWave[[#This Row],[4T]])</f>
        <v>5500</v>
      </c>
      <c r="AH51" s="52" t="s">
        <v>259</v>
      </c>
      <c r="AI51" s="52" t="s">
        <v>259</v>
      </c>
      <c r="AJ51" s="52" t="s">
        <v>259</v>
      </c>
      <c r="AK51" s="52" t="s">
        <v>259</v>
      </c>
      <c r="AL51" s="52" t="s">
        <v>259</v>
      </c>
      <c r="AM51">
        <f t="shared" ref="AM51:AM61" si="22">COUNTA(AH51:AL51)</f>
        <v>5</v>
      </c>
      <c r="AN51">
        <f t="shared" si="20"/>
        <v>5</v>
      </c>
      <c r="AO51">
        <f t="shared" si="20"/>
        <v>0</v>
      </c>
      <c r="AP51">
        <f t="shared" si="20"/>
        <v>0</v>
      </c>
      <c r="AQ51" t="str">
        <f t="shared" si="21"/>
        <v>500</v>
      </c>
      <c r="AR51" s="21"/>
      <c r="AS51" s="21"/>
      <c r="AT51" s="21"/>
      <c r="AU51" s="21"/>
      <c r="BI51" t="s">
        <v>410</v>
      </c>
    </row>
    <row r="52" spans="1:61">
      <c r="A52" s="29">
        <v>3120182</v>
      </c>
      <c r="B52" s="1" t="str">
        <f t="shared" si="8"/>
        <v>3T_r2_Fire_EmberMage_e1, 2T_r1_Water_Reaver_e1, 3T_r2_Fire_EmberMage_e1</v>
      </c>
      <c r="C52" s="60" t="str">
        <f t="shared" si="9"/>
        <v>3SSS</v>
      </c>
      <c r="E52">
        <f>INDEX('OLD Mission Enemy Waves'!K:K,MATCH('Enemy Waves'!$A52,'OLD Mission Enemy Waves'!$D:$D,0))</f>
        <v>3</v>
      </c>
      <c r="F52">
        <f>INDEX('OLD Mission Enemy Waves'!L:L,MATCH('Enemy Waves'!$A52,'OLD Mission Enemy Waves'!$D:$D,0))</f>
        <v>1</v>
      </c>
      <c r="G52">
        <f>INDEX('OLD Mission Enemy Waves'!M:M,MATCH('Enemy Waves'!$A52,'OLD Mission Enemy Waves'!$D:$D,0))</f>
        <v>2</v>
      </c>
      <c r="H52">
        <f>INDEX('OLD Mission Enemy Waves'!N:N,MATCH('Enemy Waves'!$A52,'OLD Mission Enemy Waves'!$D:$D,0))</f>
        <v>3120</v>
      </c>
      <c r="I52">
        <f t="shared" si="14"/>
        <v>3</v>
      </c>
      <c r="J52" t="str">
        <f t="array" ref="J52">IFERROR(INDEX(ePool[Enemy ID],MATCH($G52&amp;INDEX($E52:$F52,1,INDEX(Table12[],MATCH($I52,Table12[eCount],0),MATCH(J$1,Table12[#Headers],0)))&amp;INDEX(eClassWave[],MATCH($H52,eClassWave[eClassWave],0),MATCH(J$1,eClassWave[#Headers],0)),ePool[Enemy Group ID]&amp;ePool[AffinityId]&amp;ePool[eClass],0)),"")</f>
        <v>3T_r2_Fire_EmberMage_e1</v>
      </c>
      <c r="K52" s="21" t="str">
        <f t="shared" si="10"/>
        <v xml:space="preserve">, </v>
      </c>
      <c r="L52" t="str">
        <f t="array" ref="L52">IFERROR(INDEX(ePool[Enemy ID],MATCH($G52&amp;INDEX($E52:$F52,1,INDEX(Table12[],MATCH($I52,Table12[eCount],0),MATCH(L$1,Table12[#Headers],0)))&amp;INDEX(eClassWave[],MATCH($H52,eClassWave[eClassWave],0),MATCH(L$1,eClassWave[#Headers],0)),ePool[Enemy Group ID]&amp;ePool[AffinityId]&amp;ePool[eClass],0)),"")</f>
        <v>2T_r1_Water_Reaver_e1</v>
      </c>
      <c r="M52" s="21" t="str">
        <f t="shared" si="11"/>
        <v xml:space="preserve">, </v>
      </c>
      <c r="N52" t="str">
        <f t="array" ref="N52">IFERROR(INDEX(ePool[Enemy ID],MATCH($G52&amp;INDEX($E52:$F52,1,INDEX(Table12[],MATCH($I52,Table12[eCount],0),MATCH(N$1,Table12[#Headers],0)))&amp;INDEX(eClassWave[],MATCH($H52,eClassWave[eClassWave],0),MATCH(N$1,eClassWave[#Headers],0)),ePool[Enemy Group ID]&amp;ePool[AffinityId]&amp;ePool[eClass],0)),"")</f>
        <v>3T_r2_Fire_EmberMage_e1</v>
      </c>
      <c r="O52" s="21" t="str">
        <f t="shared" si="12"/>
        <v/>
      </c>
      <c r="P52" t="str">
        <f t="array" ref="P52">IFERROR(INDEX(ePool[Enemy ID],MATCH($G52&amp;INDEX($E52:$F52,1,INDEX(Table12[],MATCH($I52,Table12[eCount],0),MATCH(P$1,Table12[#Headers],0)))&amp;INDEX(eClassWave[],MATCH($H52,eClassWave[eClassWave],0),MATCH(P$1,eClassWave[#Headers],0)),ePool[Enemy Group ID]&amp;ePool[AffinityId]&amp;ePool[eClass],0)),"")</f>
        <v/>
      </c>
      <c r="Q52" s="21" t="str">
        <f t="shared" si="13"/>
        <v/>
      </c>
      <c r="R52" t="str">
        <f t="array" ref="R52">IFERROR(INDEX(ePool[Enemy ID],MATCH($G52&amp;INDEX($E52:$F52,1,INDEX(Table12[],MATCH($I52,Table12[eCount],0),MATCH(R$1,Table12[#Headers],0)))&amp;INDEX(eClassWave[],MATCH($H52,eClassWave[eClassWave],0),MATCH(R$1,eClassWave[#Headers],0)),ePool[Enemy Group ID]&amp;ePool[AffinityId]&amp;ePool[eClass],0)),"")</f>
        <v/>
      </c>
      <c r="S52" t="str">
        <f>IFERROR(INDEX(Table10[Size],MATCH(INDEX(Enemies!$X:$X,MATCH('Enemy Waves'!J52,Enemies!$A:$A,0)),Table10[ID],0)),"")</f>
        <v>S</v>
      </c>
      <c r="U52" t="str">
        <f>IFERROR(INDEX(Table10[Size],MATCH(INDEX(Enemies!$X:$X,MATCH('Enemy Waves'!L52,Enemies!$A:$A,0)),Table10[ID],0)),"")</f>
        <v>S</v>
      </c>
      <c r="W52" t="str">
        <f>IFERROR(INDEX(Table10[Size],MATCH(INDEX(Enemies!$X:$X,MATCH('Enemy Waves'!N52,Enemies!$A:$A,0)),Table10[ID],0)),"")</f>
        <v>S</v>
      </c>
      <c r="Y52" t="str">
        <f>IFERROR(INDEX(Table10[Size],MATCH(INDEX(Enemies!$X:$X,MATCH('Enemy Waves'!P52,Enemies!$A:$A,0)),Table10[ID],0)),"")</f>
        <v/>
      </c>
      <c r="AA52" t="str">
        <f>IFERROR(INDEX(Table10[Size],MATCH(INDEX(Enemies!$X:$X,MATCH('Enemy Waves'!R52,Enemies!$A:$A,0)),Table10[ID],0)),"")</f>
        <v/>
      </c>
      <c r="AB52" s="52" t="str">
        <f>IF(COUNTIF(S52:AA52,"M")&gt;2,"!!!","")&amp;IFERROR(INDEX('OLD Mission Enemy Waves'!A:A,MATCH('Enemy Waves'!A52,'OLD Mission Enemy Waves'!D:D,0)),"--")</f>
        <v>18</v>
      </c>
      <c r="AG52">
        <f>INT(eClassWave[[#This Row],[eCount]]&amp;eClassWave[[#This Row],[2T]]&amp;eClassWave[[#This Row],[3T]]&amp;eClassWave[[#This Row],[4T]])</f>
        <v>5320</v>
      </c>
      <c r="AH52" s="52" t="s">
        <v>259</v>
      </c>
      <c r="AI52" s="52" t="s">
        <v>260</v>
      </c>
      <c r="AJ52" s="52" t="s">
        <v>259</v>
      </c>
      <c r="AK52" s="52" t="s">
        <v>260</v>
      </c>
      <c r="AL52" s="52" t="s">
        <v>259</v>
      </c>
      <c r="AM52">
        <f t="shared" si="22"/>
        <v>5</v>
      </c>
      <c r="AN52">
        <f t="shared" si="20"/>
        <v>3</v>
      </c>
      <c r="AO52">
        <f t="shared" si="20"/>
        <v>2</v>
      </c>
      <c r="AP52">
        <f t="shared" si="20"/>
        <v>0</v>
      </c>
      <c r="AQ52" t="str">
        <f t="shared" si="21"/>
        <v>320</v>
      </c>
      <c r="AR52" s="21"/>
      <c r="AS52" s="21"/>
      <c r="AT52" s="21"/>
      <c r="AU52" s="21"/>
      <c r="BI52" t="s">
        <v>410</v>
      </c>
    </row>
    <row r="53" spans="1:61">
      <c r="A53" s="29">
        <v>3120183</v>
      </c>
      <c r="B53" s="1" t="str">
        <f t="shared" si="8"/>
        <v>2T_r1_Fire_Knight_e1, 4T_r2_Water_Specter_e1, 4T_r2_Water_Specter_e1, 2T_r1_Fire_Knight_e1</v>
      </c>
      <c r="C53" s="60" t="str">
        <f t="shared" si="9"/>
        <v>4MSSM</v>
      </c>
      <c r="E53">
        <f>INDEX('OLD Mission Enemy Waves'!K:K,MATCH('Enemy Waves'!$A53,'OLD Mission Enemy Waves'!$D:$D,0))</f>
        <v>3</v>
      </c>
      <c r="F53">
        <f>INDEX('OLD Mission Enemy Waves'!L:L,MATCH('Enemy Waves'!$A53,'OLD Mission Enemy Waves'!$D:$D,0))</f>
        <v>1</v>
      </c>
      <c r="G53">
        <f>INDEX('OLD Mission Enemy Waves'!M:M,MATCH('Enemy Waves'!$A53,'OLD Mission Enemy Waves'!$D:$D,0))</f>
        <v>2</v>
      </c>
      <c r="H53">
        <f>INDEX('OLD Mission Enemy Waves'!N:N,MATCH('Enemy Waves'!$A53,'OLD Mission Enemy Waves'!$D:$D,0))</f>
        <v>4202</v>
      </c>
      <c r="I53">
        <f t="shared" si="14"/>
        <v>4</v>
      </c>
      <c r="J53" t="str">
        <f t="array" ref="J53">IFERROR(INDEX(ePool[Enemy ID],MATCH($G53&amp;INDEX($E53:$F53,1,INDEX(Table12[],MATCH($I53,Table12[eCount],0),MATCH(J$1,Table12[#Headers],0)))&amp;INDEX(eClassWave[],MATCH($H53,eClassWave[eClassWave],0),MATCH(J$1,eClassWave[#Headers],0)),ePool[Enemy Group ID]&amp;ePool[AffinityId]&amp;ePool[eClass],0)),"")</f>
        <v>2T_r1_Fire_Knight_e1</v>
      </c>
      <c r="K53" s="21" t="str">
        <f t="shared" si="10"/>
        <v xml:space="preserve">, </v>
      </c>
      <c r="L53" t="str">
        <f t="array" ref="L53">IFERROR(INDEX(ePool[Enemy ID],MATCH($G53&amp;INDEX($E53:$F53,1,INDEX(Table12[],MATCH($I53,Table12[eCount],0),MATCH(L$1,Table12[#Headers],0)))&amp;INDEX(eClassWave[],MATCH($H53,eClassWave[eClassWave],0),MATCH(L$1,eClassWave[#Headers],0)),ePool[Enemy Group ID]&amp;ePool[AffinityId]&amp;ePool[eClass],0)),"")</f>
        <v>4T_r2_Water_Specter_e1</v>
      </c>
      <c r="M53" s="21" t="str">
        <f t="shared" si="11"/>
        <v xml:space="preserve">, </v>
      </c>
      <c r="N53" t="str">
        <f t="array" ref="N53">IFERROR(INDEX(ePool[Enemy ID],MATCH($G53&amp;INDEX($E53:$F53,1,INDEX(Table12[],MATCH($I53,Table12[eCount],0),MATCH(N$1,Table12[#Headers],0)))&amp;INDEX(eClassWave[],MATCH($H53,eClassWave[eClassWave],0),MATCH(N$1,eClassWave[#Headers],0)),ePool[Enemy Group ID]&amp;ePool[AffinityId]&amp;ePool[eClass],0)),"")</f>
        <v>4T_r2_Water_Specter_e1</v>
      </c>
      <c r="O53" s="21" t="str">
        <f t="shared" si="12"/>
        <v xml:space="preserve">, </v>
      </c>
      <c r="P53" t="str">
        <f t="array" ref="P53">IFERROR(INDEX(ePool[Enemy ID],MATCH($G53&amp;INDEX($E53:$F53,1,INDEX(Table12[],MATCH($I53,Table12[eCount],0),MATCH(P$1,Table12[#Headers],0)))&amp;INDEX(eClassWave[],MATCH($H53,eClassWave[eClassWave],0),MATCH(P$1,eClassWave[#Headers],0)),ePool[Enemy Group ID]&amp;ePool[AffinityId]&amp;ePool[eClass],0)),"")</f>
        <v>2T_r1_Fire_Knight_e1</v>
      </c>
      <c r="Q53" s="21" t="str">
        <f t="shared" si="13"/>
        <v/>
      </c>
      <c r="R53" t="str">
        <f t="array" ref="R53">IFERROR(INDEX(ePool[Enemy ID],MATCH($G53&amp;INDEX($E53:$F53,1,INDEX(Table12[],MATCH($I53,Table12[eCount],0),MATCH(R$1,Table12[#Headers],0)))&amp;INDEX(eClassWave[],MATCH($H53,eClassWave[eClassWave],0),MATCH(R$1,eClassWave[#Headers],0)),ePool[Enemy Group ID]&amp;ePool[AffinityId]&amp;ePool[eClass],0)),"")</f>
        <v/>
      </c>
      <c r="S53" t="str">
        <f>IFERROR(INDEX(Table10[Size],MATCH(INDEX(Enemies!$X:$X,MATCH('Enemy Waves'!J53,Enemies!$A:$A,0)),Table10[ID],0)),"")</f>
        <v>M</v>
      </c>
      <c r="U53" t="str">
        <f>IFERROR(INDEX(Table10[Size],MATCH(INDEX(Enemies!$X:$X,MATCH('Enemy Waves'!L53,Enemies!$A:$A,0)),Table10[ID],0)),"")</f>
        <v>S</v>
      </c>
      <c r="W53" t="str">
        <f>IFERROR(INDEX(Table10[Size],MATCH(INDEX(Enemies!$X:$X,MATCH('Enemy Waves'!N53,Enemies!$A:$A,0)),Table10[ID],0)),"")</f>
        <v>S</v>
      </c>
      <c r="Y53" t="str">
        <f>IFERROR(INDEX(Table10[Size],MATCH(INDEX(Enemies!$X:$X,MATCH('Enemy Waves'!P53,Enemies!$A:$A,0)),Table10[ID],0)),"")</f>
        <v>M</v>
      </c>
      <c r="AA53" t="str">
        <f>IFERROR(INDEX(Table10[Size],MATCH(INDEX(Enemies!$X:$X,MATCH('Enemy Waves'!R53,Enemies!$A:$A,0)),Table10[ID],0)),"")</f>
        <v/>
      </c>
      <c r="AB53" s="52" t="str">
        <f>IF(COUNTIF(S53:AA53,"M")&gt;2,"!!!","")&amp;IFERROR(INDEX('OLD Mission Enemy Waves'!A:A,MATCH('Enemy Waves'!A53,'OLD Mission Enemy Waves'!D:D,0)),"--")</f>
        <v>18</v>
      </c>
      <c r="AG53">
        <f>INT(eClassWave[[#This Row],[eCount]]&amp;eClassWave[[#This Row],[2T]]&amp;eClassWave[[#This Row],[3T]]&amp;eClassWave[[#This Row],[4T]])</f>
        <v>5302</v>
      </c>
      <c r="AH53" s="52" t="s">
        <v>259</v>
      </c>
      <c r="AI53" s="52" t="s">
        <v>257</v>
      </c>
      <c r="AJ53" s="52" t="s">
        <v>259</v>
      </c>
      <c r="AK53" s="52" t="s">
        <v>257</v>
      </c>
      <c r="AL53" s="52" t="s">
        <v>259</v>
      </c>
      <c r="AM53">
        <f t="shared" si="22"/>
        <v>5</v>
      </c>
      <c r="AN53">
        <f t="shared" si="20"/>
        <v>3</v>
      </c>
      <c r="AO53">
        <f t="shared" si="20"/>
        <v>0</v>
      </c>
      <c r="AP53">
        <f t="shared" si="20"/>
        <v>2</v>
      </c>
      <c r="AQ53" t="str">
        <f t="shared" si="21"/>
        <v>302</v>
      </c>
      <c r="AR53" s="21"/>
      <c r="AS53" s="21"/>
      <c r="AT53" s="21"/>
      <c r="AU53" s="21"/>
      <c r="BI53" t="s">
        <v>411</v>
      </c>
    </row>
    <row r="54" spans="1:61">
      <c r="A54" s="29">
        <v>3120184</v>
      </c>
      <c r="B54" s="1" t="str">
        <f t="shared" si="8"/>
        <v>3T_r2_Water_Wizard_e1, 3T_r2_Water_Wizard_e1</v>
      </c>
      <c r="C54" s="60" t="str">
        <f t="shared" si="9"/>
        <v>2MM</v>
      </c>
      <c r="E54">
        <f>INDEX('OLD Mission Enemy Waves'!K:K,MATCH('Enemy Waves'!$A54,'OLD Mission Enemy Waves'!$D:$D,0))</f>
        <v>3</v>
      </c>
      <c r="F54">
        <f>INDEX('OLD Mission Enemy Waves'!L:L,MATCH('Enemy Waves'!$A54,'OLD Mission Enemy Waves'!$D:$D,0))</f>
        <v>1</v>
      </c>
      <c r="G54">
        <f>INDEX('OLD Mission Enemy Waves'!M:M,MATCH('Enemy Waves'!$A54,'OLD Mission Enemy Waves'!$D:$D,0))</f>
        <v>2</v>
      </c>
      <c r="H54">
        <f>INDEX('OLD Mission Enemy Waves'!N:N,MATCH('Enemy Waves'!$A54,'OLD Mission Enemy Waves'!$D:$D,0))</f>
        <v>2020</v>
      </c>
      <c r="I54">
        <f t="shared" si="14"/>
        <v>2</v>
      </c>
      <c r="J54" t="str">
        <f t="array" ref="J54">IFERROR(INDEX(ePool[Enemy ID],MATCH($G54&amp;INDEX($E54:$F54,1,INDEX(Table12[],MATCH($I54,Table12[eCount],0),MATCH(J$1,Table12[#Headers],0)))&amp;INDEX(eClassWave[],MATCH($H54,eClassWave[eClassWave],0),MATCH(J$1,eClassWave[#Headers],0)),ePool[Enemy Group ID]&amp;ePool[AffinityId]&amp;ePool[eClass],0)),"")</f>
        <v>3T_r2_Water_Wizard_e1</v>
      </c>
      <c r="K54" s="21" t="str">
        <f t="shared" si="10"/>
        <v xml:space="preserve">, </v>
      </c>
      <c r="L54" t="str">
        <f t="array" ref="L54">IFERROR(INDEX(ePool[Enemy ID],MATCH($G54&amp;INDEX($E54:$F54,1,INDEX(Table12[],MATCH($I54,Table12[eCount],0),MATCH(L$1,Table12[#Headers],0)))&amp;INDEX(eClassWave[],MATCH($H54,eClassWave[eClassWave],0),MATCH(L$1,eClassWave[#Headers],0)),ePool[Enemy Group ID]&amp;ePool[AffinityId]&amp;ePool[eClass],0)),"")</f>
        <v>3T_r2_Water_Wizard_e1</v>
      </c>
      <c r="M54" s="21" t="str">
        <f t="shared" si="11"/>
        <v/>
      </c>
      <c r="N54" t="str">
        <f t="array" ref="N54">IFERROR(INDEX(ePool[Enemy ID],MATCH($G54&amp;INDEX($E54:$F54,1,INDEX(Table12[],MATCH($I54,Table12[eCount],0),MATCH(N$1,Table12[#Headers],0)))&amp;INDEX(eClassWave[],MATCH($H54,eClassWave[eClassWave],0),MATCH(N$1,eClassWave[#Headers],0)),ePool[Enemy Group ID]&amp;ePool[AffinityId]&amp;ePool[eClass],0)),"")</f>
        <v/>
      </c>
      <c r="O54" s="21" t="str">
        <f t="shared" si="12"/>
        <v/>
      </c>
      <c r="P54" t="str">
        <f t="array" ref="P54">IFERROR(INDEX(ePool[Enemy ID],MATCH($G54&amp;INDEX($E54:$F54,1,INDEX(Table12[],MATCH($I54,Table12[eCount],0),MATCH(P$1,Table12[#Headers],0)))&amp;INDEX(eClassWave[],MATCH($H54,eClassWave[eClassWave],0),MATCH(P$1,eClassWave[#Headers],0)),ePool[Enemy Group ID]&amp;ePool[AffinityId]&amp;ePool[eClass],0)),"")</f>
        <v/>
      </c>
      <c r="Q54" s="21" t="str">
        <f t="shared" si="13"/>
        <v/>
      </c>
      <c r="R54" t="str">
        <f t="array" ref="R54">IFERROR(INDEX(ePool[Enemy ID],MATCH($G54&amp;INDEX($E54:$F54,1,INDEX(Table12[],MATCH($I54,Table12[eCount],0),MATCH(R$1,Table12[#Headers],0)))&amp;INDEX(eClassWave[],MATCH($H54,eClassWave[eClassWave],0),MATCH(R$1,eClassWave[#Headers],0)),ePool[Enemy Group ID]&amp;ePool[AffinityId]&amp;ePool[eClass],0)),"")</f>
        <v/>
      </c>
      <c r="S54" t="str">
        <f>IFERROR(INDEX(Table10[Size],MATCH(INDEX(Enemies!$X:$X,MATCH('Enemy Waves'!J54,Enemies!$A:$A,0)),Table10[ID],0)),"")</f>
        <v>M</v>
      </c>
      <c r="U54" t="str">
        <f>IFERROR(INDEX(Table10[Size],MATCH(INDEX(Enemies!$X:$X,MATCH('Enemy Waves'!L54,Enemies!$A:$A,0)),Table10[ID],0)),"")</f>
        <v>M</v>
      </c>
      <c r="W54" t="str">
        <f>IFERROR(INDEX(Table10[Size],MATCH(INDEX(Enemies!$X:$X,MATCH('Enemy Waves'!N54,Enemies!$A:$A,0)),Table10[ID],0)),"")</f>
        <v/>
      </c>
      <c r="Y54" t="str">
        <f>IFERROR(INDEX(Table10[Size],MATCH(INDEX(Enemies!$X:$X,MATCH('Enemy Waves'!P54,Enemies!$A:$A,0)),Table10[ID],0)),"")</f>
        <v/>
      </c>
      <c r="AA54" t="str">
        <f>IFERROR(INDEX(Table10[Size],MATCH(INDEX(Enemies!$X:$X,MATCH('Enemy Waves'!R54,Enemies!$A:$A,0)),Table10[ID],0)),"")</f>
        <v/>
      </c>
      <c r="AB54" s="52" t="str">
        <f>IF(COUNTIF(S54:AA54,"M")&gt;2,"!!!","")&amp;IFERROR(INDEX('OLD Mission Enemy Waves'!A:A,MATCH('Enemy Waves'!A54,'OLD Mission Enemy Waves'!D:D,0)),"--")</f>
        <v>18</v>
      </c>
      <c r="AG54">
        <f>INT(eClassWave[[#This Row],[eCount]]&amp;eClassWave[[#This Row],[2T]]&amp;eClassWave[[#This Row],[3T]]&amp;eClassWave[[#This Row],[4T]])</f>
        <v>5230</v>
      </c>
      <c r="AH54" s="52" t="s">
        <v>260</v>
      </c>
      <c r="AI54" s="52" t="s">
        <v>259</v>
      </c>
      <c r="AJ54" s="52" t="s">
        <v>260</v>
      </c>
      <c r="AK54" s="52" t="s">
        <v>259</v>
      </c>
      <c r="AL54" s="52" t="s">
        <v>260</v>
      </c>
      <c r="AM54">
        <f t="shared" si="22"/>
        <v>5</v>
      </c>
      <c r="AN54">
        <f t="shared" ref="AN54:AP61" si="23">COUNTIF($AH54:$AL54,AN$13)</f>
        <v>2</v>
      </c>
      <c r="AO54">
        <f t="shared" si="23"/>
        <v>3</v>
      </c>
      <c r="AP54">
        <f t="shared" si="23"/>
        <v>0</v>
      </c>
      <c r="AQ54" t="str">
        <f t="shared" si="21"/>
        <v>230</v>
      </c>
      <c r="AR54" s="21"/>
      <c r="AS54" s="21"/>
      <c r="AT54" s="21"/>
      <c r="AU54" s="21"/>
      <c r="BI54" t="s">
        <v>411</v>
      </c>
    </row>
    <row r="55" spans="1:61">
      <c r="A55" s="29">
        <v>1220191</v>
      </c>
      <c r="B55" s="1" t="str">
        <f t="shared" si="8"/>
        <v>4T_r2_Fire_Specter_e1, 3T_r2_Earth_Songstress_e1, 2T_r1_Fire_Knight_e1, 3T_r2_Earth_Songstress_e1, 4T_r2_Fire_Specter_e1</v>
      </c>
      <c r="C55" s="60" t="str">
        <f t="shared" si="9"/>
        <v>5SSMSS</v>
      </c>
      <c r="E55">
        <f>INDEX('OLD Mission Enemy Waves'!K:K,MATCH('Enemy Waves'!$A55,'OLD Mission Enemy Waves'!$D:$D,0))</f>
        <v>1</v>
      </c>
      <c r="F55">
        <f>INDEX('OLD Mission Enemy Waves'!L:L,MATCH('Enemy Waves'!$A55,'OLD Mission Enemy Waves'!$D:$D,0))</f>
        <v>2</v>
      </c>
      <c r="G55">
        <f>INDEX('OLD Mission Enemy Waves'!M:M,MATCH('Enemy Waves'!$A55,'OLD Mission Enemy Waves'!$D:$D,0))</f>
        <v>2</v>
      </c>
      <c r="H55">
        <f>INDEX('OLD Mission Enemy Waves'!N:N,MATCH('Enemy Waves'!$A55,'OLD Mission Enemy Waves'!$D:$D,0))</f>
        <v>5122</v>
      </c>
      <c r="I55">
        <f t="shared" si="14"/>
        <v>5</v>
      </c>
      <c r="J55" t="str">
        <f t="array" ref="J55">IFERROR(INDEX(ePool[Enemy ID],MATCH($G55&amp;INDEX($E55:$F55,1,INDEX(Table12[],MATCH($I55,Table12[eCount],0),MATCH(J$1,Table12[#Headers],0)))&amp;INDEX(eClassWave[],MATCH($H55,eClassWave[eClassWave],0),MATCH(J$1,eClassWave[#Headers],0)),ePool[Enemy Group ID]&amp;ePool[AffinityId]&amp;ePool[eClass],0)),"")</f>
        <v>4T_r2_Fire_Specter_e1</v>
      </c>
      <c r="K55" s="21" t="str">
        <f t="shared" si="10"/>
        <v xml:space="preserve">, </v>
      </c>
      <c r="L55" t="str">
        <f t="array" ref="L55">IFERROR(INDEX(ePool[Enemy ID],MATCH($G55&amp;INDEX($E55:$F55,1,INDEX(Table12[],MATCH($I55,Table12[eCount],0),MATCH(L$1,Table12[#Headers],0)))&amp;INDEX(eClassWave[],MATCH($H55,eClassWave[eClassWave],0),MATCH(L$1,eClassWave[#Headers],0)),ePool[Enemy Group ID]&amp;ePool[AffinityId]&amp;ePool[eClass],0)),"")</f>
        <v>3T_r2_Earth_Songstress_e1</v>
      </c>
      <c r="M55" s="21" t="str">
        <f t="shared" si="11"/>
        <v xml:space="preserve">, </v>
      </c>
      <c r="N55" t="str">
        <f t="array" ref="N55">IFERROR(INDEX(ePool[Enemy ID],MATCH($G55&amp;INDEX($E55:$F55,1,INDEX(Table12[],MATCH($I55,Table12[eCount],0),MATCH(N$1,Table12[#Headers],0)))&amp;INDEX(eClassWave[],MATCH($H55,eClassWave[eClassWave],0),MATCH(N$1,eClassWave[#Headers],0)),ePool[Enemy Group ID]&amp;ePool[AffinityId]&amp;ePool[eClass],0)),"")</f>
        <v>2T_r1_Fire_Knight_e1</v>
      </c>
      <c r="O55" s="21" t="str">
        <f t="shared" si="12"/>
        <v xml:space="preserve">, </v>
      </c>
      <c r="P55" t="str">
        <f t="array" ref="P55">IFERROR(INDEX(ePool[Enemy ID],MATCH($G55&amp;INDEX($E55:$F55,1,INDEX(Table12[],MATCH($I55,Table12[eCount],0),MATCH(P$1,Table12[#Headers],0)))&amp;INDEX(eClassWave[],MATCH($H55,eClassWave[eClassWave],0),MATCH(P$1,eClassWave[#Headers],0)),ePool[Enemy Group ID]&amp;ePool[AffinityId]&amp;ePool[eClass],0)),"")</f>
        <v>3T_r2_Earth_Songstress_e1</v>
      </c>
      <c r="Q55" s="21" t="str">
        <f t="shared" si="13"/>
        <v xml:space="preserve">, </v>
      </c>
      <c r="R55" t="str">
        <f t="array" ref="R55">IFERROR(INDEX(ePool[Enemy ID],MATCH($G55&amp;INDEX($E55:$F55,1,INDEX(Table12[],MATCH($I55,Table12[eCount],0),MATCH(R$1,Table12[#Headers],0)))&amp;INDEX(eClassWave[],MATCH($H55,eClassWave[eClassWave],0),MATCH(R$1,eClassWave[#Headers],0)),ePool[Enemy Group ID]&amp;ePool[AffinityId]&amp;ePool[eClass],0)),"")</f>
        <v>4T_r2_Fire_Specter_e1</v>
      </c>
      <c r="S55" t="str">
        <f>IFERROR(INDEX(Table10[Size],MATCH(INDEX(Enemies!$X:$X,MATCH('Enemy Waves'!J55,Enemies!$A:$A,0)),Table10[ID],0)),"")</f>
        <v>S</v>
      </c>
      <c r="U55" t="str">
        <f>IFERROR(INDEX(Table10[Size],MATCH(INDEX(Enemies!$X:$X,MATCH('Enemy Waves'!L55,Enemies!$A:$A,0)),Table10[ID],0)),"")</f>
        <v>S</v>
      </c>
      <c r="W55" t="str">
        <f>IFERROR(INDEX(Table10[Size],MATCH(INDEX(Enemies!$X:$X,MATCH('Enemy Waves'!N55,Enemies!$A:$A,0)),Table10[ID],0)),"")</f>
        <v>M</v>
      </c>
      <c r="Y55" t="str">
        <f>IFERROR(INDEX(Table10[Size],MATCH(INDEX(Enemies!$X:$X,MATCH('Enemy Waves'!P55,Enemies!$A:$A,0)),Table10[ID],0)),"")</f>
        <v>S</v>
      </c>
      <c r="AA55" t="str">
        <f>IFERROR(INDEX(Table10[Size],MATCH(INDEX(Enemies!$X:$X,MATCH('Enemy Waves'!R55,Enemies!$A:$A,0)),Table10[ID],0)),"")</f>
        <v>S</v>
      </c>
      <c r="AB55" s="52" t="str">
        <f>IF(COUNTIF(S55:AA55,"M")&gt;2,"!!!","")&amp;IFERROR(INDEX('OLD Mission Enemy Waves'!A:A,MATCH('Enemy Waves'!A55,'OLD Mission Enemy Waves'!D:D,0)),"--")</f>
        <v>19</v>
      </c>
      <c r="AG55">
        <f>INT(eClassWave[[#This Row],[eCount]]&amp;eClassWave[[#This Row],[2T]]&amp;eClassWave[[#This Row],[3T]]&amp;eClassWave[[#This Row],[4T]])</f>
        <v>5203</v>
      </c>
      <c r="AH55" s="52" t="s">
        <v>257</v>
      </c>
      <c r="AI55" s="52" t="s">
        <v>259</v>
      </c>
      <c r="AJ55" s="52" t="s">
        <v>257</v>
      </c>
      <c r="AK55" s="52" t="s">
        <v>259</v>
      </c>
      <c r="AL55" s="52" t="s">
        <v>257</v>
      </c>
      <c r="AM55">
        <f t="shared" si="22"/>
        <v>5</v>
      </c>
      <c r="AN55">
        <f t="shared" si="23"/>
        <v>2</v>
      </c>
      <c r="AO55">
        <f t="shared" si="23"/>
        <v>0</v>
      </c>
      <c r="AP55">
        <f t="shared" si="23"/>
        <v>3</v>
      </c>
      <c r="AQ55" t="str">
        <f t="shared" si="21"/>
        <v>203</v>
      </c>
      <c r="AR55" s="21"/>
      <c r="AS55" s="21"/>
      <c r="AT55" s="21"/>
      <c r="AU55" s="21"/>
      <c r="BI55" t="s">
        <v>411</v>
      </c>
    </row>
    <row r="56" spans="1:61">
      <c r="A56" s="29">
        <v>1220192</v>
      </c>
      <c r="B56" s="1" t="str">
        <f t="shared" si="8"/>
        <v>4T_r2_Earth_Specter_e1, 2T_r1_Fire_Knight_e1, 4T_r2_Earth_Specter_e1</v>
      </c>
      <c r="C56" s="60" t="str">
        <f t="shared" si="9"/>
        <v>3SMS</v>
      </c>
      <c r="E56">
        <f>INDEX('OLD Mission Enemy Waves'!K:K,MATCH('Enemy Waves'!$A56,'OLD Mission Enemy Waves'!$D:$D,0))</f>
        <v>1</v>
      </c>
      <c r="F56">
        <f>INDEX('OLD Mission Enemy Waves'!L:L,MATCH('Enemy Waves'!$A56,'OLD Mission Enemy Waves'!$D:$D,0))</f>
        <v>2</v>
      </c>
      <c r="G56">
        <f>INDEX('OLD Mission Enemy Waves'!M:M,MATCH('Enemy Waves'!$A56,'OLD Mission Enemy Waves'!$D:$D,0))</f>
        <v>2</v>
      </c>
      <c r="H56">
        <f>INDEX('OLD Mission Enemy Waves'!N:N,MATCH('Enemy Waves'!$A56,'OLD Mission Enemy Waves'!$D:$D,0))</f>
        <v>3102</v>
      </c>
      <c r="I56">
        <f t="shared" si="14"/>
        <v>3</v>
      </c>
      <c r="J56" t="str">
        <f t="array" ref="J56">IFERROR(INDEX(ePool[Enemy ID],MATCH($G56&amp;INDEX($E56:$F56,1,INDEX(Table12[],MATCH($I56,Table12[eCount],0),MATCH(J$1,Table12[#Headers],0)))&amp;INDEX(eClassWave[],MATCH($H56,eClassWave[eClassWave],0),MATCH(J$1,eClassWave[#Headers],0)),ePool[Enemy Group ID]&amp;ePool[AffinityId]&amp;ePool[eClass],0)),"")</f>
        <v>4T_r2_Earth_Specter_e1</v>
      </c>
      <c r="K56" s="21" t="str">
        <f t="shared" si="10"/>
        <v xml:space="preserve">, </v>
      </c>
      <c r="L56" t="str">
        <f t="array" ref="L56">IFERROR(INDEX(ePool[Enemy ID],MATCH($G56&amp;INDEX($E56:$F56,1,INDEX(Table12[],MATCH($I56,Table12[eCount],0),MATCH(L$1,Table12[#Headers],0)))&amp;INDEX(eClassWave[],MATCH($H56,eClassWave[eClassWave],0),MATCH(L$1,eClassWave[#Headers],0)),ePool[Enemy Group ID]&amp;ePool[AffinityId]&amp;ePool[eClass],0)),"")</f>
        <v>2T_r1_Fire_Knight_e1</v>
      </c>
      <c r="M56" s="21" t="str">
        <f t="shared" si="11"/>
        <v xml:space="preserve">, </v>
      </c>
      <c r="N56" t="str">
        <f t="array" ref="N56">IFERROR(INDEX(ePool[Enemy ID],MATCH($G56&amp;INDEX($E56:$F56,1,INDEX(Table12[],MATCH($I56,Table12[eCount],0),MATCH(N$1,Table12[#Headers],0)))&amp;INDEX(eClassWave[],MATCH($H56,eClassWave[eClassWave],0),MATCH(N$1,eClassWave[#Headers],0)),ePool[Enemy Group ID]&amp;ePool[AffinityId]&amp;ePool[eClass],0)),"")</f>
        <v>4T_r2_Earth_Specter_e1</v>
      </c>
      <c r="O56" s="21" t="str">
        <f t="shared" si="12"/>
        <v/>
      </c>
      <c r="P56" t="str">
        <f t="array" ref="P56">IFERROR(INDEX(ePool[Enemy ID],MATCH($G56&amp;INDEX($E56:$F56,1,INDEX(Table12[],MATCH($I56,Table12[eCount],0),MATCH(P$1,Table12[#Headers],0)))&amp;INDEX(eClassWave[],MATCH($H56,eClassWave[eClassWave],0),MATCH(P$1,eClassWave[#Headers],0)),ePool[Enemy Group ID]&amp;ePool[AffinityId]&amp;ePool[eClass],0)),"")</f>
        <v/>
      </c>
      <c r="Q56" s="21" t="str">
        <f t="shared" si="13"/>
        <v/>
      </c>
      <c r="R56" t="str">
        <f t="array" ref="R56">IFERROR(INDEX(ePool[Enemy ID],MATCH($G56&amp;INDEX($E56:$F56,1,INDEX(Table12[],MATCH($I56,Table12[eCount],0),MATCH(R$1,Table12[#Headers],0)))&amp;INDEX(eClassWave[],MATCH($H56,eClassWave[eClassWave],0),MATCH(R$1,eClassWave[#Headers],0)),ePool[Enemy Group ID]&amp;ePool[AffinityId]&amp;ePool[eClass],0)),"")</f>
        <v/>
      </c>
      <c r="S56" t="str">
        <f>IFERROR(INDEX(Table10[Size],MATCH(INDEX(Enemies!$X:$X,MATCH('Enemy Waves'!J56,Enemies!$A:$A,0)),Table10[ID],0)),"")</f>
        <v>S</v>
      </c>
      <c r="U56" t="str">
        <f>IFERROR(INDEX(Table10[Size],MATCH(INDEX(Enemies!$X:$X,MATCH('Enemy Waves'!L56,Enemies!$A:$A,0)),Table10[ID],0)),"")</f>
        <v>M</v>
      </c>
      <c r="W56" t="str">
        <f>IFERROR(INDEX(Table10[Size],MATCH(INDEX(Enemies!$X:$X,MATCH('Enemy Waves'!N56,Enemies!$A:$A,0)),Table10[ID],0)),"")</f>
        <v>S</v>
      </c>
      <c r="Y56" t="str">
        <f>IFERROR(INDEX(Table10[Size],MATCH(INDEX(Enemies!$X:$X,MATCH('Enemy Waves'!P56,Enemies!$A:$A,0)),Table10[ID],0)),"")</f>
        <v/>
      </c>
      <c r="AA56" t="str">
        <f>IFERROR(INDEX(Table10[Size],MATCH(INDEX(Enemies!$X:$X,MATCH('Enemy Waves'!R56,Enemies!$A:$A,0)),Table10[ID],0)),"")</f>
        <v/>
      </c>
      <c r="AB56" s="52" t="str">
        <f>IF(COUNTIF(S56:AA56,"M")&gt;2,"!!!","")&amp;IFERROR(INDEX('OLD Mission Enemy Waves'!A:A,MATCH('Enemy Waves'!A56,'OLD Mission Enemy Waves'!D:D,0)),"--")</f>
        <v>19</v>
      </c>
      <c r="AG56">
        <f>INT(eClassWave[[#This Row],[eCount]]&amp;eClassWave[[#This Row],[2T]]&amp;eClassWave[[#This Row],[3T]]&amp;eClassWave[[#This Row],[4T]])</f>
        <v>5050</v>
      </c>
      <c r="AH56" s="52" t="s">
        <v>260</v>
      </c>
      <c r="AI56" s="52" t="s">
        <v>260</v>
      </c>
      <c r="AJ56" s="52" t="s">
        <v>260</v>
      </c>
      <c r="AK56" s="52" t="s">
        <v>260</v>
      </c>
      <c r="AL56" s="52" t="s">
        <v>260</v>
      </c>
      <c r="AM56">
        <f t="shared" si="22"/>
        <v>5</v>
      </c>
      <c r="AN56">
        <f t="shared" si="23"/>
        <v>0</v>
      </c>
      <c r="AO56">
        <f t="shared" si="23"/>
        <v>5</v>
      </c>
      <c r="AP56">
        <f t="shared" si="23"/>
        <v>0</v>
      </c>
      <c r="AQ56" t="str">
        <f t="shared" si="21"/>
        <v>050</v>
      </c>
      <c r="AR56" s="21"/>
      <c r="AS56" s="21"/>
      <c r="AT56" s="21"/>
      <c r="AU56" s="21"/>
      <c r="BI56" t="s">
        <v>411</v>
      </c>
    </row>
    <row r="57" spans="1:61">
      <c r="A57" s="29">
        <v>1220201</v>
      </c>
      <c r="B57" s="1" t="str">
        <f t="shared" si="8"/>
        <v>4T_r2_Earth_Specter_e1, 2T_r1_Fire_Knight_e1, 4T_r2_Earth_Specter_e1</v>
      </c>
      <c r="C57" s="60" t="str">
        <f t="shared" si="9"/>
        <v>3SMS</v>
      </c>
      <c r="E57">
        <f>INDEX('OLD Mission Enemy Waves'!K:K,MATCH('Enemy Waves'!$A57,'OLD Mission Enemy Waves'!$D:$D,0))</f>
        <v>1</v>
      </c>
      <c r="F57">
        <f>INDEX('OLD Mission Enemy Waves'!L:L,MATCH('Enemy Waves'!$A57,'OLD Mission Enemy Waves'!$D:$D,0))</f>
        <v>2</v>
      </c>
      <c r="G57">
        <f>INDEX('OLD Mission Enemy Waves'!M:M,MATCH('Enemy Waves'!$A57,'OLD Mission Enemy Waves'!$D:$D,0))</f>
        <v>2</v>
      </c>
      <c r="H57">
        <f>INDEX('OLD Mission Enemy Waves'!N:N,MATCH('Enemy Waves'!$A57,'OLD Mission Enemy Waves'!$D:$D,0))</f>
        <v>3102</v>
      </c>
      <c r="I57">
        <f t="shared" si="14"/>
        <v>3</v>
      </c>
      <c r="J57" t="str">
        <f t="array" ref="J57">IFERROR(INDEX(ePool[Enemy ID],MATCH($G57&amp;INDEX($E57:$F57,1,INDEX(Table12[],MATCH($I57,Table12[eCount],0),MATCH(J$1,Table12[#Headers],0)))&amp;INDEX(eClassWave[],MATCH($H57,eClassWave[eClassWave],0),MATCH(J$1,eClassWave[#Headers],0)),ePool[Enemy Group ID]&amp;ePool[AffinityId]&amp;ePool[eClass],0)),"")</f>
        <v>4T_r2_Earth_Specter_e1</v>
      </c>
      <c r="K57" s="21" t="str">
        <f t="shared" si="10"/>
        <v xml:space="preserve">, </v>
      </c>
      <c r="L57" t="str">
        <f t="array" ref="L57">IFERROR(INDEX(ePool[Enemy ID],MATCH($G57&amp;INDEX($E57:$F57,1,INDEX(Table12[],MATCH($I57,Table12[eCount],0),MATCH(L$1,Table12[#Headers],0)))&amp;INDEX(eClassWave[],MATCH($H57,eClassWave[eClassWave],0),MATCH(L$1,eClassWave[#Headers],0)),ePool[Enemy Group ID]&amp;ePool[AffinityId]&amp;ePool[eClass],0)),"")</f>
        <v>2T_r1_Fire_Knight_e1</v>
      </c>
      <c r="M57" s="21" t="str">
        <f t="shared" si="11"/>
        <v xml:space="preserve">, </v>
      </c>
      <c r="N57" t="str">
        <f t="array" ref="N57">IFERROR(INDEX(ePool[Enemy ID],MATCH($G57&amp;INDEX($E57:$F57,1,INDEX(Table12[],MATCH($I57,Table12[eCount],0),MATCH(N$1,Table12[#Headers],0)))&amp;INDEX(eClassWave[],MATCH($H57,eClassWave[eClassWave],0),MATCH(N$1,eClassWave[#Headers],0)),ePool[Enemy Group ID]&amp;ePool[AffinityId]&amp;ePool[eClass],0)),"")</f>
        <v>4T_r2_Earth_Specter_e1</v>
      </c>
      <c r="O57" s="21" t="str">
        <f t="shared" si="12"/>
        <v/>
      </c>
      <c r="P57" t="str">
        <f t="array" ref="P57">IFERROR(INDEX(ePool[Enemy ID],MATCH($G57&amp;INDEX($E57:$F57,1,INDEX(Table12[],MATCH($I57,Table12[eCount],0),MATCH(P$1,Table12[#Headers],0)))&amp;INDEX(eClassWave[],MATCH($H57,eClassWave[eClassWave],0),MATCH(P$1,eClassWave[#Headers],0)),ePool[Enemy Group ID]&amp;ePool[AffinityId]&amp;ePool[eClass],0)),"")</f>
        <v/>
      </c>
      <c r="Q57" s="21" t="str">
        <f t="shared" si="13"/>
        <v/>
      </c>
      <c r="R57" t="str">
        <f t="array" ref="R57">IFERROR(INDEX(ePool[Enemy ID],MATCH($G57&amp;INDEX($E57:$F57,1,INDEX(Table12[],MATCH($I57,Table12[eCount],0),MATCH(R$1,Table12[#Headers],0)))&amp;INDEX(eClassWave[],MATCH($H57,eClassWave[eClassWave],0),MATCH(R$1,eClassWave[#Headers],0)),ePool[Enemy Group ID]&amp;ePool[AffinityId]&amp;ePool[eClass],0)),"")</f>
        <v/>
      </c>
      <c r="S57" t="str">
        <f>IFERROR(INDEX(Table10[Size],MATCH(INDEX(Enemies!$X:$X,MATCH('Enemy Waves'!J57,Enemies!$A:$A,0)),Table10[ID],0)),"")</f>
        <v>S</v>
      </c>
      <c r="U57" t="str">
        <f>IFERROR(INDEX(Table10[Size],MATCH(INDEX(Enemies!$X:$X,MATCH('Enemy Waves'!L57,Enemies!$A:$A,0)),Table10[ID],0)),"")</f>
        <v>M</v>
      </c>
      <c r="W57" t="str">
        <f>IFERROR(INDEX(Table10[Size],MATCH(INDEX(Enemies!$X:$X,MATCH('Enemy Waves'!N57,Enemies!$A:$A,0)),Table10[ID],0)),"")</f>
        <v>S</v>
      </c>
      <c r="Y57" t="str">
        <f>IFERROR(INDEX(Table10[Size],MATCH(INDEX(Enemies!$X:$X,MATCH('Enemy Waves'!P57,Enemies!$A:$A,0)),Table10[ID],0)),"")</f>
        <v/>
      </c>
      <c r="AA57" t="str">
        <f>IFERROR(INDEX(Table10[Size],MATCH(INDEX(Enemies!$X:$X,MATCH('Enemy Waves'!R57,Enemies!$A:$A,0)),Table10[ID],0)),"")</f>
        <v/>
      </c>
      <c r="AB57" s="52" t="str">
        <f>IF(COUNTIF(S57:AA57,"M")&gt;2,"!!!","")&amp;IFERROR(INDEX('OLD Mission Enemy Waves'!A:A,MATCH('Enemy Waves'!A57,'OLD Mission Enemy Waves'!D:D,0)),"--")</f>
        <v>20</v>
      </c>
      <c r="AG57">
        <f>INT(eClassWave[[#This Row],[eCount]]&amp;eClassWave[[#This Row],[2T]]&amp;eClassWave[[#This Row],[3T]]&amp;eClassWave[[#This Row],[4T]])</f>
        <v>5032</v>
      </c>
      <c r="AH57" s="52" t="s">
        <v>260</v>
      </c>
      <c r="AI57" s="52" t="s">
        <v>257</v>
      </c>
      <c r="AJ57" s="52" t="s">
        <v>260</v>
      </c>
      <c r="AK57" s="52" t="s">
        <v>257</v>
      </c>
      <c r="AL57" s="52" t="s">
        <v>260</v>
      </c>
      <c r="AM57">
        <f t="shared" si="22"/>
        <v>5</v>
      </c>
      <c r="AN57">
        <f t="shared" si="23"/>
        <v>0</v>
      </c>
      <c r="AO57">
        <f t="shared" si="23"/>
        <v>3</v>
      </c>
      <c r="AP57">
        <f t="shared" si="23"/>
        <v>2</v>
      </c>
      <c r="AQ57" t="str">
        <f t="shared" si="21"/>
        <v>032</v>
      </c>
      <c r="BI57" t="s">
        <v>411</v>
      </c>
    </row>
    <row r="58" spans="1:61">
      <c r="A58" s="29">
        <v>1220202</v>
      </c>
      <c r="B58" s="1" t="str">
        <f t="shared" si="8"/>
        <v>2T_r1_Earth_HorseArcher_e1, 3T_r2_Fire_EmberMage_e1, 3T_r2_Fire_EmberMage_e1, 2T_r1_Earth_HorseArcher_e1</v>
      </c>
      <c r="C58" s="60" t="str">
        <f t="shared" si="9"/>
        <v>4SSSS</v>
      </c>
      <c r="E58">
        <f>INDEX('OLD Mission Enemy Waves'!K:K,MATCH('Enemy Waves'!$A58,'OLD Mission Enemy Waves'!$D:$D,0))</f>
        <v>1</v>
      </c>
      <c r="F58">
        <f>INDEX('OLD Mission Enemy Waves'!L:L,MATCH('Enemy Waves'!$A58,'OLD Mission Enemy Waves'!$D:$D,0))</f>
        <v>2</v>
      </c>
      <c r="G58">
        <f>INDEX('OLD Mission Enemy Waves'!M:M,MATCH('Enemy Waves'!$A58,'OLD Mission Enemy Waves'!$D:$D,0))</f>
        <v>2</v>
      </c>
      <c r="H58">
        <f>INDEX('OLD Mission Enemy Waves'!N:N,MATCH('Enemy Waves'!$A58,'OLD Mission Enemy Waves'!$D:$D,0))</f>
        <v>4220</v>
      </c>
      <c r="I58">
        <f t="shared" si="14"/>
        <v>4</v>
      </c>
      <c r="J58" t="str">
        <f t="array" ref="J58">IFERROR(INDEX(ePool[Enemy ID],MATCH($G58&amp;INDEX($E58:$F58,1,INDEX(Table12[],MATCH($I58,Table12[eCount],0),MATCH(J$1,Table12[#Headers],0)))&amp;INDEX(eClassWave[],MATCH($H58,eClassWave[eClassWave],0),MATCH(J$1,eClassWave[#Headers],0)),ePool[Enemy Group ID]&amp;ePool[AffinityId]&amp;ePool[eClass],0)),"")</f>
        <v>2T_r1_Earth_HorseArcher_e1</v>
      </c>
      <c r="K58" s="21" t="str">
        <f t="shared" si="10"/>
        <v xml:space="preserve">, </v>
      </c>
      <c r="L58" t="str">
        <f t="array" ref="L58">IFERROR(INDEX(ePool[Enemy ID],MATCH($G58&amp;INDEX($E58:$F58,1,INDEX(Table12[],MATCH($I58,Table12[eCount],0),MATCH(L$1,Table12[#Headers],0)))&amp;INDEX(eClassWave[],MATCH($H58,eClassWave[eClassWave],0),MATCH(L$1,eClassWave[#Headers],0)),ePool[Enemy Group ID]&amp;ePool[AffinityId]&amp;ePool[eClass],0)),"")</f>
        <v>3T_r2_Fire_EmberMage_e1</v>
      </c>
      <c r="M58" s="21" t="str">
        <f t="shared" si="11"/>
        <v xml:space="preserve">, </v>
      </c>
      <c r="N58" t="str">
        <f t="array" ref="N58">IFERROR(INDEX(ePool[Enemy ID],MATCH($G58&amp;INDEX($E58:$F58,1,INDEX(Table12[],MATCH($I58,Table12[eCount],0),MATCH(N$1,Table12[#Headers],0)))&amp;INDEX(eClassWave[],MATCH($H58,eClassWave[eClassWave],0),MATCH(N$1,eClassWave[#Headers],0)),ePool[Enemy Group ID]&amp;ePool[AffinityId]&amp;ePool[eClass],0)),"")</f>
        <v>3T_r2_Fire_EmberMage_e1</v>
      </c>
      <c r="O58" s="21" t="str">
        <f t="shared" si="12"/>
        <v xml:space="preserve">, </v>
      </c>
      <c r="P58" t="str">
        <f t="array" ref="P58">IFERROR(INDEX(ePool[Enemy ID],MATCH($G58&amp;INDEX($E58:$F58,1,INDEX(Table12[],MATCH($I58,Table12[eCount],0),MATCH(P$1,Table12[#Headers],0)))&amp;INDEX(eClassWave[],MATCH($H58,eClassWave[eClassWave],0),MATCH(P$1,eClassWave[#Headers],0)),ePool[Enemy Group ID]&amp;ePool[AffinityId]&amp;ePool[eClass],0)),"")</f>
        <v>2T_r1_Earth_HorseArcher_e1</v>
      </c>
      <c r="Q58" s="21" t="str">
        <f t="shared" si="13"/>
        <v/>
      </c>
      <c r="R58" t="str">
        <f t="array" ref="R58">IFERROR(INDEX(ePool[Enemy ID],MATCH($G58&amp;INDEX($E58:$F58,1,INDEX(Table12[],MATCH($I58,Table12[eCount],0),MATCH(R$1,Table12[#Headers],0)))&amp;INDEX(eClassWave[],MATCH($H58,eClassWave[eClassWave],0),MATCH(R$1,eClassWave[#Headers],0)),ePool[Enemy Group ID]&amp;ePool[AffinityId]&amp;ePool[eClass],0)),"")</f>
        <v/>
      </c>
      <c r="S58" t="str">
        <f>IFERROR(INDEX(Table10[Size],MATCH(INDEX(Enemies!$X:$X,MATCH('Enemy Waves'!J58,Enemies!$A:$A,0)),Table10[ID],0)),"")</f>
        <v>S</v>
      </c>
      <c r="U58" t="str">
        <f>IFERROR(INDEX(Table10[Size],MATCH(INDEX(Enemies!$X:$X,MATCH('Enemy Waves'!L58,Enemies!$A:$A,0)),Table10[ID],0)),"")</f>
        <v>S</v>
      </c>
      <c r="W58" t="str">
        <f>IFERROR(INDEX(Table10[Size],MATCH(INDEX(Enemies!$X:$X,MATCH('Enemy Waves'!N58,Enemies!$A:$A,0)),Table10[ID],0)),"")</f>
        <v>S</v>
      </c>
      <c r="Y58" t="str">
        <f>IFERROR(INDEX(Table10[Size],MATCH(INDEX(Enemies!$X:$X,MATCH('Enemy Waves'!P58,Enemies!$A:$A,0)),Table10[ID],0)),"")</f>
        <v>S</v>
      </c>
      <c r="AA58" t="str">
        <f>IFERROR(INDEX(Table10[Size],MATCH(INDEX(Enemies!$X:$X,MATCH('Enemy Waves'!R58,Enemies!$A:$A,0)),Table10[ID],0)),"")</f>
        <v/>
      </c>
      <c r="AB58" s="52" t="str">
        <f>IF(COUNTIF(S58:AA58,"M")&gt;2,"!!!","")&amp;IFERROR(INDEX('OLD Mission Enemy Waves'!A:A,MATCH('Enemy Waves'!A58,'OLD Mission Enemy Waves'!D:D,0)),"--")</f>
        <v>20</v>
      </c>
      <c r="AG58">
        <f>INT(eClassWave[[#This Row],[eCount]]&amp;eClassWave[[#This Row],[2T]]&amp;eClassWave[[#This Row],[3T]]&amp;eClassWave[[#This Row],[4T]])</f>
        <v>5023</v>
      </c>
      <c r="AH58" s="52" t="s">
        <v>257</v>
      </c>
      <c r="AI58" s="52" t="s">
        <v>260</v>
      </c>
      <c r="AJ58" s="52" t="s">
        <v>257</v>
      </c>
      <c r="AK58" s="52" t="s">
        <v>260</v>
      </c>
      <c r="AL58" s="52" t="s">
        <v>257</v>
      </c>
      <c r="AM58">
        <f t="shared" si="22"/>
        <v>5</v>
      </c>
      <c r="AN58">
        <f t="shared" si="23"/>
        <v>0</v>
      </c>
      <c r="AO58">
        <f t="shared" si="23"/>
        <v>2</v>
      </c>
      <c r="AP58">
        <f t="shared" si="23"/>
        <v>3</v>
      </c>
      <c r="AQ58" t="str">
        <f t="shared" si="21"/>
        <v>023</v>
      </c>
      <c r="BI58" t="s">
        <v>411</v>
      </c>
    </row>
    <row r="59" spans="1:61">
      <c r="A59" s="29">
        <v>1220203</v>
      </c>
      <c r="B59" s="1" t="str">
        <f t="shared" si="8"/>
        <v>4T_r2_Earth_Specter_e1, 3T_r2_Fire_EmberMage_e1, 4T_r2_Earth_Specter_e1</v>
      </c>
      <c r="C59" s="60" t="str">
        <f t="shared" si="9"/>
        <v>3SSS</v>
      </c>
      <c r="E59">
        <f>INDEX('OLD Mission Enemy Waves'!K:K,MATCH('Enemy Waves'!$A59,'OLD Mission Enemy Waves'!$D:$D,0))</f>
        <v>1</v>
      </c>
      <c r="F59">
        <f>INDEX('OLD Mission Enemy Waves'!L:L,MATCH('Enemy Waves'!$A59,'OLD Mission Enemy Waves'!$D:$D,0))</f>
        <v>2</v>
      </c>
      <c r="G59">
        <f>INDEX('OLD Mission Enemy Waves'!M:M,MATCH('Enemy Waves'!$A59,'OLD Mission Enemy Waves'!$D:$D,0))</f>
        <v>2</v>
      </c>
      <c r="H59">
        <f>INDEX('OLD Mission Enemy Waves'!N:N,MATCH('Enemy Waves'!$A59,'OLD Mission Enemy Waves'!$D:$D,0))</f>
        <v>3012</v>
      </c>
      <c r="I59">
        <f t="shared" si="14"/>
        <v>3</v>
      </c>
      <c r="J59" t="str">
        <f t="array" ref="J59">IFERROR(INDEX(ePool[Enemy ID],MATCH($G59&amp;INDEX($E59:$F59,1,INDEX(Table12[],MATCH($I59,Table12[eCount],0),MATCH(J$1,Table12[#Headers],0)))&amp;INDEX(eClassWave[],MATCH($H59,eClassWave[eClassWave],0),MATCH(J$1,eClassWave[#Headers],0)),ePool[Enemy Group ID]&amp;ePool[AffinityId]&amp;ePool[eClass],0)),"")</f>
        <v>4T_r2_Earth_Specter_e1</v>
      </c>
      <c r="K59" s="21" t="str">
        <f t="shared" si="10"/>
        <v xml:space="preserve">, </v>
      </c>
      <c r="L59" t="str">
        <f t="array" ref="L59">IFERROR(INDEX(ePool[Enemy ID],MATCH($G59&amp;INDEX($E59:$F59,1,INDEX(Table12[],MATCH($I59,Table12[eCount],0),MATCH(L$1,Table12[#Headers],0)))&amp;INDEX(eClassWave[],MATCH($H59,eClassWave[eClassWave],0),MATCH(L$1,eClassWave[#Headers],0)),ePool[Enemy Group ID]&amp;ePool[AffinityId]&amp;ePool[eClass],0)),"")</f>
        <v>3T_r2_Fire_EmberMage_e1</v>
      </c>
      <c r="M59" s="21" t="str">
        <f t="shared" si="11"/>
        <v xml:space="preserve">, </v>
      </c>
      <c r="N59" t="str">
        <f t="array" ref="N59">IFERROR(INDEX(ePool[Enemy ID],MATCH($G59&amp;INDEX($E59:$F59,1,INDEX(Table12[],MATCH($I59,Table12[eCount],0),MATCH(N$1,Table12[#Headers],0)))&amp;INDEX(eClassWave[],MATCH($H59,eClassWave[eClassWave],0),MATCH(N$1,eClassWave[#Headers],0)),ePool[Enemy Group ID]&amp;ePool[AffinityId]&amp;ePool[eClass],0)),"")</f>
        <v>4T_r2_Earth_Specter_e1</v>
      </c>
      <c r="O59" s="21" t="str">
        <f t="shared" si="12"/>
        <v/>
      </c>
      <c r="P59" t="str">
        <f t="array" ref="P59">IFERROR(INDEX(ePool[Enemy ID],MATCH($G59&amp;INDEX($E59:$F59,1,INDEX(Table12[],MATCH($I59,Table12[eCount],0),MATCH(P$1,Table12[#Headers],0)))&amp;INDEX(eClassWave[],MATCH($H59,eClassWave[eClassWave],0),MATCH(P$1,eClassWave[#Headers],0)),ePool[Enemy Group ID]&amp;ePool[AffinityId]&amp;ePool[eClass],0)),"")</f>
        <v/>
      </c>
      <c r="Q59" s="21" t="str">
        <f t="shared" si="13"/>
        <v/>
      </c>
      <c r="R59" t="str">
        <f t="array" ref="R59">IFERROR(INDEX(ePool[Enemy ID],MATCH($G59&amp;INDEX($E59:$F59,1,INDEX(Table12[],MATCH($I59,Table12[eCount],0),MATCH(R$1,Table12[#Headers],0)))&amp;INDEX(eClassWave[],MATCH($H59,eClassWave[eClassWave],0),MATCH(R$1,eClassWave[#Headers],0)),ePool[Enemy Group ID]&amp;ePool[AffinityId]&amp;ePool[eClass],0)),"")</f>
        <v/>
      </c>
      <c r="S59" t="str">
        <f>IFERROR(INDEX(Table10[Size],MATCH(INDEX(Enemies!$X:$X,MATCH('Enemy Waves'!J59,Enemies!$A:$A,0)),Table10[ID],0)),"")</f>
        <v>S</v>
      </c>
      <c r="U59" t="str">
        <f>IFERROR(INDEX(Table10[Size],MATCH(INDEX(Enemies!$X:$X,MATCH('Enemy Waves'!L59,Enemies!$A:$A,0)),Table10[ID],0)),"")</f>
        <v>S</v>
      </c>
      <c r="W59" t="str">
        <f>IFERROR(INDEX(Table10[Size],MATCH(INDEX(Enemies!$X:$X,MATCH('Enemy Waves'!N59,Enemies!$A:$A,0)),Table10[ID],0)),"")</f>
        <v>S</v>
      </c>
      <c r="Y59" t="str">
        <f>IFERROR(INDEX(Table10[Size],MATCH(INDEX(Enemies!$X:$X,MATCH('Enemy Waves'!P59,Enemies!$A:$A,0)),Table10[ID],0)),"")</f>
        <v/>
      </c>
      <c r="AA59" t="str">
        <f>IFERROR(INDEX(Table10[Size],MATCH(INDEX(Enemies!$X:$X,MATCH('Enemy Waves'!R59,Enemies!$A:$A,0)),Table10[ID],0)),"")</f>
        <v/>
      </c>
      <c r="AB59" s="52" t="str">
        <f>IF(COUNTIF(S59:AA59,"M")&gt;2,"!!!","")&amp;IFERROR(INDEX('OLD Mission Enemy Waves'!A:A,MATCH('Enemy Waves'!A59,'OLD Mission Enemy Waves'!D:D,0)),"--")</f>
        <v>20</v>
      </c>
      <c r="AG59">
        <f>INT(eClassWave[[#This Row],[eCount]]&amp;eClassWave[[#This Row],[2T]]&amp;eClassWave[[#This Row],[3T]]&amp;eClassWave[[#This Row],[4T]])</f>
        <v>5221</v>
      </c>
      <c r="AH59" s="52" t="s">
        <v>259</v>
      </c>
      <c r="AI59" s="52" t="s">
        <v>260</v>
      </c>
      <c r="AJ59" s="52" t="s">
        <v>257</v>
      </c>
      <c r="AK59" s="52" t="s">
        <v>260</v>
      </c>
      <c r="AL59" s="52" t="s">
        <v>259</v>
      </c>
      <c r="AM59">
        <f t="shared" si="22"/>
        <v>5</v>
      </c>
      <c r="AN59">
        <f t="shared" si="23"/>
        <v>2</v>
      </c>
      <c r="AO59">
        <f t="shared" si="23"/>
        <v>2</v>
      </c>
      <c r="AP59">
        <f t="shared" si="23"/>
        <v>1</v>
      </c>
      <c r="AQ59" t="str">
        <f t="shared" si="21"/>
        <v>221</v>
      </c>
      <c r="BI59" t="s">
        <v>412</v>
      </c>
    </row>
    <row r="60" spans="1:61">
      <c r="A60" s="29">
        <v>1220204</v>
      </c>
      <c r="B60" s="1" t="str">
        <f t="shared" si="8"/>
        <v>3T_r2_Fire_EmberMage_e1, 3T_r2_Fire_EmberMage_e1</v>
      </c>
      <c r="C60" s="60" t="str">
        <f t="shared" si="9"/>
        <v>2SS</v>
      </c>
      <c r="E60">
        <f>INDEX('OLD Mission Enemy Waves'!K:K,MATCH('Enemy Waves'!$A60,'OLD Mission Enemy Waves'!$D:$D,0))</f>
        <v>1</v>
      </c>
      <c r="F60">
        <f>INDEX('OLD Mission Enemy Waves'!L:L,MATCH('Enemy Waves'!$A60,'OLD Mission Enemy Waves'!$D:$D,0))</f>
        <v>2</v>
      </c>
      <c r="G60">
        <f>INDEX('OLD Mission Enemy Waves'!M:M,MATCH('Enemy Waves'!$A60,'OLD Mission Enemy Waves'!$D:$D,0))</f>
        <v>2</v>
      </c>
      <c r="H60">
        <f>INDEX('OLD Mission Enemy Waves'!N:N,MATCH('Enemy Waves'!$A60,'OLD Mission Enemy Waves'!$D:$D,0))</f>
        <v>2020</v>
      </c>
      <c r="I60">
        <f t="shared" si="14"/>
        <v>2</v>
      </c>
      <c r="J60" t="str">
        <f t="array" ref="J60">IFERROR(INDEX(ePool[Enemy ID],MATCH($G60&amp;INDEX($E60:$F60,1,INDEX(Table12[],MATCH($I60,Table12[eCount],0),MATCH(J$1,Table12[#Headers],0)))&amp;INDEX(eClassWave[],MATCH($H60,eClassWave[eClassWave],0),MATCH(J$1,eClassWave[#Headers],0)),ePool[Enemy Group ID]&amp;ePool[AffinityId]&amp;ePool[eClass],0)),"")</f>
        <v>3T_r2_Fire_EmberMage_e1</v>
      </c>
      <c r="K60" s="21" t="str">
        <f t="shared" si="10"/>
        <v xml:space="preserve">, </v>
      </c>
      <c r="L60" t="str">
        <f t="array" ref="L60">IFERROR(INDEX(ePool[Enemy ID],MATCH($G60&amp;INDEX($E60:$F60,1,INDEX(Table12[],MATCH($I60,Table12[eCount],0),MATCH(L$1,Table12[#Headers],0)))&amp;INDEX(eClassWave[],MATCH($H60,eClassWave[eClassWave],0),MATCH(L$1,eClassWave[#Headers],0)),ePool[Enemy Group ID]&amp;ePool[AffinityId]&amp;ePool[eClass],0)),"")</f>
        <v>3T_r2_Fire_EmberMage_e1</v>
      </c>
      <c r="M60" s="21" t="str">
        <f t="shared" si="11"/>
        <v/>
      </c>
      <c r="N60" t="str">
        <f t="array" ref="N60">IFERROR(INDEX(ePool[Enemy ID],MATCH($G60&amp;INDEX($E60:$F60,1,INDEX(Table12[],MATCH($I60,Table12[eCount],0),MATCH(N$1,Table12[#Headers],0)))&amp;INDEX(eClassWave[],MATCH($H60,eClassWave[eClassWave],0),MATCH(N$1,eClassWave[#Headers],0)),ePool[Enemy Group ID]&amp;ePool[AffinityId]&amp;ePool[eClass],0)),"")</f>
        <v/>
      </c>
      <c r="O60" s="21" t="str">
        <f t="shared" si="12"/>
        <v/>
      </c>
      <c r="P60" t="str">
        <f t="array" ref="P60">IFERROR(INDEX(ePool[Enemy ID],MATCH($G60&amp;INDEX($E60:$F60,1,INDEX(Table12[],MATCH($I60,Table12[eCount],0),MATCH(P$1,Table12[#Headers],0)))&amp;INDEX(eClassWave[],MATCH($H60,eClassWave[eClassWave],0),MATCH(P$1,eClassWave[#Headers],0)),ePool[Enemy Group ID]&amp;ePool[AffinityId]&amp;ePool[eClass],0)),"")</f>
        <v/>
      </c>
      <c r="Q60" s="21" t="str">
        <f t="shared" si="13"/>
        <v/>
      </c>
      <c r="R60" t="str">
        <f t="array" ref="R60">IFERROR(INDEX(ePool[Enemy ID],MATCH($G60&amp;INDEX($E60:$F60,1,INDEX(Table12[],MATCH($I60,Table12[eCount],0),MATCH(R$1,Table12[#Headers],0)))&amp;INDEX(eClassWave[],MATCH($H60,eClassWave[eClassWave],0),MATCH(R$1,eClassWave[#Headers],0)),ePool[Enemy Group ID]&amp;ePool[AffinityId]&amp;ePool[eClass],0)),"")</f>
        <v/>
      </c>
      <c r="S60" t="str">
        <f>IFERROR(INDEX(Table10[Size],MATCH(INDEX(Enemies!$X:$X,MATCH('Enemy Waves'!J60,Enemies!$A:$A,0)),Table10[ID],0)),"")</f>
        <v>S</v>
      </c>
      <c r="U60" t="str">
        <f>IFERROR(INDEX(Table10[Size],MATCH(INDEX(Enemies!$X:$X,MATCH('Enemy Waves'!L60,Enemies!$A:$A,0)),Table10[ID],0)),"")</f>
        <v>S</v>
      </c>
      <c r="W60" t="str">
        <f>IFERROR(INDEX(Table10[Size],MATCH(INDEX(Enemies!$X:$X,MATCH('Enemy Waves'!N60,Enemies!$A:$A,0)),Table10[ID],0)),"")</f>
        <v/>
      </c>
      <c r="Y60" t="str">
        <f>IFERROR(INDEX(Table10[Size],MATCH(INDEX(Enemies!$X:$X,MATCH('Enemy Waves'!P60,Enemies!$A:$A,0)),Table10[ID],0)),"")</f>
        <v/>
      </c>
      <c r="AA60" t="str">
        <f>IFERROR(INDEX(Table10[Size],MATCH(INDEX(Enemies!$X:$X,MATCH('Enemy Waves'!R60,Enemies!$A:$A,0)),Table10[ID],0)),"")</f>
        <v/>
      </c>
      <c r="AB60" s="52" t="str">
        <f>IF(COUNTIF(S60:AA60,"M")&gt;2,"!!!","")&amp;IFERROR(INDEX('OLD Mission Enemy Waves'!A:A,MATCH('Enemy Waves'!A60,'OLD Mission Enemy Waves'!D:D,0)),"--")</f>
        <v>20</v>
      </c>
      <c r="AG60">
        <f>INT(eClassWave[[#This Row],[eCount]]&amp;eClassWave[[#This Row],[2T]]&amp;eClassWave[[#This Row],[3T]]&amp;eClassWave[[#This Row],[4T]])</f>
        <v>5122</v>
      </c>
      <c r="AH60" s="52" t="s">
        <v>257</v>
      </c>
      <c r="AI60" s="52" t="s">
        <v>260</v>
      </c>
      <c r="AJ60" s="52" t="s">
        <v>259</v>
      </c>
      <c r="AK60" s="52" t="s">
        <v>260</v>
      </c>
      <c r="AL60" s="52" t="s">
        <v>257</v>
      </c>
      <c r="AM60">
        <f t="shared" si="22"/>
        <v>5</v>
      </c>
      <c r="AN60">
        <f t="shared" si="23"/>
        <v>1</v>
      </c>
      <c r="AO60">
        <f t="shared" si="23"/>
        <v>2</v>
      </c>
      <c r="AP60">
        <f t="shared" si="23"/>
        <v>2</v>
      </c>
      <c r="AQ60" t="str">
        <f t="shared" si="21"/>
        <v>122</v>
      </c>
      <c r="BI60" t="s">
        <v>412</v>
      </c>
    </row>
    <row r="61" spans="1:61">
      <c r="A61" s="29">
        <v>2320211</v>
      </c>
      <c r="B61" s="1" t="str">
        <f t="shared" si="8"/>
        <v>3T_r2_Water_Wizard_e1, 3T_r2_Earth_Songstress_e1, 3T_r2_Earth_Songstress_e1, 3T_r2_Water_Wizard_e1</v>
      </c>
      <c r="C61" s="60" t="str">
        <f t="shared" si="9"/>
        <v>4MSSM</v>
      </c>
      <c r="E61">
        <f>INDEX('OLD Mission Enemy Waves'!K:K,MATCH('Enemy Waves'!$A61,'OLD Mission Enemy Waves'!$D:$D,0))</f>
        <v>2</v>
      </c>
      <c r="F61">
        <f>INDEX('OLD Mission Enemy Waves'!L:L,MATCH('Enemy Waves'!$A61,'OLD Mission Enemy Waves'!$D:$D,0))</f>
        <v>3</v>
      </c>
      <c r="G61">
        <f>INDEX('OLD Mission Enemy Waves'!M:M,MATCH('Enemy Waves'!$A61,'OLD Mission Enemy Waves'!$D:$D,0))</f>
        <v>2</v>
      </c>
      <c r="H61">
        <f>INDEX('OLD Mission Enemy Waves'!N:N,MATCH('Enemy Waves'!$A61,'OLD Mission Enemy Waves'!$D:$D,0))</f>
        <v>4040</v>
      </c>
      <c r="I61">
        <f t="shared" si="14"/>
        <v>4</v>
      </c>
      <c r="J61" t="str">
        <f t="array" ref="J61">IFERROR(INDEX(ePool[Enemy ID],MATCH($G61&amp;INDEX($E61:$F61,1,INDEX(Table12[],MATCH($I61,Table12[eCount],0),MATCH(J$1,Table12[#Headers],0)))&amp;INDEX(eClassWave[],MATCH($H61,eClassWave[eClassWave],0),MATCH(J$1,eClassWave[#Headers],0)),ePool[Enemy Group ID]&amp;ePool[AffinityId]&amp;ePool[eClass],0)),"")</f>
        <v>3T_r2_Water_Wizard_e1</v>
      </c>
      <c r="K61" s="21" t="str">
        <f t="shared" si="10"/>
        <v xml:space="preserve">, </v>
      </c>
      <c r="L61" t="str">
        <f t="array" ref="L61">IFERROR(INDEX(ePool[Enemy ID],MATCH($G61&amp;INDEX($E61:$F61,1,INDEX(Table12[],MATCH($I61,Table12[eCount],0),MATCH(L$1,Table12[#Headers],0)))&amp;INDEX(eClassWave[],MATCH($H61,eClassWave[eClassWave],0),MATCH(L$1,eClassWave[#Headers],0)),ePool[Enemy Group ID]&amp;ePool[AffinityId]&amp;ePool[eClass],0)),"")</f>
        <v>3T_r2_Earth_Songstress_e1</v>
      </c>
      <c r="M61" s="21" t="str">
        <f t="shared" si="11"/>
        <v xml:space="preserve">, </v>
      </c>
      <c r="N61" t="str">
        <f t="array" ref="N61">IFERROR(INDEX(ePool[Enemy ID],MATCH($G61&amp;INDEX($E61:$F61,1,INDEX(Table12[],MATCH($I61,Table12[eCount],0),MATCH(N$1,Table12[#Headers],0)))&amp;INDEX(eClassWave[],MATCH($H61,eClassWave[eClassWave],0),MATCH(N$1,eClassWave[#Headers],0)),ePool[Enemy Group ID]&amp;ePool[AffinityId]&amp;ePool[eClass],0)),"")</f>
        <v>3T_r2_Earth_Songstress_e1</v>
      </c>
      <c r="O61" s="21" t="str">
        <f t="shared" si="12"/>
        <v xml:space="preserve">, </v>
      </c>
      <c r="P61" t="str">
        <f t="array" ref="P61">IFERROR(INDEX(ePool[Enemy ID],MATCH($G61&amp;INDEX($E61:$F61,1,INDEX(Table12[],MATCH($I61,Table12[eCount],0),MATCH(P$1,Table12[#Headers],0)))&amp;INDEX(eClassWave[],MATCH($H61,eClassWave[eClassWave],0),MATCH(P$1,eClassWave[#Headers],0)),ePool[Enemy Group ID]&amp;ePool[AffinityId]&amp;ePool[eClass],0)),"")</f>
        <v>3T_r2_Water_Wizard_e1</v>
      </c>
      <c r="Q61" s="21" t="str">
        <f t="shared" si="13"/>
        <v/>
      </c>
      <c r="R61" t="str">
        <f t="array" ref="R61">IFERROR(INDEX(ePool[Enemy ID],MATCH($G61&amp;INDEX($E61:$F61,1,INDEX(Table12[],MATCH($I61,Table12[eCount],0),MATCH(R$1,Table12[#Headers],0)))&amp;INDEX(eClassWave[],MATCH($H61,eClassWave[eClassWave],0),MATCH(R$1,eClassWave[#Headers],0)),ePool[Enemy Group ID]&amp;ePool[AffinityId]&amp;ePool[eClass],0)),"")</f>
        <v/>
      </c>
      <c r="S61" t="str">
        <f>IFERROR(INDEX(Table10[Size],MATCH(INDEX(Enemies!$X:$X,MATCH('Enemy Waves'!J61,Enemies!$A:$A,0)),Table10[ID],0)),"")</f>
        <v>M</v>
      </c>
      <c r="U61" t="str">
        <f>IFERROR(INDEX(Table10[Size],MATCH(INDEX(Enemies!$X:$X,MATCH('Enemy Waves'!L61,Enemies!$A:$A,0)),Table10[ID],0)),"")</f>
        <v>S</v>
      </c>
      <c r="W61" t="str">
        <f>IFERROR(INDEX(Table10[Size],MATCH(INDEX(Enemies!$X:$X,MATCH('Enemy Waves'!N61,Enemies!$A:$A,0)),Table10[ID],0)),"")</f>
        <v>S</v>
      </c>
      <c r="Y61" t="str">
        <f>IFERROR(INDEX(Table10[Size],MATCH(INDEX(Enemies!$X:$X,MATCH('Enemy Waves'!P61,Enemies!$A:$A,0)),Table10[ID],0)),"")</f>
        <v>M</v>
      </c>
      <c r="AA61" t="str">
        <f>IFERROR(INDEX(Table10[Size],MATCH(INDEX(Enemies!$X:$X,MATCH('Enemy Waves'!R61,Enemies!$A:$A,0)),Table10[ID],0)),"")</f>
        <v/>
      </c>
      <c r="AB61" s="52" t="str">
        <f>IF(COUNTIF(S61:AA61,"M")&gt;2,"!!!","")&amp;IFERROR(INDEX('OLD Mission Enemy Waves'!A:A,MATCH('Enemy Waves'!A61,'OLD Mission Enemy Waves'!D:D,0)),"--")</f>
        <v>21</v>
      </c>
      <c r="AG61">
        <f>INT(eClassWave[[#This Row],[eCount]]&amp;eClassWave[[#This Row],[2T]]&amp;eClassWave[[#This Row],[3T]]&amp;eClassWave[[#This Row],[4T]])</f>
        <v>5212</v>
      </c>
      <c r="AH61" s="52" t="s">
        <v>259</v>
      </c>
      <c r="AI61" s="52" t="s">
        <v>257</v>
      </c>
      <c r="AJ61" s="52" t="s">
        <v>260</v>
      </c>
      <c r="AK61" s="52" t="s">
        <v>257</v>
      </c>
      <c r="AL61" s="52" t="s">
        <v>259</v>
      </c>
      <c r="AM61">
        <f t="shared" si="22"/>
        <v>5</v>
      </c>
      <c r="AN61">
        <f t="shared" si="23"/>
        <v>2</v>
      </c>
      <c r="AO61">
        <f t="shared" si="23"/>
        <v>1</v>
      </c>
      <c r="AP61">
        <f t="shared" si="23"/>
        <v>2</v>
      </c>
      <c r="AQ61" t="str">
        <f t="shared" si="21"/>
        <v>212</v>
      </c>
      <c r="BI61" t="s">
        <v>412</v>
      </c>
    </row>
    <row r="62" spans="1:61">
      <c r="A62" s="29">
        <v>2320212</v>
      </c>
      <c r="B62" s="1" t="str">
        <f t="shared" si="8"/>
        <v>4T_r2_Earth_Specter_e1, 2T_r1_Water_Reaver_e1, 4T_r2_Earth_Specter_e1, 2T_r1_Water_Reaver_e1, 4T_r2_Earth_Specter_e1</v>
      </c>
      <c r="C62" s="60" t="str">
        <f t="shared" si="9"/>
        <v>5SSSSS</v>
      </c>
      <c r="E62">
        <f>INDEX('OLD Mission Enemy Waves'!K:K,MATCH('Enemy Waves'!$A62,'OLD Mission Enemy Waves'!$D:$D,0))</f>
        <v>2</v>
      </c>
      <c r="F62">
        <f>INDEX('OLD Mission Enemy Waves'!L:L,MATCH('Enemy Waves'!$A62,'OLD Mission Enemy Waves'!$D:$D,0))</f>
        <v>3</v>
      </c>
      <c r="G62">
        <f>INDEX('OLD Mission Enemy Waves'!M:M,MATCH('Enemy Waves'!$A62,'OLD Mission Enemy Waves'!$D:$D,0))</f>
        <v>2</v>
      </c>
      <c r="H62">
        <f>INDEX('OLD Mission Enemy Waves'!N:N,MATCH('Enemy Waves'!$A62,'OLD Mission Enemy Waves'!$D:$D,0))</f>
        <v>5203</v>
      </c>
      <c r="I62">
        <f t="shared" si="14"/>
        <v>5</v>
      </c>
      <c r="J62" t="str">
        <f t="array" ref="J62">IFERROR(INDEX(ePool[Enemy ID],MATCH($G62&amp;INDEX($E62:$F62,1,INDEX(Table12[],MATCH($I62,Table12[eCount],0),MATCH(J$1,Table12[#Headers],0)))&amp;INDEX(eClassWave[],MATCH($H62,eClassWave[eClassWave],0),MATCH(J$1,eClassWave[#Headers],0)),ePool[Enemy Group ID]&amp;ePool[AffinityId]&amp;ePool[eClass],0)),"")</f>
        <v>4T_r2_Earth_Specter_e1</v>
      </c>
      <c r="K62" s="21" t="str">
        <f t="shared" si="10"/>
        <v xml:space="preserve">, </v>
      </c>
      <c r="L62" t="str">
        <f t="array" ref="L62">IFERROR(INDEX(ePool[Enemy ID],MATCH($G62&amp;INDEX($E62:$F62,1,INDEX(Table12[],MATCH($I62,Table12[eCount],0),MATCH(L$1,Table12[#Headers],0)))&amp;INDEX(eClassWave[],MATCH($H62,eClassWave[eClassWave],0),MATCH(L$1,eClassWave[#Headers],0)),ePool[Enemy Group ID]&amp;ePool[AffinityId]&amp;ePool[eClass],0)),"")</f>
        <v>2T_r1_Water_Reaver_e1</v>
      </c>
      <c r="M62" s="21" t="str">
        <f t="shared" si="11"/>
        <v xml:space="preserve">, </v>
      </c>
      <c r="N62" t="str">
        <f t="array" ref="N62">IFERROR(INDEX(ePool[Enemy ID],MATCH($G62&amp;INDEX($E62:$F62,1,INDEX(Table12[],MATCH($I62,Table12[eCount],0),MATCH(N$1,Table12[#Headers],0)))&amp;INDEX(eClassWave[],MATCH($H62,eClassWave[eClassWave],0),MATCH(N$1,eClassWave[#Headers],0)),ePool[Enemy Group ID]&amp;ePool[AffinityId]&amp;ePool[eClass],0)),"")</f>
        <v>4T_r2_Earth_Specter_e1</v>
      </c>
      <c r="O62" s="21" t="str">
        <f t="shared" si="12"/>
        <v xml:space="preserve">, </v>
      </c>
      <c r="P62" t="str">
        <f t="array" ref="P62">IFERROR(INDEX(ePool[Enemy ID],MATCH($G62&amp;INDEX($E62:$F62,1,INDEX(Table12[],MATCH($I62,Table12[eCount],0),MATCH(P$1,Table12[#Headers],0)))&amp;INDEX(eClassWave[],MATCH($H62,eClassWave[eClassWave],0),MATCH(P$1,eClassWave[#Headers],0)),ePool[Enemy Group ID]&amp;ePool[AffinityId]&amp;ePool[eClass],0)),"")</f>
        <v>2T_r1_Water_Reaver_e1</v>
      </c>
      <c r="Q62" s="21" t="str">
        <f t="shared" si="13"/>
        <v xml:space="preserve">, </v>
      </c>
      <c r="R62" t="str">
        <f t="array" ref="R62">IFERROR(INDEX(ePool[Enemy ID],MATCH($G62&amp;INDEX($E62:$F62,1,INDEX(Table12[],MATCH($I62,Table12[eCount],0),MATCH(R$1,Table12[#Headers],0)))&amp;INDEX(eClassWave[],MATCH($H62,eClassWave[eClassWave],0),MATCH(R$1,eClassWave[#Headers],0)),ePool[Enemy Group ID]&amp;ePool[AffinityId]&amp;ePool[eClass],0)),"")</f>
        <v>4T_r2_Earth_Specter_e1</v>
      </c>
      <c r="S62" t="str">
        <f>IFERROR(INDEX(Table10[Size],MATCH(INDEX(Enemies!$X:$X,MATCH('Enemy Waves'!J62,Enemies!$A:$A,0)),Table10[ID],0)),"")</f>
        <v>S</v>
      </c>
      <c r="U62" t="str">
        <f>IFERROR(INDEX(Table10[Size],MATCH(INDEX(Enemies!$X:$X,MATCH('Enemy Waves'!L62,Enemies!$A:$A,0)),Table10[ID],0)),"")</f>
        <v>S</v>
      </c>
      <c r="W62" t="str">
        <f>IFERROR(INDEX(Table10[Size],MATCH(INDEX(Enemies!$X:$X,MATCH('Enemy Waves'!N62,Enemies!$A:$A,0)),Table10[ID],0)),"")</f>
        <v>S</v>
      </c>
      <c r="Y62" t="str">
        <f>IFERROR(INDEX(Table10[Size],MATCH(INDEX(Enemies!$X:$X,MATCH('Enemy Waves'!P62,Enemies!$A:$A,0)),Table10[ID],0)),"")</f>
        <v>S</v>
      </c>
      <c r="AA62" t="str">
        <f>IFERROR(INDEX(Table10[Size],MATCH(INDEX(Enemies!$X:$X,MATCH('Enemy Waves'!R62,Enemies!$A:$A,0)),Table10[ID],0)),"")</f>
        <v>S</v>
      </c>
      <c r="AB62" s="52" t="str">
        <f>IF(COUNTIF(S62:AA62,"M")&gt;2,"!!!","")&amp;IFERROR(INDEX('OLD Mission Enemy Waves'!A:A,MATCH('Enemy Waves'!A62,'OLD Mission Enemy Waves'!D:D,0)),"--")</f>
        <v>21</v>
      </c>
      <c r="BI62" t="s">
        <v>412</v>
      </c>
    </row>
    <row r="63" spans="1:61">
      <c r="A63" s="29">
        <v>2320221</v>
      </c>
      <c r="B63" s="1" t="str">
        <f t="shared" si="8"/>
        <v>2T_r1_Water_Reaver_e1, 4T_r2_Earth_Specter_e1, 4T_r2_Earth_Specter_e1, 2T_r1_Water_Reaver_e1</v>
      </c>
      <c r="C63" s="60" t="str">
        <f t="shared" si="9"/>
        <v>4SSSS</v>
      </c>
      <c r="E63">
        <f>INDEX('OLD Mission Enemy Waves'!K:K,MATCH('Enemy Waves'!$A63,'OLD Mission Enemy Waves'!$D:$D,0))</f>
        <v>2</v>
      </c>
      <c r="F63">
        <f>INDEX('OLD Mission Enemy Waves'!L:L,MATCH('Enemy Waves'!$A63,'OLD Mission Enemy Waves'!$D:$D,0))</f>
        <v>3</v>
      </c>
      <c r="G63">
        <f>INDEX('OLD Mission Enemy Waves'!M:M,MATCH('Enemy Waves'!$A63,'OLD Mission Enemy Waves'!$D:$D,0))</f>
        <v>2</v>
      </c>
      <c r="H63">
        <f>INDEX('OLD Mission Enemy Waves'!N:N,MATCH('Enemy Waves'!$A63,'OLD Mission Enemy Waves'!$D:$D,0))</f>
        <v>4202</v>
      </c>
      <c r="I63">
        <f t="shared" si="14"/>
        <v>4</v>
      </c>
      <c r="J63" t="str">
        <f t="array" ref="J63">IFERROR(INDEX(ePool[Enemy ID],MATCH($G63&amp;INDEX($E63:$F63,1,INDEX(Table12[],MATCH($I63,Table12[eCount],0),MATCH(J$1,Table12[#Headers],0)))&amp;INDEX(eClassWave[],MATCH($H63,eClassWave[eClassWave],0),MATCH(J$1,eClassWave[#Headers],0)),ePool[Enemy Group ID]&amp;ePool[AffinityId]&amp;ePool[eClass],0)),"")</f>
        <v>2T_r1_Water_Reaver_e1</v>
      </c>
      <c r="K63" s="21" t="str">
        <f t="shared" si="10"/>
        <v xml:space="preserve">, </v>
      </c>
      <c r="L63" t="str">
        <f t="array" ref="L63">IFERROR(INDEX(ePool[Enemy ID],MATCH($G63&amp;INDEX($E63:$F63,1,INDEX(Table12[],MATCH($I63,Table12[eCount],0),MATCH(L$1,Table12[#Headers],0)))&amp;INDEX(eClassWave[],MATCH($H63,eClassWave[eClassWave],0),MATCH(L$1,eClassWave[#Headers],0)),ePool[Enemy Group ID]&amp;ePool[AffinityId]&amp;ePool[eClass],0)),"")</f>
        <v>4T_r2_Earth_Specter_e1</v>
      </c>
      <c r="M63" s="21" t="str">
        <f t="shared" si="11"/>
        <v xml:space="preserve">, </v>
      </c>
      <c r="N63" t="str">
        <f t="array" ref="N63">IFERROR(INDEX(ePool[Enemy ID],MATCH($G63&amp;INDEX($E63:$F63,1,INDEX(Table12[],MATCH($I63,Table12[eCount],0),MATCH(N$1,Table12[#Headers],0)))&amp;INDEX(eClassWave[],MATCH($H63,eClassWave[eClassWave],0),MATCH(N$1,eClassWave[#Headers],0)),ePool[Enemy Group ID]&amp;ePool[AffinityId]&amp;ePool[eClass],0)),"")</f>
        <v>4T_r2_Earth_Specter_e1</v>
      </c>
      <c r="O63" s="21" t="str">
        <f t="shared" si="12"/>
        <v xml:space="preserve">, </v>
      </c>
      <c r="P63" t="str">
        <f t="array" ref="P63">IFERROR(INDEX(ePool[Enemy ID],MATCH($G63&amp;INDEX($E63:$F63,1,INDEX(Table12[],MATCH($I63,Table12[eCount],0),MATCH(P$1,Table12[#Headers],0)))&amp;INDEX(eClassWave[],MATCH($H63,eClassWave[eClassWave],0),MATCH(P$1,eClassWave[#Headers],0)),ePool[Enemy Group ID]&amp;ePool[AffinityId]&amp;ePool[eClass],0)),"")</f>
        <v>2T_r1_Water_Reaver_e1</v>
      </c>
      <c r="Q63" s="21" t="str">
        <f t="shared" si="13"/>
        <v/>
      </c>
      <c r="R63" t="str">
        <f t="array" ref="R63">IFERROR(INDEX(ePool[Enemy ID],MATCH($G63&amp;INDEX($E63:$F63,1,INDEX(Table12[],MATCH($I63,Table12[eCount],0),MATCH(R$1,Table12[#Headers],0)))&amp;INDEX(eClassWave[],MATCH($H63,eClassWave[eClassWave],0),MATCH(R$1,eClassWave[#Headers],0)),ePool[Enemy Group ID]&amp;ePool[AffinityId]&amp;ePool[eClass],0)),"")</f>
        <v/>
      </c>
      <c r="S63" t="str">
        <f>IFERROR(INDEX(Table10[Size],MATCH(INDEX(Enemies!$X:$X,MATCH('Enemy Waves'!J63,Enemies!$A:$A,0)),Table10[ID],0)),"")</f>
        <v>S</v>
      </c>
      <c r="U63" t="str">
        <f>IFERROR(INDEX(Table10[Size],MATCH(INDEX(Enemies!$X:$X,MATCH('Enemy Waves'!L63,Enemies!$A:$A,0)),Table10[ID],0)),"")</f>
        <v>S</v>
      </c>
      <c r="W63" t="str">
        <f>IFERROR(INDEX(Table10[Size],MATCH(INDEX(Enemies!$X:$X,MATCH('Enemy Waves'!N63,Enemies!$A:$A,0)),Table10[ID],0)),"")</f>
        <v>S</v>
      </c>
      <c r="Y63" t="str">
        <f>IFERROR(INDEX(Table10[Size],MATCH(INDEX(Enemies!$X:$X,MATCH('Enemy Waves'!P63,Enemies!$A:$A,0)),Table10[ID],0)),"")</f>
        <v>S</v>
      </c>
      <c r="AA63" t="str">
        <f>IFERROR(INDEX(Table10[Size],MATCH(INDEX(Enemies!$X:$X,MATCH('Enemy Waves'!R63,Enemies!$A:$A,0)),Table10[ID],0)),"")</f>
        <v/>
      </c>
      <c r="AB63" s="52" t="str">
        <f>IF(COUNTIF(S63:AA63,"M")&gt;2,"!!!","")&amp;IFERROR(INDEX('OLD Mission Enemy Waves'!A:A,MATCH('Enemy Waves'!A63,'OLD Mission Enemy Waves'!D:D,0)),"--")</f>
        <v>22</v>
      </c>
      <c r="BI63" t="s">
        <v>412</v>
      </c>
    </row>
    <row r="64" spans="1:61">
      <c r="A64" s="29">
        <v>2320222</v>
      </c>
      <c r="B64" s="1" t="str">
        <f t="shared" si="8"/>
        <v>4T_r2_Earth_Specter_e1, 4T_r2_Earth_Specter_e1</v>
      </c>
      <c r="C64" s="60" t="str">
        <f t="shared" si="9"/>
        <v>2SS</v>
      </c>
      <c r="E64">
        <f>INDEX('OLD Mission Enemy Waves'!K:K,MATCH('Enemy Waves'!$A64,'OLD Mission Enemy Waves'!$D:$D,0))</f>
        <v>2</v>
      </c>
      <c r="F64">
        <f>INDEX('OLD Mission Enemy Waves'!L:L,MATCH('Enemy Waves'!$A64,'OLD Mission Enemy Waves'!$D:$D,0))</f>
        <v>3</v>
      </c>
      <c r="G64">
        <f>INDEX('OLD Mission Enemy Waves'!M:M,MATCH('Enemy Waves'!$A64,'OLD Mission Enemy Waves'!$D:$D,0))</f>
        <v>2</v>
      </c>
      <c r="H64">
        <f>INDEX('OLD Mission Enemy Waves'!N:N,MATCH('Enemy Waves'!$A64,'OLD Mission Enemy Waves'!$D:$D,0))</f>
        <v>2002</v>
      </c>
      <c r="I64">
        <f t="shared" si="14"/>
        <v>2</v>
      </c>
      <c r="J64" t="str">
        <f t="array" ref="J64">IFERROR(INDEX(ePool[Enemy ID],MATCH($G64&amp;INDEX($E64:$F64,1,INDEX(Table12[],MATCH($I64,Table12[eCount],0),MATCH(J$1,Table12[#Headers],0)))&amp;INDEX(eClassWave[],MATCH($H64,eClassWave[eClassWave],0),MATCH(J$1,eClassWave[#Headers],0)),ePool[Enemy Group ID]&amp;ePool[AffinityId]&amp;ePool[eClass],0)),"")</f>
        <v>4T_r2_Earth_Specter_e1</v>
      </c>
      <c r="K64" s="21" t="str">
        <f t="shared" si="10"/>
        <v xml:space="preserve">, </v>
      </c>
      <c r="L64" t="str">
        <f t="array" ref="L64">IFERROR(INDEX(ePool[Enemy ID],MATCH($G64&amp;INDEX($E64:$F64,1,INDEX(Table12[],MATCH($I64,Table12[eCount],0),MATCH(L$1,Table12[#Headers],0)))&amp;INDEX(eClassWave[],MATCH($H64,eClassWave[eClassWave],0),MATCH(L$1,eClassWave[#Headers],0)),ePool[Enemy Group ID]&amp;ePool[AffinityId]&amp;ePool[eClass],0)),"")</f>
        <v>4T_r2_Earth_Specter_e1</v>
      </c>
      <c r="M64" s="21" t="str">
        <f t="shared" si="11"/>
        <v/>
      </c>
      <c r="N64" t="str">
        <f t="array" ref="N64">IFERROR(INDEX(ePool[Enemy ID],MATCH($G64&amp;INDEX($E64:$F64,1,INDEX(Table12[],MATCH($I64,Table12[eCount],0),MATCH(N$1,Table12[#Headers],0)))&amp;INDEX(eClassWave[],MATCH($H64,eClassWave[eClassWave],0),MATCH(N$1,eClassWave[#Headers],0)),ePool[Enemy Group ID]&amp;ePool[AffinityId]&amp;ePool[eClass],0)),"")</f>
        <v/>
      </c>
      <c r="O64" s="21" t="str">
        <f t="shared" si="12"/>
        <v/>
      </c>
      <c r="P64" t="str">
        <f t="array" ref="P64">IFERROR(INDEX(ePool[Enemy ID],MATCH($G64&amp;INDEX($E64:$F64,1,INDEX(Table12[],MATCH($I64,Table12[eCount],0),MATCH(P$1,Table12[#Headers],0)))&amp;INDEX(eClassWave[],MATCH($H64,eClassWave[eClassWave],0),MATCH(P$1,eClassWave[#Headers],0)),ePool[Enemy Group ID]&amp;ePool[AffinityId]&amp;ePool[eClass],0)),"")</f>
        <v/>
      </c>
      <c r="Q64" s="21" t="str">
        <f t="shared" si="13"/>
        <v/>
      </c>
      <c r="R64" t="str">
        <f t="array" ref="R64">IFERROR(INDEX(ePool[Enemy ID],MATCH($G64&amp;INDEX($E64:$F64,1,INDEX(Table12[],MATCH($I64,Table12[eCount],0),MATCH(R$1,Table12[#Headers],0)))&amp;INDEX(eClassWave[],MATCH($H64,eClassWave[eClassWave],0),MATCH(R$1,eClassWave[#Headers],0)),ePool[Enemy Group ID]&amp;ePool[AffinityId]&amp;ePool[eClass],0)),"")</f>
        <v/>
      </c>
      <c r="S64" t="str">
        <f>IFERROR(INDEX(Table10[Size],MATCH(INDEX(Enemies!$X:$X,MATCH('Enemy Waves'!J64,Enemies!$A:$A,0)),Table10[ID],0)),"")</f>
        <v>S</v>
      </c>
      <c r="U64" t="str">
        <f>IFERROR(INDEX(Table10[Size],MATCH(INDEX(Enemies!$X:$X,MATCH('Enemy Waves'!L64,Enemies!$A:$A,0)),Table10[ID],0)),"")</f>
        <v>S</v>
      </c>
      <c r="W64" t="str">
        <f>IFERROR(INDEX(Table10[Size],MATCH(INDEX(Enemies!$X:$X,MATCH('Enemy Waves'!N64,Enemies!$A:$A,0)),Table10[ID],0)),"")</f>
        <v/>
      </c>
      <c r="Y64" t="str">
        <f>IFERROR(INDEX(Table10[Size],MATCH(INDEX(Enemies!$X:$X,MATCH('Enemy Waves'!P64,Enemies!$A:$A,0)),Table10[ID],0)),"")</f>
        <v/>
      </c>
      <c r="AA64" t="str">
        <f>IFERROR(INDEX(Table10[Size],MATCH(INDEX(Enemies!$X:$X,MATCH('Enemy Waves'!R64,Enemies!$A:$A,0)),Table10[ID],0)),"")</f>
        <v/>
      </c>
      <c r="AB64" s="52" t="str">
        <f>IF(COUNTIF(S64:AA64,"M")&gt;2,"!!!","")&amp;IFERROR(INDEX('OLD Mission Enemy Waves'!A:A,MATCH('Enemy Waves'!A64,'OLD Mission Enemy Waves'!D:D,0)),"--")</f>
        <v>22</v>
      </c>
      <c r="AG64" s="55"/>
      <c r="AH64" s="55"/>
      <c r="AI64" s="55"/>
      <c r="AJ64" s="55"/>
      <c r="AK64" s="55"/>
      <c r="AL64" s="55"/>
      <c r="AM64" s="21"/>
      <c r="BI64" t="s">
        <v>412</v>
      </c>
    </row>
    <row r="65" spans="1:61">
      <c r="A65" s="29">
        <v>2320223</v>
      </c>
      <c r="B65" s="1" t="str">
        <f t="shared" si="8"/>
        <v>2T_r1_Earth_HorseArcher_e1, 4T_r2_Earth_Specter_e1</v>
      </c>
      <c r="C65" s="60" t="str">
        <f t="shared" si="9"/>
        <v>2SS</v>
      </c>
      <c r="E65">
        <f>INDEX('OLD Mission Enemy Waves'!K:K,MATCH('Enemy Waves'!$A65,'OLD Mission Enemy Waves'!$D:$D,0))</f>
        <v>2</v>
      </c>
      <c r="F65">
        <f>INDEX('OLD Mission Enemy Waves'!L:L,MATCH('Enemy Waves'!$A65,'OLD Mission Enemy Waves'!$D:$D,0))</f>
        <v>3</v>
      </c>
      <c r="G65">
        <f>INDEX('OLD Mission Enemy Waves'!M:M,MATCH('Enemy Waves'!$A65,'OLD Mission Enemy Waves'!$D:$D,0))</f>
        <v>2</v>
      </c>
      <c r="H65">
        <f>INDEX('OLD Mission Enemy Waves'!N:N,MATCH('Enemy Waves'!$A65,'OLD Mission Enemy Waves'!$D:$D,0))</f>
        <v>2101</v>
      </c>
      <c r="I65">
        <f t="shared" si="14"/>
        <v>2</v>
      </c>
      <c r="J65" t="str">
        <f t="array" ref="J65">IFERROR(INDEX(ePool[Enemy ID],MATCH($G65&amp;INDEX($E65:$F65,1,INDEX(Table12[],MATCH($I65,Table12[eCount],0),MATCH(J$1,Table12[#Headers],0)))&amp;INDEX(eClassWave[],MATCH($H65,eClassWave[eClassWave],0),MATCH(J$1,eClassWave[#Headers],0)),ePool[Enemy Group ID]&amp;ePool[AffinityId]&amp;ePool[eClass],0)),"")</f>
        <v>2T_r1_Earth_HorseArcher_e1</v>
      </c>
      <c r="K65" s="21" t="str">
        <f t="shared" si="10"/>
        <v xml:space="preserve">, </v>
      </c>
      <c r="L65" t="str">
        <f t="array" ref="L65">IFERROR(INDEX(ePool[Enemy ID],MATCH($G65&amp;INDEX($E65:$F65,1,INDEX(Table12[],MATCH($I65,Table12[eCount],0),MATCH(L$1,Table12[#Headers],0)))&amp;INDEX(eClassWave[],MATCH($H65,eClassWave[eClassWave],0),MATCH(L$1,eClassWave[#Headers],0)),ePool[Enemy Group ID]&amp;ePool[AffinityId]&amp;ePool[eClass],0)),"")</f>
        <v>4T_r2_Earth_Specter_e1</v>
      </c>
      <c r="M65" s="21" t="str">
        <f t="shared" si="11"/>
        <v/>
      </c>
      <c r="N65" t="str">
        <f t="array" ref="N65">IFERROR(INDEX(ePool[Enemy ID],MATCH($G65&amp;INDEX($E65:$F65,1,INDEX(Table12[],MATCH($I65,Table12[eCount],0),MATCH(N$1,Table12[#Headers],0)))&amp;INDEX(eClassWave[],MATCH($H65,eClassWave[eClassWave],0),MATCH(N$1,eClassWave[#Headers],0)),ePool[Enemy Group ID]&amp;ePool[AffinityId]&amp;ePool[eClass],0)),"")</f>
        <v/>
      </c>
      <c r="O65" s="21" t="str">
        <f t="shared" si="12"/>
        <v/>
      </c>
      <c r="P65" t="str">
        <f t="array" ref="P65">IFERROR(INDEX(ePool[Enemy ID],MATCH($G65&amp;INDEX($E65:$F65,1,INDEX(Table12[],MATCH($I65,Table12[eCount],0),MATCH(P$1,Table12[#Headers],0)))&amp;INDEX(eClassWave[],MATCH($H65,eClassWave[eClassWave],0),MATCH(P$1,eClassWave[#Headers],0)),ePool[Enemy Group ID]&amp;ePool[AffinityId]&amp;ePool[eClass],0)),"")</f>
        <v/>
      </c>
      <c r="Q65" s="21" t="str">
        <f t="shared" si="13"/>
        <v/>
      </c>
      <c r="R65" t="str">
        <f t="array" ref="R65">IFERROR(INDEX(ePool[Enemy ID],MATCH($G65&amp;INDEX($E65:$F65,1,INDEX(Table12[],MATCH($I65,Table12[eCount],0),MATCH(R$1,Table12[#Headers],0)))&amp;INDEX(eClassWave[],MATCH($H65,eClassWave[eClassWave],0),MATCH(R$1,eClassWave[#Headers],0)),ePool[Enemy Group ID]&amp;ePool[AffinityId]&amp;ePool[eClass],0)),"")</f>
        <v/>
      </c>
      <c r="S65" t="str">
        <f>IFERROR(INDEX(Table10[Size],MATCH(INDEX(Enemies!$X:$X,MATCH('Enemy Waves'!J65,Enemies!$A:$A,0)),Table10[ID],0)),"")</f>
        <v>S</v>
      </c>
      <c r="U65" t="str">
        <f>IFERROR(INDEX(Table10[Size],MATCH(INDEX(Enemies!$X:$X,MATCH('Enemy Waves'!L65,Enemies!$A:$A,0)),Table10[ID],0)),"")</f>
        <v>S</v>
      </c>
      <c r="W65" t="str">
        <f>IFERROR(INDEX(Table10[Size],MATCH(INDEX(Enemies!$X:$X,MATCH('Enemy Waves'!N65,Enemies!$A:$A,0)),Table10[ID],0)),"")</f>
        <v/>
      </c>
      <c r="Y65" t="str">
        <f>IFERROR(INDEX(Table10[Size],MATCH(INDEX(Enemies!$X:$X,MATCH('Enemy Waves'!P65,Enemies!$A:$A,0)),Table10[ID],0)),"")</f>
        <v/>
      </c>
      <c r="AA65" t="str">
        <f>IFERROR(INDEX(Table10[Size],MATCH(INDEX(Enemies!$X:$X,MATCH('Enemy Waves'!R65,Enemies!$A:$A,0)),Table10[ID],0)),"")</f>
        <v/>
      </c>
      <c r="AB65" s="52" t="str">
        <f>IF(COUNTIF(S65:AA65,"M")&gt;2,"!!!","")&amp;IFERROR(INDEX('OLD Mission Enemy Waves'!A:A,MATCH('Enemy Waves'!A65,'OLD Mission Enemy Waves'!D:D,0)),"--")</f>
        <v>22</v>
      </c>
      <c r="AD65" s="55"/>
      <c r="AE65" s="55"/>
      <c r="AF65" s="55"/>
      <c r="AG65" s="55"/>
      <c r="AH65" s="55"/>
      <c r="AI65" s="55"/>
      <c r="AJ65" s="55"/>
      <c r="AK65" s="55"/>
      <c r="AL65" s="55"/>
      <c r="AM65" s="21"/>
      <c r="BI65" t="s">
        <v>412</v>
      </c>
    </row>
    <row r="66" spans="1:61">
      <c r="A66" s="29">
        <v>2320224</v>
      </c>
      <c r="B66" s="1" t="str">
        <f t="shared" si="8"/>
        <v>3T_r2_Earth_Songstress_e1, 4T_r2_Earth_Specter_e1</v>
      </c>
      <c r="C66" s="60" t="str">
        <f t="shared" si="9"/>
        <v>2SS</v>
      </c>
      <c r="E66">
        <f>INDEX('OLD Mission Enemy Waves'!K:K,MATCH('Enemy Waves'!$A66,'OLD Mission Enemy Waves'!$D:$D,0))</f>
        <v>2</v>
      </c>
      <c r="F66">
        <f>INDEX('OLD Mission Enemy Waves'!L:L,MATCH('Enemy Waves'!$A66,'OLD Mission Enemy Waves'!$D:$D,0))</f>
        <v>3</v>
      </c>
      <c r="G66">
        <f>INDEX('OLD Mission Enemy Waves'!M:M,MATCH('Enemy Waves'!$A66,'OLD Mission Enemy Waves'!$D:$D,0))</f>
        <v>2</v>
      </c>
      <c r="H66">
        <f>INDEX('OLD Mission Enemy Waves'!N:N,MATCH('Enemy Waves'!$A66,'OLD Mission Enemy Waves'!$D:$D,0))</f>
        <v>2011</v>
      </c>
      <c r="I66">
        <f t="shared" si="14"/>
        <v>2</v>
      </c>
      <c r="J66" t="str">
        <f t="array" ref="J66">IFERROR(INDEX(ePool[Enemy ID],MATCH($G66&amp;INDEX($E66:$F66,1,INDEX(Table12[],MATCH($I66,Table12[eCount],0),MATCH(J$1,Table12[#Headers],0)))&amp;INDEX(eClassWave[],MATCH($H66,eClassWave[eClassWave],0),MATCH(J$1,eClassWave[#Headers],0)),ePool[Enemy Group ID]&amp;ePool[AffinityId]&amp;ePool[eClass],0)),"")</f>
        <v>3T_r2_Earth_Songstress_e1</v>
      </c>
      <c r="K66" s="21" t="str">
        <f t="shared" si="10"/>
        <v xml:space="preserve">, </v>
      </c>
      <c r="L66" t="str">
        <f t="array" ref="L66">IFERROR(INDEX(ePool[Enemy ID],MATCH($G66&amp;INDEX($E66:$F66,1,INDEX(Table12[],MATCH($I66,Table12[eCount],0),MATCH(L$1,Table12[#Headers],0)))&amp;INDEX(eClassWave[],MATCH($H66,eClassWave[eClassWave],0),MATCH(L$1,eClassWave[#Headers],0)),ePool[Enemy Group ID]&amp;ePool[AffinityId]&amp;ePool[eClass],0)),"")</f>
        <v>4T_r2_Earth_Specter_e1</v>
      </c>
      <c r="M66" s="21" t="str">
        <f t="shared" si="11"/>
        <v/>
      </c>
      <c r="N66" t="str">
        <f t="array" ref="N66">IFERROR(INDEX(ePool[Enemy ID],MATCH($G66&amp;INDEX($E66:$F66,1,INDEX(Table12[],MATCH($I66,Table12[eCount],0),MATCH(N$1,Table12[#Headers],0)))&amp;INDEX(eClassWave[],MATCH($H66,eClassWave[eClassWave],0),MATCH(N$1,eClassWave[#Headers],0)),ePool[Enemy Group ID]&amp;ePool[AffinityId]&amp;ePool[eClass],0)),"")</f>
        <v/>
      </c>
      <c r="O66" s="21" t="str">
        <f t="shared" si="12"/>
        <v/>
      </c>
      <c r="P66" t="str">
        <f t="array" ref="P66">IFERROR(INDEX(ePool[Enemy ID],MATCH($G66&amp;INDEX($E66:$F66,1,INDEX(Table12[],MATCH($I66,Table12[eCount],0),MATCH(P$1,Table12[#Headers],0)))&amp;INDEX(eClassWave[],MATCH($H66,eClassWave[eClassWave],0),MATCH(P$1,eClassWave[#Headers],0)),ePool[Enemy Group ID]&amp;ePool[AffinityId]&amp;ePool[eClass],0)),"")</f>
        <v/>
      </c>
      <c r="Q66" s="21" t="str">
        <f t="shared" si="13"/>
        <v/>
      </c>
      <c r="R66" t="str">
        <f t="array" ref="R66">IFERROR(INDEX(ePool[Enemy ID],MATCH($G66&amp;INDEX($E66:$F66,1,INDEX(Table12[],MATCH($I66,Table12[eCount],0),MATCH(R$1,Table12[#Headers],0)))&amp;INDEX(eClassWave[],MATCH($H66,eClassWave[eClassWave],0),MATCH(R$1,eClassWave[#Headers],0)),ePool[Enemy Group ID]&amp;ePool[AffinityId]&amp;ePool[eClass],0)),"")</f>
        <v/>
      </c>
      <c r="S66" t="str">
        <f>IFERROR(INDEX(Table10[Size],MATCH(INDEX(Enemies!$X:$X,MATCH('Enemy Waves'!J66,Enemies!$A:$A,0)),Table10[ID],0)),"")</f>
        <v>S</v>
      </c>
      <c r="U66" t="str">
        <f>IFERROR(INDEX(Table10[Size],MATCH(INDEX(Enemies!$X:$X,MATCH('Enemy Waves'!L66,Enemies!$A:$A,0)),Table10[ID],0)),"")</f>
        <v>S</v>
      </c>
      <c r="W66" t="str">
        <f>IFERROR(INDEX(Table10[Size],MATCH(INDEX(Enemies!$X:$X,MATCH('Enemy Waves'!N66,Enemies!$A:$A,0)),Table10[ID],0)),"")</f>
        <v/>
      </c>
      <c r="Y66" t="str">
        <f>IFERROR(INDEX(Table10[Size],MATCH(INDEX(Enemies!$X:$X,MATCH('Enemy Waves'!P66,Enemies!$A:$A,0)),Table10[ID],0)),"")</f>
        <v/>
      </c>
      <c r="AA66" t="str">
        <f>IFERROR(INDEX(Table10[Size],MATCH(INDEX(Enemies!$X:$X,MATCH('Enemy Waves'!R66,Enemies!$A:$A,0)),Table10[ID],0)),"")</f>
        <v/>
      </c>
      <c r="AB66" s="52" t="str">
        <f>IF(COUNTIF(S66:AA66,"M")&gt;2,"!!!","")&amp;IFERROR(INDEX('OLD Mission Enemy Waves'!A:A,MATCH('Enemy Waves'!A66,'OLD Mission Enemy Waves'!D:D,0)),"--")</f>
        <v>22</v>
      </c>
      <c r="AD66" s="55"/>
      <c r="AE66" s="55"/>
      <c r="AF66" s="55"/>
      <c r="AG66" s="55"/>
      <c r="AH66" s="55"/>
      <c r="AI66" s="55"/>
      <c r="AJ66" s="55"/>
      <c r="AK66" s="55"/>
      <c r="AL66" s="55"/>
      <c r="AM66" s="21"/>
      <c r="BI66" t="s">
        <v>412</v>
      </c>
    </row>
    <row r="67" spans="1:61">
      <c r="A67" s="29">
        <v>5420231</v>
      </c>
      <c r="B67" s="1" t="str">
        <f t="shared" si="8"/>
        <v>3T_r2_Dark_Maiden_e1, 2T_r1_Light_Valkyrie_e1, 3T_r2_Dark_Maiden_e1, 2T_r1_Light_Valkyrie_e1, 3T_r2_Dark_Maiden_e1</v>
      </c>
      <c r="C67" s="60" t="str">
        <f t="shared" si="9"/>
        <v>5SSSSS</v>
      </c>
      <c r="E67">
        <f>INDEX('OLD Mission Enemy Waves'!K:K,MATCH('Enemy Waves'!$A67,'OLD Mission Enemy Waves'!$D:$D,0))</f>
        <v>5</v>
      </c>
      <c r="F67">
        <f>INDEX('OLD Mission Enemy Waves'!L:L,MATCH('Enemy Waves'!$A67,'OLD Mission Enemy Waves'!$D:$D,0))</f>
        <v>4</v>
      </c>
      <c r="G67">
        <f>INDEX('OLD Mission Enemy Waves'!M:M,MATCH('Enemy Waves'!$A67,'OLD Mission Enemy Waves'!$D:$D,0))</f>
        <v>2</v>
      </c>
      <c r="H67">
        <f>INDEX('OLD Mission Enemy Waves'!N:N,MATCH('Enemy Waves'!$A67,'OLD Mission Enemy Waves'!$D:$D,0))</f>
        <v>5230</v>
      </c>
      <c r="I67">
        <f t="shared" si="14"/>
        <v>5</v>
      </c>
      <c r="J67" t="str">
        <f t="array" ref="J67">IFERROR(INDEX(ePool[Enemy ID],MATCH($G67&amp;INDEX($E67:$F67,1,INDEX(Table12[],MATCH($I67,Table12[eCount],0),MATCH(J$1,Table12[#Headers],0)))&amp;INDEX(eClassWave[],MATCH($H67,eClassWave[eClassWave],0),MATCH(J$1,eClassWave[#Headers],0)),ePool[Enemy Group ID]&amp;ePool[AffinityId]&amp;ePool[eClass],0)),"")</f>
        <v>3T_r2_Dark_Maiden_e1</v>
      </c>
      <c r="K67" s="21" t="str">
        <f t="shared" si="10"/>
        <v xml:space="preserve">, </v>
      </c>
      <c r="L67" t="str">
        <f t="array" ref="L67">IFERROR(INDEX(ePool[Enemy ID],MATCH($G67&amp;INDEX($E67:$F67,1,INDEX(Table12[],MATCH($I67,Table12[eCount],0),MATCH(L$1,Table12[#Headers],0)))&amp;INDEX(eClassWave[],MATCH($H67,eClassWave[eClassWave],0),MATCH(L$1,eClassWave[#Headers],0)),ePool[Enemy Group ID]&amp;ePool[AffinityId]&amp;ePool[eClass],0)),"")</f>
        <v>2T_r1_Light_Valkyrie_e1</v>
      </c>
      <c r="M67" s="21" t="str">
        <f t="shared" si="11"/>
        <v xml:space="preserve">, </v>
      </c>
      <c r="N67" t="str">
        <f t="array" ref="N67">IFERROR(INDEX(ePool[Enemy ID],MATCH($G67&amp;INDEX($E67:$F67,1,INDEX(Table12[],MATCH($I67,Table12[eCount],0),MATCH(N$1,Table12[#Headers],0)))&amp;INDEX(eClassWave[],MATCH($H67,eClassWave[eClassWave],0),MATCH(N$1,eClassWave[#Headers],0)),ePool[Enemy Group ID]&amp;ePool[AffinityId]&amp;ePool[eClass],0)),"")</f>
        <v>3T_r2_Dark_Maiden_e1</v>
      </c>
      <c r="O67" s="21" t="str">
        <f t="shared" si="12"/>
        <v xml:space="preserve">, </v>
      </c>
      <c r="P67" t="str">
        <f t="array" ref="P67">IFERROR(INDEX(ePool[Enemy ID],MATCH($G67&amp;INDEX($E67:$F67,1,INDEX(Table12[],MATCH($I67,Table12[eCount],0),MATCH(P$1,Table12[#Headers],0)))&amp;INDEX(eClassWave[],MATCH($H67,eClassWave[eClassWave],0),MATCH(P$1,eClassWave[#Headers],0)),ePool[Enemy Group ID]&amp;ePool[AffinityId]&amp;ePool[eClass],0)),"")</f>
        <v>2T_r1_Light_Valkyrie_e1</v>
      </c>
      <c r="Q67" s="21" t="str">
        <f t="shared" si="13"/>
        <v xml:space="preserve">, </v>
      </c>
      <c r="R67" t="str">
        <f t="array" ref="R67">IFERROR(INDEX(ePool[Enemy ID],MATCH($G67&amp;INDEX($E67:$F67,1,INDEX(Table12[],MATCH($I67,Table12[eCount],0),MATCH(R$1,Table12[#Headers],0)))&amp;INDEX(eClassWave[],MATCH($H67,eClassWave[eClassWave],0),MATCH(R$1,eClassWave[#Headers],0)),ePool[Enemy Group ID]&amp;ePool[AffinityId]&amp;ePool[eClass],0)),"")</f>
        <v>3T_r2_Dark_Maiden_e1</v>
      </c>
      <c r="S67" t="str">
        <f>IFERROR(INDEX(Table10[Size],MATCH(INDEX(Enemies!$X:$X,MATCH('Enemy Waves'!J67,Enemies!$A:$A,0)),Table10[ID],0)),"")</f>
        <v>S</v>
      </c>
      <c r="U67" t="str">
        <f>IFERROR(INDEX(Table10[Size],MATCH(INDEX(Enemies!$X:$X,MATCH('Enemy Waves'!L67,Enemies!$A:$A,0)),Table10[ID],0)),"")</f>
        <v>S</v>
      </c>
      <c r="W67" t="str">
        <f>IFERROR(INDEX(Table10[Size],MATCH(INDEX(Enemies!$X:$X,MATCH('Enemy Waves'!N67,Enemies!$A:$A,0)),Table10[ID],0)),"")</f>
        <v>S</v>
      </c>
      <c r="Y67" t="str">
        <f>IFERROR(INDEX(Table10[Size],MATCH(INDEX(Enemies!$X:$X,MATCH('Enemy Waves'!P67,Enemies!$A:$A,0)),Table10[ID],0)),"")</f>
        <v>S</v>
      </c>
      <c r="AA67" t="str">
        <f>IFERROR(INDEX(Table10[Size],MATCH(INDEX(Enemies!$X:$X,MATCH('Enemy Waves'!R67,Enemies!$A:$A,0)),Table10[ID],0)),"")</f>
        <v>S</v>
      </c>
      <c r="AB67" s="52" t="str">
        <f>IF(COUNTIF(S67:AA67,"M")&gt;2,"!!!","")&amp;IFERROR(INDEX('OLD Mission Enemy Waves'!A:A,MATCH('Enemy Waves'!A67,'OLD Mission Enemy Waves'!D:D,0)),"--")</f>
        <v>23</v>
      </c>
      <c r="AD67" s="55"/>
      <c r="AE67" s="55"/>
      <c r="AF67" s="55"/>
      <c r="AG67" s="55"/>
      <c r="AH67" s="55"/>
      <c r="AI67" s="55"/>
      <c r="AJ67" s="55"/>
      <c r="AK67" s="55"/>
      <c r="AL67" s="55"/>
      <c r="AM67" s="21"/>
      <c r="BI67" t="s">
        <v>412</v>
      </c>
    </row>
    <row r="68" spans="1:61">
      <c r="A68" s="29">
        <v>5420232</v>
      </c>
      <c r="B68" s="1" t="str">
        <f t="shared" si="8"/>
        <v>2T_r1_Light_Valkyrie_e1, 4T_r2_Dark_Specter_e1, 2T_r1_Light_Valkyrie_e1</v>
      </c>
      <c r="C68" s="60" t="str">
        <f t="shared" si="9"/>
        <v>3SSS</v>
      </c>
      <c r="E68">
        <f>INDEX('OLD Mission Enemy Waves'!K:K,MATCH('Enemy Waves'!$A68,'OLD Mission Enemy Waves'!$D:$D,0))</f>
        <v>5</v>
      </c>
      <c r="F68">
        <f>INDEX('OLD Mission Enemy Waves'!L:L,MATCH('Enemy Waves'!$A68,'OLD Mission Enemy Waves'!$D:$D,0))</f>
        <v>4</v>
      </c>
      <c r="G68">
        <f>INDEX('OLD Mission Enemy Waves'!M:M,MATCH('Enemy Waves'!$A68,'OLD Mission Enemy Waves'!$D:$D,0))</f>
        <v>2</v>
      </c>
      <c r="H68">
        <f>INDEX('OLD Mission Enemy Waves'!N:N,MATCH('Enemy Waves'!$A68,'OLD Mission Enemy Waves'!$D:$D,0))</f>
        <v>3201</v>
      </c>
      <c r="I68">
        <f t="shared" si="14"/>
        <v>3</v>
      </c>
      <c r="J68" t="str">
        <f t="array" ref="J68">IFERROR(INDEX(ePool[Enemy ID],MATCH($G68&amp;INDEX($E68:$F68,1,INDEX(Table12[],MATCH($I68,Table12[eCount],0),MATCH(J$1,Table12[#Headers],0)))&amp;INDEX(eClassWave[],MATCH($H68,eClassWave[eClassWave],0),MATCH(J$1,eClassWave[#Headers],0)),ePool[Enemy Group ID]&amp;ePool[AffinityId]&amp;ePool[eClass],0)),"")</f>
        <v>2T_r1_Light_Valkyrie_e1</v>
      </c>
      <c r="K68" s="21" t="str">
        <f t="shared" si="10"/>
        <v xml:space="preserve">, </v>
      </c>
      <c r="L68" t="str">
        <f t="array" ref="L68">IFERROR(INDEX(ePool[Enemy ID],MATCH($G68&amp;INDEX($E68:$F68,1,INDEX(Table12[],MATCH($I68,Table12[eCount],0),MATCH(L$1,Table12[#Headers],0)))&amp;INDEX(eClassWave[],MATCH($H68,eClassWave[eClassWave],0),MATCH(L$1,eClassWave[#Headers],0)),ePool[Enemy Group ID]&amp;ePool[AffinityId]&amp;ePool[eClass],0)),"")</f>
        <v>4T_r2_Dark_Specter_e1</v>
      </c>
      <c r="M68" s="21" t="str">
        <f t="shared" si="11"/>
        <v xml:space="preserve">, </v>
      </c>
      <c r="N68" t="str">
        <f t="array" ref="N68">IFERROR(INDEX(ePool[Enemy ID],MATCH($G68&amp;INDEX($E68:$F68,1,INDEX(Table12[],MATCH($I68,Table12[eCount],0),MATCH(N$1,Table12[#Headers],0)))&amp;INDEX(eClassWave[],MATCH($H68,eClassWave[eClassWave],0),MATCH(N$1,eClassWave[#Headers],0)),ePool[Enemy Group ID]&amp;ePool[AffinityId]&amp;ePool[eClass],0)),"")</f>
        <v>2T_r1_Light_Valkyrie_e1</v>
      </c>
      <c r="O68" s="21" t="str">
        <f t="shared" si="12"/>
        <v/>
      </c>
      <c r="P68" t="str">
        <f t="array" ref="P68">IFERROR(INDEX(ePool[Enemy ID],MATCH($G68&amp;INDEX($E68:$F68,1,INDEX(Table12[],MATCH($I68,Table12[eCount],0),MATCH(P$1,Table12[#Headers],0)))&amp;INDEX(eClassWave[],MATCH($H68,eClassWave[eClassWave],0),MATCH(P$1,eClassWave[#Headers],0)),ePool[Enemy Group ID]&amp;ePool[AffinityId]&amp;ePool[eClass],0)),"")</f>
        <v/>
      </c>
      <c r="Q68" s="21" t="str">
        <f t="shared" si="13"/>
        <v/>
      </c>
      <c r="R68" t="str">
        <f t="array" ref="R68">IFERROR(INDEX(ePool[Enemy ID],MATCH($G68&amp;INDEX($E68:$F68,1,INDEX(Table12[],MATCH($I68,Table12[eCount],0),MATCH(R$1,Table12[#Headers],0)))&amp;INDEX(eClassWave[],MATCH($H68,eClassWave[eClassWave],0),MATCH(R$1,eClassWave[#Headers],0)),ePool[Enemy Group ID]&amp;ePool[AffinityId]&amp;ePool[eClass],0)),"")</f>
        <v/>
      </c>
      <c r="S68" t="str">
        <f>IFERROR(INDEX(Table10[Size],MATCH(INDEX(Enemies!$X:$X,MATCH('Enemy Waves'!J68,Enemies!$A:$A,0)),Table10[ID],0)),"")</f>
        <v>S</v>
      </c>
      <c r="U68" t="str">
        <f>IFERROR(INDEX(Table10[Size],MATCH(INDEX(Enemies!$X:$X,MATCH('Enemy Waves'!L68,Enemies!$A:$A,0)),Table10[ID],0)),"")</f>
        <v>S</v>
      </c>
      <c r="W68" t="str">
        <f>IFERROR(INDEX(Table10[Size],MATCH(INDEX(Enemies!$X:$X,MATCH('Enemy Waves'!N68,Enemies!$A:$A,0)),Table10[ID],0)),"")</f>
        <v>S</v>
      </c>
      <c r="Y68" t="str">
        <f>IFERROR(INDEX(Table10[Size],MATCH(INDEX(Enemies!$X:$X,MATCH('Enemy Waves'!P68,Enemies!$A:$A,0)),Table10[ID],0)),"")</f>
        <v/>
      </c>
      <c r="AA68" t="str">
        <f>IFERROR(INDEX(Table10[Size],MATCH(INDEX(Enemies!$X:$X,MATCH('Enemy Waves'!R68,Enemies!$A:$A,0)),Table10[ID],0)),"")</f>
        <v/>
      </c>
      <c r="AB68" s="52" t="str">
        <f>IF(COUNTIF(S68:AA68,"M")&gt;2,"!!!","")&amp;IFERROR(INDEX('OLD Mission Enemy Waves'!A:A,MATCH('Enemy Waves'!A68,'OLD Mission Enemy Waves'!D:D,0)),"--")</f>
        <v>23</v>
      </c>
      <c r="AD68" s="55"/>
      <c r="AE68" s="55"/>
      <c r="AF68" s="55"/>
      <c r="AG68" s="55"/>
      <c r="AH68" s="55"/>
      <c r="AI68" s="55"/>
      <c r="AJ68" s="55"/>
      <c r="AK68" s="55"/>
      <c r="AL68" s="55"/>
      <c r="AM68" s="21"/>
      <c r="BI68" t="s">
        <v>412</v>
      </c>
    </row>
    <row r="69" spans="1:61">
      <c r="A69" s="29">
        <v>5420241</v>
      </c>
      <c r="B69" s="1" t="str">
        <f t="shared" si="8"/>
        <v>3T_r2_Light_Zealot_e1, 3T_r2_Dark_Maiden_e1, 3T_r2_Light_Zealot_e1</v>
      </c>
      <c r="C69" s="60" t="str">
        <f t="shared" si="9"/>
        <v>3SSS</v>
      </c>
      <c r="E69">
        <f>INDEX('OLD Mission Enemy Waves'!K:K,MATCH('Enemy Waves'!$A69,'OLD Mission Enemy Waves'!$D:$D,0))</f>
        <v>5</v>
      </c>
      <c r="F69">
        <f>INDEX('OLD Mission Enemy Waves'!L:L,MATCH('Enemy Waves'!$A69,'OLD Mission Enemy Waves'!$D:$D,0))</f>
        <v>4</v>
      </c>
      <c r="G69">
        <f>INDEX('OLD Mission Enemy Waves'!M:M,MATCH('Enemy Waves'!$A69,'OLD Mission Enemy Waves'!$D:$D,0))</f>
        <v>2</v>
      </c>
      <c r="H69">
        <f>INDEX('OLD Mission Enemy Waves'!N:N,MATCH('Enemy Waves'!$A69,'OLD Mission Enemy Waves'!$D:$D,0))</f>
        <v>3030</v>
      </c>
      <c r="I69">
        <f t="shared" si="14"/>
        <v>3</v>
      </c>
      <c r="J69" t="str">
        <f t="array" ref="J69">IFERROR(INDEX(ePool[Enemy ID],MATCH($G69&amp;INDEX($E69:$F69,1,INDEX(Table12[],MATCH($I69,Table12[eCount],0),MATCH(J$1,Table12[#Headers],0)))&amp;INDEX(eClassWave[],MATCH($H69,eClassWave[eClassWave],0),MATCH(J$1,eClassWave[#Headers],0)),ePool[Enemy Group ID]&amp;ePool[AffinityId]&amp;ePool[eClass],0)),"")</f>
        <v>3T_r2_Light_Zealot_e1</v>
      </c>
      <c r="K69" s="21" t="str">
        <f t="shared" si="10"/>
        <v xml:space="preserve">, </v>
      </c>
      <c r="L69" t="str">
        <f t="array" ref="L69">IFERROR(INDEX(ePool[Enemy ID],MATCH($G69&amp;INDEX($E69:$F69,1,INDEX(Table12[],MATCH($I69,Table12[eCount],0),MATCH(L$1,Table12[#Headers],0)))&amp;INDEX(eClassWave[],MATCH($H69,eClassWave[eClassWave],0),MATCH(L$1,eClassWave[#Headers],0)),ePool[Enemy Group ID]&amp;ePool[AffinityId]&amp;ePool[eClass],0)),"")</f>
        <v>3T_r2_Dark_Maiden_e1</v>
      </c>
      <c r="M69" s="21" t="str">
        <f t="shared" si="11"/>
        <v xml:space="preserve">, </v>
      </c>
      <c r="N69" t="str">
        <f t="array" ref="N69">IFERROR(INDEX(ePool[Enemy ID],MATCH($G69&amp;INDEX($E69:$F69,1,INDEX(Table12[],MATCH($I69,Table12[eCount],0),MATCH(N$1,Table12[#Headers],0)))&amp;INDEX(eClassWave[],MATCH($H69,eClassWave[eClassWave],0),MATCH(N$1,eClassWave[#Headers],0)),ePool[Enemy Group ID]&amp;ePool[AffinityId]&amp;ePool[eClass],0)),"")</f>
        <v>3T_r2_Light_Zealot_e1</v>
      </c>
      <c r="O69" s="21" t="str">
        <f t="shared" si="12"/>
        <v/>
      </c>
      <c r="P69" t="str">
        <f t="array" ref="P69">IFERROR(INDEX(ePool[Enemy ID],MATCH($G69&amp;INDEX($E69:$F69,1,INDEX(Table12[],MATCH($I69,Table12[eCount],0),MATCH(P$1,Table12[#Headers],0)))&amp;INDEX(eClassWave[],MATCH($H69,eClassWave[eClassWave],0),MATCH(P$1,eClassWave[#Headers],0)),ePool[Enemy Group ID]&amp;ePool[AffinityId]&amp;ePool[eClass],0)),"")</f>
        <v/>
      </c>
      <c r="Q69" s="21" t="str">
        <f t="shared" si="13"/>
        <v/>
      </c>
      <c r="R69" t="str">
        <f t="array" ref="R69">IFERROR(INDEX(ePool[Enemy ID],MATCH($G69&amp;INDEX($E69:$F69,1,INDEX(Table12[],MATCH($I69,Table12[eCount],0),MATCH(R$1,Table12[#Headers],0)))&amp;INDEX(eClassWave[],MATCH($H69,eClassWave[eClassWave],0),MATCH(R$1,eClassWave[#Headers],0)),ePool[Enemy Group ID]&amp;ePool[AffinityId]&amp;ePool[eClass],0)),"")</f>
        <v/>
      </c>
      <c r="S69" t="str">
        <f>IFERROR(INDEX(Table10[Size],MATCH(INDEX(Enemies!$X:$X,MATCH('Enemy Waves'!J69,Enemies!$A:$A,0)),Table10[ID],0)),"")</f>
        <v>S</v>
      </c>
      <c r="U69" t="str">
        <f>IFERROR(INDEX(Table10[Size],MATCH(INDEX(Enemies!$X:$X,MATCH('Enemy Waves'!L69,Enemies!$A:$A,0)),Table10[ID],0)),"")</f>
        <v>S</v>
      </c>
      <c r="W69" t="str">
        <f>IFERROR(INDEX(Table10[Size],MATCH(INDEX(Enemies!$X:$X,MATCH('Enemy Waves'!N69,Enemies!$A:$A,0)),Table10[ID],0)),"")</f>
        <v>S</v>
      </c>
      <c r="Y69" t="str">
        <f>IFERROR(INDEX(Table10[Size],MATCH(INDEX(Enemies!$X:$X,MATCH('Enemy Waves'!P69,Enemies!$A:$A,0)),Table10[ID],0)),"")</f>
        <v/>
      </c>
      <c r="AA69" t="str">
        <f>IFERROR(INDEX(Table10[Size],MATCH(INDEX(Enemies!$X:$X,MATCH('Enemy Waves'!R69,Enemies!$A:$A,0)),Table10[ID],0)),"")</f>
        <v/>
      </c>
      <c r="AB69" s="52" t="str">
        <f>IF(COUNTIF(S69:AA69,"M")&gt;2,"!!!","")&amp;IFERROR(INDEX('OLD Mission Enemy Waves'!A:A,MATCH('Enemy Waves'!A69,'OLD Mission Enemy Waves'!D:D,0)),"--")</f>
        <v>24</v>
      </c>
      <c r="AD69" s="55"/>
      <c r="AE69" s="55"/>
      <c r="AF69" s="55"/>
      <c r="AG69" s="55"/>
      <c r="AH69" s="55"/>
      <c r="AI69" s="55"/>
      <c r="AJ69" s="55"/>
      <c r="AK69" s="55"/>
      <c r="AL69" s="55"/>
      <c r="AM69" s="21"/>
      <c r="BI69" t="s">
        <v>412</v>
      </c>
    </row>
    <row r="70" spans="1:61">
      <c r="A70" s="29">
        <v>5420242</v>
      </c>
      <c r="B70" s="1" t="str">
        <f t="shared" si="8"/>
        <v>2T_r1_Light_Valkyrie_e1, 3T_r2_Dark_Maiden_e1, 3T_r2_Dark_Maiden_e1, 2T_r1_Light_Valkyrie_e1</v>
      </c>
      <c r="C70" s="60" t="str">
        <f t="shared" si="9"/>
        <v>4SSSS</v>
      </c>
      <c r="E70">
        <f>INDEX('OLD Mission Enemy Waves'!K:K,MATCH('Enemy Waves'!$A70,'OLD Mission Enemy Waves'!$D:$D,0))</f>
        <v>5</v>
      </c>
      <c r="F70">
        <f>INDEX('OLD Mission Enemy Waves'!L:L,MATCH('Enemy Waves'!$A70,'OLD Mission Enemy Waves'!$D:$D,0))</f>
        <v>4</v>
      </c>
      <c r="G70">
        <f>INDEX('OLD Mission Enemy Waves'!M:M,MATCH('Enemy Waves'!$A70,'OLD Mission Enemy Waves'!$D:$D,0))</f>
        <v>2</v>
      </c>
      <c r="H70">
        <f>INDEX('OLD Mission Enemy Waves'!N:N,MATCH('Enemy Waves'!$A70,'OLD Mission Enemy Waves'!$D:$D,0))</f>
        <v>4220</v>
      </c>
      <c r="I70">
        <f t="shared" si="14"/>
        <v>4</v>
      </c>
      <c r="J70" t="str">
        <f t="array" ref="J70">IFERROR(INDEX(ePool[Enemy ID],MATCH($G70&amp;INDEX($E70:$F70,1,INDEX(Table12[],MATCH($I70,Table12[eCount],0),MATCH(J$1,Table12[#Headers],0)))&amp;INDEX(eClassWave[],MATCH($H70,eClassWave[eClassWave],0),MATCH(J$1,eClassWave[#Headers],0)),ePool[Enemy Group ID]&amp;ePool[AffinityId]&amp;ePool[eClass],0)),"")</f>
        <v>2T_r1_Light_Valkyrie_e1</v>
      </c>
      <c r="K70" s="21" t="str">
        <f t="shared" si="10"/>
        <v xml:space="preserve">, </v>
      </c>
      <c r="L70" t="str">
        <f t="array" ref="L70">IFERROR(INDEX(ePool[Enemy ID],MATCH($G70&amp;INDEX($E70:$F70,1,INDEX(Table12[],MATCH($I70,Table12[eCount],0),MATCH(L$1,Table12[#Headers],0)))&amp;INDEX(eClassWave[],MATCH($H70,eClassWave[eClassWave],0),MATCH(L$1,eClassWave[#Headers],0)),ePool[Enemy Group ID]&amp;ePool[AffinityId]&amp;ePool[eClass],0)),"")</f>
        <v>3T_r2_Dark_Maiden_e1</v>
      </c>
      <c r="M70" s="21" t="str">
        <f t="shared" si="11"/>
        <v xml:space="preserve">, </v>
      </c>
      <c r="N70" t="str">
        <f t="array" ref="N70">IFERROR(INDEX(ePool[Enemy ID],MATCH($G70&amp;INDEX($E70:$F70,1,INDEX(Table12[],MATCH($I70,Table12[eCount],0),MATCH(N$1,Table12[#Headers],0)))&amp;INDEX(eClassWave[],MATCH($H70,eClassWave[eClassWave],0),MATCH(N$1,eClassWave[#Headers],0)),ePool[Enemy Group ID]&amp;ePool[AffinityId]&amp;ePool[eClass],0)),"")</f>
        <v>3T_r2_Dark_Maiden_e1</v>
      </c>
      <c r="O70" s="21" t="str">
        <f t="shared" si="12"/>
        <v xml:space="preserve">, </v>
      </c>
      <c r="P70" t="str">
        <f t="array" ref="P70">IFERROR(INDEX(ePool[Enemy ID],MATCH($G70&amp;INDEX($E70:$F70,1,INDEX(Table12[],MATCH($I70,Table12[eCount],0),MATCH(P$1,Table12[#Headers],0)))&amp;INDEX(eClassWave[],MATCH($H70,eClassWave[eClassWave],0),MATCH(P$1,eClassWave[#Headers],0)),ePool[Enemy Group ID]&amp;ePool[AffinityId]&amp;ePool[eClass],0)),"")</f>
        <v>2T_r1_Light_Valkyrie_e1</v>
      </c>
      <c r="Q70" s="21" t="str">
        <f t="shared" si="13"/>
        <v/>
      </c>
      <c r="R70" t="str">
        <f t="array" ref="R70">IFERROR(INDEX(ePool[Enemy ID],MATCH($G70&amp;INDEX($E70:$F70,1,INDEX(Table12[],MATCH($I70,Table12[eCount],0),MATCH(R$1,Table12[#Headers],0)))&amp;INDEX(eClassWave[],MATCH($H70,eClassWave[eClassWave],0),MATCH(R$1,eClassWave[#Headers],0)),ePool[Enemy Group ID]&amp;ePool[AffinityId]&amp;ePool[eClass],0)),"")</f>
        <v/>
      </c>
      <c r="S70" t="str">
        <f>IFERROR(INDEX(Table10[Size],MATCH(INDEX(Enemies!$X:$X,MATCH('Enemy Waves'!J70,Enemies!$A:$A,0)),Table10[ID],0)),"")</f>
        <v>S</v>
      </c>
      <c r="U70" t="str">
        <f>IFERROR(INDEX(Table10[Size],MATCH(INDEX(Enemies!$X:$X,MATCH('Enemy Waves'!L70,Enemies!$A:$A,0)),Table10[ID],0)),"")</f>
        <v>S</v>
      </c>
      <c r="W70" t="str">
        <f>IFERROR(INDEX(Table10[Size],MATCH(INDEX(Enemies!$X:$X,MATCH('Enemy Waves'!N70,Enemies!$A:$A,0)),Table10[ID],0)),"")</f>
        <v>S</v>
      </c>
      <c r="Y70" t="str">
        <f>IFERROR(INDEX(Table10[Size],MATCH(INDEX(Enemies!$X:$X,MATCH('Enemy Waves'!P70,Enemies!$A:$A,0)),Table10[ID],0)),"")</f>
        <v>S</v>
      </c>
      <c r="AA70" t="str">
        <f>IFERROR(INDEX(Table10[Size],MATCH(INDEX(Enemies!$X:$X,MATCH('Enemy Waves'!R70,Enemies!$A:$A,0)),Table10[ID],0)),"")</f>
        <v/>
      </c>
      <c r="AB70" s="52" t="str">
        <f>IF(COUNTIF(S70:AA70,"M")&gt;2,"!!!","")&amp;IFERROR(INDEX('OLD Mission Enemy Waves'!A:A,MATCH('Enemy Waves'!A70,'OLD Mission Enemy Waves'!D:D,0)),"--")</f>
        <v>24</v>
      </c>
      <c r="AD70" s="55"/>
      <c r="AE70" s="55"/>
      <c r="AF70" s="55"/>
      <c r="AG70" s="55"/>
      <c r="AH70" s="55"/>
      <c r="AI70" s="55"/>
      <c r="AJ70" s="55"/>
      <c r="AK70" s="55"/>
      <c r="AL70" s="55"/>
      <c r="AM70" s="21"/>
      <c r="BI70" t="s">
        <v>409</v>
      </c>
    </row>
    <row r="71" spans="1:61">
      <c r="A71" s="29">
        <v>5420243</v>
      </c>
      <c r="B71" s="1" t="str">
        <f t="shared" si="8"/>
        <v>4T_r2_Light_Specter_e1, 3T_r2_Dark_Maiden_e1, 4T_r2_Light_Specter_e1</v>
      </c>
      <c r="C71" s="60" t="str">
        <f t="shared" si="9"/>
        <v>3SSS</v>
      </c>
      <c r="E71">
        <f>INDEX('OLD Mission Enemy Waves'!K:K,MATCH('Enemy Waves'!$A71,'OLD Mission Enemy Waves'!$D:$D,0))</f>
        <v>5</v>
      </c>
      <c r="F71">
        <f>INDEX('OLD Mission Enemy Waves'!L:L,MATCH('Enemy Waves'!$A71,'OLD Mission Enemy Waves'!$D:$D,0))</f>
        <v>4</v>
      </c>
      <c r="G71">
        <f>INDEX('OLD Mission Enemy Waves'!M:M,MATCH('Enemy Waves'!$A71,'OLD Mission Enemy Waves'!$D:$D,0))</f>
        <v>2</v>
      </c>
      <c r="H71">
        <f>INDEX('OLD Mission Enemy Waves'!N:N,MATCH('Enemy Waves'!$A71,'OLD Mission Enemy Waves'!$D:$D,0))</f>
        <v>3012</v>
      </c>
      <c r="I71">
        <f t="shared" si="14"/>
        <v>3</v>
      </c>
      <c r="J71" t="str">
        <f t="array" ref="J71">IFERROR(INDEX(ePool[Enemy ID],MATCH($G71&amp;INDEX($E71:$F71,1,INDEX(Table12[],MATCH($I71,Table12[eCount],0),MATCH(J$1,Table12[#Headers],0)))&amp;INDEX(eClassWave[],MATCH($H71,eClassWave[eClassWave],0),MATCH(J$1,eClassWave[#Headers],0)),ePool[Enemy Group ID]&amp;ePool[AffinityId]&amp;ePool[eClass],0)),"")</f>
        <v>4T_r2_Light_Specter_e1</v>
      </c>
      <c r="K71" s="21" t="str">
        <f t="shared" si="10"/>
        <v xml:space="preserve">, </v>
      </c>
      <c r="L71" t="str">
        <f t="array" ref="L71">IFERROR(INDEX(ePool[Enemy ID],MATCH($G71&amp;INDEX($E71:$F71,1,INDEX(Table12[],MATCH($I71,Table12[eCount],0),MATCH(L$1,Table12[#Headers],0)))&amp;INDEX(eClassWave[],MATCH($H71,eClassWave[eClassWave],0),MATCH(L$1,eClassWave[#Headers],0)),ePool[Enemy Group ID]&amp;ePool[AffinityId]&amp;ePool[eClass],0)),"")</f>
        <v>3T_r2_Dark_Maiden_e1</v>
      </c>
      <c r="M71" s="21" t="str">
        <f t="shared" si="11"/>
        <v xml:space="preserve">, </v>
      </c>
      <c r="N71" t="str">
        <f t="array" ref="N71">IFERROR(INDEX(ePool[Enemy ID],MATCH($G71&amp;INDEX($E71:$F71,1,INDEX(Table12[],MATCH($I71,Table12[eCount],0),MATCH(N$1,Table12[#Headers],0)))&amp;INDEX(eClassWave[],MATCH($H71,eClassWave[eClassWave],0),MATCH(N$1,eClassWave[#Headers],0)),ePool[Enemy Group ID]&amp;ePool[AffinityId]&amp;ePool[eClass],0)),"")</f>
        <v>4T_r2_Light_Specter_e1</v>
      </c>
      <c r="O71" s="21" t="str">
        <f t="shared" si="12"/>
        <v/>
      </c>
      <c r="P71" t="str">
        <f t="array" ref="P71">IFERROR(INDEX(ePool[Enemy ID],MATCH($G71&amp;INDEX($E71:$F71,1,INDEX(Table12[],MATCH($I71,Table12[eCount],0),MATCH(P$1,Table12[#Headers],0)))&amp;INDEX(eClassWave[],MATCH($H71,eClassWave[eClassWave],0),MATCH(P$1,eClassWave[#Headers],0)),ePool[Enemy Group ID]&amp;ePool[AffinityId]&amp;ePool[eClass],0)),"")</f>
        <v/>
      </c>
      <c r="Q71" s="21" t="str">
        <f t="shared" si="13"/>
        <v/>
      </c>
      <c r="R71" t="str">
        <f t="array" ref="R71">IFERROR(INDEX(ePool[Enemy ID],MATCH($G71&amp;INDEX($E71:$F71,1,INDEX(Table12[],MATCH($I71,Table12[eCount],0),MATCH(R$1,Table12[#Headers],0)))&amp;INDEX(eClassWave[],MATCH($H71,eClassWave[eClassWave],0),MATCH(R$1,eClassWave[#Headers],0)),ePool[Enemy Group ID]&amp;ePool[AffinityId]&amp;ePool[eClass],0)),"")</f>
        <v/>
      </c>
      <c r="S71" t="str">
        <f>IFERROR(INDEX(Table10[Size],MATCH(INDEX(Enemies!$X:$X,MATCH('Enemy Waves'!J71,Enemies!$A:$A,0)),Table10[ID],0)),"")</f>
        <v>S</v>
      </c>
      <c r="U71" t="str">
        <f>IFERROR(INDEX(Table10[Size],MATCH(INDEX(Enemies!$X:$X,MATCH('Enemy Waves'!L71,Enemies!$A:$A,0)),Table10[ID],0)),"")</f>
        <v>S</v>
      </c>
      <c r="W71" t="str">
        <f>IFERROR(INDEX(Table10[Size],MATCH(INDEX(Enemies!$X:$X,MATCH('Enemy Waves'!N71,Enemies!$A:$A,0)),Table10[ID],0)),"")</f>
        <v>S</v>
      </c>
      <c r="Y71" t="str">
        <f>IFERROR(INDEX(Table10[Size],MATCH(INDEX(Enemies!$X:$X,MATCH('Enemy Waves'!P71,Enemies!$A:$A,0)),Table10[ID],0)),"")</f>
        <v/>
      </c>
      <c r="AA71" t="str">
        <f>IFERROR(INDEX(Table10[Size],MATCH(INDEX(Enemies!$X:$X,MATCH('Enemy Waves'!R71,Enemies!$A:$A,0)),Table10[ID],0)),"")</f>
        <v/>
      </c>
      <c r="AB71" s="52" t="str">
        <f>IF(COUNTIF(S71:AA71,"M")&gt;2,"!!!","")&amp;IFERROR(INDEX('OLD Mission Enemy Waves'!A:A,MATCH('Enemy Waves'!A71,'OLD Mission Enemy Waves'!D:D,0)),"--")</f>
        <v>24</v>
      </c>
      <c r="AD71" s="55"/>
      <c r="AE71" s="55"/>
      <c r="AF71" s="55"/>
      <c r="AG71" s="55"/>
      <c r="AH71" s="55"/>
      <c r="AI71" s="55"/>
      <c r="AJ71" s="55"/>
      <c r="AK71" s="55"/>
      <c r="AL71" s="55"/>
      <c r="AM71" s="21"/>
      <c r="BI71" t="s">
        <v>409</v>
      </c>
    </row>
    <row r="72" spans="1:61">
      <c r="A72" s="29">
        <v>5420251</v>
      </c>
      <c r="B72" s="1" t="str">
        <f t="shared" ref="B72:B135" si="24">CONCATENATE(J72,K72,L72,M72,N72,O72,P72,Q72,R72)</f>
        <v>3T_r2_Light_Zealot_e1, 4T_r2_Dark_Specter_e1, 4T_r2_Dark_Specter_e1, 3T_r2_Light_Zealot_e1</v>
      </c>
      <c r="C72" s="60" t="str">
        <f t="shared" ref="C72:C135" si="25">I72&amp;S72&amp;U72&amp;W72&amp;Y72&amp;AA72</f>
        <v>4SSSS</v>
      </c>
      <c r="E72">
        <f>INDEX('OLD Mission Enemy Waves'!K:K,MATCH('Enemy Waves'!$A72,'OLD Mission Enemy Waves'!$D:$D,0))</f>
        <v>5</v>
      </c>
      <c r="F72">
        <f>INDEX('OLD Mission Enemy Waves'!L:L,MATCH('Enemy Waves'!$A72,'OLD Mission Enemy Waves'!$D:$D,0))</f>
        <v>4</v>
      </c>
      <c r="G72">
        <f>INDEX('OLD Mission Enemy Waves'!M:M,MATCH('Enemy Waves'!$A72,'OLD Mission Enemy Waves'!$D:$D,0))</f>
        <v>2</v>
      </c>
      <c r="H72">
        <f>INDEX('OLD Mission Enemy Waves'!N:N,MATCH('Enemy Waves'!$A72,'OLD Mission Enemy Waves'!$D:$D,0))</f>
        <v>4022</v>
      </c>
      <c r="I72">
        <f t="shared" si="14"/>
        <v>4</v>
      </c>
      <c r="J72" t="str">
        <f t="array" ref="J72">IFERROR(INDEX(ePool[Enemy ID],MATCH($G72&amp;INDEX($E72:$F72,1,INDEX(Table12[],MATCH($I72,Table12[eCount],0),MATCH(J$1,Table12[#Headers],0)))&amp;INDEX(eClassWave[],MATCH($H72,eClassWave[eClassWave],0),MATCH(J$1,eClassWave[#Headers],0)),ePool[Enemy Group ID]&amp;ePool[AffinityId]&amp;ePool[eClass],0)),"")</f>
        <v>3T_r2_Light_Zealot_e1</v>
      </c>
      <c r="K72" s="21" t="str">
        <f t="shared" ref="K72:K135" si="26">IF(L72="","",", ")</f>
        <v xml:space="preserve">, </v>
      </c>
      <c r="L72" t="str">
        <f t="array" ref="L72">IFERROR(INDEX(ePool[Enemy ID],MATCH($G72&amp;INDEX($E72:$F72,1,INDEX(Table12[],MATCH($I72,Table12[eCount],0),MATCH(L$1,Table12[#Headers],0)))&amp;INDEX(eClassWave[],MATCH($H72,eClassWave[eClassWave],0),MATCH(L$1,eClassWave[#Headers],0)),ePool[Enemy Group ID]&amp;ePool[AffinityId]&amp;ePool[eClass],0)),"")</f>
        <v>4T_r2_Dark_Specter_e1</v>
      </c>
      <c r="M72" s="21" t="str">
        <f t="shared" ref="M72:M135" si="27">IF(N72="","",", ")</f>
        <v xml:space="preserve">, </v>
      </c>
      <c r="N72" t="str">
        <f t="array" ref="N72">IFERROR(INDEX(ePool[Enemy ID],MATCH($G72&amp;INDEX($E72:$F72,1,INDEX(Table12[],MATCH($I72,Table12[eCount],0),MATCH(N$1,Table12[#Headers],0)))&amp;INDEX(eClassWave[],MATCH($H72,eClassWave[eClassWave],0),MATCH(N$1,eClassWave[#Headers],0)),ePool[Enemy Group ID]&amp;ePool[AffinityId]&amp;ePool[eClass],0)),"")</f>
        <v>4T_r2_Dark_Specter_e1</v>
      </c>
      <c r="O72" s="21" t="str">
        <f t="shared" ref="O72:O135" si="28">IF(P72="","",", ")</f>
        <v xml:space="preserve">, </v>
      </c>
      <c r="P72" t="str">
        <f t="array" ref="P72">IFERROR(INDEX(ePool[Enemy ID],MATCH($G72&amp;INDEX($E72:$F72,1,INDEX(Table12[],MATCH($I72,Table12[eCount],0),MATCH(P$1,Table12[#Headers],0)))&amp;INDEX(eClassWave[],MATCH($H72,eClassWave[eClassWave],0),MATCH(P$1,eClassWave[#Headers],0)),ePool[Enemy Group ID]&amp;ePool[AffinityId]&amp;ePool[eClass],0)),"")</f>
        <v>3T_r2_Light_Zealot_e1</v>
      </c>
      <c r="Q72" s="21" t="str">
        <f t="shared" ref="Q72:Q135" si="29">IF(R72="","",", ")</f>
        <v/>
      </c>
      <c r="R72" t="str">
        <f t="array" ref="R72">IFERROR(INDEX(ePool[Enemy ID],MATCH($G72&amp;INDEX($E72:$F72,1,INDEX(Table12[],MATCH($I72,Table12[eCount],0),MATCH(R$1,Table12[#Headers],0)))&amp;INDEX(eClassWave[],MATCH($H72,eClassWave[eClassWave],0),MATCH(R$1,eClassWave[#Headers],0)),ePool[Enemy Group ID]&amp;ePool[AffinityId]&amp;ePool[eClass],0)),"")</f>
        <v/>
      </c>
      <c r="S72" t="str">
        <f>IFERROR(INDEX(Table10[Size],MATCH(INDEX(Enemies!$X:$X,MATCH('Enemy Waves'!J72,Enemies!$A:$A,0)),Table10[ID],0)),"")</f>
        <v>S</v>
      </c>
      <c r="U72" t="str">
        <f>IFERROR(INDEX(Table10[Size],MATCH(INDEX(Enemies!$X:$X,MATCH('Enemy Waves'!L72,Enemies!$A:$A,0)),Table10[ID],0)),"")</f>
        <v>S</v>
      </c>
      <c r="W72" t="str">
        <f>IFERROR(INDEX(Table10[Size],MATCH(INDEX(Enemies!$X:$X,MATCH('Enemy Waves'!N72,Enemies!$A:$A,0)),Table10[ID],0)),"")</f>
        <v>S</v>
      </c>
      <c r="Y72" t="str">
        <f>IFERROR(INDEX(Table10[Size],MATCH(INDEX(Enemies!$X:$X,MATCH('Enemy Waves'!P72,Enemies!$A:$A,0)),Table10[ID],0)),"")</f>
        <v>S</v>
      </c>
      <c r="AA72" t="str">
        <f>IFERROR(INDEX(Table10[Size],MATCH(INDEX(Enemies!$X:$X,MATCH('Enemy Waves'!R72,Enemies!$A:$A,0)),Table10[ID],0)),"")</f>
        <v/>
      </c>
      <c r="AB72" s="52" t="str">
        <f>IF(COUNTIF(S72:AA72,"M")&gt;2,"!!!","")&amp;IFERROR(INDEX('OLD Mission Enemy Waves'!A:A,MATCH('Enemy Waves'!A72,'OLD Mission Enemy Waves'!D:D,0)),"--")</f>
        <v>25</v>
      </c>
      <c r="AD72" s="55"/>
      <c r="AE72" s="55"/>
      <c r="AF72" s="55"/>
      <c r="AG72" s="55"/>
      <c r="AH72" s="55"/>
      <c r="AI72" s="55"/>
      <c r="AJ72" s="55"/>
      <c r="AK72" s="55"/>
      <c r="AL72" s="55"/>
      <c r="AM72" s="21"/>
      <c r="BI72" t="s">
        <v>409</v>
      </c>
    </row>
    <row r="73" spans="1:61">
      <c r="A73" s="29">
        <v>5420252</v>
      </c>
      <c r="B73" s="1" t="str">
        <f t="shared" si="24"/>
        <v>3T_r2_Dark_Maiden_e1, 4T_r2_Dark_Specter_e1</v>
      </c>
      <c r="C73" s="60" t="str">
        <f t="shared" si="25"/>
        <v>2SS</v>
      </c>
      <c r="E73">
        <f>INDEX('OLD Mission Enemy Waves'!K:K,MATCH('Enemy Waves'!$A73,'OLD Mission Enemy Waves'!$D:$D,0))</f>
        <v>5</v>
      </c>
      <c r="F73">
        <f>INDEX('OLD Mission Enemy Waves'!L:L,MATCH('Enemy Waves'!$A73,'OLD Mission Enemy Waves'!$D:$D,0))</f>
        <v>4</v>
      </c>
      <c r="G73">
        <f>INDEX('OLD Mission Enemy Waves'!M:M,MATCH('Enemy Waves'!$A73,'OLD Mission Enemy Waves'!$D:$D,0))</f>
        <v>2</v>
      </c>
      <c r="H73">
        <f>INDEX('OLD Mission Enemy Waves'!N:N,MATCH('Enemy Waves'!$A73,'OLD Mission Enemy Waves'!$D:$D,0))</f>
        <v>2011</v>
      </c>
      <c r="I73">
        <f t="shared" si="14"/>
        <v>2</v>
      </c>
      <c r="J73" t="str">
        <f t="array" ref="J73">IFERROR(INDEX(ePool[Enemy ID],MATCH($G73&amp;INDEX($E73:$F73,1,INDEX(Table12[],MATCH($I73,Table12[eCount],0),MATCH(J$1,Table12[#Headers],0)))&amp;INDEX(eClassWave[],MATCH($H73,eClassWave[eClassWave],0),MATCH(J$1,eClassWave[#Headers],0)),ePool[Enemy Group ID]&amp;ePool[AffinityId]&amp;ePool[eClass],0)),"")</f>
        <v>3T_r2_Dark_Maiden_e1</v>
      </c>
      <c r="K73" s="21" t="str">
        <f t="shared" si="26"/>
        <v xml:space="preserve">, </v>
      </c>
      <c r="L73" t="str">
        <f t="array" ref="L73">IFERROR(INDEX(ePool[Enemy ID],MATCH($G73&amp;INDEX($E73:$F73,1,INDEX(Table12[],MATCH($I73,Table12[eCount],0),MATCH(L$1,Table12[#Headers],0)))&amp;INDEX(eClassWave[],MATCH($H73,eClassWave[eClassWave],0),MATCH(L$1,eClassWave[#Headers],0)),ePool[Enemy Group ID]&amp;ePool[AffinityId]&amp;ePool[eClass],0)),"")</f>
        <v>4T_r2_Dark_Specter_e1</v>
      </c>
      <c r="M73" s="21" t="str">
        <f t="shared" si="27"/>
        <v/>
      </c>
      <c r="N73" t="str">
        <f t="array" ref="N73">IFERROR(INDEX(ePool[Enemy ID],MATCH($G73&amp;INDEX($E73:$F73,1,INDEX(Table12[],MATCH($I73,Table12[eCount],0),MATCH(N$1,Table12[#Headers],0)))&amp;INDEX(eClassWave[],MATCH($H73,eClassWave[eClassWave],0),MATCH(N$1,eClassWave[#Headers],0)),ePool[Enemy Group ID]&amp;ePool[AffinityId]&amp;ePool[eClass],0)),"")</f>
        <v/>
      </c>
      <c r="O73" s="21" t="str">
        <f t="shared" si="28"/>
        <v/>
      </c>
      <c r="P73" t="str">
        <f t="array" ref="P73">IFERROR(INDEX(ePool[Enemy ID],MATCH($G73&amp;INDEX($E73:$F73,1,INDEX(Table12[],MATCH($I73,Table12[eCount],0),MATCH(P$1,Table12[#Headers],0)))&amp;INDEX(eClassWave[],MATCH($H73,eClassWave[eClassWave],0),MATCH(P$1,eClassWave[#Headers],0)),ePool[Enemy Group ID]&amp;ePool[AffinityId]&amp;ePool[eClass],0)),"")</f>
        <v/>
      </c>
      <c r="Q73" s="21" t="str">
        <f t="shared" si="29"/>
        <v/>
      </c>
      <c r="R73" t="str">
        <f t="array" ref="R73">IFERROR(INDEX(ePool[Enemy ID],MATCH($G73&amp;INDEX($E73:$F73,1,INDEX(Table12[],MATCH($I73,Table12[eCount],0),MATCH(R$1,Table12[#Headers],0)))&amp;INDEX(eClassWave[],MATCH($H73,eClassWave[eClassWave],0),MATCH(R$1,eClassWave[#Headers],0)),ePool[Enemy Group ID]&amp;ePool[AffinityId]&amp;ePool[eClass],0)),"")</f>
        <v/>
      </c>
      <c r="S73" t="str">
        <f>IFERROR(INDEX(Table10[Size],MATCH(INDEX(Enemies!$X:$X,MATCH('Enemy Waves'!J73,Enemies!$A:$A,0)),Table10[ID],0)),"")</f>
        <v>S</v>
      </c>
      <c r="U73" t="str">
        <f>IFERROR(INDEX(Table10[Size],MATCH(INDEX(Enemies!$X:$X,MATCH('Enemy Waves'!L73,Enemies!$A:$A,0)),Table10[ID],0)),"")</f>
        <v>S</v>
      </c>
      <c r="W73" t="str">
        <f>IFERROR(INDEX(Table10[Size],MATCH(INDEX(Enemies!$X:$X,MATCH('Enemy Waves'!N73,Enemies!$A:$A,0)),Table10[ID],0)),"")</f>
        <v/>
      </c>
      <c r="Y73" t="str">
        <f>IFERROR(INDEX(Table10[Size],MATCH(INDEX(Enemies!$X:$X,MATCH('Enemy Waves'!P73,Enemies!$A:$A,0)),Table10[ID],0)),"")</f>
        <v/>
      </c>
      <c r="AA73" t="str">
        <f>IFERROR(INDEX(Table10[Size],MATCH(INDEX(Enemies!$X:$X,MATCH('Enemy Waves'!R73,Enemies!$A:$A,0)),Table10[ID],0)),"")</f>
        <v/>
      </c>
      <c r="AB73" s="52" t="str">
        <f>IF(COUNTIF(S73:AA73,"M")&gt;2,"!!!","")&amp;IFERROR(INDEX('OLD Mission Enemy Waves'!A:A,MATCH('Enemy Waves'!A73,'OLD Mission Enemy Waves'!D:D,0)),"--")</f>
        <v>25</v>
      </c>
      <c r="AD73" s="55"/>
      <c r="AE73" s="55"/>
      <c r="AF73" s="55"/>
      <c r="BI73" t="s">
        <v>409</v>
      </c>
    </row>
    <row r="74" spans="1:61">
      <c r="A74" s="29">
        <v>5420253</v>
      </c>
      <c r="B74" s="1" t="str">
        <f t="shared" si="24"/>
        <v>2T_r1_Light_Valkyrie_e1, 3T_r2_Dark_Maiden_e1, 3T_r2_Dark_Maiden_e1, 2T_r1_Light_Valkyrie_e1</v>
      </c>
      <c r="C74" s="60" t="str">
        <f t="shared" si="25"/>
        <v>4SSSS</v>
      </c>
      <c r="E74">
        <f>INDEX('OLD Mission Enemy Waves'!K:K,MATCH('Enemy Waves'!$A74,'OLD Mission Enemy Waves'!$D:$D,0))</f>
        <v>5</v>
      </c>
      <c r="F74">
        <f>INDEX('OLD Mission Enemy Waves'!L:L,MATCH('Enemy Waves'!$A74,'OLD Mission Enemy Waves'!$D:$D,0))</f>
        <v>4</v>
      </c>
      <c r="G74">
        <f>INDEX('OLD Mission Enemy Waves'!M:M,MATCH('Enemy Waves'!$A74,'OLD Mission Enemy Waves'!$D:$D,0))</f>
        <v>2</v>
      </c>
      <c r="H74">
        <f>INDEX('OLD Mission Enemy Waves'!N:N,MATCH('Enemy Waves'!$A74,'OLD Mission Enemy Waves'!$D:$D,0))</f>
        <v>4220</v>
      </c>
      <c r="I74">
        <f t="shared" si="14"/>
        <v>4</v>
      </c>
      <c r="J74" t="str">
        <f t="array" ref="J74">IFERROR(INDEX(ePool[Enemy ID],MATCH($G74&amp;INDEX($E74:$F74,1,INDEX(Table12[],MATCH($I74,Table12[eCount],0),MATCH(J$1,Table12[#Headers],0)))&amp;INDEX(eClassWave[],MATCH($H74,eClassWave[eClassWave],0),MATCH(J$1,eClassWave[#Headers],0)),ePool[Enemy Group ID]&amp;ePool[AffinityId]&amp;ePool[eClass],0)),"")</f>
        <v>2T_r1_Light_Valkyrie_e1</v>
      </c>
      <c r="K74" s="21" t="str">
        <f t="shared" si="26"/>
        <v xml:space="preserve">, </v>
      </c>
      <c r="L74" t="str">
        <f t="array" ref="L74">IFERROR(INDEX(ePool[Enemy ID],MATCH($G74&amp;INDEX($E74:$F74,1,INDEX(Table12[],MATCH($I74,Table12[eCount],0),MATCH(L$1,Table12[#Headers],0)))&amp;INDEX(eClassWave[],MATCH($H74,eClassWave[eClassWave],0),MATCH(L$1,eClassWave[#Headers],0)),ePool[Enemy Group ID]&amp;ePool[AffinityId]&amp;ePool[eClass],0)),"")</f>
        <v>3T_r2_Dark_Maiden_e1</v>
      </c>
      <c r="M74" s="21" t="str">
        <f t="shared" si="27"/>
        <v xml:space="preserve">, </v>
      </c>
      <c r="N74" t="str">
        <f t="array" ref="N74">IFERROR(INDEX(ePool[Enemy ID],MATCH($G74&amp;INDEX($E74:$F74,1,INDEX(Table12[],MATCH($I74,Table12[eCount],0),MATCH(N$1,Table12[#Headers],0)))&amp;INDEX(eClassWave[],MATCH($H74,eClassWave[eClassWave],0),MATCH(N$1,eClassWave[#Headers],0)),ePool[Enemy Group ID]&amp;ePool[AffinityId]&amp;ePool[eClass],0)),"")</f>
        <v>3T_r2_Dark_Maiden_e1</v>
      </c>
      <c r="O74" s="21" t="str">
        <f t="shared" si="28"/>
        <v xml:space="preserve">, </v>
      </c>
      <c r="P74" t="str">
        <f t="array" ref="P74">IFERROR(INDEX(ePool[Enemy ID],MATCH($G74&amp;INDEX($E74:$F74,1,INDEX(Table12[],MATCH($I74,Table12[eCount],0),MATCH(P$1,Table12[#Headers],0)))&amp;INDEX(eClassWave[],MATCH($H74,eClassWave[eClassWave],0),MATCH(P$1,eClassWave[#Headers],0)),ePool[Enemy Group ID]&amp;ePool[AffinityId]&amp;ePool[eClass],0)),"")</f>
        <v>2T_r1_Light_Valkyrie_e1</v>
      </c>
      <c r="Q74" s="21" t="str">
        <f t="shared" si="29"/>
        <v/>
      </c>
      <c r="R74" t="str">
        <f t="array" ref="R74">IFERROR(INDEX(ePool[Enemy ID],MATCH($G74&amp;INDEX($E74:$F74,1,INDEX(Table12[],MATCH($I74,Table12[eCount],0),MATCH(R$1,Table12[#Headers],0)))&amp;INDEX(eClassWave[],MATCH($H74,eClassWave[eClassWave],0),MATCH(R$1,eClassWave[#Headers],0)),ePool[Enemy Group ID]&amp;ePool[AffinityId]&amp;ePool[eClass],0)),"")</f>
        <v/>
      </c>
      <c r="S74" t="str">
        <f>IFERROR(INDEX(Table10[Size],MATCH(INDEX(Enemies!$X:$X,MATCH('Enemy Waves'!J74,Enemies!$A:$A,0)),Table10[ID],0)),"")</f>
        <v>S</v>
      </c>
      <c r="U74" t="str">
        <f>IFERROR(INDEX(Table10[Size],MATCH(INDEX(Enemies!$X:$X,MATCH('Enemy Waves'!L74,Enemies!$A:$A,0)),Table10[ID],0)),"")</f>
        <v>S</v>
      </c>
      <c r="W74" t="str">
        <f>IFERROR(INDEX(Table10[Size],MATCH(INDEX(Enemies!$X:$X,MATCH('Enemy Waves'!N74,Enemies!$A:$A,0)),Table10[ID],0)),"")</f>
        <v>S</v>
      </c>
      <c r="Y74" t="str">
        <f>IFERROR(INDEX(Table10[Size],MATCH(INDEX(Enemies!$X:$X,MATCH('Enemy Waves'!P74,Enemies!$A:$A,0)),Table10[ID],0)),"")</f>
        <v>S</v>
      </c>
      <c r="AA74" t="str">
        <f>IFERROR(INDEX(Table10[Size],MATCH(INDEX(Enemies!$X:$X,MATCH('Enemy Waves'!R74,Enemies!$A:$A,0)),Table10[ID],0)),"")</f>
        <v/>
      </c>
      <c r="AB74" s="52" t="str">
        <f>IF(COUNTIF(S74:AA74,"M")&gt;2,"!!!","")&amp;IFERROR(INDEX('OLD Mission Enemy Waves'!A:A,MATCH('Enemy Waves'!A74,'OLD Mission Enemy Waves'!D:D,0)),"--")</f>
        <v>25</v>
      </c>
      <c r="BI74" t="s">
        <v>409</v>
      </c>
    </row>
    <row r="75" spans="1:61">
      <c r="A75" s="29">
        <v>5420261</v>
      </c>
      <c r="B75" s="1" t="str">
        <f t="shared" si="24"/>
        <v>3T_r2_Dark_Maiden_e1, 3T_r2_Dark_Maiden_e1</v>
      </c>
      <c r="C75" s="60" t="str">
        <f t="shared" si="25"/>
        <v>2SS</v>
      </c>
      <c r="E75">
        <f>INDEX('OLD Mission Enemy Waves'!K:K,MATCH('Enemy Waves'!$A75,'OLD Mission Enemy Waves'!$D:$D,0))</f>
        <v>5</v>
      </c>
      <c r="F75">
        <f>INDEX('OLD Mission Enemy Waves'!L:L,MATCH('Enemy Waves'!$A75,'OLD Mission Enemy Waves'!$D:$D,0))</f>
        <v>4</v>
      </c>
      <c r="G75">
        <f>INDEX('OLD Mission Enemy Waves'!M:M,MATCH('Enemy Waves'!$A75,'OLD Mission Enemy Waves'!$D:$D,0))</f>
        <v>2</v>
      </c>
      <c r="H75">
        <f>INDEX('OLD Mission Enemy Waves'!N:N,MATCH('Enemy Waves'!$A75,'OLD Mission Enemy Waves'!$D:$D,0))</f>
        <v>2020</v>
      </c>
      <c r="I75">
        <f t="shared" si="14"/>
        <v>2</v>
      </c>
      <c r="J75" t="str">
        <f t="array" ref="J75">IFERROR(INDEX(ePool[Enemy ID],MATCH($G75&amp;INDEX($E75:$F75,1,INDEX(Table12[],MATCH($I75,Table12[eCount],0),MATCH(J$1,Table12[#Headers],0)))&amp;INDEX(eClassWave[],MATCH($H75,eClassWave[eClassWave],0),MATCH(J$1,eClassWave[#Headers],0)),ePool[Enemy Group ID]&amp;ePool[AffinityId]&amp;ePool[eClass],0)),"")</f>
        <v>3T_r2_Dark_Maiden_e1</v>
      </c>
      <c r="K75" s="21" t="str">
        <f t="shared" si="26"/>
        <v xml:space="preserve">, </v>
      </c>
      <c r="L75" t="str">
        <f t="array" ref="L75">IFERROR(INDEX(ePool[Enemy ID],MATCH($G75&amp;INDEX($E75:$F75,1,INDEX(Table12[],MATCH($I75,Table12[eCount],0),MATCH(L$1,Table12[#Headers],0)))&amp;INDEX(eClassWave[],MATCH($H75,eClassWave[eClassWave],0),MATCH(L$1,eClassWave[#Headers],0)),ePool[Enemy Group ID]&amp;ePool[AffinityId]&amp;ePool[eClass],0)),"")</f>
        <v>3T_r2_Dark_Maiden_e1</v>
      </c>
      <c r="M75" s="21" t="str">
        <f t="shared" si="27"/>
        <v/>
      </c>
      <c r="N75" t="str">
        <f t="array" ref="N75">IFERROR(INDEX(ePool[Enemy ID],MATCH($G75&amp;INDEX($E75:$F75,1,INDEX(Table12[],MATCH($I75,Table12[eCount],0),MATCH(N$1,Table12[#Headers],0)))&amp;INDEX(eClassWave[],MATCH($H75,eClassWave[eClassWave],0),MATCH(N$1,eClassWave[#Headers],0)),ePool[Enemy Group ID]&amp;ePool[AffinityId]&amp;ePool[eClass],0)),"")</f>
        <v/>
      </c>
      <c r="O75" s="21" t="str">
        <f t="shared" si="28"/>
        <v/>
      </c>
      <c r="P75" t="str">
        <f t="array" ref="P75">IFERROR(INDEX(ePool[Enemy ID],MATCH($G75&amp;INDEX($E75:$F75,1,INDEX(Table12[],MATCH($I75,Table12[eCount],0),MATCH(P$1,Table12[#Headers],0)))&amp;INDEX(eClassWave[],MATCH($H75,eClassWave[eClassWave],0),MATCH(P$1,eClassWave[#Headers],0)),ePool[Enemy Group ID]&amp;ePool[AffinityId]&amp;ePool[eClass],0)),"")</f>
        <v/>
      </c>
      <c r="Q75" s="21" t="str">
        <f t="shared" si="29"/>
        <v/>
      </c>
      <c r="R75" t="str">
        <f t="array" ref="R75">IFERROR(INDEX(ePool[Enemy ID],MATCH($G75&amp;INDEX($E75:$F75,1,INDEX(Table12[],MATCH($I75,Table12[eCount],0),MATCH(R$1,Table12[#Headers],0)))&amp;INDEX(eClassWave[],MATCH($H75,eClassWave[eClassWave],0),MATCH(R$1,eClassWave[#Headers],0)),ePool[Enemy Group ID]&amp;ePool[AffinityId]&amp;ePool[eClass],0)),"")</f>
        <v/>
      </c>
      <c r="S75" t="str">
        <f>IFERROR(INDEX(Table10[Size],MATCH(INDEX(Enemies!$X:$X,MATCH('Enemy Waves'!J75,Enemies!$A:$A,0)),Table10[ID],0)),"")</f>
        <v>S</v>
      </c>
      <c r="U75" t="str">
        <f>IFERROR(INDEX(Table10[Size],MATCH(INDEX(Enemies!$X:$X,MATCH('Enemy Waves'!L75,Enemies!$A:$A,0)),Table10[ID],0)),"")</f>
        <v>S</v>
      </c>
      <c r="W75" t="str">
        <f>IFERROR(INDEX(Table10[Size],MATCH(INDEX(Enemies!$X:$X,MATCH('Enemy Waves'!N75,Enemies!$A:$A,0)),Table10[ID],0)),"")</f>
        <v/>
      </c>
      <c r="Y75" t="str">
        <f>IFERROR(INDEX(Table10[Size],MATCH(INDEX(Enemies!$X:$X,MATCH('Enemy Waves'!P75,Enemies!$A:$A,0)),Table10[ID],0)),"")</f>
        <v/>
      </c>
      <c r="AA75" t="str">
        <f>IFERROR(INDEX(Table10[Size],MATCH(INDEX(Enemies!$X:$X,MATCH('Enemy Waves'!R75,Enemies!$A:$A,0)),Table10[ID],0)),"")</f>
        <v/>
      </c>
      <c r="AB75" s="52" t="str">
        <f>IF(COUNTIF(S75:AA75,"M")&gt;2,"!!!","")&amp;IFERROR(INDEX('OLD Mission Enemy Waves'!A:A,MATCH('Enemy Waves'!A75,'OLD Mission Enemy Waves'!D:D,0)),"--")</f>
        <v>26</v>
      </c>
      <c r="BI75" t="s">
        <v>409</v>
      </c>
    </row>
    <row r="76" spans="1:61">
      <c r="A76" s="29">
        <v>5420262</v>
      </c>
      <c r="B76" s="1" t="str">
        <f t="shared" si="24"/>
        <v>3T_r2_Light_Zealot_e1, 3T_r2_Dark_Maiden_e1, 3T_r2_Light_Zealot_e1</v>
      </c>
      <c r="C76" s="60" t="str">
        <f t="shared" si="25"/>
        <v>3SSS</v>
      </c>
      <c r="E76">
        <f>INDEX('OLD Mission Enemy Waves'!K:K,MATCH('Enemy Waves'!$A76,'OLD Mission Enemy Waves'!$D:$D,0))</f>
        <v>5</v>
      </c>
      <c r="F76">
        <f>INDEX('OLD Mission Enemy Waves'!L:L,MATCH('Enemy Waves'!$A76,'OLD Mission Enemy Waves'!$D:$D,0))</f>
        <v>4</v>
      </c>
      <c r="G76">
        <f>INDEX('OLD Mission Enemy Waves'!M:M,MATCH('Enemy Waves'!$A76,'OLD Mission Enemy Waves'!$D:$D,0))</f>
        <v>2</v>
      </c>
      <c r="H76">
        <f>INDEX('OLD Mission Enemy Waves'!N:N,MATCH('Enemy Waves'!$A76,'OLD Mission Enemy Waves'!$D:$D,0))</f>
        <v>3030</v>
      </c>
      <c r="I76">
        <f t="shared" ref="I76:I139" si="30">INT(LEFT(H76,1))</f>
        <v>3</v>
      </c>
      <c r="J76" t="str">
        <f t="array" ref="J76">IFERROR(INDEX(ePool[Enemy ID],MATCH($G76&amp;INDEX($E76:$F76,1,INDEX(Table12[],MATCH($I76,Table12[eCount],0),MATCH(J$1,Table12[#Headers],0)))&amp;INDEX(eClassWave[],MATCH($H76,eClassWave[eClassWave],0),MATCH(J$1,eClassWave[#Headers],0)),ePool[Enemy Group ID]&amp;ePool[AffinityId]&amp;ePool[eClass],0)),"")</f>
        <v>3T_r2_Light_Zealot_e1</v>
      </c>
      <c r="K76" s="21" t="str">
        <f t="shared" si="26"/>
        <v xml:space="preserve">, </v>
      </c>
      <c r="L76" t="str">
        <f t="array" ref="L76">IFERROR(INDEX(ePool[Enemy ID],MATCH($G76&amp;INDEX($E76:$F76,1,INDEX(Table12[],MATCH($I76,Table12[eCount],0),MATCH(L$1,Table12[#Headers],0)))&amp;INDEX(eClassWave[],MATCH($H76,eClassWave[eClassWave],0),MATCH(L$1,eClassWave[#Headers],0)),ePool[Enemy Group ID]&amp;ePool[AffinityId]&amp;ePool[eClass],0)),"")</f>
        <v>3T_r2_Dark_Maiden_e1</v>
      </c>
      <c r="M76" s="21" t="str">
        <f t="shared" si="27"/>
        <v xml:space="preserve">, </v>
      </c>
      <c r="N76" t="str">
        <f t="array" ref="N76">IFERROR(INDEX(ePool[Enemy ID],MATCH($G76&amp;INDEX($E76:$F76,1,INDEX(Table12[],MATCH($I76,Table12[eCount],0),MATCH(N$1,Table12[#Headers],0)))&amp;INDEX(eClassWave[],MATCH($H76,eClassWave[eClassWave],0),MATCH(N$1,eClassWave[#Headers],0)),ePool[Enemy Group ID]&amp;ePool[AffinityId]&amp;ePool[eClass],0)),"")</f>
        <v>3T_r2_Light_Zealot_e1</v>
      </c>
      <c r="O76" s="21" t="str">
        <f t="shared" si="28"/>
        <v/>
      </c>
      <c r="P76" t="str">
        <f t="array" ref="P76">IFERROR(INDEX(ePool[Enemy ID],MATCH($G76&amp;INDEX($E76:$F76,1,INDEX(Table12[],MATCH($I76,Table12[eCount],0),MATCH(P$1,Table12[#Headers],0)))&amp;INDEX(eClassWave[],MATCH($H76,eClassWave[eClassWave],0),MATCH(P$1,eClassWave[#Headers],0)),ePool[Enemy Group ID]&amp;ePool[AffinityId]&amp;ePool[eClass],0)),"")</f>
        <v/>
      </c>
      <c r="Q76" s="21" t="str">
        <f t="shared" si="29"/>
        <v/>
      </c>
      <c r="R76" t="str">
        <f t="array" ref="R76">IFERROR(INDEX(ePool[Enemy ID],MATCH($G76&amp;INDEX($E76:$F76,1,INDEX(Table12[],MATCH($I76,Table12[eCount],0),MATCH(R$1,Table12[#Headers],0)))&amp;INDEX(eClassWave[],MATCH($H76,eClassWave[eClassWave],0),MATCH(R$1,eClassWave[#Headers],0)),ePool[Enemy Group ID]&amp;ePool[AffinityId]&amp;ePool[eClass],0)),"")</f>
        <v/>
      </c>
      <c r="S76" t="str">
        <f>IFERROR(INDEX(Table10[Size],MATCH(INDEX(Enemies!$X:$X,MATCH('Enemy Waves'!J76,Enemies!$A:$A,0)),Table10[ID],0)),"")</f>
        <v>S</v>
      </c>
      <c r="U76" t="str">
        <f>IFERROR(INDEX(Table10[Size],MATCH(INDEX(Enemies!$X:$X,MATCH('Enemy Waves'!L76,Enemies!$A:$A,0)),Table10[ID],0)),"")</f>
        <v>S</v>
      </c>
      <c r="W76" t="str">
        <f>IFERROR(INDEX(Table10[Size],MATCH(INDEX(Enemies!$X:$X,MATCH('Enemy Waves'!N76,Enemies!$A:$A,0)),Table10[ID],0)),"")</f>
        <v>S</v>
      </c>
      <c r="Y76" t="str">
        <f>IFERROR(INDEX(Table10[Size],MATCH(INDEX(Enemies!$X:$X,MATCH('Enemy Waves'!P76,Enemies!$A:$A,0)),Table10[ID],0)),"")</f>
        <v/>
      </c>
      <c r="AA76" t="str">
        <f>IFERROR(INDEX(Table10[Size],MATCH(INDEX(Enemies!$X:$X,MATCH('Enemy Waves'!R76,Enemies!$A:$A,0)),Table10[ID],0)),"")</f>
        <v/>
      </c>
      <c r="AB76" s="52" t="str">
        <f>IF(COUNTIF(S76:AA76,"M")&gt;2,"!!!","")&amp;IFERROR(INDEX('OLD Mission Enemy Waves'!A:A,MATCH('Enemy Waves'!A76,'OLD Mission Enemy Waves'!D:D,0)),"--")</f>
        <v>26</v>
      </c>
      <c r="BI76" t="s">
        <v>410</v>
      </c>
    </row>
    <row r="77" spans="1:61">
      <c r="A77" s="29">
        <v>5420263</v>
      </c>
      <c r="B77" s="1" t="str">
        <f t="shared" si="24"/>
        <v>2T_r1_Light_Valkyrie_e1, 3T_r2_Dark_Maiden_e1, 3T_r2_Dark_Maiden_e1, 2T_r1_Light_Valkyrie_e1</v>
      </c>
      <c r="C77" s="60" t="str">
        <f t="shared" si="25"/>
        <v>4SSSS</v>
      </c>
      <c r="E77">
        <f>INDEX('OLD Mission Enemy Waves'!K:K,MATCH('Enemy Waves'!$A77,'OLD Mission Enemy Waves'!$D:$D,0))</f>
        <v>5</v>
      </c>
      <c r="F77">
        <f>INDEX('OLD Mission Enemy Waves'!L:L,MATCH('Enemy Waves'!$A77,'OLD Mission Enemy Waves'!$D:$D,0))</f>
        <v>4</v>
      </c>
      <c r="G77">
        <f>INDEX('OLD Mission Enemy Waves'!M:M,MATCH('Enemy Waves'!$A77,'OLD Mission Enemy Waves'!$D:$D,0))</f>
        <v>2</v>
      </c>
      <c r="H77">
        <f>INDEX('OLD Mission Enemy Waves'!N:N,MATCH('Enemy Waves'!$A77,'OLD Mission Enemy Waves'!$D:$D,0))</f>
        <v>4220</v>
      </c>
      <c r="I77">
        <f t="shared" si="30"/>
        <v>4</v>
      </c>
      <c r="J77" t="str">
        <f t="array" ref="J77">IFERROR(INDEX(ePool[Enemy ID],MATCH($G77&amp;INDEX($E77:$F77,1,INDEX(Table12[],MATCH($I77,Table12[eCount],0),MATCH(J$1,Table12[#Headers],0)))&amp;INDEX(eClassWave[],MATCH($H77,eClassWave[eClassWave],0),MATCH(J$1,eClassWave[#Headers],0)),ePool[Enemy Group ID]&amp;ePool[AffinityId]&amp;ePool[eClass],0)),"")</f>
        <v>2T_r1_Light_Valkyrie_e1</v>
      </c>
      <c r="K77" s="21" t="str">
        <f t="shared" si="26"/>
        <v xml:space="preserve">, </v>
      </c>
      <c r="L77" t="str">
        <f t="array" ref="L77">IFERROR(INDEX(ePool[Enemy ID],MATCH($G77&amp;INDEX($E77:$F77,1,INDEX(Table12[],MATCH($I77,Table12[eCount],0),MATCH(L$1,Table12[#Headers],0)))&amp;INDEX(eClassWave[],MATCH($H77,eClassWave[eClassWave],0),MATCH(L$1,eClassWave[#Headers],0)),ePool[Enemy Group ID]&amp;ePool[AffinityId]&amp;ePool[eClass],0)),"")</f>
        <v>3T_r2_Dark_Maiden_e1</v>
      </c>
      <c r="M77" s="21" t="str">
        <f t="shared" si="27"/>
        <v xml:space="preserve">, </v>
      </c>
      <c r="N77" t="str">
        <f t="array" ref="N77">IFERROR(INDEX(ePool[Enemy ID],MATCH($G77&amp;INDEX($E77:$F77,1,INDEX(Table12[],MATCH($I77,Table12[eCount],0),MATCH(N$1,Table12[#Headers],0)))&amp;INDEX(eClassWave[],MATCH($H77,eClassWave[eClassWave],0),MATCH(N$1,eClassWave[#Headers],0)),ePool[Enemy Group ID]&amp;ePool[AffinityId]&amp;ePool[eClass],0)),"")</f>
        <v>3T_r2_Dark_Maiden_e1</v>
      </c>
      <c r="O77" s="21" t="str">
        <f t="shared" si="28"/>
        <v xml:space="preserve">, </v>
      </c>
      <c r="P77" t="str">
        <f t="array" ref="P77">IFERROR(INDEX(ePool[Enemy ID],MATCH($G77&amp;INDEX($E77:$F77,1,INDEX(Table12[],MATCH($I77,Table12[eCount],0),MATCH(P$1,Table12[#Headers],0)))&amp;INDEX(eClassWave[],MATCH($H77,eClassWave[eClassWave],0),MATCH(P$1,eClassWave[#Headers],0)),ePool[Enemy Group ID]&amp;ePool[AffinityId]&amp;ePool[eClass],0)),"")</f>
        <v>2T_r1_Light_Valkyrie_e1</v>
      </c>
      <c r="Q77" s="21" t="str">
        <f t="shared" si="29"/>
        <v/>
      </c>
      <c r="R77" t="str">
        <f t="array" ref="R77">IFERROR(INDEX(ePool[Enemy ID],MATCH($G77&amp;INDEX($E77:$F77,1,INDEX(Table12[],MATCH($I77,Table12[eCount],0),MATCH(R$1,Table12[#Headers],0)))&amp;INDEX(eClassWave[],MATCH($H77,eClassWave[eClassWave],0),MATCH(R$1,eClassWave[#Headers],0)),ePool[Enemy Group ID]&amp;ePool[AffinityId]&amp;ePool[eClass],0)),"")</f>
        <v/>
      </c>
      <c r="S77" t="str">
        <f>IFERROR(INDEX(Table10[Size],MATCH(INDEX(Enemies!$X:$X,MATCH('Enemy Waves'!J77,Enemies!$A:$A,0)),Table10[ID],0)),"")</f>
        <v>S</v>
      </c>
      <c r="U77" t="str">
        <f>IFERROR(INDEX(Table10[Size],MATCH(INDEX(Enemies!$X:$X,MATCH('Enemy Waves'!L77,Enemies!$A:$A,0)),Table10[ID],0)),"")</f>
        <v>S</v>
      </c>
      <c r="W77" t="str">
        <f>IFERROR(INDEX(Table10[Size],MATCH(INDEX(Enemies!$X:$X,MATCH('Enemy Waves'!N77,Enemies!$A:$A,0)),Table10[ID],0)),"")</f>
        <v>S</v>
      </c>
      <c r="Y77" t="str">
        <f>IFERROR(INDEX(Table10[Size],MATCH(INDEX(Enemies!$X:$X,MATCH('Enemy Waves'!P77,Enemies!$A:$A,0)),Table10[ID],0)),"")</f>
        <v>S</v>
      </c>
      <c r="AA77" t="str">
        <f>IFERROR(INDEX(Table10[Size],MATCH(INDEX(Enemies!$X:$X,MATCH('Enemy Waves'!R77,Enemies!$A:$A,0)),Table10[ID],0)),"")</f>
        <v/>
      </c>
      <c r="AB77" s="52" t="str">
        <f>IF(COUNTIF(S77:AA77,"M")&gt;2,"!!!","")&amp;IFERROR(INDEX('OLD Mission Enemy Waves'!A:A,MATCH('Enemy Waves'!A77,'OLD Mission Enemy Waves'!D:D,0)),"--")</f>
        <v>26</v>
      </c>
      <c r="BI77" t="s">
        <v>410</v>
      </c>
    </row>
    <row r="78" spans="1:61">
      <c r="A78" s="29">
        <v>5420264</v>
      </c>
      <c r="B78" s="1" t="str">
        <f t="shared" si="24"/>
        <v>2T_r1_Dark_Blade_e1, 4T_r2_Dark_Specter_e1</v>
      </c>
      <c r="C78" s="60" t="str">
        <f t="shared" si="25"/>
        <v>2SS</v>
      </c>
      <c r="E78">
        <f>INDEX('OLD Mission Enemy Waves'!K:K,MATCH('Enemy Waves'!$A78,'OLD Mission Enemy Waves'!$D:$D,0))</f>
        <v>5</v>
      </c>
      <c r="F78">
        <f>INDEX('OLD Mission Enemy Waves'!L:L,MATCH('Enemy Waves'!$A78,'OLD Mission Enemy Waves'!$D:$D,0))</f>
        <v>4</v>
      </c>
      <c r="G78">
        <f>INDEX('OLD Mission Enemy Waves'!M:M,MATCH('Enemy Waves'!$A78,'OLD Mission Enemy Waves'!$D:$D,0))</f>
        <v>2</v>
      </c>
      <c r="H78">
        <f>INDEX('OLD Mission Enemy Waves'!N:N,MATCH('Enemy Waves'!$A78,'OLD Mission Enemy Waves'!$D:$D,0))</f>
        <v>2101</v>
      </c>
      <c r="I78">
        <f t="shared" si="30"/>
        <v>2</v>
      </c>
      <c r="J78" t="str">
        <f t="array" ref="J78">IFERROR(INDEX(ePool[Enemy ID],MATCH($G78&amp;INDEX($E78:$F78,1,INDEX(Table12[],MATCH($I78,Table12[eCount],0),MATCH(J$1,Table12[#Headers],0)))&amp;INDEX(eClassWave[],MATCH($H78,eClassWave[eClassWave],0),MATCH(J$1,eClassWave[#Headers],0)),ePool[Enemy Group ID]&amp;ePool[AffinityId]&amp;ePool[eClass],0)),"")</f>
        <v>2T_r1_Dark_Blade_e1</v>
      </c>
      <c r="K78" s="21" t="str">
        <f t="shared" si="26"/>
        <v xml:space="preserve">, </v>
      </c>
      <c r="L78" t="str">
        <f t="array" ref="L78">IFERROR(INDEX(ePool[Enemy ID],MATCH($G78&amp;INDEX($E78:$F78,1,INDEX(Table12[],MATCH($I78,Table12[eCount],0),MATCH(L$1,Table12[#Headers],0)))&amp;INDEX(eClassWave[],MATCH($H78,eClassWave[eClassWave],0),MATCH(L$1,eClassWave[#Headers],0)),ePool[Enemy Group ID]&amp;ePool[AffinityId]&amp;ePool[eClass],0)),"")</f>
        <v>4T_r2_Dark_Specter_e1</v>
      </c>
      <c r="M78" s="21" t="str">
        <f t="shared" si="27"/>
        <v/>
      </c>
      <c r="N78" t="str">
        <f t="array" ref="N78">IFERROR(INDEX(ePool[Enemy ID],MATCH($G78&amp;INDEX($E78:$F78,1,INDEX(Table12[],MATCH($I78,Table12[eCount],0),MATCH(N$1,Table12[#Headers],0)))&amp;INDEX(eClassWave[],MATCH($H78,eClassWave[eClassWave],0),MATCH(N$1,eClassWave[#Headers],0)),ePool[Enemy Group ID]&amp;ePool[AffinityId]&amp;ePool[eClass],0)),"")</f>
        <v/>
      </c>
      <c r="O78" s="21" t="str">
        <f t="shared" si="28"/>
        <v/>
      </c>
      <c r="P78" t="str">
        <f t="array" ref="P78">IFERROR(INDEX(ePool[Enemy ID],MATCH($G78&amp;INDEX($E78:$F78,1,INDEX(Table12[],MATCH($I78,Table12[eCount],0),MATCH(P$1,Table12[#Headers],0)))&amp;INDEX(eClassWave[],MATCH($H78,eClassWave[eClassWave],0),MATCH(P$1,eClassWave[#Headers],0)),ePool[Enemy Group ID]&amp;ePool[AffinityId]&amp;ePool[eClass],0)),"")</f>
        <v/>
      </c>
      <c r="Q78" s="21" t="str">
        <f t="shared" si="29"/>
        <v/>
      </c>
      <c r="R78" t="str">
        <f t="array" ref="R78">IFERROR(INDEX(ePool[Enemy ID],MATCH($G78&amp;INDEX($E78:$F78,1,INDEX(Table12[],MATCH($I78,Table12[eCount],0),MATCH(R$1,Table12[#Headers],0)))&amp;INDEX(eClassWave[],MATCH($H78,eClassWave[eClassWave],0),MATCH(R$1,eClassWave[#Headers],0)),ePool[Enemy Group ID]&amp;ePool[AffinityId]&amp;ePool[eClass],0)),"")</f>
        <v/>
      </c>
      <c r="S78" t="str">
        <f>IFERROR(INDEX(Table10[Size],MATCH(INDEX(Enemies!$X:$X,MATCH('Enemy Waves'!J78,Enemies!$A:$A,0)),Table10[ID],0)),"")</f>
        <v>S</v>
      </c>
      <c r="U78" t="str">
        <f>IFERROR(INDEX(Table10[Size],MATCH(INDEX(Enemies!$X:$X,MATCH('Enemy Waves'!L78,Enemies!$A:$A,0)),Table10[ID],0)),"")</f>
        <v>S</v>
      </c>
      <c r="W78" t="str">
        <f>IFERROR(INDEX(Table10[Size],MATCH(INDEX(Enemies!$X:$X,MATCH('Enemy Waves'!N78,Enemies!$A:$A,0)),Table10[ID],0)),"")</f>
        <v/>
      </c>
      <c r="Y78" t="str">
        <f>IFERROR(INDEX(Table10[Size],MATCH(INDEX(Enemies!$X:$X,MATCH('Enemy Waves'!P78,Enemies!$A:$A,0)),Table10[ID],0)),"")</f>
        <v/>
      </c>
      <c r="AA78" t="str">
        <f>IFERROR(INDEX(Table10[Size],MATCH(INDEX(Enemies!$X:$X,MATCH('Enemy Waves'!R78,Enemies!$A:$A,0)),Table10[ID],0)),"")</f>
        <v/>
      </c>
      <c r="AB78" s="52" t="str">
        <f>IF(COUNTIF(S78:AA78,"M")&gt;2,"!!!","")&amp;IFERROR(INDEX('OLD Mission Enemy Waves'!A:A,MATCH('Enemy Waves'!A78,'OLD Mission Enemy Waves'!D:D,0)),"--")</f>
        <v>26</v>
      </c>
      <c r="BI78" t="s">
        <v>410</v>
      </c>
    </row>
    <row r="79" spans="1:61">
      <c r="A79" s="29">
        <v>4520271</v>
      </c>
      <c r="B79" s="1" t="str">
        <f t="shared" si="24"/>
        <v>2T_r1_Dark_Blade_e1, 2T_r1_Light_Valkyrie_e1, 2T_r1_Light_Valkyrie_e1, 2T_r1_Dark_Blade_e1</v>
      </c>
      <c r="C79" s="60" t="str">
        <f t="shared" si="25"/>
        <v>4SSSS</v>
      </c>
      <c r="E79">
        <f>INDEX('OLD Mission Enemy Waves'!K:K,MATCH('Enemy Waves'!$A79,'OLD Mission Enemy Waves'!$D:$D,0))</f>
        <v>4</v>
      </c>
      <c r="F79">
        <f>INDEX('OLD Mission Enemy Waves'!L:L,MATCH('Enemy Waves'!$A79,'OLD Mission Enemy Waves'!$D:$D,0))</f>
        <v>5</v>
      </c>
      <c r="G79">
        <f>INDEX('OLD Mission Enemy Waves'!M:M,MATCH('Enemy Waves'!$A79,'OLD Mission Enemy Waves'!$D:$D,0))</f>
        <v>2</v>
      </c>
      <c r="H79">
        <f>INDEX('OLD Mission Enemy Waves'!N:N,MATCH('Enemy Waves'!$A79,'OLD Mission Enemy Waves'!$D:$D,0))</f>
        <v>4400</v>
      </c>
      <c r="I79">
        <f t="shared" si="30"/>
        <v>4</v>
      </c>
      <c r="J79" t="str">
        <f t="array" ref="J79">IFERROR(INDEX(ePool[Enemy ID],MATCH($G79&amp;INDEX($E79:$F79,1,INDEX(Table12[],MATCH($I79,Table12[eCount],0),MATCH(J$1,Table12[#Headers],0)))&amp;INDEX(eClassWave[],MATCH($H79,eClassWave[eClassWave],0),MATCH(J$1,eClassWave[#Headers],0)),ePool[Enemy Group ID]&amp;ePool[AffinityId]&amp;ePool[eClass],0)),"")</f>
        <v>2T_r1_Dark_Blade_e1</v>
      </c>
      <c r="K79" s="21" t="str">
        <f t="shared" si="26"/>
        <v xml:space="preserve">, </v>
      </c>
      <c r="L79" t="str">
        <f t="array" ref="L79">IFERROR(INDEX(ePool[Enemy ID],MATCH($G79&amp;INDEX($E79:$F79,1,INDEX(Table12[],MATCH($I79,Table12[eCount],0),MATCH(L$1,Table12[#Headers],0)))&amp;INDEX(eClassWave[],MATCH($H79,eClassWave[eClassWave],0),MATCH(L$1,eClassWave[#Headers],0)),ePool[Enemy Group ID]&amp;ePool[AffinityId]&amp;ePool[eClass],0)),"")</f>
        <v>2T_r1_Light_Valkyrie_e1</v>
      </c>
      <c r="M79" s="21" t="str">
        <f t="shared" si="27"/>
        <v xml:space="preserve">, </v>
      </c>
      <c r="N79" t="str">
        <f t="array" ref="N79">IFERROR(INDEX(ePool[Enemy ID],MATCH($G79&amp;INDEX($E79:$F79,1,INDEX(Table12[],MATCH($I79,Table12[eCount],0),MATCH(N$1,Table12[#Headers],0)))&amp;INDEX(eClassWave[],MATCH($H79,eClassWave[eClassWave],0),MATCH(N$1,eClassWave[#Headers],0)),ePool[Enemy Group ID]&amp;ePool[AffinityId]&amp;ePool[eClass],0)),"")</f>
        <v>2T_r1_Light_Valkyrie_e1</v>
      </c>
      <c r="O79" s="21" t="str">
        <f t="shared" si="28"/>
        <v xml:space="preserve">, </v>
      </c>
      <c r="P79" t="str">
        <f t="array" ref="P79">IFERROR(INDEX(ePool[Enemy ID],MATCH($G79&amp;INDEX($E79:$F79,1,INDEX(Table12[],MATCH($I79,Table12[eCount],0),MATCH(P$1,Table12[#Headers],0)))&amp;INDEX(eClassWave[],MATCH($H79,eClassWave[eClassWave],0),MATCH(P$1,eClassWave[#Headers],0)),ePool[Enemy Group ID]&amp;ePool[AffinityId]&amp;ePool[eClass],0)),"")</f>
        <v>2T_r1_Dark_Blade_e1</v>
      </c>
      <c r="Q79" s="21" t="str">
        <f t="shared" si="29"/>
        <v/>
      </c>
      <c r="R79" t="str">
        <f t="array" ref="R79">IFERROR(INDEX(ePool[Enemy ID],MATCH($G79&amp;INDEX($E79:$F79,1,INDEX(Table12[],MATCH($I79,Table12[eCount],0),MATCH(R$1,Table12[#Headers],0)))&amp;INDEX(eClassWave[],MATCH($H79,eClassWave[eClassWave],0),MATCH(R$1,eClassWave[#Headers],0)),ePool[Enemy Group ID]&amp;ePool[AffinityId]&amp;ePool[eClass],0)),"")</f>
        <v/>
      </c>
      <c r="S79" t="str">
        <f>IFERROR(INDEX(Table10[Size],MATCH(INDEX(Enemies!$X:$X,MATCH('Enemy Waves'!J79,Enemies!$A:$A,0)),Table10[ID],0)),"")</f>
        <v>S</v>
      </c>
      <c r="U79" t="str">
        <f>IFERROR(INDEX(Table10[Size],MATCH(INDEX(Enemies!$X:$X,MATCH('Enemy Waves'!L79,Enemies!$A:$A,0)),Table10[ID],0)),"")</f>
        <v>S</v>
      </c>
      <c r="W79" t="str">
        <f>IFERROR(INDEX(Table10[Size],MATCH(INDEX(Enemies!$X:$X,MATCH('Enemy Waves'!N79,Enemies!$A:$A,0)),Table10[ID],0)),"")</f>
        <v>S</v>
      </c>
      <c r="Y79" t="str">
        <f>IFERROR(INDEX(Table10[Size],MATCH(INDEX(Enemies!$X:$X,MATCH('Enemy Waves'!P79,Enemies!$A:$A,0)),Table10[ID],0)),"")</f>
        <v>S</v>
      </c>
      <c r="AA79" t="str">
        <f>IFERROR(INDEX(Table10[Size],MATCH(INDEX(Enemies!$X:$X,MATCH('Enemy Waves'!R79,Enemies!$A:$A,0)),Table10[ID],0)),"")</f>
        <v/>
      </c>
      <c r="AB79" s="52" t="str">
        <f>IF(COUNTIF(S79:AA79,"M")&gt;2,"!!!","")&amp;IFERROR(INDEX('OLD Mission Enemy Waves'!A:A,MATCH('Enemy Waves'!A79,'OLD Mission Enemy Waves'!D:D,0)),"--")</f>
        <v>27</v>
      </c>
      <c r="BI79" t="s">
        <v>410</v>
      </c>
    </row>
    <row r="80" spans="1:61">
      <c r="A80" s="29">
        <v>4520272</v>
      </c>
      <c r="B80" s="1" t="str">
        <f t="shared" si="24"/>
        <v>2T_r1_Light_Valkyrie_e1, 3T_r2_Dark_Maiden_e1, 4T_r2_Light_Specter_e1, 3T_r2_Dark_Maiden_e1, 2T_r1_Light_Valkyrie_e1</v>
      </c>
      <c r="C80" s="60" t="str">
        <f t="shared" si="25"/>
        <v>5SSSSS</v>
      </c>
      <c r="E80">
        <f>INDEX('OLD Mission Enemy Waves'!K:K,MATCH('Enemy Waves'!$A80,'OLD Mission Enemy Waves'!$D:$D,0))</f>
        <v>4</v>
      </c>
      <c r="F80">
        <f>INDEX('OLD Mission Enemy Waves'!L:L,MATCH('Enemy Waves'!$A80,'OLD Mission Enemy Waves'!$D:$D,0))</f>
        <v>5</v>
      </c>
      <c r="G80">
        <f>INDEX('OLD Mission Enemy Waves'!M:M,MATCH('Enemy Waves'!$A80,'OLD Mission Enemy Waves'!$D:$D,0))</f>
        <v>2</v>
      </c>
      <c r="H80">
        <f>INDEX('OLD Mission Enemy Waves'!N:N,MATCH('Enemy Waves'!$A80,'OLD Mission Enemy Waves'!$D:$D,0))</f>
        <v>5221</v>
      </c>
      <c r="I80">
        <f t="shared" si="30"/>
        <v>5</v>
      </c>
      <c r="J80" t="str">
        <f t="array" ref="J80">IFERROR(INDEX(ePool[Enemy ID],MATCH($G80&amp;INDEX($E80:$F80,1,INDEX(Table12[],MATCH($I80,Table12[eCount],0),MATCH(J$1,Table12[#Headers],0)))&amp;INDEX(eClassWave[],MATCH($H80,eClassWave[eClassWave],0),MATCH(J$1,eClassWave[#Headers],0)),ePool[Enemy Group ID]&amp;ePool[AffinityId]&amp;ePool[eClass],0)),"")</f>
        <v>2T_r1_Light_Valkyrie_e1</v>
      </c>
      <c r="K80" s="21" t="str">
        <f t="shared" si="26"/>
        <v xml:space="preserve">, </v>
      </c>
      <c r="L80" t="str">
        <f t="array" ref="L80">IFERROR(INDEX(ePool[Enemy ID],MATCH($G80&amp;INDEX($E80:$F80,1,INDEX(Table12[],MATCH($I80,Table12[eCount],0),MATCH(L$1,Table12[#Headers],0)))&amp;INDEX(eClassWave[],MATCH($H80,eClassWave[eClassWave],0),MATCH(L$1,eClassWave[#Headers],0)),ePool[Enemy Group ID]&amp;ePool[AffinityId]&amp;ePool[eClass],0)),"")</f>
        <v>3T_r2_Dark_Maiden_e1</v>
      </c>
      <c r="M80" s="21" t="str">
        <f t="shared" si="27"/>
        <v xml:space="preserve">, </v>
      </c>
      <c r="N80" t="str">
        <f t="array" ref="N80">IFERROR(INDEX(ePool[Enemy ID],MATCH($G80&amp;INDEX($E80:$F80,1,INDEX(Table12[],MATCH($I80,Table12[eCount],0),MATCH(N$1,Table12[#Headers],0)))&amp;INDEX(eClassWave[],MATCH($H80,eClassWave[eClassWave],0),MATCH(N$1,eClassWave[#Headers],0)),ePool[Enemy Group ID]&amp;ePool[AffinityId]&amp;ePool[eClass],0)),"")</f>
        <v>4T_r2_Light_Specter_e1</v>
      </c>
      <c r="O80" s="21" t="str">
        <f t="shared" si="28"/>
        <v xml:space="preserve">, </v>
      </c>
      <c r="P80" t="str">
        <f t="array" ref="P80">IFERROR(INDEX(ePool[Enemy ID],MATCH($G80&amp;INDEX($E80:$F80,1,INDEX(Table12[],MATCH($I80,Table12[eCount],0),MATCH(P$1,Table12[#Headers],0)))&amp;INDEX(eClassWave[],MATCH($H80,eClassWave[eClassWave],0),MATCH(P$1,eClassWave[#Headers],0)),ePool[Enemy Group ID]&amp;ePool[AffinityId]&amp;ePool[eClass],0)),"")</f>
        <v>3T_r2_Dark_Maiden_e1</v>
      </c>
      <c r="Q80" s="21" t="str">
        <f t="shared" si="29"/>
        <v xml:space="preserve">, </v>
      </c>
      <c r="R80" t="str">
        <f t="array" ref="R80">IFERROR(INDEX(ePool[Enemy ID],MATCH($G80&amp;INDEX($E80:$F80,1,INDEX(Table12[],MATCH($I80,Table12[eCount],0),MATCH(R$1,Table12[#Headers],0)))&amp;INDEX(eClassWave[],MATCH($H80,eClassWave[eClassWave],0),MATCH(R$1,eClassWave[#Headers],0)),ePool[Enemy Group ID]&amp;ePool[AffinityId]&amp;ePool[eClass],0)),"")</f>
        <v>2T_r1_Light_Valkyrie_e1</v>
      </c>
      <c r="S80" t="str">
        <f>IFERROR(INDEX(Table10[Size],MATCH(INDEX(Enemies!$X:$X,MATCH('Enemy Waves'!J80,Enemies!$A:$A,0)),Table10[ID],0)),"")</f>
        <v>S</v>
      </c>
      <c r="U80" t="str">
        <f>IFERROR(INDEX(Table10[Size],MATCH(INDEX(Enemies!$X:$X,MATCH('Enemy Waves'!L80,Enemies!$A:$A,0)),Table10[ID],0)),"")</f>
        <v>S</v>
      </c>
      <c r="W80" t="str">
        <f>IFERROR(INDEX(Table10[Size],MATCH(INDEX(Enemies!$X:$X,MATCH('Enemy Waves'!N80,Enemies!$A:$A,0)),Table10[ID],0)),"")</f>
        <v>S</v>
      </c>
      <c r="Y80" t="str">
        <f>IFERROR(INDEX(Table10[Size],MATCH(INDEX(Enemies!$X:$X,MATCH('Enemy Waves'!P80,Enemies!$A:$A,0)),Table10[ID],0)),"")</f>
        <v>S</v>
      </c>
      <c r="AA80" t="str">
        <f>IFERROR(INDEX(Table10[Size],MATCH(INDEX(Enemies!$X:$X,MATCH('Enemy Waves'!R80,Enemies!$A:$A,0)),Table10[ID],0)),"")</f>
        <v>S</v>
      </c>
      <c r="AB80" s="52" t="str">
        <f>IF(COUNTIF(S80:AA80,"M")&gt;2,"!!!","")&amp;IFERROR(INDEX('OLD Mission Enemy Waves'!A:A,MATCH('Enemy Waves'!A80,'OLD Mission Enemy Waves'!D:D,0)),"--")</f>
        <v>27</v>
      </c>
      <c r="BI80" t="s">
        <v>410</v>
      </c>
    </row>
    <row r="81" spans="1:61">
      <c r="A81" s="29">
        <v>4520281</v>
      </c>
      <c r="B81" s="1" t="str">
        <f t="shared" si="24"/>
        <v>2T_r1_Light_Valkyrie_e1, 2T_r1_Light_Valkyrie_e1</v>
      </c>
      <c r="C81" s="60" t="str">
        <f t="shared" si="25"/>
        <v>2SS</v>
      </c>
      <c r="E81">
        <f>INDEX('OLD Mission Enemy Waves'!K:K,MATCH('Enemy Waves'!$A81,'OLD Mission Enemy Waves'!$D:$D,0))</f>
        <v>4</v>
      </c>
      <c r="F81">
        <f>INDEX('OLD Mission Enemy Waves'!L:L,MATCH('Enemy Waves'!$A81,'OLD Mission Enemy Waves'!$D:$D,0))</f>
        <v>5</v>
      </c>
      <c r="G81">
        <f>INDEX('OLD Mission Enemy Waves'!M:M,MATCH('Enemy Waves'!$A81,'OLD Mission Enemy Waves'!$D:$D,0))</f>
        <v>2</v>
      </c>
      <c r="H81">
        <f>INDEX('OLD Mission Enemy Waves'!N:N,MATCH('Enemy Waves'!$A81,'OLD Mission Enemy Waves'!$D:$D,0))</f>
        <v>2200</v>
      </c>
      <c r="I81">
        <f t="shared" si="30"/>
        <v>2</v>
      </c>
      <c r="J81" t="str">
        <f t="array" ref="J81">IFERROR(INDEX(ePool[Enemy ID],MATCH($G81&amp;INDEX($E81:$F81,1,INDEX(Table12[],MATCH($I81,Table12[eCount],0),MATCH(J$1,Table12[#Headers],0)))&amp;INDEX(eClassWave[],MATCH($H81,eClassWave[eClassWave],0),MATCH(J$1,eClassWave[#Headers],0)),ePool[Enemy Group ID]&amp;ePool[AffinityId]&amp;ePool[eClass],0)),"")</f>
        <v>2T_r1_Light_Valkyrie_e1</v>
      </c>
      <c r="K81" s="21" t="str">
        <f t="shared" si="26"/>
        <v xml:space="preserve">, </v>
      </c>
      <c r="L81" t="str">
        <f t="array" ref="L81">IFERROR(INDEX(ePool[Enemy ID],MATCH($G81&amp;INDEX($E81:$F81,1,INDEX(Table12[],MATCH($I81,Table12[eCount],0),MATCH(L$1,Table12[#Headers],0)))&amp;INDEX(eClassWave[],MATCH($H81,eClassWave[eClassWave],0),MATCH(L$1,eClassWave[#Headers],0)),ePool[Enemy Group ID]&amp;ePool[AffinityId]&amp;ePool[eClass],0)),"")</f>
        <v>2T_r1_Light_Valkyrie_e1</v>
      </c>
      <c r="M81" s="21" t="str">
        <f t="shared" si="27"/>
        <v/>
      </c>
      <c r="N81" t="str">
        <f t="array" ref="N81">IFERROR(INDEX(ePool[Enemy ID],MATCH($G81&amp;INDEX($E81:$F81,1,INDEX(Table12[],MATCH($I81,Table12[eCount],0),MATCH(N$1,Table12[#Headers],0)))&amp;INDEX(eClassWave[],MATCH($H81,eClassWave[eClassWave],0),MATCH(N$1,eClassWave[#Headers],0)),ePool[Enemy Group ID]&amp;ePool[AffinityId]&amp;ePool[eClass],0)),"")</f>
        <v/>
      </c>
      <c r="O81" s="21" t="str">
        <f t="shared" si="28"/>
        <v/>
      </c>
      <c r="P81" t="str">
        <f t="array" ref="P81">IFERROR(INDEX(ePool[Enemy ID],MATCH($G81&amp;INDEX($E81:$F81,1,INDEX(Table12[],MATCH($I81,Table12[eCount],0),MATCH(P$1,Table12[#Headers],0)))&amp;INDEX(eClassWave[],MATCH($H81,eClassWave[eClassWave],0),MATCH(P$1,eClassWave[#Headers],0)),ePool[Enemy Group ID]&amp;ePool[AffinityId]&amp;ePool[eClass],0)),"")</f>
        <v/>
      </c>
      <c r="Q81" s="21" t="str">
        <f t="shared" si="29"/>
        <v/>
      </c>
      <c r="R81" t="str">
        <f t="array" ref="R81">IFERROR(INDEX(ePool[Enemy ID],MATCH($G81&amp;INDEX($E81:$F81,1,INDEX(Table12[],MATCH($I81,Table12[eCount],0),MATCH(R$1,Table12[#Headers],0)))&amp;INDEX(eClassWave[],MATCH($H81,eClassWave[eClassWave],0),MATCH(R$1,eClassWave[#Headers],0)),ePool[Enemy Group ID]&amp;ePool[AffinityId]&amp;ePool[eClass],0)),"")</f>
        <v/>
      </c>
      <c r="S81" t="str">
        <f>IFERROR(INDEX(Table10[Size],MATCH(INDEX(Enemies!$X:$X,MATCH('Enemy Waves'!J81,Enemies!$A:$A,0)),Table10[ID],0)),"")</f>
        <v>S</v>
      </c>
      <c r="U81" t="str">
        <f>IFERROR(INDEX(Table10[Size],MATCH(INDEX(Enemies!$X:$X,MATCH('Enemy Waves'!L81,Enemies!$A:$A,0)),Table10[ID],0)),"")</f>
        <v>S</v>
      </c>
      <c r="W81" t="str">
        <f>IFERROR(INDEX(Table10[Size],MATCH(INDEX(Enemies!$X:$X,MATCH('Enemy Waves'!N81,Enemies!$A:$A,0)),Table10[ID],0)),"")</f>
        <v/>
      </c>
      <c r="Y81" t="str">
        <f>IFERROR(INDEX(Table10[Size],MATCH(INDEX(Enemies!$X:$X,MATCH('Enemy Waves'!P81,Enemies!$A:$A,0)),Table10[ID],0)),"")</f>
        <v/>
      </c>
      <c r="AA81" t="str">
        <f>IFERROR(INDEX(Table10[Size],MATCH(INDEX(Enemies!$X:$X,MATCH('Enemy Waves'!R81,Enemies!$A:$A,0)),Table10[ID],0)),"")</f>
        <v/>
      </c>
      <c r="AB81" s="52" t="str">
        <f>IF(COUNTIF(S81:AA81,"M")&gt;2,"!!!","")&amp;IFERROR(INDEX('OLD Mission Enemy Waves'!A:A,MATCH('Enemy Waves'!A81,'OLD Mission Enemy Waves'!D:D,0)),"--")</f>
        <v>28</v>
      </c>
      <c r="BI81" t="s">
        <v>410</v>
      </c>
    </row>
    <row r="82" spans="1:61">
      <c r="A82" s="29">
        <v>4520282</v>
      </c>
      <c r="B82" s="1" t="str">
        <f t="shared" si="24"/>
        <v>2T_r1_Dark_Blade_e1, 3T_r2_Light_Zealot_e1, 3T_r2_Light_Zealot_e1, 2T_r1_Dark_Blade_e1</v>
      </c>
      <c r="C82" s="60" t="str">
        <f t="shared" si="25"/>
        <v>4SSSS</v>
      </c>
      <c r="E82">
        <f>INDEX('OLD Mission Enemy Waves'!K:K,MATCH('Enemy Waves'!$A82,'OLD Mission Enemy Waves'!$D:$D,0))</f>
        <v>4</v>
      </c>
      <c r="F82">
        <f>INDEX('OLD Mission Enemy Waves'!L:L,MATCH('Enemy Waves'!$A82,'OLD Mission Enemy Waves'!$D:$D,0))</f>
        <v>5</v>
      </c>
      <c r="G82">
        <f>INDEX('OLD Mission Enemy Waves'!M:M,MATCH('Enemy Waves'!$A82,'OLD Mission Enemy Waves'!$D:$D,0))</f>
        <v>2</v>
      </c>
      <c r="H82">
        <f>INDEX('OLD Mission Enemy Waves'!N:N,MATCH('Enemy Waves'!$A82,'OLD Mission Enemy Waves'!$D:$D,0))</f>
        <v>4220</v>
      </c>
      <c r="I82">
        <f t="shared" si="30"/>
        <v>4</v>
      </c>
      <c r="J82" t="str">
        <f t="array" ref="J82">IFERROR(INDEX(ePool[Enemy ID],MATCH($G82&amp;INDEX($E82:$F82,1,INDEX(Table12[],MATCH($I82,Table12[eCount],0),MATCH(J$1,Table12[#Headers],0)))&amp;INDEX(eClassWave[],MATCH($H82,eClassWave[eClassWave],0),MATCH(J$1,eClassWave[#Headers],0)),ePool[Enemy Group ID]&amp;ePool[AffinityId]&amp;ePool[eClass],0)),"")</f>
        <v>2T_r1_Dark_Blade_e1</v>
      </c>
      <c r="K82" s="21" t="str">
        <f t="shared" si="26"/>
        <v xml:space="preserve">, </v>
      </c>
      <c r="L82" t="str">
        <f t="array" ref="L82">IFERROR(INDEX(ePool[Enemy ID],MATCH($G82&amp;INDEX($E82:$F82,1,INDEX(Table12[],MATCH($I82,Table12[eCount],0),MATCH(L$1,Table12[#Headers],0)))&amp;INDEX(eClassWave[],MATCH($H82,eClassWave[eClassWave],0),MATCH(L$1,eClassWave[#Headers],0)),ePool[Enemy Group ID]&amp;ePool[AffinityId]&amp;ePool[eClass],0)),"")</f>
        <v>3T_r2_Light_Zealot_e1</v>
      </c>
      <c r="M82" s="21" t="str">
        <f t="shared" si="27"/>
        <v xml:space="preserve">, </v>
      </c>
      <c r="N82" t="str">
        <f t="array" ref="N82">IFERROR(INDEX(ePool[Enemy ID],MATCH($G82&amp;INDEX($E82:$F82,1,INDEX(Table12[],MATCH($I82,Table12[eCount],0),MATCH(N$1,Table12[#Headers],0)))&amp;INDEX(eClassWave[],MATCH($H82,eClassWave[eClassWave],0),MATCH(N$1,eClassWave[#Headers],0)),ePool[Enemy Group ID]&amp;ePool[AffinityId]&amp;ePool[eClass],0)),"")</f>
        <v>3T_r2_Light_Zealot_e1</v>
      </c>
      <c r="O82" s="21" t="str">
        <f t="shared" si="28"/>
        <v xml:space="preserve">, </v>
      </c>
      <c r="P82" t="str">
        <f t="array" ref="P82">IFERROR(INDEX(ePool[Enemy ID],MATCH($G82&amp;INDEX($E82:$F82,1,INDEX(Table12[],MATCH($I82,Table12[eCount],0),MATCH(P$1,Table12[#Headers],0)))&amp;INDEX(eClassWave[],MATCH($H82,eClassWave[eClassWave],0),MATCH(P$1,eClassWave[#Headers],0)),ePool[Enemy Group ID]&amp;ePool[AffinityId]&amp;ePool[eClass],0)),"")</f>
        <v>2T_r1_Dark_Blade_e1</v>
      </c>
      <c r="Q82" s="21" t="str">
        <f t="shared" si="29"/>
        <v/>
      </c>
      <c r="R82" t="str">
        <f t="array" ref="R82">IFERROR(INDEX(ePool[Enemy ID],MATCH($G82&amp;INDEX($E82:$F82,1,INDEX(Table12[],MATCH($I82,Table12[eCount],0),MATCH(R$1,Table12[#Headers],0)))&amp;INDEX(eClassWave[],MATCH($H82,eClassWave[eClassWave],0),MATCH(R$1,eClassWave[#Headers],0)),ePool[Enemy Group ID]&amp;ePool[AffinityId]&amp;ePool[eClass],0)),"")</f>
        <v/>
      </c>
      <c r="S82" t="str">
        <f>IFERROR(INDEX(Table10[Size],MATCH(INDEX(Enemies!$X:$X,MATCH('Enemy Waves'!J82,Enemies!$A:$A,0)),Table10[ID],0)),"")</f>
        <v>S</v>
      </c>
      <c r="U82" t="str">
        <f>IFERROR(INDEX(Table10[Size],MATCH(INDEX(Enemies!$X:$X,MATCH('Enemy Waves'!L82,Enemies!$A:$A,0)),Table10[ID],0)),"")</f>
        <v>S</v>
      </c>
      <c r="W82" t="str">
        <f>IFERROR(INDEX(Table10[Size],MATCH(INDEX(Enemies!$X:$X,MATCH('Enemy Waves'!N82,Enemies!$A:$A,0)),Table10[ID],0)),"")</f>
        <v>S</v>
      </c>
      <c r="Y82" t="str">
        <f>IFERROR(INDEX(Table10[Size],MATCH(INDEX(Enemies!$X:$X,MATCH('Enemy Waves'!P82,Enemies!$A:$A,0)),Table10[ID],0)),"")</f>
        <v>S</v>
      </c>
      <c r="AA82" t="str">
        <f>IFERROR(INDEX(Table10[Size],MATCH(INDEX(Enemies!$X:$X,MATCH('Enemy Waves'!R82,Enemies!$A:$A,0)),Table10[ID],0)),"")</f>
        <v/>
      </c>
      <c r="AB82" s="52" t="str">
        <f>IF(COUNTIF(S82:AA82,"M")&gt;2,"!!!","")&amp;IFERROR(INDEX('OLD Mission Enemy Waves'!A:A,MATCH('Enemy Waves'!A82,'OLD Mission Enemy Waves'!D:D,0)),"--")</f>
        <v>28</v>
      </c>
      <c r="BI82" t="s">
        <v>410</v>
      </c>
    </row>
    <row r="83" spans="1:61">
      <c r="A83" s="29">
        <v>4520283</v>
      </c>
      <c r="B83" s="1" t="str">
        <f t="shared" si="24"/>
        <v>2T_r1_Light_Valkyrie_e1, 4T_r2_Light_Specter_e1</v>
      </c>
      <c r="C83" s="60" t="str">
        <f t="shared" si="25"/>
        <v>2SS</v>
      </c>
      <c r="E83">
        <f>INDEX('OLD Mission Enemy Waves'!K:K,MATCH('Enemy Waves'!$A83,'OLD Mission Enemy Waves'!$D:$D,0))</f>
        <v>4</v>
      </c>
      <c r="F83">
        <f>INDEX('OLD Mission Enemy Waves'!L:L,MATCH('Enemy Waves'!$A83,'OLD Mission Enemy Waves'!$D:$D,0))</f>
        <v>5</v>
      </c>
      <c r="G83">
        <f>INDEX('OLD Mission Enemy Waves'!M:M,MATCH('Enemy Waves'!$A83,'OLD Mission Enemy Waves'!$D:$D,0))</f>
        <v>2</v>
      </c>
      <c r="H83">
        <f>INDEX('OLD Mission Enemy Waves'!N:N,MATCH('Enemy Waves'!$A83,'OLD Mission Enemy Waves'!$D:$D,0))</f>
        <v>2101</v>
      </c>
      <c r="I83">
        <f t="shared" si="30"/>
        <v>2</v>
      </c>
      <c r="J83" t="str">
        <f t="array" ref="J83">IFERROR(INDEX(ePool[Enemy ID],MATCH($G83&amp;INDEX($E83:$F83,1,INDEX(Table12[],MATCH($I83,Table12[eCount],0),MATCH(J$1,Table12[#Headers],0)))&amp;INDEX(eClassWave[],MATCH($H83,eClassWave[eClassWave],0),MATCH(J$1,eClassWave[#Headers],0)),ePool[Enemy Group ID]&amp;ePool[AffinityId]&amp;ePool[eClass],0)),"")</f>
        <v>2T_r1_Light_Valkyrie_e1</v>
      </c>
      <c r="K83" s="21" t="str">
        <f t="shared" si="26"/>
        <v xml:space="preserve">, </v>
      </c>
      <c r="L83" t="str">
        <f t="array" ref="L83">IFERROR(INDEX(ePool[Enemy ID],MATCH($G83&amp;INDEX($E83:$F83,1,INDEX(Table12[],MATCH($I83,Table12[eCount],0),MATCH(L$1,Table12[#Headers],0)))&amp;INDEX(eClassWave[],MATCH($H83,eClassWave[eClassWave],0),MATCH(L$1,eClassWave[#Headers],0)),ePool[Enemy Group ID]&amp;ePool[AffinityId]&amp;ePool[eClass],0)),"")</f>
        <v>4T_r2_Light_Specter_e1</v>
      </c>
      <c r="M83" s="21" t="str">
        <f t="shared" si="27"/>
        <v/>
      </c>
      <c r="N83" t="str">
        <f t="array" ref="N83">IFERROR(INDEX(ePool[Enemy ID],MATCH($G83&amp;INDEX($E83:$F83,1,INDEX(Table12[],MATCH($I83,Table12[eCount],0),MATCH(N$1,Table12[#Headers],0)))&amp;INDEX(eClassWave[],MATCH($H83,eClassWave[eClassWave],0),MATCH(N$1,eClassWave[#Headers],0)),ePool[Enemy Group ID]&amp;ePool[AffinityId]&amp;ePool[eClass],0)),"")</f>
        <v/>
      </c>
      <c r="O83" s="21" t="str">
        <f t="shared" si="28"/>
        <v/>
      </c>
      <c r="P83" t="str">
        <f t="array" ref="P83">IFERROR(INDEX(ePool[Enemy ID],MATCH($G83&amp;INDEX($E83:$F83,1,INDEX(Table12[],MATCH($I83,Table12[eCount],0),MATCH(P$1,Table12[#Headers],0)))&amp;INDEX(eClassWave[],MATCH($H83,eClassWave[eClassWave],0),MATCH(P$1,eClassWave[#Headers],0)),ePool[Enemy Group ID]&amp;ePool[AffinityId]&amp;ePool[eClass],0)),"")</f>
        <v/>
      </c>
      <c r="Q83" s="21" t="str">
        <f t="shared" si="29"/>
        <v/>
      </c>
      <c r="R83" t="str">
        <f t="array" ref="R83">IFERROR(INDEX(ePool[Enemy ID],MATCH($G83&amp;INDEX($E83:$F83,1,INDEX(Table12[],MATCH($I83,Table12[eCount],0),MATCH(R$1,Table12[#Headers],0)))&amp;INDEX(eClassWave[],MATCH($H83,eClassWave[eClassWave],0),MATCH(R$1,eClassWave[#Headers],0)),ePool[Enemy Group ID]&amp;ePool[AffinityId]&amp;ePool[eClass],0)),"")</f>
        <v/>
      </c>
      <c r="S83" t="str">
        <f>IFERROR(INDEX(Table10[Size],MATCH(INDEX(Enemies!$X:$X,MATCH('Enemy Waves'!J83,Enemies!$A:$A,0)),Table10[ID],0)),"")</f>
        <v>S</v>
      </c>
      <c r="U83" t="str">
        <f>IFERROR(INDEX(Table10[Size],MATCH(INDEX(Enemies!$X:$X,MATCH('Enemy Waves'!L83,Enemies!$A:$A,0)),Table10[ID],0)),"")</f>
        <v>S</v>
      </c>
      <c r="W83" t="str">
        <f>IFERROR(INDEX(Table10[Size],MATCH(INDEX(Enemies!$X:$X,MATCH('Enemy Waves'!N83,Enemies!$A:$A,0)),Table10[ID],0)),"")</f>
        <v/>
      </c>
      <c r="Y83" t="str">
        <f>IFERROR(INDEX(Table10[Size],MATCH(INDEX(Enemies!$X:$X,MATCH('Enemy Waves'!P83,Enemies!$A:$A,0)),Table10[ID],0)),"")</f>
        <v/>
      </c>
      <c r="AA83" t="str">
        <f>IFERROR(INDEX(Table10[Size],MATCH(INDEX(Enemies!$X:$X,MATCH('Enemy Waves'!R83,Enemies!$A:$A,0)),Table10[ID],0)),"")</f>
        <v/>
      </c>
      <c r="AB83" s="52" t="str">
        <f>IF(COUNTIF(S83:AA83,"M")&gt;2,"!!!","")&amp;IFERROR(INDEX('OLD Mission Enemy Waves'!A:A,MATCH('Enemy Waves'!A83,'OLD Mission Enemy Waves'!D:D,0)),"--")</f>
        <v>28</v>
      </c>
      <c r="BI83" t="s">
        <v>410</v>
      </c>
    </row>
    <row r="84" spans="1:61">
      <c r="A84" s="29">
        <v>4520291</v>
      </c>
      <c r="B84" s="1" t="str">
        <f t="shared" si="24"/>
        <v>3T_r2_Dark_Maiden_e1, 2T_r1_Light_Valkyrie_e1, 3T_r2_Dark_Maiden_e1</v>
      </c>
      <c r="C84" s="60" t="str">
        <f t="shared" si="25"/>
        <v>3SSS</v>
      </c>
      <c r="E84">
        <f>INDEX('OLD Mission Enemy Waves'!K:K,MATCH('Enemy Waves'!$A84,'OLD Mission Enemy Waves'!$D:$D,0))</f>
        <v>4</v>
      </c>
      <c r="F84">
        <f>INDEX('OLD Mission Enemy Waves'!L:L,MATCH('Enemy Waves'!$A84,'OLD Mission Enemy Waves'!$D:$D,0))</f>
        <v>5</v>
      </c>
      <c r="G84">
        <f>INDEX('OLD Mission Enemy Waves'!M:M,MATCH('Enemy Waves'!$A84,'OLD Mission Enemy Waves'!$D:$D,0))</f>
        <v>2</v>
      </c>
      <c r="H84">
        <f>INDEX('OLD Mission Enemy Waves'!N:N,MATCH('Enemy Waves'!$A84,'OLD Mission Enemy Waves'!$D:$D,0))</f>
        <v>3120</v>
      </c>
      <c r="I84">
        <f t="shared" si="30"/>
        <v>3</v>
      </c>
      <c r="J84" t="str">
        <f t="array" ref="J84">IFERROR(INDEX(ePool[Enemy ID],MATCH($G84&amp;INDEX($E84:$F84,1,INDEX(Table12[],MATCH($I84,Table12[eCount],0),MATCH(J$1,Table12[#Headers],0)))&amp;INDEX(eClassWave[],MATCH($H84,eClassWave[eClassWave],0),MATCH(J$1,eClassWave[#Headers],0)),ePool[Enemy Group ID]&amp;ePool[AffinityId]&amp;ePool[eClass],0)),"")</f>
        <v>3T_r2_Dark_Maiden_e1</v>
      </c>
      <c r="K84" s="21" t="str">
        <f t="shared" si="26"/>
        <v xml:space="preserve">, </v>
      </c>
      <c r="L84" t="str">
        <f t="array" ref="L84">IFERROR(INDEX(ePool[Enemy ID],MATCH($G84&amp;INDEX($E84:$F84,1,INDEX(Table12[],MATCH($I84,Table12[eCount],0),MATCH(L$1,Table12[#Headers],0)))&amp;INDEX(eClassWave[],MATCH($H84,eClassWave[eClassWave],0),MATCH(L$1,eClassWave[#Headers],0)),ePool[Enemy Group ID]&amp;ePool[AffinityId]&amp;ePool[eClass],0)),"")</f>
        <v>2T_r1_Light_Valkyrie_e1</v>
      </c>
      <c r="M84" s="21" t="str">
        <f t="shared" si="27"/>
        <v xml:space="preserve">, </v>
      </c>
      <c r="N84" t="str">
        <f t="array" ref="N84">IFERROR(INDEX(ePool[Enemy ID],MATCH($G84&amp;INDEX($E84:$F84,1,INDEX(Table12[],MATCH($I84,Table12[eCount],0),MATCH(N$1,Table12[#Headers],0)))&amp;INDEX(eClassWave[],MATCH($H84,eClassWave[eClassWave],0),MATCH(N$1,eClassWave[#Headers],0)),ePool[Enemy Group ID]&amp;ePool[AffinityId]&amp;ePool[eClass],0)),"")</f>
        <v>3T_r2_Dark_Maiden_e1</v>
      </c>
      <c r="O84" s="21" t="str">
        <f t="shared" si="28"/>
        <v/>
      </c>
      <c r="P84" t="str">
        <f t="array" ref="P84">IFERROR(INDEX(ePool[Enemy ID],MATCH($G84&amp;INDEX($E84:$F84,1,INDEX(Table12[],MATCH($I84,Table12[eCount],0),MATCH(P$1,Table12[#Headers],0)))&amp;INDEX(eClassWave[],MATCH($H84,eClassWave[eClassWave],0),MATCH(P$1,eClassWave[#Headers],0)),ePool[Enemy Group ID]&amp;ePool[AffinityId]&amp;ePool[eClass],0)),"")</f>
        <v/>
      </c>
      <c r="Q84" s="21" t="str">
        <f t="shared" si="29"/>
        <v/>
      </c>
      <c r="R84" t="str">
        <f t="array" ref="R84">IFERROR(INDEX(ePool[Enemy ID],MATCH($G84&amp;INDEX($E84:$F84,1,INDEX(Table12[],MATCH($I84,Table12[eCount],0),MATCH(R$1,Table12[#Headers],0)))&amp;INDEX(eClassWave[],MATCH($H84,eClassWave[eClassWave],0),MATCH(R$1,eClassWave[#Headers],0)),ePool[Enemy Group ID]&amp;ePool[AffinityId]&amp;ePool[eClass],0)),"")</f>
        <v/>
      </c>
      <c r="S84" t="str">
        <f>IFERROR(INDEX(Table10[Size],MATCH(INDEX(Enemies!$X:$X,MATCH('Enemy Waves'!J84,Enemies!$A:$A,0)),Table10[ID],0)),"")</f>
        <v>S</v>
      </c>
      <c r="U84" t="str">
        <f>IFERROR(INDEX(Table10[Size],MATCH(INDEX(Enemies!$X:$X,MATCH('Enemy Waves'!L84,Enemies!$A:$A,0)),Table10[ID],0)),"")</f>
        <v>S</v>
      </c>
      <c r="W84" t="str">
        <f>IFERROR(INDEX(Table10[Size],MATCH(INDEX(Enemies!$X:$X,MATCH('Enemy Waves'!N84,Enemies!$A:$A,0)),Table10[ID],0)),"")</f>
        <v>S</v>
      </c>
      <c r="Y84" t="str">
        <f>IFERROR(INDEX(Table10[Size],MATCH(INDEX(Enemies!$X:$X,MATCH('Enemy Waves'!P84,Enemies!$A:$A,0)),Table10[ID],0)),"")</f>
        <v/>
      </c>
      <c r="AA84" t="str">
        <f>IFERROR(INDEX(Table10[Size],MATCH(INDEX(Enemies!$X:$X,MATCH('Enemy Waves'!R84,Enemies!$A:$A,0)),Table10[ID],0)),"")</f>
        <v/>
      </c>
      <c r="AB84" s="52" t="str">
        <f>IF(COUNTIF(S84:AA84,"M")&gt;2,"!!!","")&amp;IFERROR(INDEX('OLD Mission Enemy Waves'!A:A,MATCH('Enemy Waves'!A84,'OLD Mission Enemy Waves'!D:D,0)),"--")</f>
        <v>29</v>
      </c>
      <c r="BI84" t="s">
        <v>410</v>
      </c>
    </row>
    <row r="85" spans="1:61">
      <c r="A85" s="29">
        <v>4520292</v>
      </c>
      <c r="B85" s="1" t="str">
        <f t="shared" si="24"/>
        <v>2T_r1_Dark_Blade_e1, 3T_r2_Light_Zealot_e1, 4T_r2_Light_Specter_e1, 2T_r1_Dark_Blade_e1</v>
      </c>
      <c r="C85" s="60" t="str">
        <f t="shared" si="25"/>
        <v>4SSSS</v>
      </c>
      <c r="E85">
        <f>INDEX('OLD Mission Enemy Waves'!K:K,MATCH('Enemy Waves'!$A85,'OLD Mission Enemy Waves'!$D:$D,0))</f>
        <v>4</v>
      </c>
      <c r="F85">
        <f>INDEX('OLD Mission Enemy Waves'!L:L,MATCH('Enemy Waves'!$A85,'OLD Mission Enemy Waves'!$D:$D,0))</f>
        <v>5</v>
      </c>
      <c r="G85">
        <f>INDEX('OLD Mission Enemy Waves'!M:M,MATCH('Enemy Waves'!$A85,'OLD Mission Enemy Waves'!$D:$D,0))</f>
        <v>2</v>
      </c>
      <c r="H85">
        <f>INDEX('OLD Mission Enemy Waves'!N:N,MATCH('Enemy Waves'!$A85,'OLD Mission Enemy Waves'!$D:$D,0))</f>
        <v>4211</v>
      </c>
      <c r="I85">
        <f t="shared" si="30"/>
        <v>4</v>
      </c>
      <c r="J85" t="str">
        <f t="array" ref="J85">IFERROR(INDEX(ePool[Enemy ID],MATCH($G85&amp;INDEX($E85:$F85,1,INDEX(Table12[],MATCH($I85,Table12[eCount],0),MATCH(J$1,Table12[#Headers],0)))&amp;INDEX(eClassWave[],MATCH($H85,eClassWave[eClassWave],0),MATCH(J$1,eClassWave[#Headers],0)),ePool[Enemy Group ID]&amp;ePool[AffinityId]&amp;ePool[eClass],0)),"")</f>
        <v>2T_r1_Dark_Blade_e1</v>
      </c>
      <c r="K85" s="21" t="str">
        <f t="shared" si="26"/>
        <v xml:space="preserve">, </v>
      </c>
      <c r="L85" t="str">
        <f t="array" ref="L85">IFERROR(INDEX(ePool[Enemy ID],MATCH($G85&amp;INDEX($E85:$F85,1,INDEX(Table12[],MATCH($I85,Table12[eCount],0),MATCH(L$1,Table12[#Headers],0)))&amp;INDEX(eClassWave[],MATCH($H85,eClassWave[eClassWave],0),MATCH(L$1,eClassWave[#Headers],0)),ePool[Enemy Group ID]&amp;ePool[AffinityId]&amp;ePool[eClass],0)),"")</f>
        <v>3T_r2_Light_Zealot_e1</v>
      </c>
      <c r="M85" s="21" t="str">
        <f t="shared" si="27"/>
        <v xml:space="preserve">, </v>
      </c>
      <c r="N85" t="str">
        <f t="array" ref="N85">IFERROR(INDEX(ePool[Enemy ID],MATCH($G85&amp;INDEX($E85:$F85,1,INDEX(Table12[],MATCH($I85,Table12[eCount],0),MATCH(N$1,Table12[#Headers],0)))&amp;INDEX(eClassWave[],MATCH($H85,eClassWave[eClassWave],0),MATCH(N$1,eClassWave[#Headers],0)),ePool[Enemy Group ID]&amp;ePool[AffinityId]&amp;ePool[eClass],0)),"")</f>
        <v>4T_r2_Light_Specter_e1</v>
      </c>
      <c r="O85" s="21" t="str">
        <f t="shared" si="28"/>
        <v xml:space="preserve">, </v>
      </c>
      <c r="P85" t="str">
        <f t="array" ref="P85">IFERROR(INDEX(ePool[Enemy ID],MATCH($G85&amp;INDEX($E85:$F85,1,INDEX(Table12[],MATCH($I85,Table12[eCount],0),MATCH(P$1,Table12[#Headers],0)))&amp;INDEX(eClassWave[],MATCH($H85,eClassWave[eClassWave],0),MATCH(P$1,eClassWave[#Headers],0)),ePool[Enemy Group ID]&amp;ePool[AffinityId]&amp;ePool[eClass],0)),"")</f>
        <v>2T_r1_Dark_Blade_e1</v>
      </c>
      <c r="Q85" s="21" t="str">
        <f t="shared" si="29"/>
        <v/>
      </c>
      <c r="R85" t="str">
        <f t="array" ref="R85">IFERROR(INDEX(ePool[Enemy ID],MATCH($G85&amp;INDEX($E85:$F85,1,INDEX(Table12[],MATCH($I85,Table12[eCount],0),MATCH(R$1,Table12[#Headers],0)))&amp;INDEX(eClassWave[],MATCH($H85,eClassWave[eClassWave],0),MATCH(R$1,eClassWave[#Headers],0)),ePool[Enemy Group ID]&amp;ePool[AffinityId]&amp;ePool[eClass],0)),"")</f>
        <v/>
      </c>
      <c r="S85" t="str">
        <f>IFERROR(INDEX(Table10[Size],MATCH(INDEX(Enemies!$X:$X,MATCH('Enemy Waves'!J85,Enemies!$A:$A,0)),Table10[ID],0)),"")</f>
        <v>S</v>
      </c>
      <c r="U85" t="str">
        <f>IFERROR(INDEX(Table10[Size],MATCH(INDEX(Enemies!$X:$X,MATCH('Enemy Waves'!L85,Enemies!$A:$A,0)),Table10[ID],0)),"")</f>
        <v>S</v>
      </c>
      <c r="W85" t="str">
        <f>IFERROR(INDEX(Table10[Size],MATCH(INDEX(Enemies!$X:$X,MATCH('Enemy Waves'!N85,Enemies!$A:$A,0)),Table10[ID],0)),"")</f>
        <v>S</v>
      </c>
      <c r="Y85" t="str">
        <f>IFERROR(INDEX(Table10[Size],MATCH(INDEX(Enemies!$X:$X,MATCH('Enemy Waves'!P85,Enemies!$A:$A,0)),Table10[ID],0)),"")</f>
        <v>S</v>
      </c>
      <c r="AA85" t="str">
        <f>IFERROR(INDEX(Table10[Size],MATCH(INDEX(Enemies!$X:$X,MATCH('Enemy Waves'!R85,Enemies!$A:$A,0)),Table10[ID],0)),"")</f>
        <v/>
      </c>
      <c r="AB85" s="52" t="str">
        <f>IF(COUNTIF(S85:AA85,"M")&gt;2,"!!!","")&amp;IFERROR(INDEX('OLD Mission Enemy Waves'!A:A,MATCH('Enemy Waves'!A85,'OLD Mission Enemy Waves'!D:D,0)),"--")</f>
        <v>29</v>
      </c>
      <c r="BI85" t="s">
        <v>411</v>
      </c>
    </row>
    <row r="86" spans="1:61">
      <c r="A86" s="29">
        <v>4520293</v>
      </c>
      <c r="B86" s="1" t="str">
        <f t="shared" si="24"/>
        <v>2T_r1_Dark_Blade_e1, 3T_r2_Light_Zealot_e1, 4T_r2_Dark_Specter_e1</v>
      </c>
      <c r="C86" s="60" t="str">
        <f t="shared" si="25"/>
        <v>3SSS</v>
      </c>
      <c r="E86">
        <f>INDEX('OLD Mission Enemy Waves'!K:K,MATCH('Enemy Waves'!$A86,'OLD Mission Enemy Waves'!$D:$D,0))</f>
        <v>4</v>
      </c>
      <c r="F86">
        <f>INDEX('OLD Mission Enemy Waves'!L:L,MATCH('Enemy Waves'!$A86,'OLD Mission Enemy Waves'!$D:$D,0))</f>
        <v>5</v>
      </c>
      <c r="G86">
        <f>INDEX('OLD Mission Enemy Waves'!M:M,MATCH('Enemy Waves'!$A86,'OLD Mission Enemy Waves'!$D:$D,0))</f>
        <v>2</v>
      </c>
      <c r="H86">
        <f>INDEX('OLD Mission Enemy Waves'!N:N,MATCH('Enemy Waves'!$A86,'OLD Mission Enemy Waves'!$D:$D,0))</f>
        <v>3111</v>
      </c>
      <c r="I86">
        <f t="shared" si="30"/>
        <v>3</v>
      </c>
      <c r="J86" t="str">
        <f t="array" ref="J86">IFERROR(INDEX(ePool[Enemy ID],MATCH($G86&amp;INDEX($E86:$F86,1,INDEX(Table12[],MATCH($I86,Table12[eCount],0),MATCH(J$1,Table12[#Headers],0)))&amp;INDEX(eClassWave[],MATCH($H86,eClassWave[eClassWave],0),MATCH(J$1,eClassWave[#Headers],0)),ePool[Enemy Group ID]&amp;ePool[AffinityId]&amp;ePool[eClass],0)),"")</f>
        <v>2T_r1_Dark_Blade_e1</v>
      </c>
      <c r="K86" s="21" t="str">
        <f t="shared" si="26"/>
        <v xml:space="preserve">, </v>
      </c>
      <c r="L86" t="str">
        <f t="array" ref="L86">IFERROR(INDEX(ePool[Enemy ID],MATCH($G86&amp;INDEX($E86:$F86,1,INDEX(Table12[],MATCH($I86,Table12[eCount],0),MATCH(L$1,Table12[#Headers],0)))&amp;INDEX(eClassWave[],MATCH($H86,eClassWave[eClassWave],0),MATCH(L$1,eClassWave[#Headers],0)),ePool[Enemy Group ID]&amp;ePool[AffinityId]&amp;ePool[eClass],0)),"")</f>
        <v>3T_r2_Light_Zealot_e1</v>
      </c>
      <c r="M86" s="21" t="str">
        <f t="shared" si="27"/>
        <v xml:space="preserve">, </v>
      </c>
      <c r="N86" t="str">
        <f t="array" ref="N86">IFERROR(INDEX(ePool[Enemy ID],MATCH($G86&amp;INDEX($E86:$F86,1,INDEX(Table12[],MATCH($I86,Table12[eCount],0),MATCH(N$1,Table12[#Headers],0)))&amp;INDEX(eClassWave[],MATCH($H86,eClassWave[eClassWave],0),MATCH(N$1,eClassWave[#Headers],0)),ePool[Enemy Group ID]&amp;ePool[AffinityId]&amp;ePool[eClass],0)),"")</f>
        <v>4T_r2_Dark_Specter_e1</v>
      </c>
      <c r="O86" s="21" t="str">
        <f t="shared" si="28"/>
        <v/>
      </c>
      <c r="P86" t="str">
        <f t="array" ref="P86">IFERROR(INDEX(ePool[Enemy ID],MATCH($G86&amp;INDEX($E86:$F86,1,INDEX(Table12[],MATCH($I86,Table12[eCount],0),MATCH(P$1,Table12[#Headers],0)))&amp;INDEX(eClassWave[],MATCH($H86,eClassWave[eClassWave],0),MATCH(P$1,eClassWave[#Headers],0)),ePool[Enemy Group ID]&amp;ePool[AffinityId]&amp;ePool[eClass],0)),"")</f>
        <v/>
      </c>
      <c r="Q86" s="21" t="str">
        <f t="shared" si="29"/>
        <v/>
      </c>
      <c r="R86" t="str">
        <f t="array" ref="R86">IFERROR(INDEX(ePool[Enemy ID],MATCH($G86&amp;INDEX($E86:$F86,1,INDEX(Table12[],MATCH($I86,Table12[eCount],0),MATCH(R$1,Table12[#Headers],0)))&amp;INDEX(eClassWave[],MATCH($H86,eClassWave[eClassWave],0),MATCH(R$1,eClassWave[#Headers],0)),ePool[Enemy Group ID]&amp;ePool[AffinityId]&amp;ePool[eClass],0)),"")</f>
        <v/>
      </c>
      <c r="S86" t="str">
        <f>IFERROR(INDEX(Table10[Size],MATCH(INDEX(Enemies!$X:$X,MATCH('Enemy Waves'!J86,Enemies!$A:$A,0)),Table10[ID],0)),"")</f>
        <v>S</v>
      </c>
      <c r="U86" t="str">
        <f>IFERROR(INDEX(Table10[Size],MATCH(INDEX(Enemies!$X:$X,MATCH('Enemy Waves'!L86,Enemies!$A:$A,0)),Table10[ID],0)),"")</f>
        <v>S</v>
      </c>
      <c r="W86" t="str">
        <f>IFERROR(INDEX(Table10[Size],MATCH(INDEX(Enemies!$X:$X,MATCH('Enemy Waves'!N86,Enemies!$A:$A,0)),Table10[ID],0)),"")</f>
        <v>S</v>
      </c>
      <c r="Y86" t="str">
        <f>IFERROR(INDEX(Table10[Size],MATCH(INDEX(Enemies!$X:$X,MATCH('Enemy Waves'!P86,Enemies!$A:$A,0)),Table10[ID],0)),"")</f>
        <v/>
      </c>
      <c r="AA86" t="str">
        <f>IFERROR(INDEX(Table10[Size],MATCH(INDEX(Enemies!$X:$X,MATCH('Enemy Waves'!R86,Enemies!$A:$A,0)),Table10[ID],0)),"")</f>
        <v/>
      </c>
      <c r="AB86" s="52" t="str">
        <f>IF(COUNTIF(S86:AA86,"M")&gt;2,"!!!","")&amp;IFERROR(INDEX('OLD Mission Enemy Waves'!A:A,MATCH('Enemy Waves'!A86,'OLD Mission Enemy Waves'!D:D,0)),"--")</f>
        <v>29</v>
      </c>
      <c r="BI86" t="s">
        <v>411</v>
      </c>
    </row>
    <row r="87" spans="1:61">
      <c r="A87" s="29">
        <v>4520294</v>
      </c>
      <c r="B87" s="1" t="str">
        <f t="shared" si="24"/>
        <v>3T_r2_Light_Zealot_e1, 4T_r2_Light_Specter_e1</v>
      </c>
      <c r="C87" s="60" t="str">
        <f t="shared" si="25"/>
        <v>2SS</v>
      </c>
      <c r="E87">
        <f>INDEX('OLD Mission Enemy Waves'!K:K,MATCH('Enemy Waves'!$A87,'OLD Mission Enemy Waves'!$D:$D,0))</f>
        <v>4</v>
      </c>
      <c r="F87">
        <f>INDEX('OLD Mission Enemy Waves'!L:L,MATCH('Enemy Waves'!$A87,'OLD Mission Enemy Waves'!$D:$D,0))</f>
        <v>5</v>
      </c>
      <c r="G87">
        <f>INDEX('OLD Mission Enemy Waves'!M:M,MATCH('Enemy Waves'!$A87,'OLD Mission Enemy Waves'!$D:$D,0))</f>
        <v>2</v>
      </c>
      <c r="H87">
        <f>INDEX('OLD Mission Enemy Waves'!N:N,MATCH('Enemy Waves'!$A87,'OLD Mission Enemy Waves'!$D:$D,0))</f>
        <v>2011</v>
      </c>
      <c r="I87">
        <f t="shared" si="30"/>
        <v>2</v>
      </c>
      <c r="J87" t="str">
        <f t="array" ref="J87">IFERROR(INDEX(ePool[Enemy ID],MATCH($G87&amp;INDEX($E87:$F87,1,INDEX(Table12[],MATCH($I87,Table12[eCount],0),MATCH(J$1,Table12[#Headers],0)))&amp;INDEX(eClassWave[],MATCH($H87,eClassWave[eClassWave],0),MATCH(J$1,eClassWave[#Headers],0)),ePool[Enemy Group ID]&amp;ePool[AffinityId]&amp;ePool[eClass],0)),"")</f>
        <v>3T_r2_Light_Zealot_e1</v>
      </c>
      <c r="K87" s="21" t="str">
        <f t="shared" si="26"/>
        <v xml:space="preserve">, </v>
      </c>
      <c r="L87" t="str">
        <f t="array" ref="L87">IFERROR(INDEX(ePool[Enemy ID],MATCH($G87&amp;INDEX($E87:$F87,1,INDEX(Table12[],MATCH($I87,Table12[eCount],0),MATCH(L$1,Table12[#Headers],0)))&amp;INDEX(eClassWave[],MATCH($H87,eClassWave[eClassWave],0),MATCH(L$1,eClassWave[#Headers],0)),ePool[Enemy Group ID]&amp;ePool[AffinityId]&amp;ePool[eClass],0)),"")</f>
        <v>4T_r2_Light_Specter_e1</v>
      </c>
      <c r="M87" s="21" t="str">
        <f t="shared" si="27"/>
        <v/>
      </c>
      <c r="N87" t="str">
        <f t="array" ref="N87">IFERROR(INDEX(ePool[Enemy ID],MATCH($G87&amp;INDEX($E87:$F87,1,INDEX(Table12[],MATCH($I87,Table12[eCount],0),MATCH(N$1,Table12[#Headers],0)))&amp;INDEX(eClassWave[],MATCH($H87,eClassWave[eClassWave],0),MATCH(N$1,eClassWave[#Headers],0)),ePool[Enemy Group ID]&amp;ePool[AffinityId]&amp;ePool[eClass],0)),"")</f>
        <v/>
      </c>
      <c r="O87" s="21" t="str">
        <f t="shared" si="28"/>
        <v/>
      </c>
      <c r="P87" t="str">
        <f t="array" ref="P87">IFERROR(INDEX(ePool[Enemy ID],MATCH($G87&amp;INDEX($E87:$F87,1,INDEX(Table12[],MATCH($I87,Table12[eCount],0),MATCH(P$1,Table12[#Headers],0)))&amp;INDEX(eClassWave[],MATCH($H87,eClassWave[eClassWave],0),MATCH(P$1,eClassWave[#Headers],0)),ePool[Enemy Group ID]&amp;ePool[AffinityId]&amp;ePool[eClass],0)),"")</f>
        <v/>
      </c>
      <c r="Q87" s="21" t="str">
        <f t="shared" si="29"/>
        <v/>
      </c>
      <c r="R87" t="str">
        <f t="array" ref="R87">IFERROR(INDEX(ePool[Enemy ID],MATCH($G87&amp;INDEX($E87:$F87,1,INDEX(Table12[],MATCH($I87,Table12[eCount],0),MATCH(R$1,Table12[#Headers],0)))&amp;INDEX(eClassWave[],MATCH($H87,eClassWave[eClassWave],0),MATCH(R$1,eClassWave[#Headers],0)),ePool[Enemy Group ID]&amp;ePool[AffinityId]&amp;ePool[eClass],0)),"")</f>
        <v/>
      </c>
      <c r="S87" t="str">
        <f>IFERROR(INDEX(Table10[Size],MATCH(INDEX(Enemies!$X:$X,MATCH('Enemy Waves'!J87,Enemies!$A:$A,0)),Table10[ID],0)),"")</f>
        <v>S</v>
      </c>
      <c r="U87" t="str">
        <f>IFERROR(INDEX(Table10[Size],MATCH(INDEX(Enemies!$X:$X,MATCH('Enemy Waves'!L87,Enemies!$A:$A,0)),Table10[ID],0)),"")</f>
        <v>S</v>
      </c>
      <c r="W87" t="str">
        <f>IFERROR(INDEX(Table10[Size],MATCH(INDEX(Enemies!$X:$X,MATCH('Enemy Waves'!N87,Enemies!$A:$A,0)),Table10[ID],0)),"")</f>
        <v/>
      </c>
      <c r="Y87" t="str">
        <f>IFERROR(INDEX(Table10[Size],MATCH(INDEX(Enemies!$X:$X,MATCH('Enemy Waves'!P87,Enemies!$A:$A,0)),Table10[ID],0)),"")</f>
        <v/>
      </c>
      <c r="AA87" t="str">
        <f>IFERROR(INDEX(Table10[Size],MATCH(INDEX(Enemies!$X:$X,MATCH('Enemy Waves'!R87,Enemies!$A:$A,0)),Table10[ID],0)),"")</f>
        <v/>
      </c>
      <c r="AB87" s="52" t="str">
        <f>IF(COUNTIF(S87:AA87,"M")&gt;2,"!!!","")&amp;IFERROR(INDEX('OLD Mission Enemy Waves'!A:A,MATCH('Enemy Waves'!A87,'OLD Mission Enemy Waves'!D:D,0)),"--")</f>
        <v>29</v>
      </c>
      <c r="BI87" t="s">
        <v>411</v>
      </c>
    </row>
    <row r="88" spans="1:61">
      <c r="A88" s="29">
        <v>2320301</v>
      </c>
      <c r="B88" s="1" t="str">
        <f t="shared" si="24"/>
        <v>3T_r2_Earth_Songstress_e1, 4T_r2_Water_Specter_e1, 3T_r2_Earth_Songstress_e1, 4T_r2_Water_Specter_e1, 3T_r2_Earth_Songstress_e1</v>
      </c>
      <c r="C88" s="60" t="str">
        <f t="shared" si="25"/>
        <v>5SSSSS</v>
      </c>
      <c r="E88">
        <f>INDEX('OLD Mission Enemy Waves'!K:K,MATCH('Enemy Waves'!$A88,'OLD Mission Enemy Waves'!$D:$D,0))</f>
        <v>2</v>
      </c>
      <c r="F88">
        <f>INDEX('OLD Mission Enemy Waves'!L:L,MATCH('Enemy Waves'!$A88,'OLD Mission Enemy Waves'!$D:$D,0))</f>
        <v>3</v>
      </c>
      <c r="G88">
        <f>INDEX('OLD Mission Enemy Waves'!M:M,MATCH('Enemy Waves'!$A88,'OLD Mission Enemy Waves'!$D:$D,0))</f>
        <v>2</v>
      </c>
      <c r="H88">
        <f>INDEX('OLD Mission Enemy Waves'!N:N,MATCH('Enemy Waves'!$A88,'OLD Mission Enemy Waves'!$D:$D,0))</f>
        <v>5032</v>
      </c>
      <c r="I88">
        <f t="shared" si="30"/>
        <v>5</v>
      </c>
      <c r="J88" t="str">
        <f t="array" ref="J88">IFERROR(INDEX(ePool[Enemy ID],MATCH($G88&amp;INDEX($E88:$F88,1,INDEX(Table12[],MATCH($I88,Table12[eCount],0),MATCH(J$1,Table12[#Headers],0)))&amp;INDEX(eClassWave[],MATCH($H88,eClassWave[eClassWave],0),MATCH(J$1,eClassWave[#Headers],0)),ePool[Enemy Group ID]&amp;ePool[AffinityId]&amp;ePool[eClass],0)),"")</f>
        <v>3T_r2_Earth_Songstress_e1</v>
      </c>
      <c r="K88" s="21" t="str">
        <f t="shared" si="26"/>
        <v xml:space="preserve">, </v>
      </c>
      <c r="L88" t="str">
        <f t="array" ref="L88">IFERROR(INDEX(ePool[Enemy ID],MATCH($G88&amp;INDEX($E88:$F88,1,INDEX(Table12[],MATCH($I88,Table12[eCount],0),MATCH(L$1,Table12[#Headers],0)))&amp;INDEX(eClassWave[],MATCH($H88,eClassWave[eClassWave],0),MATCH(L$1,eClassWave[#Headers],0)),ePool[Enemy Group ID]&amp;ePool[AffinityId]&amp;ePool[eClass],0)),"")</f>
        <v>4T_r2_Water_Specter_e1</v>
      </c>
      <c r="M88" s="21" t="str">
        <f t="shared" si="27"/>
        <v xml:space="preserve">, </v>
      </c>
      <c r="N88" t="str">
        <f t="array" ref="N88">IFERROR(INDEX(ePool[Enemy ID],MATCH($G88&amp;INDEX($E88:$F88,1,INDEX(Table12[],MATCH($I88,Table12[eCount],0),MATCH(N$1,Table12[#Headers],0)))&amp;INDEX(eClassWave[],MATCH($H88,eClassWave[eClassWave],0),MATCH(N$1,eClassWave[#Headers],0)),ePool[Enemy Group ID]&amp;ePool[AffinityId]&amp;ePool[eClass],0)),"")</f>
        <v>3T_r2_Earth_Songstress_e1</v>
      </c>
      <c r="O88" s="21" t="str">
        <f t="shared" si="28"/>
        <v xml:space="preserve">, </v>
      </c>
      <c r="P88" t="str">
        <f t="array" ref="P88">IFERROR(INDEX(ePool[Enemy ID],MATCH($G88&amp;INDEX($E88:$F88,1,INDEX(Table12[],MATCH($I88,Table12[eCount],0),MATCH(P$1,Table12[#Headers],0)))&amp;INDEX(eClassWave[],MATCH($H88,eClassWave[eClassWave],0),MATCH(P$1,eClassWave[#Headers],0)),ePool[Enemy Group ID]&amp;ePool[AffinityId]&amp;ePool[eClass],0)),"")</f>
        <v>4T_r2_Water_Specter_e1</v>
      </c>
      <c r="Q88" s="21" t="str">
        <f t="shared" si="29"/>
        <v xml:space="preserve">, </v>
      </c>
      <c r="R88" t="str">
        <f t="array" ref="R88">IFERROR(INDEX(ePool[Enemy ID],MATCH($G88&amp;INDEX($E88:$F88,1,INDEX(Table12[],MATCH($I88,Table12[eCount],0),MATCH(R$1,Table12[#Headers],0)))&amp;INDEX(eClassWave[],MATCH($H88,eClassWave[eClassWave],0),MATCH(R$1,eClassWave[#Headers],0)),ePool[Enemy Group ID]&amp;ePool[AffinityId]&amp;ePool[eClass],0)),"")</f>
        <v>3T_r2_Earth_Songstress_e1</v>
      </c>
      <c r="S88" t="str">
        <f>IFERROR(INDEX(Table10[Size],MATCH(INDEX(Enemies!$X:$X,MATCH('Enemy Waves'!J88,Enemies!$A:$A,0)),Table10[ID],0)),"")</f>
        <v>S</v>
      </c>
      <c r="U88" t="str">
        <f>IFERROR(INDEX(Table10[Size],MATCH(INDEX(Enemies!$X:$X,MATCH('Enemy Waves'!L88,Enemies!$A:$A,0)),Table10[ID],0)),"")</f>
        <v>S</v>
      </c>
      <c r="W88" t="str">
        <f>IFERROR(INDEX(Table10[Size],MATCH(INDEX(Enemies!$X:$X,MATCH('Enemy Waves'!N88,Enemies!$A:$A,0)),Table10[ID],0)),"")</f>
        <v>S</v>
      </c>
      <c r="Y88" t="str">
        <f>IFERROR(INDEX(Table10[Size],MATCH(INDEX(Enemies!$X:$X,MATCH('Enemy Waves'!P88,Enemies!$A:$A,0)),Table10[ID],0)),"")</f>
        <v>S</v>
      </c>
      <c r="AA88" t="str">
        <f>IFERROR(INDEX(Table10[Size],MATCH(INDEX(Enemies!$X:$X,MATCH('Enemy Waves'!R88,Enemies!$A:$A,0)),Table10[ID],0)),"")</f>
        <v>S</v>
      </c>
      <c r="AB88" s="52" t="str">
        <f>IF(COUNTIF(S88:AA88,"M")&gt;2,"!!!","")&amp;IFERROR(INDEX('OLD Mission Enemy Waves'!A:A,MATCH('Enemy Waves'!A88,'OLD Mission Enemy Waves'!D:D,0)),"--")</f>
        <v>30</v>
      </c>
      <c r="BI88" t="s">
        <v>411</v>
      </c>
    </row>
    <row r="89" spans="1:61">
      <c r="A89" s="29">
        <v>2320302</v>
      </c>
      <c r="B89" s="1" t="str">
        <f t="shared" si="24"/>
        <v>2T_r1_Water_Reaver_e1, 2T_r1_Earth_HorseArcher_e1, 2T_r1_Water_Reaver_e1</v>
      </c>
      <c r="C89" s="60" t="str">
        <f t="shared" si="25"/>
        <v>3SSS</v>
      </c>
      <c r="E89">
        <f>INDEX('OLD Mission Enemy Waves'!K:K,MATCH('Enemy Waves'!$A89,'OLD Mission Enemy Waves'!$D:$D,0))</f>
        <v>2</v>
      </c>
      <c r="F89">
        <f>INDEX('OLD Mission Enemy Waves'!L:L,MATCH('Enemy Waves'!$A89,'OLD Mission Enemy Waves'!$D:$D,0))</f>
        <v>3</v>
      </c>
      <c r="G89">
        <f>INDEX('OLD Mission Enemy Waves'!M:M,MATCH('Enemy Waves'!$A89,'OLD Mission Enemy Waves'!$D:$D,0))</f>
        <v>2</v>
      </c>
      <c r="H89">
        <f>INDEX('OLD Mission Enemy Waves'!N:N,MATCH('Enemy Waves'!$A89,'OLD Mission Enemy Waves'!$D:$D,0))</f>
        <v>3300</v>
      </c>
      <c r="I89">
        <f t="shared" si="30"/>
        <v>3</v>
      </c>
      <c r="J89" t="str">
        <f t="array" ref="J89">IFERROR(INDEX(ePool[Enemy ID],MATCH($G89&amp;INDEX($E89:$F89,1,INDEX(Table12[],MATCH($I89,Table12[eCount],0),MATCH(J$1,Table12[#Headers],0)))&amp;INDEX(eClassWave[],MATCH($H89,eClassWave[eClassWave],0),MATCH(J$1,eClassWave[#Headers],0)),ePool[Enemy Group ID]&amp;ePool[AffinityId]&amp;ePool[eClass],0)),"")</f>
        <v>2T_r1_Water_Reaver_e1</v>
      </c>
      <c r="K89" s="21" t="str">
        <f t="shared" si="26"/>
        <v xml:space="preserve">, </v>
      </c>
      <c r="L89" t="str">
        <f t="array" ref="L89">IFERROR(INDEX(ePool[Enemy ID],MATCH($G89&amp;INDEX($E89:$F89,1,INDEX(Table12[],MATCH($I89,Table12[eCount],0),MATCH(L$1,Table12[#Headers],0)))&amp;INDEX(eClassWave[],MATCH($H89,eClassWave[eClassWave],0),MATCH(L$1,eClassWave[#Headers],0)),ePool[Enemy Group ID]&amp;ePool[AffinityId]&amp;ePool[eClass],0)),"")</f>
        <v>2T_r1_Earth_HorseArcher_e1</v>
      </c>
      <c r="M89" s="21" t="str">
        <f t="shared" si="27"/>
        <v xml:space="preserve">, </v>
      </c>
      <c r="N89" t="str">
        <f t="array" ref="N89">IFERROR(INDEX(ePool[Enemy ID],MATCH($G89&amp;INDEX($E89:$F89,1,INDEX(Table12[],MATCH($I89,Table12[eCount],0),MATCH(N$1,Table12[#Headers],0)))&amp;INDEX(eClassWave[],MATCH($H89,eClassWave[eClassWave],0),MATCH(N$1,eClassWave[#Headers],0)),ePool[Enemy Group ID]&amp;ePool[AffinityId]&amp;ePool[eClass],0)),"")</f>
        <v>2T_r1_Water_Reaver_e1</v>
      </c>
      <c r="O89" s="21" t="str">
        <f t="shared" si="28"/>
        <v/>
      </c>
      <c r="P89" t="str">
        <f t="array" ref="P89">IFERROR(INDEX(ePool[Enemy ID],MATCH($G89&amp;INDEX($E89:$F89,1,INDEX(Table12[],MATCH($I89,Table12[eCount],0),MATCH(P$1,Table12[#Headers],0)))&amp;INDEX(eClassWave[],MATCH($H89,eClassWave[eClassWave],0),MATCH(P$1,eClassWave[#Headers],0)),ePool[Enemy Group ID]&amp;ePool[AffinityId]&amp;ePool[eClass],0)),"")</f>
        <v/>
      </c>
      <c r="Q89" s="21" t="str">
        <f t="shared" si="29"/>
        <v/>
      </c>
      <c r="R89" t="str">
        <f t="array" ref="R89">IFERROR(INDEX(ePool[Enemy ID],MATCH($G89&amp;INDEX($E89:$F89,1,INDEX(Table12[],MATCH($I89,Table12[eCount],0),MATCH(R$1,Table12[#Headers],0)))&amp;INDEX(eClassWave[],MATCH($H89,eClassWave[eClassWave],0),MATCH(R$1,eClassWave[#Headers],0)),ePool[Enemy Group ID]&amp;ePool[AffinityId]&amp;ePool[eClass],0)),"")</f>
        <v/>
      </c>
      <c r="S89" t="str">
        <f>IFERROR(INDEX(Table10[Size],MATCH(INDEX(Enemies!$X:$X,MATCH('Enemy Waves'!J89,Enemies!$A:$A,0)),Table10[ID],0)),"")</f>
        <v>S</v>
      </c>
      <c r="U89" t="str">
        <f>IFERROR(INDEX(Table10[Size],MATCH(INDEX(Enemies!$X:$X,MATCH('Enemy Waves'!L89,Enemies!$A:$A,0)),Table10[ID],0)),"")</f>
        <v>S</v>
      </c>
      <c r="W89" t="str">
        <f>IFERROR(INDEX(Table10[Size],MATCH(INDEX(Enemies!$X:$X,MATCH('Enemy Waves'!N89,Enemies!$A:$A,0)),Table10[ID],0)),"")</f>
        <v>S</v>
      </c>
      <c r="Y89" t="str">
        <f>IFERROR(INDEX(Table10[Size],MATCH(INDEX(Enemies!$X:$X,MATCH('Enemy Waves'!P89,Enemies!$A:$A,0)),Table10[ID],0)),"")</f>
        <v/>
      </c>
      <c r="AA89" t="str">
        <f>IFERROR(INDEX(Table10[Size],MATCH(INDEX(Enemies!$X:$X,MATCH('Enemy Waves'!R89,Enemies!$A:$A,0)),Table10[ID],0)),"")</f>
        <v/>
      </c>
      <c r="AB89" s="52" t="str">
        <f>IF(COUNTIF(S89:AA89,"M")&gt;2,"!!!","")&amp;IFERROR(INDEX('OLD Mission Enemy Waves'!A:A,MATCH('Enemy Waves'!A89,'OLD Mission Enemy Waves'!D:D,0)),"--")</f>
        <v>30</v>
      </c>
      <c r="BI89" t="s">
        <v>411</v>
      </c>
    </row>
    <row r="90" spans="1:61">
      <c r="A90" s="29">
        <v>2320311</v>
      </c>
      <c r="B90" s="1" t="str">
        <f t="shared" si="24"/>
        <v>3T_r2_Water_Wizard_e1, 3T_r2_Earth_Songstress_e1, 3T_r2_Water_Wizard_e1</v>
      </c>
      <c r="C90" s="60" t="str">
        <f t="shared" si="25"/>
        <v>3MSM</v>
      </c>
      <c r="E90">
        <f>INDEX('OLD Mission Enemy Waves'!K:K,MATCH('Enemy Waves'!$A90,'OLD Mission Enemy Waves'!$D:$D,0))</f>
        <v>2</v>
      </c>
      <c r="F90">
        <f>INDEX('OLD Mission Enemy Waves'!L:L,MATCH('Enemy Waves'!$A90,'OLD Mission Enemy Waves'!$D:$D,0))</f>
        <v>3</v>
      </c>
      <c r="G90">
        <f>INDEX('OLD Mission Enemy Waves'!M:M,MATCH('Enemy Waves'!$A90,'OLD Mission Enemy Waves'!$D:$D,0))</f>
        <v>2</v>
      </c>
      <c r="H90">
        <f>INDEX('OLD Mission Enemy Waves'!N:N,MATCH('Enemy Waves'!$A90,'OLD Mission Enemy Waves'!$D:$D,0))</f>
        <v>3030</v>
      </c>
      <c r="I90">
        <f t="shared" si="30"/>
        <v>3</v>
      </c>
      <c r="J90" t="str">
        <f t="array" ref="J90">IFERROR(INDEX(ePool[Enemy ID],MATCH($G90&amp;INDEX($E90:$F90,1,INDEX(Table12[],MATCH($I90,Table12[eCount],0),MATCH(J$1,Table12[#Headers],0)))&amp;INDEX(eClassWave[],MATCH($H90,eClassWave[eClassWave],0),MATCH(J$1,eClassWave[#Headers],0)),ePool[Enemy Group ID]&amp;ePool[AffinityId]&amp;ePool[eClass],0)),"")</f>
        <v>3T_r2_Water_Wizard_e1</v>
      </c>
      <c r="K90" s="21" t="str">
        <f t="shared" si="26"/>
        <v xml:space="preserve">, </v>
      </c>
      <c r="L90" t="str">
        <f t="array" ref="L90">IFERROR(INDEX(ePool[Enemy ID],MATCH($G90&amp;INDEX($E90:$F90,1,INDEX(Table12[],MATCH($I90,Table12[eCount],0),MATCH(L$1,Table12[#Headers],0)))&amp;INDEX(eClassWave[],MATCH($H90,eClassWave[eClassWave],0),MATCH(L$1,eClassWave[#Headers],0)),ePool[Enemy Group ID]&amp;ePool[AffinityId]&amp;ePool[eClass],0)),"")</f>
        <v>3T_r2_Earth_Songstress_e1</v>
      </c>
      <c r="M90" s="21" t="str">
        <f t="shared" si="27"/>
        <v xml:space="preserve">, </v>
      </c>
      <c r="N90" t="str">
        <f t="array" ref="N90">IFERROR(INDEX(ePool[Enemy ID],MATCH($G90&amp;INDEX($E90:$F90,1,INDEX(Table12[],MATCH($I90,Table12[eCount],0),MATCH(N$1,Table12[#Headers],0)))&amp;INDEX(eClassWave[],MATCH($H90,eClassWave[eClassWave],0),MATCH(N$1,eClassWave[#Headers],0)),ePool[Enemy Group ID]&amp;ePool[AffinityId]&amp;ePool[eClass],0)),"")</f>
        <v>3T_r2_Water_Wizard_e1</v>
      </c>
      <c r="O90" s="21" t="str">
        <f t="shared" si="28"/>
        <v/>
      </c>
      <c r="P90" t="str">
        <f t="array" ref="P90">IFERROR(INDEX(ePool[Enemy ID],MATCH($G90&amp;INDEX($E90:$F90,1,INDEX(Table12[],MATCH($I90,Table12[eCount],0),MATCH(P$1,Table12[#Headers],0)))&amp;INDEX(eClassWave[],MATCH($H90,eClassWave[eClassWave],0),MATCH(P$1,eClassWave[#Headers],0)),ePool[Enemy Group ID]&amp;ePool[AffinityId]&amp;ePool[eClass],0)),"")</f>
        <v/>
      </c>
      <c r="Q90" s="21" t="str">
        <f t="shared" si="29"/>
        <v/>
      </c>
      <c r="R90" t="str">
        <f t="array" ref="R90">IFERROR(INDEX(ePool[Enemy ID],MATCH($G90&amp;INDEX($E90:$F90,1,INDEX(Table12[],MATCH($I90,Table12[eCount],0),MATCH(R$1,Table12[#Headers],0)))&amp;INDEX(eClassWave[],MATCH($H90,eClassWave[eClassWave],0),MATCH(R$1,eClassWave[#Headers],0)),ePool[Enemy Group ID]&amp;ePool[AffinityId]&amp;ePool[eClass],0)),"")</f>
        <v/>
      </c>
      <c r="S90" t="str">
        <f>IFERROR(INDEX(Table10[Size],MATCH(INDEX(Enemies!$X:$X,MATCH('Enemy Waves'!J90,Enemies!$A:$A,0)),Table10[ID],0)),"")</f>
        <v>M</v>
      </c>
      <c r="U90" t="str">
        <f>IFERROR(INDEX(Table10[Size],MATCH(INDEX(Enemies!$X:$X,MATCH('Enemy Waves'!L90,Enemies!$A:$A,0)),Table10[ID],0)),"")</f>
        <v>S</v>
      </c>
      <c r="W90" t="str">
        <f>IFERROR(INDEX(Table10[Size],MATCH(INDEX(Enemies!$X:$X,MATCH('Enemy Waves'!N90,Enemies!$A:$A,0)),Table10[ID],0)),"")</f>
        <v>M</v>
      </c>
      <c r="Y90" t="str">
        <f>IFERROR(INDEX(Table10[Size],MATCH(INDEX(Enemies!$X:$X,MATCH('Enemy Waves'!P90,Enemies!$A:$A,0)),Table10[ID],0)),"")</f>
        <v/>
      </c>
      <c r="AA90" t="str">
        <f>IFERROR(INDEX(Table10[Size],MATCH(INDEX(Enemies!$X:$X,MATCH('Enemy Waves'!R90,Enemies!$A:$A,0)),Table10[ID],0)),"")</f>
        <v/>
      </c>
      <c r="AB90" s="52" t="str">
        <f>IF(COUNTIF(S90:AA90,"M")&gt;2,"!!!","")&amp;IFERROR(INDEX('OLD Mission Enemy Waves'!A:A,MATCH('Enemy Waves'!A90,'OLD Mission Enemy Waves'!D:D,0)),"--")</f>
        <v>31</v>
      </c>
      <c r="BI90" t="s">
        <v>411</v>
      </c>
    </row>
    <row r="91" spans="1:61">
      <c r="A91" s="29">
        <v>2320312</v>
      </c>
      <c r="B91" s="1" t="str">
        <f t="shared" si="24"/>
        <v>3T_r2_Water_Wizard_e1, 4T_r2_Earth_Specter_e1, 3T_r2_Water_Wizard_e1</v>
      </c>
      <c r="C91" s="60" t="str">
        <f t="shared" si="25"/>
        <v>3MSM</v>
      </c>
      <c r="E91">
        <f>INDEX('OLD Mission Enemy Waves'!K:K,MATCH('Enemy Waves'!$A91,'OLD Mission Enemy Waves'!$D:$D,0))</f>
        <v>2</v>
      </c>
      <c r="F91">
        <f>INDEX('OLD Mission Enemy Waves'!L:L,MATCH('Enemy Waves'!$A91,'OLD Mission Enemy Waves'!$D:$D,0))</f>
        <v>3</v>
      </c>
      <c r="G91">
        <f>INDEX('OLD Mission Enemy Waves'!M:M,MATCH('Enemy Waves'!$A91,'OLD Mission Enemy Waves'!$D:$D,0))</f>
        <v>2</v>
      </c>
      <c r="H91">
        <f>INDEX('OLD Mission Enemy Waves'!N:N,MATCH('Enemy Waves'!$A91,'OLD Mission Enemy Waves'!$D:$D,0))</f>
        <v>3021</v>
      </c>
      <c r="I91">
        <f t="shared" si="30"/>
        <v>3</v>
      </c>
      <c r="J91" t="str">
        <f t="array" ref="J91">IFERROR(INDEX(ePool[Enemy ID],MATCH($G91&amp;INDEX($E91:$F91,1,INDEX(Table12[],MATCH($I91,Table12[eCount],0),MATCH(J$1,Table12[#Headers],0)))&amp;INDEX(eClassWave[],MATCH($H91,eClassWave[eClassWave],0),MATCH(J$1,eClassWave[#Headers],0)),ePool[Enemy Group ID]&amp;ePool[AffinityId]&amp;ePool[eClass],0)),"")</f>
        <v>3T_r2_Water_Wizard_e1</v>
      </c>
      <c r="K91" s="21" t="str">
        <f t="shared" si="26"/>
        <v xml:space="preserve">, </v>
      </c>
      <c r="L91" t="str">
        <f t="array" ref="L91">IFERROR(INDEX(ePool[Enemy ID],MATCH($G91&amp;INDEX($E91:$F91,1,INDEX(Table12[],MATCH($I91,Table12[eCount],0),MATCH(L$1,Table12[#Headers],0)))&amp;INDEX(eClassWave[],MATCH($H91,eClassWave[eClassWave],0),MATCH(L$1,eClassWave[#Headers],0)),ePool[Enemy Group ID]&amp;ePool[AffinityId]&amp;ePool[eClass],0)),"")</f>
        <v>4T_r2_Earth_Specter_e1</v>
      </c>
      <c r="M91" s="21" t="str">
        <f t="shared" si="27"/>
        <v xml:space="preserve">, </v>
      </c>
      <c r="N91" t="str">
        <f t="array" ref="N91">IFERROR(INDEX(ePool[Enemy ID],MATCH($G91&amp;INDEX($E91:$F91,1,INDEX(Table12[],MATCH($I91,Table12[eCount],0),MATCH(N$1,Table12[#Headers],0)))&amp;INDEX(eClassWave[],MATCH($H91,eClassWave[eClassWave],0),MATCH(N$1,eClassWave[#Headers],0)),ePool[Enemy Group ID]&amp;ePool[AffinityId]&amp;ePool[eClass],0)),"")</f>
        <v>3T_r2_Water_Wizard_e1</v>
      </c>
      <c r="O91" s="21" t="str">
        <f t="shared" si="28"/>
        <v/>
      </c>
      <c r="P91" t="str">
        <f t="array" ref="P91">IFERROR(INDEX(ePool[Enemy ID],MATCH($G91&amp;INDEX($E91:$F91,1,INDEX(Table12[],MATCH($I91,Table12[eCount],0),MATCH(P$1,Table12[#Headers],0)))&amp;INDEX(eClassWave[],MATCH($H91,eClassWave[eClassWave],0),MATCH(P$1,eClassWave[#Headers],0)),ePool[Enemy Group ID]&amp;ePool[AffinityId]&amp;ePool[eClass],0)),"")</f>
        <v/>
      </c>
      <c r="Q91" s="21" t="str">
        <f t="shared" si="29"/>
        <v/>
      </c>
      <c r="R91" t="str">
        <f t="array" ref="R91">IFERROR(INDEX(ePool[Enemy ID],MATCH($G91&amp;INDEX($E91:$F91,1,INDEX(Table12[],MATCH($I91,Table12[eCount],0),MATCH(R$1,Table12[#Headers],0)))&amp;INDEX(eClassWave[],MATCH($H91,eClassWave[eClassWave],0),MATCH(R$1,eClassWave[#Headers],0)),ePool[Enemy Group ID]&amp;ePool[AffinityId]&amp;ePool[eClass],0)),"")</f>
        <v/>
      </c>
      <c r="S91" t="str">
        <f>IFERROR(INDEX(Table10[Size],MATCH(INDEX(Enemies!$X:$X,MATCH('Enemy Waves'!J91,Enemies!$A:$A,0)),Table10[ID],0)),"")</f>
        <v>M</v>
      </c>
      <c r="U91" t="str">
        <f>IFERROR(INDEX(Table10[Size],MATCH(INDEX(Enemies!$X:$X,MATCH('Enemy Waves'!L91,Enemies!$A:$A,0)),Table10[ID],0)),"")</f>
        <v>S</v>
      </c>
      <c r="W91" t="str">
        <f>IFERROR(INDEX(Table10[Size],MATCH(INDEX(Enemies!$X:$X,MATCH('Enemy Waves'!N91,Enemies!$A:$A,0)),Table10[ID],0)),"")</f>
        <v>M</v>
      </c>
      <c r="Y91" t="str">
        <f>IFERROR(INDEX(Table10[Size],MATCH(INDEX(Enemies!$X:$X,MATCH('Enemy Waves'!P91,Enemies!$A:$A,0)),Table10[ID],0)),"")</f>
        <v/>
      </c>
      <c r="AA91" t="str">
        <f>IFERROR(INDEX(Table10[Size],MATCH(INDEX(Enemies!$X:$X,MATCH('Enemy Waves'!R91,Enemies!$A:$A,0)),Table10[ID],0)),"")</f>
        <v/>
      </c>
      <c r="AB91" s="52" t="str">
        <f>IF(COUNTIF(S91:AA91,"M")&gt;2,"!!!","")&amp;IFERROR(INDEX('OLD Mission Enemy Waves'!A:A,MATCH('Enemy Waves'!A91,'OLD Mission Enemy Waves'!D:D,0)),"--")</f>
        <v>31</v>
      </c>
      <c r="BI91" t="s">
        <v>412</v>
      </c>
    </row>
    <row r="92" spans="1:61">
      <c r="A92" s="29">
        <v>2320313</v>
      </c>
      <c r="B92" s="1" t="str">
        <f t="shared" si="24"/>
        <v>2T_r1_Water_Reaver_e1, 3T_r2_Earth_Songstress_e1, 4T_r2_Water_Specter_e1</v>
      </c>
      <c r="C92" s="60" t="str">
        <f t="shared" si="25"/>
        <v>3SSS</v>
      </c>
      <c r="E92">
        <f>INDEX('OLD Mission Enemy Waves'!K:K,MATCH('Enemy Waves'!$A92,'OLD Mission Enemy Waves'!$D:$D,0))</f>
        <v>2</v>
      </c>
      <c r="F92">
        <f>INDEX('OLD Mission Enemy Waves'!L:L,MATCH('Enemy Waves'!$A92,'OLD Mission Enemy Waves'!$D:$D,0))</f>
        <v>3</v>
      </c>
      <c r="G92">
        <f>INDEX('OLD Mission Enemy Waves'!M:M,MATCH('Enemy Waves'!$A92,'OLD Mission Enemy Waves'!$D:$D,0))</f>
        <v>2</v>
      </c>
      <c r="H92">
        <f>INDEX('OLD Mission Enemy Waves'!N:N,MATCH('Enemy Waves'!$A92,'OLD Mission Enemy Waves'!$D:$D,0))</f>
        <v>3111</v>
      </c>
      <c r="I92">
        <f t="shared" si="30"/>
        <v>3</v>
      </c>
      <c r="J92" t="str">
        <f t="array" ref="J92">IFERROR(INDEX(ePool[Enemy ID],MATCH($G92&amp;INDEX($E92:$F92,1,INDEX(Table12[],MATCH($I92,Table12[eCount],0),MATCH(J$1,Table12[#Headers],0)))&amp;INDEX(eClassWave[],MATCH($H92,eClassWave[eClassWave],0),MATCH(J$1,eClassWave[#Headers],0)),ePool[Enemy Group ID]&amp;ePool[AffinityId]&amp;ePool[eClass],0)),"")</f>
        <v>2T_r1_Water_Reaver_e1</v>
      </c>
      <c r="K92" s="21" t="str">
        <f t="shared" si="26"/>
        <v xml:space="preserve">, </v>
      </c>
      <c r="L92" t="str">
        <f t="array" ref="L92">IFERROR(INDEX(ePool[Enemy ID],MATCH($G92&amp;INDEX($E92:$F92,1,INDEX(Table12[],MATCH($I92,Table12[eCount],0),MATCH(L$1,Table12[#Headers],0)))&amp;INDEX(eClassWave[],MATCH($H92,eClassWave[eClassWave],0),MATCH(L$1,eClassWave[#Headers],0)),ePool[Enemy Group ID]&amp;ePool[AffinityId]&amp;ePool[eClass],0)),"")</f>
        <v>3T_r2_Earth_Songstress_e1</v>
      </c>
      <c r="M92" s="21" t="str">
        <f t="shared" si="27"/>
        <v xml:space="preserve">, </v>
      </c>
      <c r="N92" t="str">
        <f t="array" ref="N92">IFERROR(INDEX(ePool[Enemy ID],MATCH($G92&amp;INDEX($E92:$F92,1,INDEX(Table12[],MATCH($I92,Table12[eCount],0),MATCH(N$1,Table12[#Headers],0)))&amp;INDEX(eClassWave[],MATCH($H92,eClassWave[eClassWave],0),MATCH(N$1,eClassWave[#Headers],0)),ePool[Enemy Group ID]&amp;ePool[AffinityId]&amp;ePool[eClass],0)),"")</f>
        <v>4T_r2_Water_Specter_e1</v>
      </c>
      <c r="O92" s="21" t="str">
        <f t="shared" si="28"/>
        <v/>
      </c>
      <c r="P92" t="str">
        <f t="array" ref="P92">IFERROR(INDEX(ePool[Enemy ID],MATCH($G92&amp;INDEX($E92:$F92,1,INDEX(Table12[],MATCH($I92,Table12[eCount],0),MATCH(P$1,Table12[#Headers],0)))&amp;INDEX(eClassWave[],MATCH($H92,eClassWave[eClassWave],0),MATCH(P$1,eClassWave[#Headers],0)),ePool[Enemy Group ID]&amp;ePool[AffinityId]&amp;ePool[eClass],0)),"")</f>
        <v/>
      </c>
      <c r="Q92" s="21" t="str">
        <f t="shared" si="29"/>
        <v/>
      </c>
      <c r="R92" t="str">
        <f t="array" ref="R92">IFERROR(INDEX(ePool[Enemy ID],MATCH($G92&amp;INDEX($E92:$F92,1,INDEX(Table12[],MATCH($I92,Table12[eCount],0),MATCH(R$1,Table12[#Headers],0)))&amp;INDEX(eClassWave[],MATCH($H92,eClassWave[eClassWave],0),MATCH(R$1,eClassWave[#Headers],0)),ePool[Enemy Group ID]&amp;ePool[AffinityId]&amp;ePool[eClass],0)),"")</f>
        <v/>
      </c>
      <c r="S92" t="str">
        <f>IFERROR(INDEX(Table10[Size],MATCH(INDEX(Enemies!$X:$X,MATCH('Enemy Waves'!J92,Enemies!$A:$A,0)),Table10[ID],0)),"")</f>
        <v>S</v>
      </c>
      <c r="U92" t="str">
        <f>IFERROR(INDEX(Table10[Size],MATCH(INDEX(Enemies!$X:$X,MATCH('Enemy Waves'!L92,Enemies!$A:$A,0)),Table10[ID],0)),"")</f>
        <v>S</v>
      </c>
      <c r="W92" t="str">
        <f>IFERROR(INDEX(Table10[Size],MATCH(INDEX(Enemies!$X:$X,MATCH('Enemy Waves'!N92,Enemies!$A:$A,0)),Table10[ID],0)),"")</f>
        <v>S</v>
      </c>
      <c r="Y92" t="str">
        <f>IFERROR(INDEX(Table10[Size],MATCH(INDEX(Enemies!$X:$X,MATCH('Enemy Waves'!P92,Enemies!$A:$A,0)),Table10[ID],0)),"")</f>
        <v/>
      </c>
      <c r="AA92" t="str">
        <f>IFERROR(INDEX(Table10[Size],MATCH(INDEX(Enemies!$X:$X,MATCH('Enemy Waves'!R92,Enemies!$A:$A,0)),Table10[ID],0)),"")</f>
        <v/>
      </c>
      <c r="AB92" s="52" t="str">
        <f>IF(COUNTIF(S92:AA92,"M")&gt;2,"!!!","")&amp;IFERROR(INDEX('OLD Mission Enemy Waves'!A:A,MATCH('Enemy Waves'!A92,'OLD Mission Enemy Waves'!D:D,0)),"--")</f>
        <v>31</v>
      </c>
      <c r="BI92" t="s">
        <v>412</v>
      </c>
    </row>
    <row r="93" spans="1:61">
      <c r="A93" s="29">
        <v>2320321</v>
      </c>
      <c r="B93" s="1" t="str">
        <f t="shared" si="24"/>
        <v>2T_r1_Water_Reaver_e1, 4T_r2_Earth_Specter_e1, 4T_r2_Earth_Specter_e1, 2T_r1_Water_Reaver_e1</v>
      </c>
      <c r="C93" s="60" t="str">
        <f t="shared" si="25"/>
        <v>4SSSS</v>
      </c>
      <c r="E93">
        <f>INDEX('OLD Mission Enemy Waves'!K:K,MATCH('Enemy Waves'!$A93,'OLD Mission Enemy Waves'!$D:$D,0))</f>
        <v>2</v>
      </c>
      <c r="F93">
        <f>INDEX('OLD Mission Enemy Waves'!L:L,MATCH('Enemy Waves'!$A93,'OLD Mission Enemy Waves'!$D:$D,0))</f>
        <v>3</v>
      </c>
      <c r="G93">
        <f>INDEX('OLD Mission Enemy Waves'!M:M,MATCH('Enemy Waves'!$A93,'OLD Mission Enemy Waves'!$D:$D,0))</f>
        <v>2</v>
      </c>
      <c r="H93">
        <f>INDEX('OLD Mission Enemy Waves'!N:N,MATCH('Enemy Waves'!$A93,'OLD Mission Enemy Waves'!$D:$D,0))</f>
        <v>4202</v>
      </c>
      <c r="I93">
        <f t="shared" si="30"/>
        <v>4</v>
      </c>
      <c r="J93" t="str">
        <f t="array" ref="J93">IFERROR(INDEX(ePool[Enemy ID],MATCH($G93&amp;INDEX($E93:$F93,1,INDEX(Table12[],MATCH($I93,Table12[eCount],0),MATCH(J$1,Table12[#Headers],0)))&amp;INDEX(eClassWave[],MATCH($H93,eClassWave[eClassWave],0),MATCH(J$1,eClassWave[#Headers],0)),ePool[Enemy Group ID]&amp;ePool[AffinityId]&amp;ePool[eClass],0)),"")</f>
        <v>2T_r1_Water_Reaver_e1</v>
      </c>
      <c r="K93" s="21" t="str">
        <f t="shared" si="26"/>
        <v xml:space="preserve">, </v>
      </c>
      <c r="L93" t="str">
        <f t="array" ref="L93">IFERROR(INDEX(ePool[Enemy ID],MATCH($G93&amp;INDEX($E93:$F93,1,INDEX(Table12[],MATCH($I93,Table12[eCount],0),MATCH(L$1,Table12[#Headers],0)))&amp;INDEX(eClassWave[],MATCH($H93,eClassWave[eClassWave],0),MATCH(L$1,eClassWave[#Headers],0)),ePool[Enemy Group ID]&amp;ePool[AffinityId]&amp;ePool[eClass],0)),"")</f>
        <v>4T_r2_Earth_Specter_e1</v>
      </c>
      <c r="M93" s="21" t="str">
        <f t="shared" si="27"/>
        <v xml:space="preserve">, </v>
      </c>
      <c r="N93" t="str">
        <f t="array" ref="N93">IFERROR(INDEX(ePool[Enemy ID],MATCH($G93&amp;INDEX($E93:$F93,1,INDEX(Table12[],MATCH($I93,Table12[eCount],0),MATCH(N$1,Table12[#Headers],0)))&amp;INDEX(eClassWave[],MATCH($H93,eClassWave[eClassWave],0),MATCH(N$1,eClassWave[#Headers],0)),ePool[Enemy Group ID]&amp;ePool[AffinityId]&amp;ePool[eClass],0)),"")</f>
        <v>4T_r2_Earth_Specter_e1</v>
      </c>
      <c r="O93" s="21" t="str">
        <f t="shared" si="28"/>
        <v xml:space="preserve">, </v>
      </c>
      <c r="P93" t="str">
        <f t="array" ref="P93">IFERROR(INDEX(ePool[Enemy ID],MATCH($G93&amp;INDEX($E93:$F93,1,INDEX(Table12[],MATCH($I93,Table12[eCount],0),MATCH(P$1,Table12[#Headers],0)))&amp;INDEX(eClassWave[],MATCH($H93,eClassWave[eClassWave],0),MATCH(P$1,eClassWave[#Headers],0)),ePool[Enemy Group ID]&amp;ePool[AffinityId]&amp;ePool[eClass],0)),"")</f>
        <v>2T_r1_Water_Reaver_e1</v>
      </c>
      <c r="Q93" s="21" t="str">
        <f t="shared" si="29"/>
        <v/>
      </c>
      <c r="R93" t="str">
        <f t="array" ref="R93">IFERROR(INDEX(ePool[Enemy ID],MATCH($G93&amp;INDEX($E93:$F93,1,INDEX(Table12[],MATCH($I93,Table12[eCount],0),MATCH(R$1,Table12[#Headers],0)))&amp;INDEX(eClassWave[],MATCH($H93,eClassWave[eClassWave],0),MATCH(R$1,eClassWave[#Headers],0)),ePool[Enemy Group ID]&amp;ePool[AffinityId]&amp;ePool[eClass],0)),"")</f>
        <v/>
      </c>
      <c r="S93" t="str">
        <f>IFERROR(INDEX(Table10[Size],MATCH(INDEX(Enemies!$X:$X,MATCH('Enemy Waves'!J93,Enemies!$A:$A,0)),Table10[ID],0)),"")</f>
        <v>S</v>
      </c>
      <c r="U93" t="str">
        <f>IFERROR(INDEX(Table10[Size],MATCH(INDEX(Enemies!$X:$X,MATCH('Enemy Waves'!L93,Enemies!$A:$A,0)),Table10[ID],0)),"")</f>
        <v>S</v>
      </c>
      <c r="W93" t="str">
        <f>IFERROR(INDEX(Table10[Size],MATCH(INDEX(Enemies!$X:$X,MATCH('Enemy Waves'!N93,Enemies!$A:$A,0)),Table10[ID],0)),"")</f>
        <v>S</v>
      </c>
      <c r="Y93" t="str">
        <f>IFERROR(INDEX(Table10[Size],MATCH(INDEX(Enemies!$X:$X,MATCH('Enemy Waves'!P93,Enemies!$A:$A,0)),Table10[ID],0)),"")</f>
        <v>S</v>
      </c>
      <c r="AA93" t="str">
        <f>IFERROR(INDEX(Table10[Size],MATCH(INDEX(Enemies!$X:$X,MATCH('Enemy Waves'!R93,Enemies!$A:$A,0)),Table10[ID],0)),"")</f>
        <v/>
      </c>
      <c r="AB93" s="52" t="str">
        <f>IF(COUNTIF(S93:AA93,"M")&gt;2,"!!!","")&amp;IFERROR(INDEX('OLD Mission Enemy Waves'!A:A,MATCH('Enemy Waves'!A93,'OLD Mission Enemy Waves'!D:D,0)),"--")</f>
        <v>32</v>
      </c>
      <c r="BI93" t="s">
        <v>412</v>
      </c>
    </row>
    <row r="94" spans="1:61">
      <c r="A94" s="29">
        <v>2320322</v>
      </c>
      <c r="B94" s="1" t="str">
        <f t="shared" si="24"/>
        <v>3T_r2_Earth_Songstress_e1, 4T_r2_Earth_Specter_e1</v>
      </c>
      <c r="C94" s="60" t="str">
        <f t="shared" si="25"/>
        <v>2SS</v>
      </c>
      <c r="E94">
        <f>INDEX('OLD Mission Enemy Waves'!K:K,MATCH('Enemy Waves'!$A94,'OLD Mission Enemy Waves'!$D:$D,0))</f>
        <v>2</v>
      </c>
      <c r="F94">
        <f>INDEX('OLD Mission Enemy Waves'!L:L,MATCH('Enemy Waves'!$A94,'OLD Mission Enemy Waves'!$D:$D,0))</f>
        <v>3</v>
      </c>
      <c r="G94">
        <f>INDEX('OLD Mission Enemy Waves'!M:M,MATCH('Enemy Waves'!$A94,'OLD Mission Enemy Waves'!$D:$D,0))</f>
        <v>2</v>
      </c>
      <c r="H94">
        <f>INDEX('OLD Mission Enemy Waves'!N:N,MATCH('Enemy Waves'!$A94,'OLD Mission Enemy Waves'!$D:$D,0))</f>
        <v>2011</v>
      </c>
      <c r="I94">
        <f t="shared" si="30"/>
        <v>2</v>
      </c>
      <c r="J94" t="str">
        <f t="array" ref="J94">IFERROR(INDEX(ePool[Enemy ID],MATCH($G94&amp;INDEX($E94:$F94,1,INDEX(Table12[],MATCH($I94,Table12[eCount],0),MATCH(J$1,Table12[#Headers],0)))&amp;INDEX(eClassWave[],MATCH($H94,eClassWave[eClassWave],0),MATCH(J$1,eClassWave[#Headers],0)),ePool[Enemy Group ID]&amp;ePool[AffinityId]&amp;ePool[eClass],0)),"")</f>
        <v>3T_r2_Earth_Songstress_e1</v>
      </c>
      <c r="K94" s="21" t="str">
        <f t="shared" si="26"/>
        <v xml:space="preserve">, </v>
      </c>
      <c r="L94" t="str">
        <f t="array" ref="L94">IFERROR(INDEX(ePool[Enemy ID],MATCH($G94&amp;INDEX($E94:$F94,1,INDEX(Table12[],MATCH($I94,Table12[eCount],0),MATCH(L$1,Table12[#Headers],0)))&amp;INDEX(eClassWave[],MATCH($H94,eClassWave[eClassWave],0),MATCH(L$1,eClassWave[#Headers],0)),ePool[Enemy Group ID]&amp;ePool[AffinityId]&amp;ePool[eClass],0)),"")</f>
        <v>4T_r2_Earth_Specter_e1</v>
      </c>
      <c r="M94" s="21" t="str">
        <f t="shared" si="27"/>
        <v/>
      </c>
      <c r="N94" t="str">
        <f t="array" ref="N94">IFERROR(INDEX(ePool[Enemy ID],MATCH($G94&amp;INDEX($E94:$F94,1,INDEX(Table12[],MATCH($I94,Table12[eCount],0),MATCH(N$1,Table12[#Headers],0)))&amp;INDEX(eClassWave[],MATCH($H94,eClassWave[eClassWave],0),MATCH(N$1,eClassWave[#Headers],0)),ePool[Enemy Group ID]&amp;ePool[AffinityId]&amp;ePool[eClass],0)),"")</f>
        <v/>
      </c>
      <c r="O94" s="21" t="str">
        <f t="shared" si="28"/>
        <v/>
      </c>
      <c r="P94" t="str">
        <f t="array" ref="P94">IFERROR(INDEX(ePool[Enemy ID],MATCH($G94&amp;INDEX($E94:$F94,1,INDEX(Table12[],MATCH($I94,Table12[eCount],0),MATCH(P$1,Table12[#Headers],0)))&amp;INDEX(eClassWave[],MATCH($H94,eClassWave[eClassWave],0),MATCH(P$1,eClassWave[#Headers],0)),ePool[Enemy Group ID]&amp;ePool[AffinityId]&amp;ePool[eClass],0)),"")</f>
        <v/>
      </c>
      <c r="Q94" s="21" t="str">
        <f t="shared" si="29"/>
        <v/>
      </c>
      <c r="R94" t="str">
        <f t="array" ref="R94">IFERROR(INDEX(ePool[Enemy ID],MATCH($G94&amp;INDEX($E94:$F94,1,INDEX(Table12[],MATCH($I94,Table12[eCount],0),MATCH(R$1,Table12[#Headers],0)))&amp;INDEX(eClassWave[],MATCH($H94,eClassWave[eClassWave],0),MATCH(R$1,eClassWave[#Headers],0)),ePool[Enemy Group ID]&amp;ePool[AffinityId]&amp;ePool[eClass],0)),"")</f>
        <v/>
      </c>
      <c r="S94" t="str">
        <f>IFERROR(INDEX(Table10[Size],MATCH(INDEX(Enemies!$X:$X,MATCH('Enemy Waves'!J94,Enemies!$A:$A,0)),Table10[ID],0)),"")</f>
        <v>S</v>
      </c>
      <c r="U94" t="str">
        <f>IFERROR(INDEX(Table10[Size],MATCH(INDEX(Enemies!$X:$X,MATCH('Enemy Waves'!L94,Enemies!$A:$A,0)),Table10[ID],0)),"")</f>
        <v>S</v>
      </c>
      <c r="W94" t="str">
        <f>IFERROR(INDEX(Table10[Size],MATCH(INDEX(Enemies!$X:$X,MATCH('Enemy Waves'!N94,Enemies!$A:$A,0)),Table10[ID],0)),"")</f>
        <v/>
      </c>
      <c r="Y94" t="str">
        <f>IFERROR(INDEX(Table10[Size],MATCH(INDEX(Enemies!$X:$X,MATCH('Enemy Waves'!P94,Enemies!$A:$A,0)),Table10[ID],0)),"")</f>
        <v/>
      </c>
      <c r="AA94" t="str">
        <f>IFERROR(INDEX(Table10[Size],MATCH(INDEX(Enemies!$X:$X,MATCH('Enemy Waves'!R94,Enemies!$A:$A,0)),Table10[ID],0)),"")</f>
        <v/>
      </c>
      <c r="AB94" s="52" t="str">
        <f>IF(COUNTIF(S94:AA94,"M")&gt;2,"!!!","")&amp;IFERROR(INDEX('OLD Mission Enemy Waves'!A:A,MATCH('Enemy Waves'!A94,'OLD Mission Enemy Waves'!D:D,0)),"--")</f>
        <v>32</v>
      </c>
      <c r="BI94" t="s">
        <v>412</v>
      </c>
    </row>
    <row r="95" spans="1:61">
      <c r="A95" s="29">
        <v>2320323</v>
      </c>
      <c r="B95" s="1" t="str">
        <f t="shared" si="24"/>
        <v>2T_r1_Earth_HorseArcher_e1, 4T_r2_Earth_Specter_e1</v>
      </c>
      <c r="C95" s="60" t="str">
        <f t="shared" si="25"/>
        <v>2SS</v>
      </c>
      <c r="E95">
        <f>INDEX('OLD Mission Enemy Waves'!K:K,MATCH('Enemy Waves'!$A95,'OLD Mission Enemy Waves'!$D:$D,0))</f>
        <v>2</v>
      </c>
      <c r="F95">
        <f>INDEX('OLD Mission Enemy Waves'!L:L,MATCH('Enemy Waves'!$A95,'OLD Mission Enemy Waves'!$D:$D,0))</f>
        <v>3</v>
      </c>
      <c r="G95">
        <f>INDEX('OLD Mission Enemy Waves'!M:M,MATCH('Enemy Waves'!$A95,'OLD Mission Enemy Waves'!$D:$D,0))</f>
        <v>2</v>
      </c>
      <c r="H95">
        <f>INDEX('OLD Mission Enemy Waves'!N:N,MATCH('Enemy Waves'!$A95,'OLD Mission Enemy Waves'!$D:$D,0))</f>
        <v>2101</v>
      </c>
      <c r="I95">
        <f t="shared" si="30"/>
        <v>2</v>
      </c>
      <c r="J95" t="str">
        <f t="array" ref="J95">IFERROR(INDEX(ePool[Enemy ID],MATCH($G95&amp;INDEX($E95:$F95,1,INDEX(Table12[],MATCH($I95,Table12[eCount],0),MATCH(J$1,Table12[#Headers],0)))&amp;INDEX(eClassWave[],MATCH($H95,eClassWave[eClassWave],0),MATCH(J$1,eClassWave[#Headers],0)),ePool[Enemy Group ID]&amp;ePool[AffinityId]&amp;ePool[eClass],0)),"")</f>
        <v>2T_r1_Earth_HorseArcher_e1</v>
      </c>
      <c r="K95" s="21" t="str">
        <f t="shared" si="26"/>
        <v xml:space="preserve">, </v>
      </c>
      <c r="L95" t="str">
        <f t="array" ref="L95">IFERROR(INDEX(ePool[Enemy ID],MATCH($G95&amp;INDEX($E95:$F95,1,INDEX(Table12[],MATCH($I95,Table12[eCount],0),MATCH(L$1,Table12[#Headers],0)))&amp;INDEX(eClassWave[],MATCH($H95,eClassWave[eClassWave],0),MATCH(L$1,eClassWave[#Headers],0)),ePool[Enemy Group ID]&amp;ePool[AffinityId]&amp;ePool[eClass],0)),"")</f>
        <v>4T_r2_Earth_Specter_e1</v>
      </c>
      <c r="M95" s="21" t="str">
        <f t="shared" si="27"/>
        <v/>
      </c>
      <c r="N95" t="str">
        <f t="array" ref="N95">IFERROR(INDEX(ePool[Enemy ID],MATCH($G95&amp;INDEX($E95:$F95,1,INDEX(Table12[],MATCH($I95,Table12[eCount],0),MATCH(N$1,Table12[#Headers],0)))&amp;INDEX(eClassWave[],MATCH($H95,eClassWave[eClassWave],0),MATCH(N$1,eClassWave[#Headers],0)),ePool[Enemy Group ID]&amp;ePool[AffinityId]&amp;ePool[eClass],0)),"")</f>
        <v/>
      </c>
      <c r="O95" s="21" t="str">
        <f t="shared" si="28"/>
        <v/>
      </c>
      <c r="P95" t="str">
        <f t="array" ref="P95">IFERROR(INDEX(ePool[Enemy ID],MATCH($G95&amp;INDEX($E95:$F95,1,INDEX(Table12[],MATCH($I95,Table12[eCount],0),MATCH(P$1,Table12[#Headers],0)))&amp;INDEX(eClassWave[],MATCH($H95,eClassWave[eClassWave],0),MATCH(P$1,eClassWave[#Headers],0)),ePool[Enemy Group ID]&amp;ePool[AffinityId]&amp;ePool[eClass],0)),"")</f>
        <v/>
      </c>
      <c r="Q95" s="21" t="str">
        <f t="shared" si="29"/>
        <v/>
      </c>
      <c r="R95" t="str">
        <f t="array" ref="R95">IFERROR(INDEX(ePool[Enemy ID],MATCH($G95&amp;INDEX($E95:$F95,1,INDEX(Table12[],MATCH($I95,Table12[eCount],0),MATCH(R$1,Table12[#Headers],0)))&amp;INDEX(eClassWave[],MATCH($H95,eClassWave[eClassWave],0),MATCH(R$1,eClassWave[#Headers],0)),ePool[Enemy Group ID]&amp;ePool[AffinityId]&amp;ePool[eClass],0)),"")</f>
        <v/>
      </c>
      <c r="S95" t="str">
        <f>IFERROR(INDEX(Table10[Size],MATCH(INDEX(Enemies!$X:$X,MATCH('Enemy Waves'!J95,Enemies!$A:$A,0)),Table10[ID],0)),"")</f>
        <v>S</v>
      </c>
      <c r="U95" t="str">
        <f>IFERROR(INDEX(Table10[Size],MATCH(INDEX(Enemies!$X:$X,MATCH('Enemy Waves'!L95,Enemies!$A:$A,0)),Table10[ID],0)),"")</f>
        <v>S</v>
      </c>
      <c r="W95" t="str">
        <f>IFERROR(INDEX(Table10[Size],MATCH(INDEX(Enemies!$X:$X,MATCH('Enemy Waves'!N95,Enemies!$A:$A,0)),Table10[ID],0)),"")</f>
        <v/>
      </c>
      <c r="Y95" t="str">
        <f>IFERROR(INDEX(Table10[Size],MATCH(INDEX(Enemies!$X:$X,MATCH('Enemy Waves'!P95,Enemies!$A:$A,0)),Table10[ID],0)),"")</f>
        <v/>
      </c>
      <c r="AA95" t="str">
        <f>IFERROR(INDEX(Table10[Size],MATCH(INDEX(Enemies!$X:$X,MATCH('Enemy Waves'!R95,Enemies!$A:$A,0)),Table10[ID],0)),"")</f>
        <v/>
      </c>
      <c r="AB95" s="52" t="str">
        <f>IF(COUNTIF(S95:AA95,"M")&gt;2,"!!!","")&amp;IFERROR(INDEX('OLD Mission Enemy Waves'!A:A,MATCH('Enemy Waves'!A95,'OLD Mission Enemy Waves'!D:D,0)),"--")</f>
        <v>32</v>
      </c>
      <c r="BI95" t="s">
        <v>412</v>
      </c>
    </row>
    <row r="96" spans="1:61">
      <c r="A96" s="29">
        <v>2320324</v>
      </c>
      <c r="B96" s="1" t="str">
        <f t="shared" si="24"/>
        <v>4T_r2_Water_Specter_e1, 2T_r1_Earth_HorseArcher_e1, 4T_r2_Water_Specter_e1</v>
      </c>
      <c r="C96" s="60" t="str">
        <f t="shared" si="25"/>
        <v>3SSS</v>
      </c>
      <c r="E96">
        <f>INDEX('OLD Mission Enemy Waves'!K:K,MATCH('Enemy Waves'!$A96,'OLD Mission Enemy Waves'!$D:$D,0))</f>
        <v>2</v>
      </c>
      <c r="F96">
        <f>INDEX('OLD Mission Enemy Waves'!L:L,MATCH('Enemy Waves'!$A96,'OLD Mission Enemy Waves'!$D:$D,0))</f>
        <v>3</v>
      </c>
      <c r="G96">
        <f>INDEX('OLD Mission Enemy Waves'!M:M,MATCH('Enemy Waves'!$A96,'OLD Mission Enemy Waves'!$D:$D,0))</f>
        <v>2</v>
      </c>
      <c r="H96">
        <f>INDEX('OLD Mission Enemy Waves'!N:N,MATCH('Enemy Waves'!$A96,'OLD Mission Enemy Waves'!$D:$D,0))</f>
        <v>3102</v>
      </c>
      <c r="I96">
        <f t="shared" si="30"/>
        <v>3</v>
      </c>
      <c r="J96" t="str">
        <f t="array" ref="J96">IFERROR(INDEX(ePool[Enemy ID],MATCH($G96&amp;INDEX($E96:$F96,1,INDEX(Table12[],MATCH($I96,Table12[eCount],0),MATCH(J$1,Table12[#Headers],0)))&amp;INDEX(eClassWave[],MATCH($H96,eClassWave[eClassWave],0),MATCH(J$1,eClassWave[#Headers],0)),ePool[Enemy Group ID]&amp;ePool[AffinityId]&amp;ePool[eClass],0)),"")</f>
        <v>4T_r2_Water_Specter_e1</v>
      </c>
      <c r="K96" s="21" t="str">
        <f t="shared" si="26"/>
        <v xml:space="preserve">, </v>
      </c>
      <c r="L96" t="str">
        <f t="array" ref="L96">IFERROR(INDEX(ePool[Enemy ID],MATCH($G96&amp;INDEX($E96:$F96,1,INDEX(Table12[],MATCH($I96,Table12[eCount],0),MATCH(L$1,Table12[#Headers],0)))&amp;INDEX(eClassWave[],MATCH($H96,eClassWave[eClassWave],0),MATCH(L$1,eClassWave[#Headers],0)),ePool[Enemy Group ID]&amp;ePool[AffinityId]&amp;ePool[eClass],0)),"")</f>
        <v>2T_r1_Earth_HorseArcher_e1</v>
      </c>
      <c r="M96" s="21" t="str">
        <f t="shared" si="27"/>
        <v xml:space="preserve">, </v>
      </c>
      <c r="N96" t="str">
        <f t="array" ref="N96">IFERROR(INDEX(ePool[Enemy ID],MATCH($G96&amp;INDEX($E96:$F96,1,INDEX(Table12[],MATCH($I96,Table12[eCount],0),MATCH(N$1,Table12[#Headers],0)))&amp;INDEX(eClassWave[],MATCH($H96,eClassWave[eClassWave],0),MATCH(N$1,eClassWave[#Headers],0)),ePool[Enemy Group ID]&amp;ePool[AffinityId]&amp;ePool[eClass],0)),"")</f>
        <v>4T_r2_Water_Specter_e1</v>
      </c>
      <c r="O96" s="21" t="str">
        <f t="shared" si="28"/>
        <v/>
      </c>
      <c r="P96" t="str">
        <f t="array" ref="P96">IFERROR(INDEX(ePool[Enemy ID],MATCH($G96&amp;INDEX($E96:$F96,1,INDEX(Table12[],MATCH($I96,Table12[eCount],0),MATCH(P$1,Table12[#Headers],0)))&amp;INDEX(eClassWave[],MATCH($H96,eClassWave[eClassWave],0),MATCH(P$1,eClassWave[#Headers],0)),ePool[Enemy Group ID]&amp;ePool[AffinityId]&amp;ePool[eClass],0)),"")</f>
        <v/>
      </c>
      <c r="Q96" s="21" t="str">
        <f t="shared" si="29"/>
        <v/>
      </c>
      <c r="R96" t="str">
        <f t="array" ref="R96">IFERROR(INDEX(ePool[Enemy ID],MATCH($G96&amp;INDEX($E96:$F96,1,INDEX(Table12[],MATCH($I96,Table12[eCount],0),MATCH(R$1,Table12[#Headers],0)))&amp;INDEX(eClassWave[],MATCH($H96,eClassWave[eClassWave],0),MATCH(R$1,eClassWave[#Headers],0)),ePool[Enemy Group ID]&amp;ePool[AffinityId]&amp;ePool[eClass],0)),"")</f>
        <v/>
      </c>
      <c r="S96" t="str">
        <f>IFERROR(INDEX(Table10[Size],MATCH(INDEX(Enemies!$X:$X,MATCH('Enemy Waves'!J96,Enemies!$A:$A,0)),Table10[ID],0)),"")</f>
        <v>S</v>
      </c>
      <c r="U96" t="str">
        <f>IFERROR(INDEX(Table10[Size],MATCH(INDEX(Enemies!$X:$X,MATCH('Enemy Waves'!L96,Enemies!$A:$A,0)),Table10[ID],0)),"")</f>
        <v>S</v>
      </c>
      <c r="W96" t="str">
        <f>IFERROR(INDEX(Table10[Size],MATCH(INDEX(Enemies!$X:$X,MATCH('Enemy Waves'!N96,Enemies!$A:$A,0)),Table10[ID],0)),"")</f>
        <v>S</v>
      </c>
      <c r="Y96" t="str">
        <f>IFERROR(INDEX(Table10[Size],MATCH(INDEX(Enemies!$X:$X,MATCH('Enemy Waves'!P96,Enemies!$A:$A,0)),Table10[ID],0)),"")</f>
        <v/>
      </c>
      <c r="AA96" t="str">
        <f>IFERROR(INDEX(Table10[Size],MATCH(INDEX(Enemies!$X:$X,MATCH('Enemy Waves'!R96,Enemies!$A:$A,0)),Table10[ID],0)),"")</f>
        <v/>
      </c>
      <c r="AB96" s="52" t="str">
        <f>IF(COUNTIF(S96:AA96,"M")&gt;2,"!!!","")&amp;IFERROR(INDEX('OLD Mission Enemy Waves'!A:A,MATCH('Enemy Waves'!A96,'OLD Mission Enemy Waves'!D:D,0)),"--")</f>
        <v>32</v>
      </c>
      <c r="BI96" t="s">
        <v>412</v>
      </c>
    </row>
    <row r="97" spans="1:61">
      <c r="A97" s="29">
        <v>3120331</v>
      </c>
      <c r="B97" s="1" t="str">
        <f t="shared" si="24"/>
        <v>2T_r1_Fire_Knight_e1, 4T_r2_Water_Specter_e1, 4T_r2_Water_Specter_e1, 2T_r1_Fire_Knight_e1</v>
      </c>
      <c r="C97" s="60" t="str">
        <f t="shared" si="25"/>
        <v>4MSSM</v>
      </c>
      <c r="E97">
        <f>INDEX('OLD Mission Enemy Waves'!K:K,MATCH('Enemy Waves'!$A97,'OLD Mission Enemy Waves'!$D:$D,0))</f>
        <v>3</v>
      </c>
      <c r="F97">
        <f>INDEX('OLD Mission Enemy Waves'!L:L,MATCH('Enemy Waves'!$A97,'OLD Mission Enemy Waves'!$D:$D,0))</f>
        <v>1</v>
      </c>
      <c r="G97">
        <f>INDEX('OLD Mission Enemy Waves'!M:M,MATCH('Enemy Waves'!$A97,'OLD Mission Enemy Waves'!$D:$D,0))</f>
        <v>2</v>
      </c>
      <c r="H97">
        <f>INDEX('OLD Mission Enemy Waves'!N:N,MATCH('Enemy Waves'!$A97,'OLD Mission Enemy Waves'!$D:$D,0))</f>
        <v>4202</v>
      </c>
      <c r="I97">
        <f t="shared" si="30"/>
        <v>4</v>
      </c>
      <c r="J97" t="str">
        <f t="array" ref="J97">IFERROR(INDEX(ePool[Enemy ID],MATCH($G97&amp;INDEX($E97:$F97,1,INDEX(Table12[],MATCH($I97,Table12[eCount],0),MATCH(J$1,Table12[#Headers],0)))&amp;INDEX(eClassWave[],MATCH($H97,eClassWave[eClassWave],0),MATCH(J$1,eClassWave[#Headers],0)),ePool[Enemy Group ID]&amp;ePool[AffinityId]&amp;ePool[eClass],0)),"")</f>
        <v>2T_r1_Fire_Knight_e1</v>
      </c>
      <c r="K97" s="21" t="str">
        <f t="shared" si="26"/>
        <v xml:space="preserve">, </v>
      </c>
      <c r="L97" t="str">
        <f t="array" ref="L97">IFERROR(INDEX(ePool[Enemy ID],MATCH($G97&amp;INDEX($E97:$F97,1,INDEX(Table12[],MATCH($I97,Table12[eCount],0),MATCH(L$1,Table12[#Headers],0)))&amp;INDEX(eClassWave[],MATCH($H97,eClassWave[eClassWave],0),MATCH(L$1,eClassWave[#Headers],0)),ePool[Enemy Group ID]&amp;ePool[AffinityId]&amp;ePool[eClass],0)),"")</f>
        <v>4T_r2_Water_Specter_e1</v>
      </c>
      <c r="M97" s="21" t="str">
        <f t="shared" si="27"/>
        <v xml:space="preserve">, </v>
      </c>
      <c r="N97" t="str">
        <f t="array" ref="N97">IFERROR(INDEX(ePool[Enemy ID],MATCH($G97&amp;INDEX($E97:$F97,1,INDEX(Table12[],MATCH($I97,Table12[eCount],0),MATCH(N$1,Table12[#Headers],0)))&amp;INDEX(eClassWave[],MATCH($H97,eClassWave[eClassWave],0),MATCH(N$1,eClassWave[#Headers],0)),ePool[Enemy Group ID]&amp;ePool[AffinityId]&amp;ePool[eClass],0)),"")</f>
        <v>4T_r2_Water_Specter_e1</v>
      </c>
      <c r="O97" s="21" t="str">
        <f t="shared" si="28"/>
        <v xml:space="preserve">, </v>
      </c>
      <c r="P97" t="str">
        <f t="array" ref="P97">IFERROR(INDEX(ePool[Enemy ID],MATCH($G97&amp;INDEX($E97:$F97,1,INDEX(Table12[],MATCH($I97,Table12[eCount],0),MATCH(P$1,Table12[#Headers],0)))&amp;INDEX(eClassWave[],MATCH($H97,eClassWave[eClassWave],0),MATCH(P$1,eClassWave[#Headers],0)),ePool[Enemy Group ID]&amp;ePool[AffinityId]&amp;ePool[eClass],0)),"")</f>
        <v>2T_r1_Fire_Knight_e1</v>
      </c>
      <c r="Q97" s="21" t="str">
        <f t="shared" si="29"/>
        <v/>
      </c>
      <c r="R97" t="str">
        <f t="array" ref="R97">IFERROR(INDEX(ePool[Enemy ID],MATCH($G97&amp;INDEX($E97:$F97,1,INDEX(Table12[],MATCH($I97,Table12[eCount],0),MATCH(R$1,Table12[#Headers],0)))&amp;INDEX(eClassWave[],MATCH($H97,eClassWave[eClassWave],0),MATCH(R$1,eClassWave[#Headers],0)),ePool[Enemy Group ID]&amp;ePool[AffinityId]&amp;ePool[eClass],0)),"")</f>
        <v/>
      </c>
      <c r="S97" t="str">
        <f>IFERROR(INDEX(Table10[Size],MATCH(INDEX(Enemies!$X:$X,MATCH('Enemy Waves'!J97,Enemies!$A:$A,0)),Table10[ID],0)),"")</f>
        <v>M</v>
      </c>
      <c r="U97" t="str">
        <f>IFERROR(INDEX(Table10[Size],MATCH(INDEX(Enemies!$X:$X,MATCH('Enemy Waves'!L97,Enemies!$A:$A,0)),Table10[ID],0)),"")</f>
        <v>S</v>
      </c>
      <c r="W97" t="str">
        <f>IFERROR(INDEX(Table10[Size],MATCH(INDEX(Enemies!$X:$X,MATCH('Enemy Waves'!N97,Enemies!$A:$A,0)),Table10[ID],0)),"")</f>
        <v>S</v>
      </c>
      <c r="Y97" t="str">
        <f>IFERROR(INDEX(Table10[Size],MATCH(INDEX(Enemies!$X:$X,MATCH('Enemy Waves'!P97,Enemies!$A:$A,0)),Table10[ID],0)),"")</f>
        <v>M</v>
      </c>
      <c r="AA97" t="str">
        <f>IFERROR(INDEX(Table10[Size],MATCH(INDEX(Enemies!$X:$X,MATCH('Enemy Waves'!R97,Enemies!$A:$A,0)),Table10[ID],0)),"")</f>
        <v/>
      </c>
      <c r="AB97" s="52" t="str">
        <f>IF(COUNTIF(S97:AA97,"M")&gt;2,"!!!","")&amp;IFERROR(INDEX('OLD Mission Enemy Waves'!A:A,MATCH('Enemy Waves'!A97,'OLD Mission Enemy Waves'!D:D,0)),"--")</f>
        <v>33</v>
      </c>
      <c r="BI97" t="s">
        <v>412</v>
      </c>
    </row>
    <row r="98" spans="1:61">
      <c r="A98" s="29">
        <v>3120332</v>
      </c>
      <c r="B98" s="1" t="str">
        <f t="shared" si="24"/>
        <v>4T_r2_Water_Specter_e1, 3T_r2_Fire_EmberMage_e1, 2T_r1_Water_Reaver_e1, 3T_r2_Fire_EmberMage_e1, 4T_r2_Water_Specter_e1</v>
      </c>
      <c r="C98" s="60" t="str">
        <f t="shared" si="25"/>
        <v>5SSSSS</v>
      </c>
      <c r="E98">
        <f>INDEX('OLD Mission Enemy Waves'!K:K,MATCH('Enemy Waves'!$A98,'OLD Mission Enemy Waves'!$D:$D,0))</f>
        <v>3</v>
      </c>
      <c r="F98">
        <f>INDEX('OLD Mission Enemy Waves'!L:L,MATCH('Enemy Waves'!$A98,'OLD Mission Enemy Waves'!$D:$D,0))</f>
        <v>1</v>
      </c>
      <c r="G98">
        <f>INDEX('OLD Mission Enemy Waves'!M:M,MATCH('Enemy Waves'!$A98,'OLD Mission Enemy Waves'!$D:$D,0))</f>
        <v>2</v>
      </c>
      <c r="H98">
        <f>INDEX('OLD Mission Enemy Waves'!N:N,MATCH('Enemy Waves'!$A98,'OLD Mission Enemy Waves'!$D:$D,0))</f>
        <v>5122</v>
      </c>
      <c r="I98">
        <f t="shared" si="30"/>
        <v>5</v>
      </c>
      <c r="J98" t="str">
        <f t="array" ref="J98">IFERROR(INDEX(ePool[Enemy ID],MATCH($G98&amp;INDEX($E98:$F98,1,INDEX(Table12[],MATCH($I98,Table12[eCount],0),MATCH(J$1,Table12[#Headers],0)))&amp;INDEX(eClassWave[],MATCH($H98,eClassWave[eClassWave],0),MATCH(J$1,eClassWave[#Headers],0)),ePool[Enemy Group ID]&amp;ePool[AffinityId]&amp;ePool[eClass],0)),"")</f>
        <v>4T_r2_Water_Specter_e1</v>
      </c>
      <c r="K98" s="21" t="str">
        <f t="shared" si="26"/>
        <v xml:space="preserve">, </v>
      </c>
      <c r="L98" t="str">
        <f t="array" ref="L98">IFERROR(INDEX(ePool[Enemy ID],MATCH($G98&amp;INDEX($E98:$F98,1,INDEX(Table12[],MATCH($I98,Table12[eCount],0),MATCH(L$1,Table12[#Headers],0)))&amp;INDEX(eClassWave[],MATCH($H98,eClassWave[eClassWave],0),MATCH(L$1,eClassWave[#Headers],0)),ePool[Enemy Group ID]&amp;ePool[AffinityId]&amp;ePool[eClass],0)),"")</f>
        <v>3T_r2_Fire_EmberMage_e1</v>
      </c>
      <c r="M98" s="21" t="str">
        <f t="shared" si="27"/>
        <v xml:space="preserve">, </v>
      </c>
      <c r="N98" t="str">
        <f t="array" ref="N98">IFERROR(INDEX(ePool[Enemy ID],MATCH($G98&amp;INDEX($E98:$F98,1,INDEX(Table12[],MATCH($I98,Table12[eCount],0),MATCH(N$1,Table12[#Headers],0)))&amp;INDEX(eClassWave[],MATCH($H98,eClassWave[eClassWave],0),MATCH(N$1,eClassWave[#Headers],0)),ePool[Enemy Group ID]&amp;ePool[AffinityId]&amp;ePool[eClass],0)),"")</f>
        <v>2T_r1_Water_Reaver_e1</v>
      </c>
      <c r="O98" s="21" t="str">
        <f t="shared" si="28"/>
        <v xml:space="preserve">, </v>
      </c>
      <c r="P98" t="str">
        <f t="array" ref="P98">IFERROR(INDEX(ePool[Enemy ID],MATCH($G98&amp;INDEX($E98:$F98,1,INDEX(Table12[],MATCH($I98,Table12[eCount],0),MATCH(P$1,Table12[#Headers],0)))&amp;INDEX(eClassWave[],MATCH($H98,eClassWave[eClassWave],0),MATCH(P$1,eClassWave[#Headers],0)),ePool[Enemy Group ID]&amp;ePool[AffinityId]&amp;ePool[eClass],0)),"")</f>
        <v>3T_r2_Fire_EmberMage_e1</v>
      </c>
      <c r="Q98" s="21" t="str">
        <f t="shared" si="29"/>
        <v xml:space="preserve">, </v>
      </c>
      <c r="R98" t="str">
        <f t="array" ref="R98">IFERROR(INDEX(ePool[Enemy ID],MATCH($G98&amp;INDEX($E98:$F98,1,INDEX(Table12[],MATCH($I98,Table12[eCount],0),MATCH(R$1,Table12[#Headers],0)))&amp;INDEX(eClassWave[],MATCH($H98,eClassWave[eClassWave],0),MATCH(R$1,eClassWave[#Headers],0)),ePool[Enemy Group ID]&amp;ePool[AffinityId]&amp;ePool[eClass],0)),"")</f>
        <v>4T_r2_Water_Specter_e1</v>
      </c>
      <c r="S98" t="str">
        <f>IFERROR(INDEX(Table10[Size],MATCH(INDEX(Enemies!$X:$X,MATCH('Enemy Waves'!J98,Enemies!$A:$A,0)),Table10[ID],0)),"")</f>
        <v>S</v>
      </c>
      <c r="U98" t="str">
        <f>IFERROR(INDEX(Table10[Size],MATCH(INDEX(Enemies!$X:$X,MATCH('Enemy Waves'!L98,Enemies!$A:$A,0)),Table10[ID],0)),"")</f>
        <v>S</v>
      </c>
      <c r="W98" t="str">
        <f>IFERROR(INDEX(Table10[Size],MATCH(INDEX(Enemies!$X:$X,MATCH('Enemy Waves'!N98,Enemies!$A:$A,0)),Table10[ID],0)),"")</f>
        <v>S</v>
      </c>
      <c r="Y98" t="str">
        <f>IFERROR(INDEX(Table10[Size],MATCH(INDEX(Enemies!$X:$X,MATCH('Enemy Waves'!P98,Enemies!$A:$A,0)),Table10[ID],0)),"")</f>
        <v>S</v>
      </c>
      <c r="AA98" t="str">
        <f>IFERROR(INDEX(Table10[Size],MATCH(INDEX(Enemies!$X:$X,MATCH('Enemy Waves'!R98,Enemies!$A:$A,0)),Table10[ID],0)),"")</f>
        <v>S</v>
      </c>
      <c r="AB98" s="52" t="str">
        <f>IF(COUNTIF(S98:AA98,"M")&gt;2,"!!!","")&amp;IFERROR(INDEX('OLD Mission Enemy Waves'!A:A,MATCH('Enemy Waves'!A98,'OLD Mission Enemy Waves'!D:D,0)),"--")</f>
        <v>33</v>
      </c>
      <c r="BI98" t="s">
        <v>412</v>
      </c>
    </row>
    <row r="99" spans="1:61">
      <c r="A99" s="29">
        <v>3120341</v>
      </c>
      <c r="B99" s="1" t="str">
        <f t="shared" si="24"/>
        <v>3T_r2_Fire_EmberMage_e1, 4T_r2_Water_Specter_e1, 4T_r2_Water_Specter_e1, 3T_r2_Fire_EmberMage_e1</v>
      </c>
      <c r="C99" s="60" t="str">
        <f t="shared" si="25"/>
        <v>4SSSS</v>
      </c>
      <c r="E99">
        <f>INDEX('OLD Mission Enemy Waves'!K:K,MATCH('Enemy Waves'!$A99,'OLD Mission Enemy Waves'!$D:$D,0))</f>
        <v>3</v>
      </c>
      <c r="F99">
        <f>INDEX('OLD Mission Enemy Waves'!L:L,MATCH('Enemy Waves'!$A99,'OLD Mission Enemy Waves'!$D:$D,0))</f>
        <v>1</v>
      </c>
      <c r="G99">
        <f>INDEX('OLD Mission Enemy Waves'!M:M,MATCH('Enemy Waves'!$A99,'OLD Mission Enemy Waves'!$D:$D,0))</f>
        <v>2</v>
      </c>
      <c r="H99">
        <f>INDEX('OLD Mission Enemy Waves'!N:N,MATCH('Enemy Waves'!$A99,'OLD Mission Enemy Waves'!$D:$D,0))</f>
        <v>4022</v>
      </c>
      <c r="I99">
        <f t="shared" si="30"/>
        <v>4</v>
      </c>
      <c r="J99" t="str">
        <f t="array" ref="J99">IFERROR(INDEX(ePool[Enemy ID],MATCH($G99&amp;INDEX($E99:$F99,1,INDEX(Table12[],MATCH($I99,Table12[eCount],0),MATCH(J$1,Table12[#Headers],0)))&amp;INDEX(eClassWave[],MATCH($H99,eClassWave[eClassWave],0),MATCH(J$1,eClassWave[#Headers],0)),ePool[Enemy Group ID]&amp;ePool[AffinityId]&amp;ePool[eClass],0)),"")</f>
        <v>3T_r2_Fire_EmberMage_e1</v>
      </c>
      <c r="K99" s="21" t="str">
        <f t="shared" si="26"/>
        <v xml:space="preserve">, </v>
      </c>
      <c r="L99" t="str">
        <f t="array" ref="L99">IFERROR(INDEX(ePool[Enemy ID],MATCH($G99&amp;INDEX($E99:$F99,1,INDEX(Table12[],MATCH($I99,Table12[eCount],0),MATCH(L$1,Table12[#Headers],0)))&amp;INDEX(eClassWave[],MATCH($H99,eClassWave[eClassWave],0),MATCH(L$1,eClassWave[#Headers],0)),ePool[Enemy Group ID]&amp;ePool[AffinityId]&amp;ePool[eClass],0)),"")</f>
        <v>4T_r2_Water_Specter_e1</v>
      </c>
      <c r="M99" s="21" t="str">
        <f t="shared" si="27"/>
        <v xml:space="preserve">, </v>
      </c>
      <c r="N99" t="str">
        <f t="array" ref="N99">IFERROR(INDEX(ePool[Enemy ID],MATCH($G99&amp;INDEX($E99:$F99,1,INDEX(Table12[],MATCH($I99,Table12[eCount],0),MATCH(N$1,Table12[#Headers],0)))&amp;INDEX(eClassWave[],MATCH($H99,eClassWave[eClassWave],0),MATCH(N$1,eClassWave[#Headers],0)),ePool[Enemy Group ID]&amp;ePool[AffinityId]&amp;ePool[eClass],0)),"")</f>
        <v>4T_r2_Water_Specter_e1</v>
      </c>
      <c r="O99" s="21" t="str">
        <f t="shared" si="28"/>
        <v xml:space="preserve">, </v>
      </c>
      <c r="P99" t="str">
        <f t="array" ref="P99">IFERROR(INDEX(ePool[Enemy ID],MATCH($G99&amp;INDEX($E99:$F99,1,INDEX(Table12[],MATCH($I99,Table12[eCount],0),MATCH(P$1,Table12[#Headers],0)))&amp;INDEX(eClassWave[],MATCH($H99,eClassWave[eClassWave],0),MATCH(P$1,eClassWave[#Headers],0)),ePool[Enemy Group ID]&amp;ePool[AffinityId]&amp;ePool[eClass],0)),"")</f>
        <v>3T_r2_Fire_EmberMage_e1</v>
      </c>
      <c r="Q99" s="21" t="str">
        <f t="shared" si="29"/>
        <v/>
      </c>
      <c r="R99" t="str">
        <f t="array" ref="R99">IFERROR(INDEX(ePool[Enemy ID],MATCH($G99&amp;INDEX($E99:$F99,1,INDEX(Table12[],MATCH($I99,Table12[eCount],0),MATCH(R$1,Table12[#Headers],0)))&amp;INDEX(eClassWave[],MATCH($H99,eClassWave[eClassWave],0),MATCH(R$1,eClassWave[#Headers],0)),ePool[Enemy Group ID]&amp;ePool[AffinityId]&amp;ePool[eClass],0)),"")</f>
        <v/>
      </c>
      <c r="S99" t="str">
        <f>IFERROR(INDEX(Table10[Size],MATCH(INDEX(Enemies!$X:$X,MATCH('Enemy Waves'!J99,Enemies!$A:$A,0)),Table10[ID],0)),"")</f>
        <v>S</v>
      </c>
      <c r="U99" t="str">
        <f>IFERROR(INDEX(Table10[Size],MATCH(INDEX(Enemies!$X:$X,MATCH('Enemy Waves'!L99,Enemies!$A:$A,0)),Table10[ID],0)),"")</f>
        <v>S</v>
      </c>
      <c r="W99" t="str">
        <f>IFERROR(INDEX(Table10[Size],MATCH(INDEX(Enemies!$X:$X,MATCH('Enemy Waves'!N99,Enemies!$A:$A,0)),Table10[ID],0)),"")</f>
        <v>S</v>
      </c>
      <c r="Y99" t="str">
        <f>IFERROR(INDEX(Table10[Size],MATCH(INDEX(Enemies!$X:$X,MATCH('Enemy Waves'!P99,Enemies!$A:$A,0)),Table10[ID],0)),"")</f>
        <v>S</v>
      </c>
      <c r="AA99" t="str">
        <f>IFERROR(INDEX(Table10[Size],MATCH(INDEX(Enemies!$X:$X,MATCH('Enemy Waves'!R99,Enemies!$A:$A,0)),Table10[ID],0)),"")</f>
        <v/>
      </c>
      <c r="AB99" s="52" t="str">
        <f>IF(COUNTIF(S99:AA99,"M")&gt;2,"!!!","")&amp;IFERROR(INDEX('OLD Mission Enemy Waves'!A:A,MATCH('Enemy Waves'!A99,'OLD Mission Enemy Waves'!D:D,0)),"--")</f>
        <v>34</v>
      </c>
      <c r="BI99" t="s">
        <v>412</v>
      </c>
    </row>
    <row r="100" spans="1:61">
      <c r="A100" s="29">
        <v>3120342</v>
      </c>
      <c r="B100" s="1" t="str">
        <f t="shared" si="24"/>
        <v>2T_r1_Water_Reaver_e1, 4T_r2_Water_Specter_e1</v>
      </c>
      <c r="C100" s="60" t="str">
        <f t="shared" si="25"/>
        <v>2SS</v>
      </c>
      <c r="E100">
        <f>INDEX('OLD Mission Enemy Waves'!K:K,MATCH('Enemy Waves'!$A100,'OLD Mission Enemy Waves'!$D:$D,0))</f>
        <v>3</v>
      </c>
      <c r="F100">
        <f>INDEX('OLD Mission Enemy Waves'!L:L,MATCH('Enemy Waves'!$A100,'OLD Mission Enemy Waves'!$D:$D,0))</f>
        <v>1</v>
      </c>
      <c r="G100">
        <f>INDEX('OLD Mission Enemy Waves'!M:M,MATCH('Enemy Waves'!$A100,'OLD Mission Enemy Waves'!$D:$D,0))</f>
        <v>2</v>
      </c>
      <c r="H100">
        <f>INDEX('OLD Mission Enemy Waves'!N:N,MATCH('Enemy Waves'!$A100,'OLD Mission Enemy Waves'!$D:$D,0))</f>
        <v>2101</v>
      </c>
      <c r="I100">
        <f t="shared" si="30"/>
        <v>2</v>
      </c>
      <c r="J100" t="str">
        <f t="array" ref="J100">IFERROR(INDEX(ePool[Enemy ID],MATCH($G100&amp;INDEX($E100:$F100,1,INDEX(Table12[],MATCH($I100,Table12[eCount],0),MATCH(J$1,Table12[#Headers],0)))&amp;INDEX(eClassWave[],MATCH($H100,eClassWave[eClassWave],0),MATCH(J$1,eClassWave[#Headers],0)),ePool[Enemy Group ID]&amp;ePool[AffinityId]&amp;ePool[eClass],0)),"")</f>
        <v>2T_r1_Water_Reaver_e1</v>
      </c>
      <c r="K100" s="21" t="str">
        <f t="shared" si="26"/>
        <v xml:space="preserve">, </v>
      </c>
      <c r="L100" t="str">
        <f t="array" ref="L100">IFERROR(INDEX(ePool[Enemy ID],MATCH($G100&amp;INDEX($E100:$F100,1,INDEX(Table12[],MATCH($I100,Table12[eCount],0),MATCH(L$1,Table12[#Headers],0)))&amp;INDEX(eClassWave[],MATCH($H100,eClassWave[eClassWave],0),MATCH(L$1,eClassWave[#Headers],0)),ePool[Enemy Group ID]&amp;ePool[AffinityId]&amp;ePool[eClass],0)),"")</f>
        <v>4T_r2_Water_Specter_e1</v>
      </c>
      <c r="M100" s="21" t="str">
        <f t="shared" si="27"/>
        <v/>
      </c>
      <c r="N100" t="str">
        <f t="array" ref="N100">IFERROR(INDEX(ePool[Enemy ID],MATCH($G100&amp;INDEX($E100:$F100,1,INDEX(Table12[],MATCH($I100,Table12[eCount],0),MATCH(N$1,Table12[#Headers],0)))&amp;INDEX(eClassWave[],MATCH($H100,eClassWave[eClassWave],0),MATCH(N$1,eClassWave[#Headers],0)),ePool[Enemy Group ID]&amp;ePool[AffinityId]&amp;ePool[eClass],0)),"")</f>
        <v/>
      </c>
      <c r="O100" s="21" t="str">
        <f t="shared" si="28"/>
        <v/>
      </c>
      <c r="P100" t="str">
        <f t="array" ref="P100">IFERROR(INDEX(ePool[Enemy ID],MATCH($G100&amp;INDEX($E100:$F100,1,INDEX(Table12[],MATCH($I100,Table12[eCount],0),MATCH(P$1,Table12[#Headers],0)))&amp;INDEX(eClassWave[],MATCH($H100,eClassWave[eClassWave],0),MATCH(P$1,eClassWave[#Headers],0)),ePool[Enemy Group ID]&amp;ePool[AffinityId]&amp;ePool[eClass],0)),"")</f>
        <v/>
      </c>
      <c r="Q100" s="21" t="str">
        <f t="shared" si="29"/>
        <v/>
      </c>
      <c r="R100" t="str">
        <f t="array" ref="R100">IFERROR(INDEX(ePool[Enemy ID],MATCH($G100&amp;INDEX($E100:$F100,1,INDEX(Table12[],MATCH($I100,Table12[eCount],0),MATCH(R$1,Table12[#Headers],0)))&amp;INDEX(eClassWave[],MATCH($H100,eClassWave[eClassWave],0),MATCH(R$1,eClassWave[#Headers],0)),ePool[Enemy Group ID]&amp;ePool[AffinityId]&amp;ePool[eClass],0)),"")</f>
        <v/>
      </c>
      <c r="S100" t="str">
        <f>IFERROR(INDEX(Table10[Size],MATCH(INDEX(Enemies!$X:$X,MATCH('Enemy Waves'!J100,Enemies!$A:$A,0)),Table10[ID],0)),"")</f>
        <v>S</v>
      </c>
      <c r="U100" t="str">
        <f>IFERROR(INDEX(Table10[Size],MATCH(INDEX(Enemies!$X:$X,MATCH('Enemy Waves'!L100,Enemies!$A:$A,0)),Table10[ID],0)),"")</f>
        <v>S</v>
      </c>
      <c r="W100" t="str">
        <f>IFERROR(INDEX(Table10[Size],MATCH(INDEX(Enemies!$X:$X,MATCH('Enemy Waves'!N100,Enemies!$A:$A,0)),Table10[ID],0)),"")</f>
        <v/>
      </c>
      <c r="Y100" t="str">
        <f>IFERROR(INDEX(Table10[Size],MATCH(INDEX(Enemies!$X:$X,MATCH('Enemy Waves'!P100,Enemies!$A:$A,0)),Table10[ID],0)),"")</f>
        <v/>
      </c>
      <c r="AA100" t="str">
        <f>IFERROR(INDEX(Table10[Size],MATCH(INDEX(Enemies!$X:$X,MATCH('Enemy Waves'!R100,Enemies!$A:$A,0)),Table10[ID],0)),"")</f>
        <v/>
      </c>
      <c r="AB100" s="52" t="str">
        <f>IF(COUNTIF(S100:AA100,"M")&gt;2,"!!!","")&amp;IFERROR(INDEX('OLD Mission Enemy Waves'!A:A,MATCH('Enemy Waves'!A100,'OLD Mission Enemy Waves'!D:D,0)),"--")</f>
        <v>34</v>
      </c>
      <c r="BI100" t="s">
        <v>412</v>
      </c>
    </row>
    <row r="101" spans="1:61">
      <c r="A101" s="29">
        <v>3120343</v>
      </c>
      <c r="B101" s="1" t="str">
        <f t="shared" si="24"/>
        <v>3T_r2_Fire_EmberMage_e1, 3T_r2_Water_Wizard_e1, 3T_r2_Water_Wizard_e1, 3T_r2_Fire_EmberMage_e1</v>
      </c>
      <c r="C101" s="60" t="str">
        <f t="shared" si="25"/>
        <v>4SMMS</v>
      </c>
      <c r="E101">
        <f>INDEX('OLD Mission Enemy Waves'!K:K,MATCH('Enemy Waves'!$A101,'OLD Mission Enemy Waves'!$D:$D,0))</f>
        <v>3</v>
      </c>
      <c r="F101">
        <f>INDEX('OLD Mission Enemy Waves'!L:L,MATCH('Enemy Waves'!$A101,'OLD Mission Enemy Waves'!$D:$D,0))</f>
        <v>1</v>
      </c>
      <c r="G101">
        <f>INDEX('OLD Mission Enemy Waves'!M:M,MATCH('Enemy Waves'!$A101,'OLD Mission Enemy Waves'!$D:$D,0))</f>
        <v>2</v>
      </c>
      <c r="H101">
        <f>INDEX('OLD Mission Enemy Waves'!N:N,MATCH('Enemy Waves'!$A101,'OLD Mission Enemy Waves'!$D:$D,0))</f>
        <v>4040</v>
      </c>
      <c r="I101">
        <f t="shared" si="30"/>
        <v>4</v>
      </c>
      <c r="J101" t="str">
        <f t="array" ref="J101">IFERROR(INDEX(ePool[Enemy ID],MATCH($G101&amp;INDEX($E101:$F101,1,INDEX(Table12[],MATCH($I101,Table12[eCount],0),MATCH(J$1,Table12[#Headers],0)))&amp;INDEX(eClassWave[],MATCH($H101,eClassWave[eClassWave],0),MATCH(J$1,eClassWave[#Headers],0)),ePool[Enemy Group ID]&amp;ePool[AffinityId]&amp;ePool[eClass],0)),"")</f>
        <v>3T_r2_Fire_EmberMage_e1</v>
      </c>
      <c r="K101" s="21" t="str">
        <f t="shared" si="26"/>
        <v xml:space="preserve">, </v>
      </c>
      <c r="L101" t="str">
        <f t="array" ref="L101">IFERROR(INDEX(ePool[Enemy ID],MATCH($G101&amp;INDEX($E101:$F101,1,INDEX(Table12[],MATCH($I101,Table12[eCount],0),MATCH(L$1,Table12[#Headers],0)))&amp;INDEX(eClassWave[],MATCH($H101,eClassWave[eClassWave],0),MATCH(L$1,eClassWave[#Headers],0)),ePool[Enemy Group ID]&amp;ePool[AffinityId]&amp;ePool[eClass],0)),"")</f>
        <v>3T_r2_Water_Wizard_e1</v>
      </c>
      <c r="M101" s="21" t="str">
        <f t="shared" si="27"/>
        <v xml:space="preserve">, </v>
      </c>
      <c r="N101" t="str">
        <f t="array" ref="N101">IFERROR(INDEX(ePool[Enemy ID],MATCH($G101&amp;INDEX($E101:$F101,1,INDEX(Table12[],MATCH($I101,Table12[eCount],0),MATCH(N$1,Table12[#Headers],0)))&amp;INDEX(eClassWave[],MATCH($H101,eClassWave[eClassWave],0),MATCH(N$1,eClassWave[#Headers],0)),ePool[Enemy Group ID]&amp;ePool[AffinityId]&amp;ePool[eClass],0)),"")</f>
        <v>3T_r2_Water_Wizard_e1</v>
      </c>
      <c r="O101" s="21" t="str">
        <f t="shared" si="28"/>
        <v xml:space="preserve">, </v>
      </c>
      <c r="P101" t="str">
        <f t="array" ref="P101">IFERROR(INDEX(ePool[Enemy ID],MATCH($G101&amp;INDEX($E101:$F101,1,INDEX(Table12[],MATCH($I101,Table12[eCount],0),MATCH(P$1,Table12[#Headers],0)))&amp;INDEX(eClassWave[],MATCH($H101,eClassWave[eClassWave],0),MATCH(P$1,eClassWave[#Headers],0)),ePool[Enemy Group ID]&amp;ePool[AffinityId]&amp;ePool[eClass],0)),"")</f>
        <v>3T_r2_Fire_EmberMage_e1</v>
      </c>
      <c r="Q101" s="21" t="str">
        <f t="shared" si="29"/>
        <v/>
      </c>
      <c r="R101" t="str">
        <f t="array" ref="R101">IFERROR(INDEX(ePool[Enemy ID],MATCH($G101&amp;INDEX($E101:$F101,1,INDEX(Table12[],MATCH($I101,Table12[eCount],0),MATCH(R$1,Table12[#Headers],0)))&amp;INDEX(eClassWave[],MATCH($H101,eClassWave[eClassWave],0),MATCH(R$1,eClassWave[#Headers],0)),ePool[Enemy Group ID]&amp;ePool[AffinityId]&amp;ePool[eClass],0)),"")</f>
        <v/>
      </c>
      <c r="S101" t="str">
        <f>IFERROR(INDEX(Table10[Size],MATCH(INDEX(Enemies!$X:$X,MATCH('Enemy Waves'!J101,Enemies!$A:$A,0)),Table10[ID],0)),"")</f>
        <v>S</v>
      </c>
      <c r="U101" t="str">
        <f>IFERROR(INDEX(Table10[Size],MATCH(INDEX(Enemies!$X:$X,MATCH('Enemy Waves'!L101,Enemies!$A:$A,0)),Table10[ID],0)),"")</f>
        <v>M</v>
      </c>
      <c r="W101" t="str">
        <f>IFERROR(INDEX(Table10[Size],MATCH(INDEX(Enemies!$X:$X,MATCH('Enemy Waves'!N101,Enemies!$A:$A,0)),Table10[ID],0)),"")</f>
        <v>M</v>
      </c>
      <c r="Y101" t="str">
        <f>IFERROR(INDEX(Table10[Size],MATCH(INDEX(Enemies!$X:$X,MATCH('Enemy Waves'!P101,Enemies!$A:$A,0)),Table10[ID],0)),"")</f>
        <v>S</v>
      </c>
      <c r="AA101" t="str">
        <f>IFERROR(INDEX(Table10[Size],MATCH(INDEX(Enemies!$X:$X,MATCH('Enemy Waves'!R101,Enemies!$A:$A,0)),Table10[ID],0)),"")</f>
        <v/>
      </c>
      <c r="AB101" s="52" t="str">
        <f>IF(COUNTIF(S101:AA101,"M")&gt;2,"!!!","")&amp;IFERROR(INDEX('OLD Mission Enemy Waves'!A:A,MATCH('Enemy Waves'!A101,'OLD Mission Enemy Waves'!D:D,0)),"--")</f>
        <v>34</v>
      </c>
      <c r="BI101" t="s">
        <v>412</v>
      </c>
    </row>
    <row r="102" spans="1:61">
      <c r="A102" s="29">
        <v>3120351</v>
      </c>
      <c r="B102" s="1" t="str">
        <f t="shared" si="24"/>
        <v>3T_r2_Water_Wizard_e1, 3T_r2_Water_Wizard_e1</v>
      </c>
      <c r="C102" s="60" t="str">
        <f t="shared" si="25"/>
        <v>2MM</v>
      </c>
      <c r="E102">
        <f>INDEX('OLD Mission Enemy Waves'!K:K,MATCH('Enemy Waves'!$A102,'OLD Mission Enemy Waves'!$D:$D,0))</f>
        <v>3</v>
      </c>
      <c r="F102">
        <f>INDEX('OLD Mission Enemy Waves'!L:L,MATCH('Enemy Waves'!$A102,'OLD Mission Enemy Waves'!$D:$D,0))</f>
        <v>1</v>
      </c>
      <c r="G102">
        <f>INDEX('OLD Mission Enemy Waves'!M:M,MATCH('Enemy Waves'!$A102,'OLD Mission Enemy Waves'!$D:$D,0))</f>
        <v>2</v>
      </c>
      <c r="H102">
        <f>INDEX('OLD Mission Enemy Waves'!N:N,MATCH('Enemy Waves'!$A102,'OLD Mission Enemy Waves'!$D:$D,0))</f>
        <v>2020</v>
      </c>
      <c r="I102">
        <f t="shared" si="30"/>
        <v>2</v>
      </c>
      <c r="J102" t="str">
        <f t="array" ref="J102">IFERROR(INDEX(ePool[Enemy ID],MATCH($G102&amp;INDEX($E102:$F102,1,INDEX(Table12[],MATCH($I102,Table12[eCount],0),MATCH(J$1,Table12[#Headers],0)))&amp;INDEX(eClassWave[],MATCH($H102,eClassWave[eClassWave],0),MATCH(J$1,eClassWave[#Headers],0)),ePool[Enemy Group ID]&amp;ePool[AffinityId]&amp;ePool[eClass],0)),"")</f>
        <v>3T_r2_Water_Wizard_e1</v>
      </c>
      <c r="K102" s="21" t="str">
        <f t="shared" si="26"/>
        <v xml:space="preserve">, </v>
      </c>
      <c r="L102" t="str">
        <f t="array" ref="L102">IFERROR(INDEX(ePool[Enemy ID],MATCH($G102&amp;INDEX($E102:$F102,1,INDEX(Table12[],MATCH($I102,Table12[eCount],0),MATCH(L$1,Table12[#Headers],0)))&amp;INDEX(eClassWave[],MATCH($H102,eClassWave[eClassWave],0),MATCH(L$1,eClassWave[#Headers],0)),ePool[Enemy Group ID]&amp;ePool[AffinityId]&amp;ePool[eClass],0)),"")</f>
        <v>3T_r2_Water_Wizard_e1</v>
      </c>
      <c r="M102" s="21" t="str">
        <f t="shared" si="27"/>
        <v/>
      </c>
      <c r="N102" t="str">
        <f t="array" ref="N102">IFERROR(INDEX(ePool[Enemy ID],MATCH($G102&amp;INDEX($E102:$F102,1,INDEX(Table12[],MATCH($I102,Table12[eCount],0),MATCH(N$1,Table12[#Headers],0)))&amp;INDEX(eClassWave[],MATCH($H102,eClassWave[eClassWave],0),MATCH(N$1,eClassWave[#Headers],0)),ePool[Enemy Group ID]&amp;ePool[AffinityId]&amp;ePool[eClass],0)),"")</f>
        <v/>
      </c>
      <c r="O102" s="21" t="str">
        <f t="shared" si="28"/>
        <v/>
      </c>
      <c r="P102" t="str">
        <f t="array" ref="P102">IFERROR(INDEX(ePool[Enemy ID],MATCH($G102&amp;INDEX($E102:$F102,1,INDEX(Table12[],MATCH($I102,Table12[eCount],0),MATCH(P$1,Table12[#Headers],0)))&amp;INDEX(eClassWave[],MATCH($H102,eClassWave[eClassWave],0),MATCH(P$1,eClassWave[#Headers],0)),ePool[Enemy Group ID]&amp;ePool[AffinityId]&amp;ePool[eClass],0)),"")</f>
        <v/>
      </c>
      <c r="Q102" s="21" t="str">
        <f t="shared" si="29"/>
        <v/>
      </c>
      <c r="R102" t="str">
        <f t="array" ref="R102">IFERROR(INDEX(ePool[Enemy ID],MATCH($G102&amp;INDEX($E102:$F102,1,INDEX(Table12[],MATCH($I102,Table12[eCount],0),MATCH(R$1,Table12[#Headers],0)))&amp;INDEX(eClassWave[],MATCH($H102,eClassWave[eClassWave],0),MATCH(R$1,eClassWave[#Headers],0)),ePool[Enemy Group ID]&amp;ePool[AffinityId]&amp;ePool[eClass],0)),"")</f>
        <v/>
      </c>
      <c r="S102" t="str">
        <f>IFERROR(INDEX(Table10[Size],MATCH(INDEX(Enemies!$X:$X,MATCH('Enemy Waves'!J102,Enemies!$A:$A,0)),Table10[ID],0)),"")</f>
        <v>M</v>
      </c>
      <c r="U102" t="str">
        <f>IFERROR(INDEX(Table10[Size],MATCH(INDEX(Enemies!$X:$X,MATCH('Enemy Waves'!L102,Enemies!$A:$A,0)),Table10[ID],0)),"")</f>
        <v>M</v>
      </c>
      <c r="W102" t="str">
        <f>IFERROR(INDEX(Table10[Size],MATCH(INDEX(Enemies!$X:$X,MATCH('Enemy Waves'!N102,Enemies!$A:$A,0)),Table10[ID],0)),"")</f>
        <v/>
      </c>
      <c r="Y102" t="str">
        <f>IFERROR(INDEX(Table10[Size],MATCH(INDEX(Enemies!$X:$X,MATCH('Enemy Waves'!P102,Enemies!$A:$A,0)),Table10[ID],0)),"")</f>
        <v/>
      </c>
      <c r="AA102" t="str">
        <f>IFERROR(INDEX(Table10[Size],MATCH(INDEX(Enemies!$X:$X,MATCH('Enemy Waves'!R102,Enemies!$A:$A,0)),Table10[ID],0)),"")</f>
        <v/>
      </c>
      <c r="AB102" s="52" t="str">
        <f>IF(COUNTIF(S102:AA102,"M")&gt;2,"!!!","")&amp;IFERROR(INDEX('OLD Mission Enemy Waves'!A:A,MATCH('Enemy Waves'!A102,'OLD Mission Enemy Waves'!D:D,0)),"--")</f>
        <v>35</v>
      </c>
      <c r="BI102" t="s">
        <v>409</v>
      </c>
    </row>
    <row r="103" spans="1:61">
      <c r="A103" s="29">
        <v>3120352</v>
      </c>
      <c r="B103" s="1" t="str">
        <f t="shared" si="24"/>
        <v>2T_r1_Fire_Knight_e1, 3T_r2_Water_Wizard_e1, 4T_r2_Fire_Specter_e1</v>
      </c>
      <c r="C103" s="60" t="str">
        <f t="shared" si="25"/>
        <v>3MMS</v>
      </c>
      <c r="E103">
        <f>INDEX('OLD Mission Enemy Waves'!K:K,MATCH('Enemy Waves'!$A103,'OLD Mission Enemy Waves'!$D:$D,0))</f>
        <v>3</v>
      </c>
      <c r="F103">
        <f>INDEX('OLD Mission Enemy Waves'!L:L,MATCH('Enemy Waves'!$A103,'OLD Mission Enemy Waves'!$D:$D,0))</f>
        <v>1</v>
      </c>
      <c r="G103">
        <f>INDEX('OLD Mission Enemy Waves'!M:M,MATCH('Enemy Waves'!$A103,'OLD Mission Enemy Waves'!$D:$D,0))</f>
        <v>2</v>
      </c>
      <c r="H103">
        <f>INDEX('OLD Mission Enemy Waves'!N:N,MATCH('Enemy Waves'!$A103,'OLD Mission Enemy Waves'!$D:$D,0))</f>
        <v>3111</v>
      </c>
      <c r="I103">
        <f t="shared" si="30"/>
        <v>3</v>
      </c>
      <c r="J103" t="str">
        <f t="array" ref="J103">IFERROR(INDEX(ePool[Enemy ID],MATCH($G103&amp;INDEX($E103:$F103,1,INDEX(Table12[],MATCH($I103,Table12[eCount],0),MATCH(J$1,Table12[#Headers],0)))&amp;INDEX(eClassWave[],MATCH($H103,eClassWave[eClassWave],0),MATCH(J$1,eClassWave[#Headers],0)),ePool[Enemy Group ID]&amp;ePool[AffinityId]&amp;ePool[eClass],0)),"")</f>
        <v>2T_r1_Fire_Knight_e1</v>
      </c>
      <c r="K103" s="21" t="str">
        <f t="shared" si="26"/>
        <v xml:space="preserve">, </v>
      </c>
      <c r="L103" t="str">
        <f t="array" ref="L103">IFERROR(INDEX(ePool[Enemy ID],MATCH($G103&amp;INDEX($E103:$F103,1,INDEX(Table12[],MATCH($I103,Table12[eCount],0),MATCH(L$1,Table12[#Headers],0)))&amp;INDEX(eClassWave[],MATCH($H103,eClassWave[eClassWave],0),MATCH(L$1,eClassWave[#Headers],0)),ePool[Enemy Group ID]&amp;ePool[AffinityId]&amp;ePool[eClass],0)),"")</f>
        <v>3T_r2_Water_Wizard_e1</v>
      </c>
      <c r="M103" s="21" t="str">
        <f t="shared" si="27"/>
        <v xml:space="preserve">, </v>
      </c>
      <c r="N103" t="str">
        <f t="array" ref="N103">IFERROR(INDEX(ePool[Enemy ID],MATCH($G103&amp;INDEX($E103:$F103,1,INDEX(Table12[],MATCH($I103,Table12[eCount],0),MATCH(N$1,Table12[#Headers],0)))&amp;INDEX(eClassWave[],MATCH($H103,eClassWave[eClassWave],0),MATCH(N$1,eClassWave[#Headers],0)),ePool[Enemy Group ID]&amp;ePool[AffinityId]&amp;ePool[eClass],0)),"")</f>
        <v>4T_r2_Fire_Specter_e1</v>
      </c>
      <c r="O103" s="21" t="str">
        <f t="shared" si="28"/>
        <v/>
      </c>
      <c r="P103" t="str">
        <f t="array" ref="P103">IFERROR(INDEX(ePool[Enemy ID],MATCH($G103&amp;INDEX($E103:$F103,1,INDEX(Table12[],MATCH($I103,Table12[eCount],0),MATCH(P$1,Table12[#Headers],0)))&amp;INDEX(eClassWave[],MATCH($H103,eClassWave[eClassWave],0),MATCH(P$1,eClassWave[#Headers],0)),ePool[Enemy Group ID]&amp;ePool[AffinityId]&amp;ePool[eClass],0)),"")</f>
        <v/>
      </c>
      <c r="Q103" s="21" t="str">
        <f t="shared" si="29"/>
        <v/>
      </c>
      <c r="R103" t="str">
        <f t="array" ref="R103">IFERROR(INDEX(ePool[Enemy ID],MATCH($G103&amp;INDEX($E103:$F103,1,INDEX(Table12[],MATCH($I103,Table12[eCount],0),MATCH(R$1,Table12[#Headers],0)))&amp;INDEX(eClassWave[],MATCH($H103,eClassWave[eClassWave],0),MATCH(R$1,eClassWave[#Headers],0)),ePool[Enemy Group ID]&amp;ePool[AffinityId]&amp;ePool[eClass],0)),"")</f>
        <v/>
      </c>
      <c r="S103" t="str">
        <f>IFERROR(INDEX(Table10[Size],MATCH(INDEX(Enemies!$X:$X,MATCH('Enemy Waves'!J103,Enemies!$A:$A,0)),Table10[ID],0)),"")</f>
        <v>M</v>
      </c>
      <c r="U103" t="str">
        <f>IFERROR(INDEX(Table10[Size],MATCH(INDEX(Enemies!$X:$X,MATCH('Enemy Waves'!L103,Enemies!$A:$A,0)),Table10[ID],0)),"")</f>
        <v>M</v>
      </c>
      <c r="W103" t="str">
        <f>IFERROR(INDEX(Table10[Size],MATCH(INDEX(Enemies!$X:$X,MATCH('Enemy Waves'!N103,Enemies!$A:$A,0)),Table10[ID],0)),"")</f>
        <v>S</v>
      </c>
      <c r="Y103" t="str">
        <f>IFERROR(INDEX(Table10[Size],MATCH(INDEX(Enemies!$X:$X,MATCH('Enemy Waves'!P103,Enemies!$A:$A,0)),Table10[ID],0)),"")</f>
        <v/>
      </c>
      <c r="AA103" t="str">
        <f>IFERROR(INDEX(Table10[Size],MATCH(INDEX(Enemies!$X:$X,MATCH('Enemy Waves'!R103,Enemies!$A:$A,0)),Table10[ID],0)),"")</f>
        <v/>
      </c>
      <c r="AB103" s="52" t="str">
        <f>IF(COUNTIF(S103:AA103,"M")&gt;2,"!!!","")&amp;IFERROR(INDEX('OLD Mission Enemy Waves'!A:A,MATCH('Enemy Waves'!A103,'OLD Mission Enemy Waves'!D:D,0)),"--")</f>
        <v>35</v>
      </c>
      <c r="BI103" t="s">
        <v>409</v>
      </c>
    </row>
    <row r="104" spans="1:61">
      <c r="A104" s="29">
        <v>3120353</v>
      </c>
      <c r="B104" s="1" t="str">
        <f t="shared" si="24"/>
        <v>3T_r2_Fire_EmberMage_e1, 4T_r2_Water_Specter_e1, 4T_r2_Water_Specter_e1, 3T_r2_Fire_EmberMage_e1</v>
      </c>
      <c r="C104" s="60" t="str">
        <f t="shared" si="25"/>
        <v>4SSSS</v>
      </c>
      <c r="E104">
        <f>INDEX('OLD Mission Enemy Waves'!K:K,MATCH('Enemy Waves'!$A104,'OLD Mission Enemy Waves'!$D:$D,0))</f>
        <v>3</v>
      </c>
      <c r="F104">
        <f>INDEX('OLD Mission Enemy Waves'!L:L,MATCH('Enemy Waves'!$A104,'OLD Mission Enemy Waves'!$D:$D,0))</f>
        <v>1</v>
      </c>
      <c r="G104">
        <f>INDEX('OLD Mission Enemy Waves'!M:M,MATCH('Enemy Waves'!$A104,'OLD Mission Enemy Waves'!$D:$D,0))</f>
        <v>2</v>
      </c>
      <c r="H104">
        <f>INDEX('OLD Mission Enemy Waves'!N:N,MATCH('Enemy Waves'!$A104,'OLD Mission Enemy Waves'!$D:$D,0))</f>
        <v>4022</v>
      </c>
      <c r="I104">
        <f t="shared" si="30"/>
        <v>4</v>
      </c>
      <c r="J104" t="str">
        <f t="array" ref="J104">IFERROR(INDEX(ePool[Enemy ID],MATCH($G104&amp;INDEX($E104:$F104,1,INDEX(Table12[],MATCH($I104,Table12[eCount],0),MATCH(J$1,Table12[#Headers],0)))&amp;INDEX(eClassWave[],MATCH($H104,eClassWave[eClassWave],0),MATCH(J$1,eClassWave[#Headers],0)),ePool[Enemy Group ID]&amp;ePool[AffinityId]&amp;ePool[eClass],0)),"")</f>
        <v>3T_r2_Fire_EmberMage_e1</v>
      </c>
      <c r="K104" s="21" t="str">
        <f t="shared" si="26"/>
        <v xml:space="preserve">, </v>
      </c>
      <c r="L104" t="str">
        <f t="array" ref="L104">IFERROR(INDEX(ePool[Enemy ID],MATCH($G104&amp;INDEX($E104:$F104,1,INDEX(Table12[],MATCH($I104,Table12[eCount],0),MATCH(L$1,Table12[#Headers],0)))&amp;INDEX(eClassWave[],MATCH($H104,eClassWave[eClassWave],0),MATCH(L$1,eClassWave[#Headers],0)),ePool[Enemy Group ID]&amp;ePool[AffinityId]&amp;ePool[eClass],0)),"")</f>
        <v>4T_r2_Water_Specter_e1</v>
      </c>
      <c r="M104" s="21" t="str">
        <f t="shared" si="27"/>
        <v xml:space="preserve">, </v>
      </c>
      <c r="N104" t="str">
        <f t="array" ref="N104">IFERROR(INDEX(ePool[Enemy ID],MATCH($G104&amp;INDEX($E104:$F104,1,INDEX(Table12[],MATCH($I104,Table12[eCount],0),MATCH(N$1,Table12[#Headers],0)))&amp;INDEX(eClassWave[],MATCH($H104,eClassWave[eClassWave],0),MATCH(N$1,eClassWave[#Headers],0)),ePool[Enemy Group ID]&amp;ePool[AffinityId]&amp;ePool[eClass],0)),"")</f>
        <v>4T_r2_Water_Specter_e1</v>
      </c>
      <c r="O104" s="21" t="str">
        <f t="shared" si="28"/>
        <v xml:space="preserve">, </v>
      </c>
      <c r="P104" t="str">
        <f t="array" ref="P104">IFERROR(INDEX(ePool[Enemy ID],MATCH($G104&amp;INDEX($E104:$F104,1,INDEX(Table12[],MATCH($I104,Table12[eCount],0),MATCH(P$1,Table12[#Headers],0)))&amp;INDEX(eClassWave[],MATCH($H104,eClassWave[eClassWave],0),MATCH(P$1,eClassWave[#Headers],0)),ePool[Enemy Group ID]&amp;ePool[AffinityId]&amp;ePool[eClass],0)),"")</f>
        <v>3T_r2_Fire_EmberMage_e1</v>
      </c>
      <c r="Q104" s="21" t="str">
        <f t="shared" si="29"/>
        <v/>
      </c>
      <c r="R104" t="str">
        <f t="array" ref="R104">IFERROR(INDEX(ePool[Enemy ID],MATCH($G104&amp;INDEX($E104:$F104,1,INDEX(Table12[],MATCH($I104,Table12[eCount],0),MATCH(R$1,Table12[#Headers],0)))&amp;INDEX(eClassWave[],MATCH($H104,eClassWave[eClassWave],0),MATCH(R$1,eClassWave[#Headers],0)),ePool[Enemy Group ID]&amp;ePool[AffinityId]&amp;ePool[eClass],0)),"")</f>
        <v/>
      </c>
      <c r="S104" t="str">
        <f>IFERROR(INDEX(Table10[Size],MATCH(INDEX(Enemies!$X:$X,MATCH('Enemy Waves'!J104,Enemies!$A:$A,0)),Table10[ID],0)),"")</f>
        <v>S</v>
      </c>
      <c r="U104" t="str">
        <f>IFERROR(INDEX(Table10[Size],MATCH(INDEX(Enemies!$X:$X,MATCH('Enemy Waves'!L104,Enemies!$A:$A,0)),Table10[ID],0)),"")</f>
        <v>S</v>
      </c>
      <c r="W104" t="str">
        <f>IFERROR(INDEX(Table10[Size],MATCH(INDEX(Enemies!$X:$X,MATCH('Enemy Waves'!N104,Enemies!$A:$A,0)),Table10[ID],0)),"")</f>
        <v>S</v>
      </c>
      <c r="Y104" t="str">
        <f>IFERROR(INDEX(Table10[Size],MATCH(INDEX(Enemies!$X:$X,MATCH('Enemy Waves'!P104,Enemies!$A:$A,0)),Table10[ID],0)),"")</f>
        <v>S</v>
      </c>
      <c r="AA104" t="str">
        <f>IFERROR(INDEX(Table10[Size],MATCH(INDEX(Enemies!$X:$X,MATCH('Enemy Waves'!R104,Enemies!$A:$A,0)),Table10[ID],0)),"")</f>
        <v/>
      </c>
      <c r="AB104" s="52" t="str">
        <f>IF(COUNTIF(S104:AA104,"M")&gt;2,"!!!","")&amp;IFERROR(INDEX('OLD Mission Enemy Waves'!A:A,MATCH('Enemy Waves'!A104,'OLD Mission Enemy Waves'!D:D,0)),"--")</f>
        <v>35</v>
      </c>
      <c r="BI104" t="s">
        <v>409</v>
      </c>
    </row>
    <row r="105" spans="1:61">
      <c r="A105" s="29">
        <v>3120354</v>
      </c>
      <c r="B105" s="1" t="str">
        <f t="shared" si="24"/>
        <v>4T_r2_Fire_Specter_e1, 2T_r1_Water_Reaver_e1, 4T_r2_Fire_Specter_e1</v>
      </c>
      <c r="C105" s="60" t="str">
        <f t="shared" si="25"/>
        <v>3SSS</v>
      </c>
      <c r="E105">
        <f>INDEX('OLD Mission Enemy Waves'!K:K,MATCH('Enemy Waves'!$A105,'OLD Mission Enemy Waves'!$D:$D,0))</f>
        <v>3</v>
      </c>
      <c r="F105">
        <f>INDEX('OLD Mission Enemy Waves'!L:L,MATCH('Enemy Waves'!$A105,'OLD Mission Enemy Waves'!$D:$D,0))</f>
        <v>1</v>
      </c>
      <c r="G105">
        <f>INDEX('OLD Mission Enemy Waves'!M:M,MATCH('Enemy Waves'!$A105,'OLD Mission Enemy Waves'!$D:$D,0))</f>
        <v>2</v>
      </c>
      <c r="H105">
        <f>INDEX('OLD Mission Enemy Waves'!N:N,MATCH('Enemy Waves'!$A105,'OLD Mission Enemy Waves'!$D:$D,0))</f>
        <v>3102</v>
      </c>
      <c r="I105">
        <f t="shared" si="30"/>
        <v>3</v>
      </c>
      <c r="J105" t="str">
        <f t="array" ref="J105">IFERROR(INDEX(ePool[Enemy ID],MATCH($G105&amp;INDEX($E105:$F105,1,INDEX(Table12[],MATCH($I105,Table12[eCount],0),MATCH(J$1,Table12[#Headers],0)))&amp;INDEX(eClassWave[],MATCH($H105,eClassWave[eClassWave],0),MATCH(J$1,eClassWave[#Headers],0)),ePool[Enemy Group ID]&amp;ePool[AffinityId]&amp;ePool[eClass],0)),"")</f>
        <v>4T_r2_Fire_Specter_e1</v>
      </c>
      <c r="K105" s="21" t="str">
        <f t="shared" si="26"/>
        <v xml:space="preserve">, </v>
      </c>
      <c r="L105" t="str">
        <f t="array" ref="L105">IFERROR(INDEX(ePool[Enemy ID],MATCH($G105&amp;INDEX($E105:$F105,1,INDEX(Table12[],MATCH($I105,Table12[eCount],0),MATCH(L$1,Table12[#Headers],0)))&amp;INDEX(eClassWave[],MATCH($H105,eClassWave[eClassWave],0),MATCH(L$1,eClassWave[#Headers],0)),ePool[Enemy Group ID]&amp;ePool[AffinityId]&amp;ePool[eClass],0)),"")</f>
        <v>2T_r1_Water_Reaver_e1</v>
      </c>
      <c r="M105" s="21" t="str">
        <f t="shared" si="27"/>
        <v xml:space="preserve">, </v>
      </c>
      <c r="N105" t="str">
        <f t="array" ref="N105">IFERROR(INDEX(ePool[Enemy ID],MATCH($G105&amp;INDEX($E105:$F105,1,INDEX(Table12[],MATCH($I105,Table12[eCount],0),MATCH(N$1,Table12[#Headers],0)))&amp;INDEX(eClassWave[],MATCH($H105,eClassWave[eClassWave],0),MATCH(N$1,eClassWave[#Headers],0)),ePool[Enemy Group ID]&amp;ePool[AffinityId]&amp;ePool[eClass],0)),"")</f>
        <v>4T_r2_Fire_Specter_e1</v>
      </c>
      <c r="O105" s="21" t="str">
        <f t="shared" si="28"/>
        <v/>
      </c>
      <c r="P105" t="str">
        <f t="array" ref="P105">IFERROR(INDEX(ePool[Enemy ID],MATCH($G105&amp;INDEX($E105:$F105,1,INDEX(Table12[],MATCH($I105,Table12[eCount],0),MATCH(P$1,Table12[#Headers],0)))&amp;INDEX(eClassWave[],MATCH($H105,eClassWave[eClassWave],0),MATCH(P$1,eClassWave[#Headers],0)),ePool[Enemy Group ID]&amp;ePool[AffinityId]&amp;ePool[eClass],0)),"")</f>
        <v/>
      </c>
      <c r="Q105" s="21" t="str">
        <f t="shared" si="29"/>
        <v/>
      </c>
      <c r="R105" t="str">
        <f t="array" ref="R105">IFERROR(INDEX(ePool[Enemy ID],MATCH($G105&amp;INDEX($E105:$F105,1,INDEX(Table12[],MATCH($I105,Table12[eCount],0),MATCH(R$1,Table12[#Headers],0)))&amp;INDEX(eClassWave[],MATCH($H105,eClassWave[eClassWave],0),MATCH(R$1,eClassWave[#Headers],0)),ePool[Enemy Group ID]&amp;ePool[AffinityId]&amp;ePool[eClass],0)),"")</f>
        <v/>
      </c>
      <c r="S105" t="str">
        <f>IFERROR(INDEX(Table10[Size],MATCH(INDEX(Enemies!$X:$X,MATCH('Enemy Waves'!J105,Enemies!$A:$A,0)),Table10[ID],0)),"")</f>
        <v>S</v>
      </c>
      <c r="U105" t="str">
        <f>IFERROR(INDEX(Table10[Size],MATCH(INDEX(Enemies!$X:$X,MATCH('Enemy Waves'!L105,Enemies!$A:$A,0)),Table10[ID],0)),"")</f>
        <v>S</v>
      </c>
      <c r="W105" t="str">
        <f>IFERROR(INDEX(Table10[Size],MATCH(INDEX(Enemies!$X:$X,MATCH('Enemy Waves'!N105,Enemies!$A:$A,0)),Table10[ID],0)),"")</f>
        <v>S</v>
      </c>
      <c r="Y105" t="str">
        <f>IFERROR(INDEX(Table10[Size],MATCH(INDEX(Enemies!$X:$X,MATCH('Enemy Waves'!P105,Enemies!$A:$A,0)),Table10[ID],0)),"")</f>
        <v/>
      </c>
      <c r="AA105" t="str">
        <f>IFERROR(INDEX(Table10[Size],MATCH(INDEX(Enemies!$X:$X,MATCH('Enemy Waves'!R105,Enemies!$A:$A,0)),Table10[ID],0)),"")</f>
        <v/>
      </c>
      <c r="AB105" s="52" t="str">
        <f>IF(COUNTIF(S105:AA105,"M")&gt;2,"!!!","")&amp;IFERROR(INDEX('OLD Mission Enemy Waves'!A:A,MATCH('Enemy Waves'!A105,'OLD Mission Enemy Waves'!D:D,0)),"--")</f>
        <v>35</v>
      </c>
      <c r="BI105" t="s">
        <v>409</v>
      </c>
    </row>
    <row r="106" spans="1:61">
      <c r="A106" s="29">
        <v>4520361</v>
      </c>
      <c r="B106" s="1" t="str">
        <f t="shared" si="24"/>
        <v>2T_r1_Light_Valkyrie_e1, 3T_r2_Dark_Maiden_e1, 4T_r2_Light_Specter_e1, 3T_r2_Dark_Maiden_e1, 2T_r1_Light_Valkyrie_e1</v>
      </c>
      <c r="C106" s="60" t="str">
        <f t="shared" si="25"/>
        <v>5SSSSS</v>
      </c>
      <c r="E106">
        <f>INDEX('OLD Mission Enemy Waves'!K:K,MATCH('Enemy Waves'!$A106,'OLD Mission Enemy Waves'!$D:$D,0))</f>
        <v>4</v>
      </c>
      <c r="F106">
        <f>INDEX('OLD Mission Enemy Waves'!L:L,MATCH('Enemy Waves'!$A106,'OLD Mission Enemy Waves'!$D:$D,0))</f>
        <v>5</v>
      </c>
      <c r="G106">
        <f>INDEX('OLD Mission Enemy Waves'!M:M,MATCH('Enemy Waves'!$A106,'OLD Mission Enemy Waves'!$D:$D,0))</f>
        <v>2</v>
      </c>
      <c r="H106">
        <f>INDEX('OLD Mission Enemy Waves'!N:N,MATCH('Enemy Waves'!$A106,'OLD Mission Enemy Waves'!$D:$D,0))</f>
        <v>5221</v>
      </c>
      <c r="I106">
        <f t="shared" si="30"/>
        <v>5</v>
      </c>
      <c r="J106" t="str">
        <f t="array" ref="J106">IFERROR(INDEX(ePool[Enemy ID],MATCH($G106&amp;INDEX($E106:$F106,1,INDEX(Table12[],MATCH($I106,Table12[eCount],0),MATCH(J$1,Table12[#Headers],0)))&amp;INDEX(eClassWave[],MATCH($H106,eClassWave[eClassWave],0),MATCH(J$1,eClassWave[#Headers],0)),ePool[Enemy Group ID]&amp;ePool[AffinityId]&amp;ePool[eClass],0)),"")</f>
        <v>2T_r1_Light_Valkyrie_e1</v>
      </c>
      <c r="K106" s="21" t="str">
        <f t="shared" si="26"/>
        <v xml:space="preserve">, </v>
      </c>
      <c r="L106" t="str">
        <f t="array" ref="L106">IFERROR(INDEX(ePool[Enemy ID],MATCH($G106&amp;INDEX($E106:$F106,1,INDEX(Table12[],MATCH($I106,Table12[eCount],0),MATCH(L$1,Table12[#Headers],0)))&amp;INDEX(eClassWave[],MATCH($H106,eClassWave[eClassWave],0),MATCH(L$1,eClassWave[#Headers],0)),ePool[Enemy Group ID]&amp;ePool[AffinityId]&amp;ePool[eClass],0)),"")</f>
        <v>3T_r2_Dark_Maiden_e1</v>
      </c>
      <c r="M106" s="21" t="str">
        <f t="shared" si="27"/>
        <v xml:space="preserve">, </v>
      </c>
      <c r="N106" t="str">
        <f t="array" ref="N106">IFERROR(INDEX(ePool[Enemy ID],MATCH($G106&amp;INDEX($E106:$F106,1,INDEX(Table12[],MATCH($I106,Table12[eCount],0),MATCH(N$1,Table12[#Headers],0)))&amp;INDEX(eClassWave[],MATCH($H106,eClassWave[eClassWave],0),MATCH(N$1,eClassWave[#Headers],0)),ePool[Enemy Group ID]&amp;ePool[AffinityId]&amp;ePool[eClass],0)),"")</f>
        <v>4T_r2_Light_Specter_e1</v>
      </c>
      <c r="O106" s="21" t="str">
        <f t="shared" si="28"/>
        <v xml:space="preserve">, </v>
      </c>
      <c r="P106" t="str">
        <f t="array" ref="P106">IFERROR(INDEX(ePool[Enemy ID],MATCH($G106&amp;INDEX($E106:$F106,1,INDEX(Table12[],MATCH($I106,Table12[eCount],0),MATCH(P$1,Table12[#Headers],0)))&amp;INDEX(eClassWave[],MATCH($H106,eClassWave[eClassWave],0),MATCH(P$1,eClassWave[#Headers],0)),ePool[Enemy Group ID]&amp;ePool[AffinityId]&amp;ePool[eClass],0)),"")</f>
        <v>3T_r2_Dark_Maiden_e1</v>
      </c>
      <c r="Q106" s="21" t="str">
        <f t="shared" si="29"/>
        <v xml:space="preserve">, </v>
      </c>
      <c r="R106" t="str">
        <f t="array" ref="R106">IFERROR(INDEX(ePool[Enemy ID],MATCH($G106&amp;INDEX($E106:$F106,1,INDEX(Table12[],MATCH($I106,Table12[eCount],0),MATCH(R$1,Table12[#Headers],0)))&amp;INDEX(eClassWave[],MATCH($H106,eClassWave[eClassWave],0),MATCH(R$1,eClassWave[#Headers],0)),ePool[Enemy Group ID]&amp;ePool[AffinityId]&amp;ePool[eClass],0)),"")</f>
        <v>2T_r1_Light_Valkyrie_e1</v>
      </c>
      <c r="S106" t="str">
        <f>IFERROR(INDEX(Table10[Size],MATCH(INDEX(Enemies!$X:$X,MATCH('Enemy Waves'!J106,Enemies!$A:$A,0)),Table10[ID],0)),"")</f>
        <v>S</v>
      </c>
      <c r="U106" t="str">
        <f>IFERROR(INDEX(Table10[Size],MATCH(INDEX(Enemies!$X:$X,MATCH('Enemy Waves'!L106,Enemies!$A:$A,0)),Table10[ID],0)),"")</f>
        <v>S</v>
      </c>
      <c r="W106" t="str">
        <f>IFERROR(INDEX(Table10[Size],MATCH(INDEX(Enemies!$X:$X,MATCH('Enemy Waves'!N106,Enemies!$A:$A,0)),Table10[ID],0)),"")</f>
        <v>S</v>
      </c>
      <c r="Y106" t="str">
        <f>IFERROR(INDEX(Table10[Size],MATCH(INDEX(Enemies!$X:$X,MATCH('Enemy Waves'!P106,Enemies!$A:$A,0)),Table10[ID],0)),"")</f>
        <v>S</v>
      </c>
      <c r="AA106" t="str">
        <f>IFERROR(INDEX(Table10[Size],MATCH(INDEX(Enemies!$X:$X,MATCH('Enemy Waves'!R106,Enemies!$A:$A,0)),Table10[ID],0)),"")</f>
        <v>S</v>
      </c>
      <c r="AB106" s="52" t="str">
        <f>IF(COUNTIF(S106:AA106,"M")&gt;2,"!!!","")&amp;IFERROR(INDEX('OLD Mission Enemy Waves'!A:A,MATCH('Enemy Waves'!A106,'OLD Mission Enemy Waves'!D:D,0)),"--")</f>
        <v>36</v>
      </c>
      <c r="BI106" t="s">
        <v>409</v>
      </c>
    </row>
    <row r="107" spans="1:61">
      <c r="A107" s="29">
        <v>4520362</v>
      </c>
      <c r="B107" s="1" t="str">
        <f t="shared" si="24"/>
        <v>2T_r1_Dark_Blade_e1, 4T_r2_Light_Specter_e1, 4T_r2_Light_Specter_e1, 2T_r1_Dark_Blade_e1</v>
      </c>
      <c r="C107" s="60" t="str">
        <f t="shared" si="25"/>
        <v>4SSSS</v>
      </c>
      <c r="E107">
        <f>INDEX('OLD Mission Enemy Waves'!K:K,MATCH('Enemy Waves'!$A107,'OLD Mission Enemy Waves'!$D:$D,0))</f>
        <v>4</v>
      </c>
      <c r="F107">
        <f>INDEX('OLD Mission Enemy Waves'!L:L,MATCH('Enemy Waves'!$A107,'OLD Mission Enemy Waves'!$D:$D,0))</f>
        <v>5</v>
      </c>
      <c r="G107">
        <f>INDEX('OLD Mission Enemy Waves'!M:M,MATCH('Enemy Waves'!$A107,'OLD Mission Enemy Waves'!$D:$D,0))</f>
        <v>2</v>
      </c>
      <c r="H107">
        <f>INDEX('OLD Mission Enemy Waves'!N:N,MATCH('Enemy Waves'!$A107,'OLD Mission Enemy Waves'!$D:$D,0))</f>
        <v>4202</v>
      </c>
      <c r="I107">
        <f t="shared" si="30"/>
        <v>4</v>
      </c>
      <c r="J107" t="str">
        <f t="array" ref="J107">IFERROR(INDEX(ePool[Enemy ID],MATCH($G107&amp;INDEX($E107:$F107,1,INDEX(Table12[],MATCH($I107,Table12[eCount],0),MATCH(J$1,Table12[#Headers],0)))&amp;INDEX(eClassWave[],MATCH($H107,eClassWave[eClassWave],0),MATCH(J$1,eClassWave[#Headers],0)),ePool[Enemy Group ID]&amp;ePool[AffinityId]&amp;ePool[eClass],0)),"")</f>
        <v>2T_r1_Dark_Blade_e1</v>
      </c>
      <c r="K107" s="21" t="str">
        <f t="shared" si="26"/>
        <v xml:space="preserve">, </v>
      </c>
      <c r="L107" t="str">
        <f t="array" ref="L107">IFERROR(INDEX(ePool[Enemy ID],MATCH($G107&amp;INDEX($E107:$F107,1,INDEX(Table12[],MATCH($I107,Table12[eCount],0),MATCH(L$1,Table12[#Headers],0)))&amp;INDEX(eClassWave[],MATCH($H107,eClassWave[eClassWave],0),MATCH(L$1,eClassWave[#Headers],0)),ePool[Enemy Group ID]&amp;ePool[AffinityId]&amp;ePool[eClass],0)),"")</f>
        <v>4T_r2_Light_Specter_e1</v>
      </c>
      <c r="M107" s="21" t="str">
        <f t="shared" si="27"/>
        <v xml:space="preserve">, </v>
      </c>
      <c r="N107" t="str">
        <f t="array" ref="N107">IFERROR(INDEX(ePool[Enemy ID],MATCH($G107&amp;INDEX($E107:$F107,1,INDEX(Table12[],MATCH($I107,Table12[eCount],0),MATCH(N$1,Table12[#Headers],0)))&amp;INDEX(eClassWave[],MATCH($H107,eClassWave[eClassWave],0),MATCH(N$1,eClassWave[#Headers],0)),ePool[Enemy Group ID]&amp;ePool[AffinityId]&amp;ePool[eClass],0)),"")</f>
        <v>4T_r2_Light_Specter_e1</v>
      </c>
      <c r="O107" s="21" t="str">
        <f t="shared" si="28"/>
        <v xml:space="preserve">, </v>
      </c>
      <c r="P107" t="str">
        <f t="array" ref="P107">IFERROR(INDEX(ePool[Enemy ID],MATCH($G107&amp;INDEX($E107:$F107,1,INDEX(Table12[],MATCH($I107,Table12[eCount],0),MATCH(P$1,Table12[#Headers],0)))&amp;INDEX(eClassWave[],MATCH($H107,eClassWave[eClassWave],0),MATCH(P$1,eClassWave[#Headers],0)),ePool[Enemy Group ID]&amp;ePool[AffinityId]&amp;ePool[eClass],0)),"")</f>
        <v>2T_r1_Dark_Blade_e1</v>
      </c>
      <c r="Q107" s="21" t="str">
        <f t="shared" si="29"/>
        <v/>
      </c>
      <c r="R107" t="str">
        <f t="array" ref="R107">IFERROR(INDEX(ePool[Enemy ID],MATCH($G107&amp;INDEX($E107:$F107,1,INDEX(Table12[],MATCH($I107,Table12[eCount],0),MATCH(R$1,Table12[#Headers],0)))&amp;INDEX(eClassWave[],MATCH($H107,eClassWave[eClassWave],0),MATCH(R$1,eClassWave[#Headers],0)),ePool[Enemy Group ID]&amp;ePool[AffinityId]&amp;ePool[eClass],0)),"")</f>
        <v/>
      </c>
      <c r="S107" t="str">
        <f>IFERROR(INDEX(Table10[Size],MATCH(INDEX(Enemies!$X:$X,MATCH('Enemy Waves'!J107,Enemies!$A:$A,0)),Table10[ID],0)),"")</f>
        <v>S</v>
      </c>
      <c r="U107" t="str">
        <f>IFERROR(INDEX(Table10[Size],MATCH(INDEX(Enemies!$X:$X,MATCH('Enemy Waves'!L107,Enemies!$A:$A,0)),Table10[ID],0)),"")</f>
        <v>S</v>
      </c>
      <c r="W107" t="str">
        <f>IFERROR(INDEX(Table10[Size],MATCH(INDEX(Enemies!$X:$X,MATCH('Enemy Waves'!N107,Enemies!$A:$A,0)),Table10[ID],0)),"")</f>
        <v>S</v>
      </c>
      <c r="Y107" t="str">
        <f>IFERROR(INDEX(Table10[Size],MATCH(INDEX(Enemies!$X:$X,MATCH('Enemy Waves'!P107,Enemies!$A:$A,0)),Table10[ID],0)),"")</f>
        <v>S</v>
      </c>
      <c r="AA107" t="str">
        <f>IFERROR(INDEX(Table10[Size],MATCH(INDEX(Enemies!$X:$X,MATCH('Enemy Waves'!R107,Enemies!$A:$A,0)),Table10[ID],0)),"")</f>
        <v/>
      </c>
      <c r="AB107" s="52" t="str">
        <f>IF(COUNTIF(S107:AA107,"M")&gt;2,"!!!","")&amp;IFERROR(INDEX('OLD Mission Enemy Waves'!A:A,MATCH('Enemy Waves'!A107,'OLD Mission Enemy Waves'!D:D,0)),"--")</f>
        <v>36</v>
      </c>
      <c r="BI107" t="s">
        <v>409</v>
      </c>
    </row>
    <row r="108" spans="1:61">
      <c r="A108" s="29">
        <v>4520371</v>
      </c>
      <c r="B108" s="1" t="str">
        <f t="shared" si="24"/>
        <v>2T_r1_Light_Valkyrie_e1, 3T_r2_Light_Zealot_e1</v>
      </c>
      <c r="C108" s="60" t="str">
        <f t="shared" si="25"/>
        <v>2SS</v>
      </c>
      <c r="E108">
        <f>INDEX('OLD Mission Enemy Waves'!K:K,MATCH('Enemy Waves'!$A108,'OLD Mission Enemy Waves'!$D:$D,0))</f>
        <v>4</v>
      </c>
      <c r="F108">
        <f>INDEX('OLD Mission Enemy Waves'!L:L,MATCH('Enemy Waves'!$A108,'OLD Mission Enemy Waves'!$D:$D,0))</f>
        <v>5</v>
      </c>
      <c r="G108">
        <f>INDEX('OLD Mission Enemy Waves'!M:M,MATCH('Enemy Waves'!$A108,'OLD Mission Enemy Waves'!$D:$D,0))</f>
        <v>2</v>
      </c>
      <c r="H108">
        <f>INDEX('OLD Mission Enemy Waves'!N:N,MATCH('Enemy Waves'!$A108,'OLD Mission Enemy Waves'!$D:$D,0))</f>
        <v>2110</v>
      </c>
      <c r="I108">
        <f t="shared" si="30"/>
        <v>2</v>
      </c>
      <c r="J108" t="str">
        <f t="array" ref="J108">IFERROR(INDEX(ePool[Enemy ID],MATCH($G108&amp;INDEX($E108:$F108,1,INDEX(Table12[],MATCH($I108,Table12[eCount],0),MATCH(J$1,Table12[#Headers],0)))&amp;INDEX(eClassWave[],MATCH($H108,eClassWave[eClassWave],0),MATCH(J$1,eClassWave[#Headers],0)),ePool[Enemy Group ID]&amp;ePool[AffinityId]&amp;ePool[eClass],0)),"")</f>
        <v>2T_r1_Light_Valkyrie_e1</v>
      </c>
      <c r="K108" s="21" t="str">
        <f t="shared" si="26"/>
        <v xml:space="preserve">, </v>
      </c>
      <c r="L108" t="str">
        <f t="array" ref="L108">IFERROR(INDEX(ePool[Enemy ID],MATCH($G108&amp;INDEX($E108:$F108,1,INDEX(Table12[],MATCH($I108,Table12[eCount],0),MATCH(L$1,Table12[#Headers],0)))&amp;INDEX(eClassWave[],MATCH($H108,eClassWave[eClassWave],0),MATCH(L$1,eClassWave[#Headers],0)),ePool[Enemy Group ID]&amp;ePool[AffinityId]&amp;ePool[eClass],0)),"")</f>
        <v>3T_r2_Light_Zealot_e1</v>
      </c>
      <c r="M108" s="21" t="str">
        <f t="shared" si="27"/>
        <v/>
      </c>
      <c r="N108" t="str">
        <f t="array" ref="N108">IFERROR(INDEX(ePool[Enemy ID],MATCH($G108&amp;INDEX($E108:$F108,1,INDEX(Table12[],MATCH($I108,Table12[eCount],0),MATCH(N$1,Table12[#Headers],0)))&amp;INDEX(eClassWave[],MATCH($H108,eClassWave[eClassWave],0),MATCH(N$1,eClassWave[#Headers],0)),ePool[Enemy Group ID]&amp;ePool[AffinityId]&amp;ePool[eClass],0)),"")</f>
        <v/>
      </c>
      <c r="O108" s="21" t="str">
        <f t="shared" si="28"/>
        <v/>
      </c>
      <c r="P108" t="str">
        <f t="array" ref="P108">IFERROR(INDEX(ePool[Enemy ID],MATCH($G108&amp;INDEX($E108:$F108,1,INDEX(Table12[],MATCH($I108,Table12[eCount],0),MATCH(P$1,Table12[#Headers],0)))&amp;INDEX(eClassWave[],MATCH($H108,eClassWave[eClassWave],0),MATCH(P$1,eClassWave[#Headers],0)),ePool[Enemy Group ID]&amp;ePool[AffinityId]&amp;ePool[eClass],0)),"")</f>
        <v/>
      </c>
      <c r="Q108" s="21" t="str">
        <f t="shared" si="29"/>
        <v/>
      </c>
      <c r="R108" t="str">
        <f t="array" ref="R108">IFERROR(INDEX(ePool[Enemy ID],MATCH($G108&amp;INDEX($E108:$F108,1,INDEX(Table12[],MATCH($I108,Table12[eCount],0),MATCH(R$1,Table12[#Headers],0)))&amp;INDEX(eClassWave[],MATCH($H108,eClassWave[eClassWave],0),MATCH(R$1,eClassWave[#Headers],0)),ePool[Enemy Group ID]&amp;ePool[AffinityId]&amp;ePool[eClass],0)),"")</f>
        <v/>
      </c>
      <c r="S108" t="str">
        <f>IFERROR(INDEX(Table10[Size],MATCH(INDEX(Enemies!$X:$X,MATCH('Enemy Waves'!J108,Enemies!$A:$A,0)),Table10[ID],0)),"")</f>
        <v>S</v>
      </c>
      <c r="U108" t="str">
        <f>IFERROR(INDEX(Table10[Size],MATCH(INDEX(Enemies!$X:$X,MATCH('Enemy Waves'!L108,Enemies!$A:$A,0)),Table10[ID],0)),"")</f>
        <v>S</v>
      </c>
      <c r="W108" t="str">
        <f>IFERROR(INDEX(Table10[Size],MATCH(INDEX(Enemies!$X:$X,MATCH('Enemy Waves'!N108,Enemies!$A:$A,0)),Table10[ID],0)),"")</f>
        <v/>
      </c>
      <c r="Y108" t="str">
        <f>IFERROR(INDEX(Table10[Size],MATCH(INDEX(Enemies!$X:$X,MATCH('Enemy Waves'!P108,Enemies!$A:$A,0)),Table10[ID],0)),"")</f>
        <v/>
      </c>
      <c r="AA108" t="str">
        <f>IFERROR(INDEX(Table10[Size],MATCH(INDEX(Enemies!$X:$X,MATCH('Enemy Waves'!R108,Enemies!$A:$A,0)),Table10[ID],0)),"")</f>
        <v/>
      </c>
      <c r="AB108" s="52" t="str">
        <f>IF(COUNTIF(S108:AA108,"M")&gt;2,"!!!","")&amp;IFERROR(INDEX('OLD Mission Enemy Waves'!A:A,MATCH('Enemy Waves'!A108,'OLD Mission Enemy Waves'!D:D,0)),"--")</f>
        <v>37</v>
      </c>
      <c r="BI108" t="s">
        <v>410</v>
      </c>
    </row>
    <row r="109" spans="1:61">
      <c r="A109" s="29">
        <v>4520372</v>
      </c>
      <c r="B109" s="1" t="str">
        <f t="shared" si="24"/>
        <v>3T_r2_Dark_Maiden_e1, 3T_r2_Light_Zealot_e1, 3T_r2_Light_Zealot_e1, 3T_r2_Dark_Maiden_e1</v>
      </c>
      <c r="C109" s="60" t="str">
        <f t="shared" si="25"/>
        <v>4SSSS</v>
      </c>
      <c r="E109">
        <f>INDEX('OLD Mission Enemy Waves'!K:K,MATCH('Enemy Waves'!$A109,'OLD Mission Enemy Waves'!$D:$D,0))</f>
        <v>4</v>
      </c>
      <c r="F109">
        <f>INDEX('OLD Mission Enemy Waves'!L:L,MATCH('Enemy Waves'!$A109,'OLD Mission Enemy Waves'!$D:$D,0))</f>
        <v>5</v>
      </c>
      <c r="G109">
        <f>INDEX('OLD Mission Enemy Waves'!M:M,MATCH('Enemy Waves'!$A109,'OLD Mission Enemy Waves'!$D:$D,0))</f>
        <v>2</v>
      </c>
      <c r="H109">
        <f>INDEX('OLD Mission Enemy Waves'!N:N,MATCH('Enemy Waves'!$A109,'OLD Mission Enemy Waves'!$D:$D,0))</f>
        <v>4040</v>
      </c>
      <c r="I109">
        <f t="shared" si="30"/>
        <v>4</v>
      </c>
      <c r="J109" t="str">
        <f t="array" ref="J109">IFERROR(INDEX(ePool[Enemy ID],MATCH($G109&amp;INDEX($E109:$F109,1,INDEX(Table12[],MATCH($I109,Table12[eCount],0),MATCH(J$1,Table12[#Headers],0)))&amp;INDEX(eClassWave[],MATCH($H109,eClassWave[eClassWave],0),MATCH(J$1,eClassWave[#Headers],0)),ePool[Enemy Group ID]&amp;ePool[AffinityId]&amp;ePool[eClass],0)),"")</f>
        <v>3T_r2_Dark_Maiden_e1</v>
      </c>
      <c r="K109" s="21" t="str">
        <f t="shared" si="26"/>
        <v xml:space="preserve">, </v>
      </c>
      <c r="L109" t="str">
        <f t="array" ref="L109">IFERROR(INDEX(ePool[Enemy ID],MATCH($G109&amp;INDEX($E109:$F109,1,INDEX(Table12[],MATCH($I109,Table12[eCount],0),MATCH(L$1,Table12[#Headers],0)))&amp;INDEX(eClassWave[],MATCH($H109,eClassWave[eClassWave],0),MATCH(L$1,eClassWave[#Headers],0)),ePool[Enemy Group ID]&amp;ePool[AffinityId]&amp;ePool[eClass],0)),"")</f>
        <v>3T_r2_Light_Zealot_e1</v>
      </c>
      <c r="M109" s="21" t="str">
        <f t="shared" si="27"/>
        <v xml:space="preserve">, </v>
      </c>
      <c r="N109" t="str">
        <f t="array" ref="N109">IFERROR(INDEX(ePool[Enemy ID],MATCH($G109&amp;INDEX($E109:$F109,1,INDEX(Table12[],MATCH($I109,Table12[eCount],0),MATCH(N$1,Table12[#Headers],0)))&amp;INDEX(eClassWave[],MATCH($H109,eClassWave[eClassWave],0),MATCH(N$1,eClassWave[#Headers],0)),ePool[Enemy Group ID]&amp;ePool[AffinityId]&amp;ePool[eClass],0)),"")</f>
        <v>3T_r2_Light_Zealot_e1</v>
      </c>
      <c r="O109" s="21" t="str">
        <f t="shared" si="28"/>
        <v xml:space="preserve">, </v>
      </c>
      <c r="P109" t="str">
        <f t="array" ref="P109">IFERROR(INDEX(ePool[Enemy ID],MATCH($G109&amp;INDEX($E109:$F109,1,INDEX(Table12[],MATCH($I109,Table12[eCount],0),MATCH(P$1,Table12[#Headers],0)))&amp;INDEX(eClassWave[],MATCH($H109,eClassWave[eClassWave],0),MATCH(P$1,eClassWave[#Headers],0)),ePool[Enemy Group ID]&amp;ePool[AffinityId]&amp;ePool[eClass],0)),"")</f>
        <v>3T_r2_Dark_Maiden_e1</v>
      </c>
      <c r="Q109" s="21" t="str">
        <f t="shared" si="29"/>
        <v/>
      </c>
      <c r="R109" t="str">
        <f t="array" ref="R109">IFERROR(INDEX(ePool[Enemy ID],MATCH($G109&amp;INDEX($E109:$F109,1,INDEX(Table12[],MATCH($I109,Table12[eCount],0),MATCH(R$1,Table12[#Headers],0)))&amp;INDEX(eClassWave[],MATCH($H109,eClassWave[eClassWave],0),MATCH(R$1,eClassWave[#Headers],0)),ePool[Enemy Group ID]&amp;ePool[AffinityId]&amp;ePool[eClass],0)),"")</f>
        <v/>
      </c>
      <c r="S109" t="str">
        <f>IFERROR(INDEX(Table10[Size],MATCH(INDEX(Enemies!$X:$X,MATCH('Enemy Waves'!J109,Enemies!$A:$A,0)),Table10[ID],0)),"")</f>
        <v>S</v>
      </c>
      <c r="U109" t="str">
        <f>IFERROR(INDEX(Table10[Size],MATCH(INDEX(Enemies!$X:$X,MATCH('Enemy Waves'!L109,Enemies!$A:$A,0)),Table10[ID],0)),"")</f>
        <v>S</v>
      </c>
      <c r="W109" t="str">
        <f>IFERROR(INDEX(Table10[Size],MATCH(INDEX(Enemies!$X:$X,MATCH('Enemy Waves'!N109,Enemies!$A:$A,0)),Table10[ID],0)),"")</f>
        <v>S</v>
      </c>
      <c r="Y109" t="str">
        <f>IFERROR(INDEX(Table10[Size],MATCH(INDEX(Enemies!$X:$X,MATCH('Enemy Waves'!P109,Enemies!$A:$A,0)),Table10[ID],0)),"")</f>
        <v>S</v>
      </c>
      <c r="AA109" t="str">
        <f>IFERROR(INDEX(Table10[Size],MATCH(INDEX(Enemies!$X:$X,MATCH('Enemy Waves'!R109,Enemies!$A:$A,0)),Table10[ID],0)),"")</f>
        <v/>
      </c>
      <c r="AB109" s="52" t="str">
        <f>IF(COUNTIF(S109:AA109,"M")&gt;2,"!!!","")&amp;IFERROR(INDEX('OLD Mission Enemy Waves'!A:A,MATCH('Enemy Waves'!A109,'OLD Mission Enemy Waves'!D:D,0)),"--")</f>
        <v>37</v>
      </c>
      <c r="BI109" t="s">
        <v>410</v>
      </c>
    </row>
    <row r="110" spans="1:61">
      <c r="A110" s="29">
        <v>4520373</v>
      </c>
      <c r="B110" s="1" t="str">
        <f t="shared" si="24"/>
        <v>4T_r2_Light_Specter_e1, 4T_r2_Light_Specter_e1</v>
      </c>
      <c r="C110" s="60" t="str">
        <f t="shared" si="25"/>
        <v>2SS</v>
      </c>
      <c r="E110">
        <f>INDEX('OLD Mission Enemy Waves'!K:K,MATCH('Enemy Waves'!$A110,'OLD Mission Enemy Waves'!$D:$D,0))</f>
        <v>4</v>
      </c>
      <c r="F110">
        <f>INDEX('OLD Mission Enemy Waves'!L:L,MATCH('Enemy Waves'!$A110,'OLD Mission Enemy Waves'!$D:$D,0))</f>
        <v>5</v>
      </c>
      <c r="G110">
        <f>INDEX('OLD Mission Enemy Waves'!M:M,MATCH('Enemy Waves'!$A110,'OLD Mission Enemy Waves'!$D:$D,0))</f>
        <v>2</v>
      </c>
      <c r="H110">
        <f>INDEX('OLD Mission Enemy Waves'!N:N,MATCH('Enemy Waves'!$A110,'OLD Mission Enemy Waves'!$D:$D,0))</f>
        <v>2002</v>
      </c>
      <c r="I110">
        <f t="shared" si="30"/>
        <v>2</v>
      </c>
      <c r="J110" t="str">
        <f t="array" ref="J110">IFERROR(INDEX(ePool[Enemy ID],MATCH($G110&amp;INDEX($E110:$F110,1,INDEX(Table12[],MATCH($I110,Table12[eCount],0),MATCH(J$1,Table12[#Headers],0)))&amp;INDEX(eClassWave[],MATCH($H110,eClassWave[eClassWave],0),MATCH(J$1,eClassWave[#Headers],0)),ePool[Enemy Group ID]&amp;ePool[AffinityId]&amp;ePool[eClass],0)),"")</f>
        <v>4T_r2_Light_Specter_e1</v>
      </c>
      <c r="K110" s="21" t="str">
        <f t="shared" si="26"/>
        <v xml:space="preserve">, </v>
      </c>
      <c r="L110" t="str">
        <f t="array" ref="L110">IFERROR(INDEX(ePool[Enemy ID],MATCH($G110&amp;INDEX($E110:$F110,1,INDEX(Table12[],MATCH($I110,Table12[eCount],0),MATCH(L$1,Table12[#Headers],0)))&amp;INDEX(eClassWave[],MATCH($H110,eClassWave[eClassWave],0),MATCH(L$1,eClassWave[#Headers],0)),ePool[Enemy Group ID]&amp;ePool[AffinityId]&amp;ePool[eClass],0)),"")</f>
        <v>4T_r2_Light_Specter_e1</v>
      </c>
      <c r="M110" s="21" t="str">
        <f t="shared" si="27"/>
        <v/>
      </c>
      <c r="N110" t="str">
        <f t="array" ref="N110">IFERROR(INDEX(ePool[Enemy ID],MATCH($G110&amp;INDEX($E110:$F110,1,INDEX(Table12[],MATCH($I110,Table12[eCount],0),MATCH(N$1,Table12[#Headers],0)))&amp;INDEX(eClassWave[],MATCH($H110,eClassWave[eClassWave],0),MATCH(N$1,eClassWave[#Headers],0)),ePool[Enemy Group ID]&amp;ePool[AffinityId]&amp;ePool[eClass],0)),"")</f>
        <v/>
      </c>
      <c r="O110" s="21" t="str">
        <f t="shared" si="28"/>
        <v/>
      </c>
      <c r="P110" t="str">
        <f t="array" ref="P110">IFERROR(INDEX(ePool[Enemy ID],MATCH($G110&amp;INDEX($E110:$F110,1,INDEX(Table12[],MATCH($I110,Table12[eCount],0),MATCH(P$1,Table12[#Headers],0)))&amp;INDEX(eClassWave[],MATCH($H110,eClassWave[eClassWave],0),MATCH(P$1,eClassWave[#Headers],0)),ePool[Enemy Group ID]&amp;ePool[AffinityId]&amp;ePool[eClass],0)),"")</f>
        <v/>
      </c>
      <c r="Q110" s="21" t="str">
        <f t="shared" si="29"/>
        <v/>
      </c>
      <c r="R110" t="str">
        <f t="array" ref="R110">IFERROR(INDEX(ePool[Enemy ID],MATCH($G110&amp;INDEX($E110:$F110,1,INDEX(Table12[],MATCH($I110,Table12[eCount],0),MATCH(R$1,Table12[#Headers],0)))&amp;INDEX(eClassWave[],MATCH($H110,eClassWave[eClassWave],0),MATCH(R$1,eClassWave[#Headers],0)),ePool[Enemy Group ID]&amp;ePool[AffinityId]&amp;ePool[eClass],0)),"")</f>
        <v/>
      </c>
      <c r="S110" t="str">
        <f>IFERROR(INDEX(Table10[Size],MATCH(INDEX(Enemies!$X:$X,MATCH('Enemy Waves'!J110,Enemies!$A:$A,0)),Table10[ID],0)),"")</f>
        <v>S</v>
      </c>
      <c r="U110" t="str">
        <f>IFERROR(INDEX(Table10[Size],MATCH(INDEX(Enemies!$X:$X,MATCH('Enemy Waves'!L110,Enemies!$A:$A,0)),Table10[ID],0)),"")</f>
        <v>S</v>
      </c>
      <c r="W110" t="str">
        <f>IFERROR(INDEX(Table10[Size],MATCH(INDEX(Enemies!$X:$X,MATCH('Enemy Waves'!N110,Enemies!$A:$A,0)),Table10[ID],0)),"")</f>
        <v/>
      </c>
      <c r="Y110" t="str">
        <f>IFERROR(INDEX(Table10[Size],MATCH(INDEX(Enemies!$X:$X,MATCH('Enemy Waves'!P110,Enemies!$A:$A,0)),Table10[ID],0)),"")</f>
        <v/>
      </c>
      <c r="AA110" t="str">
        <f>IFERROR(INDEX(Table10[Size],MATCH(INDEX(Enemies!$X:$X,MATCH('Enemy Waves'!R110,Enemies!$A:$A,0)),Table10[ID],0)),"")</f>
        <v/>
      </c>
      <c r="AB110" s="52" t="str">
        <f>IF(COUNTIF(S110:AA110,"M")&gt;2,"!!!","")&amp;IFERROR(INDEX('OLD Mission Enemy Waves'!A:A,MATCH('Enemy Waves'!A110,'OLD Mission Enemy Waves'!D:D,0)),"--")</f>
        <v>37</v>
      </c>
      <c r="BI110" t="s">
        <v>410</v>
      </c>
    </row>
    <row r="111" spans="1:61">
      <c r="A111" s="29">
        <v>4520381</v>
      </c>
      <c r="B111" s="1" t="str">
        <f t="shared" si="24"/>
        <v>2T_r1_Dark_Blade_e1, 3T_r2_Light_Zealot_e1, 2T_r1_Dark_Blade_e1</v>
      </c>
      <c r="C111" s="60" t="str">
        <f t="shared" si="25"/>
        <v>3SSS</v>
      </c>
      <c r="E111">
        <f>INDEX('OLD Mission Enemy Waves'!K:K,MATCH('Enemy Waves'!$A111,'OLD Mission Enemy Waves'!$D:$D,0))</f>
        <v>4</v>
      </c>
      <c r="F111">
        <f>INDEX('OLD Mission Enemy Waves'!L:L,MATCH('Enemy Waves'!$A111,'OLD Mission Enemy Waves'!$D:$D,0))</f>
        <v>5</v>
      </c>
      <c r="G111">
        <f>INDEX('OLD Mission Enemy Waves'!M:M,MATCH('Enemy Waves'!$A111,'OLD Mission Enemy Waves'!$D:$D,0))</f>
        <v>2</v>
      </c>
      <c r="H111">
        <f>INDEX('OLD Mission Enemy Waves'!N:N,MATCH('Enemy Waves'!$A111,'OLD Mission Enemy Waves'!$D:$D,0))</f>
        <v>3210</v>
      </c>
      <c r="I111">
        <f t="shared" si="30"/>
        <v>3</v>
      </c>
      <c r="J111" t="str">
        <f t="array" ref="J111">IFERROR(INDEX(ePool[Enemy ID],MATCH($G111&amp;INDEX($E111:$F111,1,INDEX(Table12[],MATCH($I111,Table12[eCount],0),MATCH(J$1,Table12[#Headers],0)))&amp;INDEX(eClassWave[],MATCH($H111,eClassWave[eClassWave],0),MATCH(J$1,eClassWave[#Headers],0)),ePool[Enemy Group ID]&amp;ePool[AffinityId]&amp;ePool[eClass],0)),"")</f>
        <v>2T_r1_Dark_Blade_e1</v>
      </c>
      <c r="K111" s="21" t="str">
        <f t="shared" si="26"/>
        <v xml:space="preserve">, </v>
      </c>
      <c r="L111" t="str">
        <f t="array" ref="L111">IFERROR(INDEX(ePool[Enemy ID],MATCH($G111&amp;INDEX($E111:$F111,1,INDEX(Table12[],MATCH($I111,Table12[eCount],0),MATCH(L$1,Table12[#Headers],0)))&amp;INDEX(eClassWave[],MATCH($H111,eClassWave[eClassWave],0),MATCH(L$1,eClassWave[#Headers],0)),ePool[Enemy Group ID]&amp;ePool[AffinityId]&amp;ePool[eClass],0)),"")</f>
        <v>3T_r2_Light_Zealot_e1</v>
      </c>
      <c r="M111" s="21" t="str">
        <f t="shared" si="27"/>
        <v xml:space="preserve">, </v>
      </c>
      <c r="N111" t="str">
        <f t="array" ref="N111">IFERROR(INDEX(ePool[Enemy ID],MATCH($G111&amp;INDEX($E111:$F111,1,INDEX(Table12[],MATCH($I111,Table12[eCount],0),MATCH(N$1,Table12[#Headers],0)))&amp;INDEX(eClassWave[],MATCH($H111,eClassWave[eClassWave],0),MATCH(N$1,eClassWave[#Headers],0)),ePool[Enemy Group ID]&amp;ePool[AffinityId]&amp;ePool[eClass],0)),"")</f>
        <v>2T_r1_Dark_Blade_e1</v>
      </c>
      <c r="O111" s="21" t="str">
        <f t="shared" si="28"/>
        <v/>
      </c>
      <c r="P111" t="str">
        <f t="array" ref="P111">IFERROR(INDEX(ePool[Enemy ID],MATCH($G111&amp;INDEX($E111:$F111,1,INDEX(Table12[],MATCH($I111,Table12[eCount],0),MATCH(P$1,Table12[#Headers],0)))&amp;INDEX(eClassWave[],MATCH($H111,eClassWave[eClassWave],0),MATCH(P$1,eClassWave[#Headers],0)),ePool[Enemy Group ID]&amp;ePool[AffinityId]&amp;ePool[eClass],0)),"")</f>
        <v/>
      </c>
      <c r="Q111" s="21" t="str">
        <f t="shared" si="29"/>
        <v/>
      </c>
      <c r="R111" t="str">
        <f t="array" ref="R111">IFERROR(INDEX(ePool[Enemy ID],MATCH($G111&amp;INDEX($E111:$F111,1,INDEX(Table12[],MATCH($I111,Table12[eCount],0),MATCH(R$1,Table12[#Headers],0)))&amp;INDEX(eClassWave[],MATCH($H111,eClassWave[eClassWave],0),MATCH(R$1,eClassWave[#Headers],0)),ePool[Enemy Group ID]&amp;ePool[AffinityId]&amp;ePool[eClass],0)),"")</f>
        <v/>
      </c>
      <c r="S111" t="str">
        <f>IFERROR(INDEX(Table10[Size],MATCH(INDEX(Enemies!$X:$X,MATCH('Enemy Waves'!J111,Enemies!$A:$A,0)),Table10[ID],0)),"")</f>
        <v>S</v>
      </c>
      <c r="U111" t="str">
        <f>IFERROR(INDEX(Table10[Size],MATCH(INDEX(Enemies!$X:$X,MATCH('Enemy Waves'!L111,Enemies!$A:$A,0)),Table10[ID],0)),"")</f>
        <v>S</v>
      </c>
      <c r="W111" t="str">
        <f>IFERROR(INDEX(Table10[Size],MATCH(INDEX(Enemies!$X:$X,MATCH('Enemy Waves'!N111,Enemies!$A:$A,0)),Table10[ID],0)),"")</f>
        <v>S</v>
      </c>
      <c r="Y111" t="str">
        <f>IFERROR(INDEX(Table10[Size],MATCH(INDEX(Enemies!$X:$X,MATCH('Enemy Waves'!P111,Enemies!$A:$A,0)),Table10[ID],0)),"")</f>
        <v/>
      </c>
      <c r="AA111" t="str">
        <f>IFERROR(INDEX(Table10[Size],MATCH(INDEX(Enemies!$X:$X,MATCH('Enemy Waves'!R111,Enemies!$A:$A,0)),Table10[ID],0)),"")</f>
        <v/>
      </c>
      <c r="AB111" s="52" t="str">
        <f>IF(COUNTIF(S111:AA111,"M")&gt;2,"!!!","")&amp;IFERROR(INDEX('OLD Mission Enemy Waves'!A:A,MATCH('Enemy Waves'!A111,'OLD Mission Enemy Waves'!D:D,0)),"--")</f>
        <v>38</v>
      </c>
      <c r="BI111" t="s">
        <v>410</v>
      </c>
    </row>
    <row r="112" spans="1:61">
      <c r="A112" s="29">
        <v>4520382</v>
      </c>
      <c r="B112" s="1" t="str">
        <f t="shared" si="24"/>
        <v>2T_r1_Dark_Blade_e1, 3T_r2_Light_Zealot_e1, 4T_r2_Light_Specter_e1, 2T_r1_Dark_Blade_e1</v>
      </c>
      <c r="C112" s="60" t="str">
        <f t="shared" si="25"/>
        <v>4SSSS</v>
      </c>
      <c r="E112">
        <f>INDEX('OLD Mission Enemy Waves'!K:K,MATCH('Enemy Waves'!$A112,'OLD Mission Enemy Waves'!$D:$D,0))</f>
        <v>4</v>
      </c>
      <c r="F112">
        <f>INDEX('OLD Mission Enemy Waves'!L:L,MATCH('Enemy Waves'!$A112,'OLD Mission Enemy Waves'!$D:$D,0))</f>
        <v>5</v>
      </c>
      <c r="G112">
        <f>INDEX('OLD Mission Enemy Waves'!M:M,MATCH('Enemy Waves'!$A112,'OLD Mission Enemy Waves'!$D:$D,0))</f>
        <v>2</v>
      </c>
      <c r="H112">
        <f>INDEX('OLD Mission Enemy Waves'!N:N,MATCH('Enemy Waves'!$A112,'OLD Mission Enemy Waves'!$D:$D,0))</f>
        <v>4211</v>
      </c>
      <c r="I112">
        <f t="shared" si="30"/>
        <v>4</v>
      </c>
      <c r="J112" t="str">
        <f t="array" ref="J112">IFERROR(INDEX(ePool[Enemy ID],MATCH($G112&amp;INDEX($E112:$F112,1,INDEX(Table12[],MATCH($I112,Table12[eCount],0),MATCH(J$1,Table12[#Headers],0)))&amp;INDEX(eClassWave[],MATCH($H112,eClassWave[eClassWave],0),MATCH(J$1,eClassWave[#Headers],0)),ePool[Enemy Group ID]&amp;ePool[AffinityId]&amp;ePool[eClass],0)),"")</f>
        <v>2T_r1_Dark_Blade_e1</v>
      </c>
      <c r="K112" s="21" t="str">
        <f t="shared" si="26"/>
        <v xml:space="preserve">, </v>
      </c>
      <c r="L112" t="str">
        <f t="array" ref="L112">IFERROR(INDEX(ePool[Enemy ID],MATCH($G112&amp;INDEX($E112:$F112,1,INDEX(Table12[],MATCH($I112,Table12[eCount],0),MATCH(L$1,Table12[#Headers],0)))&amp;INDEX(eClassWave[],MATCH($H112,eClassWave[eClassWave],0),MATCH(L$1,eClassWave[#Headers],0)),ePool[Enemy Group ID]&amp;ePool[AffinityId]&amp;ePool[eClass],0)),"")</f>
        <v>3T_r2_Light_Zealot_e1</v>
      </c>
      <c r="M112" s="21" t="str">
        <f t="shared" si="27"/>
        <v xml:space="preserve">, </v>
      </c>
      <c r="N112" t="str">
        <f t="array" ref="N112">IFERROR(INDEX(ePool[Enemy ID],MATCH($G112&amp;INDEX($E112:$F112,1,INDEX(Table12[],MATCH($I112,Table12[eCount],0),MATCH(N$1,Table12[#Headers],0)))&amp;INDEX(eClassWave[],MATCH($H112,eClassWave[eClassWave],0),MATCH(N$1,eClassWave[#Headers],0)),ePool[Enemy Group ID]&amp;ePool[AffinityId]&amp;ePool[eClass],0)),"")</f>
        <v>4T_r2_Light_Specter_e1</v>
      </c>
      <c r="O112" s="21" t="str">
        <f t="shared" si="28"/>
        <v xml:space="preserve">, </v>
      </c>
      <c r="P112" t="str">
        <f t="array" ref="P112">IFERROR(INDEX(ePool[Enemy ID],MATCH($G112&amp;INDEX($E112:$F112,1,INDEX(Table12[],MATCH($I112,Table12[eCount],0),MATCH(P$1,Table12[#Headers],0)))&amp;INDEX(eClassWave[],MATCH($H112,eClassWave[eClassWave],0),MATCH(P$1,eClassWave[#Headers],0)),ePool[Enemy Group ID]&amp;ePool[AffinityId]&amp;ePool[eClass],0)),"")</f>
        <v>2T_r1_Dark_Blade_e1</v>
      </c>
      <c r="Q112" s="21" t="str">
        <f t="shared" si="29"/>
        <v/>
      </c>
      <c r="R112" t="str">
        <f t="array" ref="R112">IFERROR(INDEX(ePool[Enemy ID],MATCH($G112&amp;INDEX($E112:$F112,1,INDEX(Table12[],MATCH($I112,Table12[eCount],0),MATCH(R$1,Table12[#Headers],0)))&amp;INDEX(eClassWave[],MATCH($H112,eClassWave[eClassWave],0),MATCH(R$1,eClassWave[#Headers],0)),ePool[Enemy Group ID]&amp;ePool[AffinityId]&amp;ePool[eClass],0)),"")</f>
        <v/>
      </c>
      <c r="S112" t="str">
        <f>IFERROR(INDEX(Table10[Size],MATCH(INDEX(Enemies!$X:$X,MATCH('Enemy Waves'!J112,Enemies!$A:$A,0)),Table10[ID],0)),"")</f>
        <v>S</v>
      </c>
      <c r="U112" t="str">
        <f>IFERROR(INDEX(Table10[Size],MATCH(INDEX(Enemies!$X:$X,MATCH('Enemy Waves'!L112,Enemies!$A:$A,0)),Table10[ID],0)),"")</f>
        <v>S</v>
      </c>
      <c r="W112" t="str">
        <f>IFERROR(INDEX(Table10[Size],MATCH(INDEX(Enemies!$X:$X,MATCH('Enemy Waves'!N112,Enemies!$A:$A,0)),Table10[ID],0)),"")</f>
        <v>S</v>
      </c>
      <c r="Y112" t="str">
        <f>IFERROR(INDEX(Table10[Size],MATCH(INDEX(Enemies!$X:$X,MATCH('Enemy Waves'!P112,Enemies!$A:$A,0)),Table10[ID],0)),"")</f>
        <v>S</v>
      </c>
      <c r="AA112" t="str">
        <f>IFERROR(INDEX(Table10[Size],MATCH(INDEX(Enemies!$X:$X,MATCH('Enemy Waves'!R112,Enemies!$A:$A,0)),Table10[ID],0)),"")</f>
        <v/>
      </c>
      <c r="AB112" s="52" t="str">
        <f>IF(COUNTIF(S112:AA112,"M")&gt;2,"!!!","")&amp;IFERROR(INDEX('OLD Mission Enemy Waves'!A:A,MATCH('Enemy Waves'!A112,'OLD Mission Enemy Waves'!D:D,0)),"--")</f>
        <v>38</v>
      </c>
      <c r="BI112" t="s">
        <v>410</v>
      </c>
    </row>
    <row r="113" spans="1:61">
      <c r="A113" s="29">
        <v>4520383</v>
      </c>
      <c r="B113" s="1" t="str">
        <f t="shared" si="24"/>
        <v>2T_r1_Dark_Blade_e1, 4T_r2_Light_Specter_e1, 2T_r1_Dark_Blade_e1</v>
      </c>
      <c r="C113" s="60" t="str">
        <f t="shared" si="25"/>
        <v>3SSS</v>
      </c>
      <c r="E113">
        <f>INDEX('OLD Mission Enemy Waves'!K:K,MATCH('Enemy Waves'!$A113,'OLD Mission Enemy Waves'!$D:$D,0))</f>
        <v>4</v>
      </c>
      <c r="F113">
        <f>INDEX('OLD Mission Enemy Waves'!L:L,MATCH('Enemy Waves'!$A113,'OLD Mission Enemy Waves'!$D:$D,0))</f>
        <v>5</v>
      </c>
      <c r="G113">
        <f>INDEX('OLD Mission Enemy Waves'!M:M,MATCH('Enemy Waves'!$A113,'OLD Mission Enemy Waves'!$D:$D,0))</f>
        <v>2</v>
      </c>
      <c r="H113">
        <f>INDEX('OLD Mission Enemy Waves'!N:N,MATCH('Enemy Waves'!$A113,'OLD Mission Enemy Waves'!$D:$D,0))</f>
        <v>3201</v>
      </c>
      <c r="I113">
        <f t="shared" si="30"/>
        <v>3</v>
      </c>
      <c r="J113" t="str">
        <f t="array" ref="J113">IFERROR(INDEX(ePool[Enemy ID],MATCH($G113&amp;INDEX($E113:$F113,1,INDEX(Table12[],MATCH($I113,Table12[eCount],0),MATCH(J$1,Table12[#Headers],0)))&amp;INDEX(eClassWave[],MATCH($H113,eClassWave[eClassWave],0),MATCH(J$1,eClassWave[#Headers],0)),ePool[Enemy Group ID]&amp;ePool[AffinityId]&amp;ePool[eClass],0)),"")</f>
        <v>2T_r1_Dark_Blade_e1</v>
      </c>
      <c r="K113" s="21" t="str">
        <f t="shared" si="26"/>
        <v xml:space="preserve">, </v>
      </c>
      <c r="L113" t="str">
        <f t="array" ref="L113">IFERROR(INDEX(ePool[Enemy ID],MATCH($G113&amp;INDEX($E113:$F113,1,INDEX(Table12[],MATCH($I113,Table12[eCount],0),MATCH(L$1,Table12[#Headers],0)))&amp;INDEX(eClassWave[],MATCH($H113,eClassWave[eClassWave],0),MATCH(L$1,eClassWave[#Headers],0)),ePool[Enemy Group ID]&amp;ePool[AffinityId]&amp;ePool[eClass],0)),"")</f>
        <v>4T_r2_Light_Specter_e1</v>
      </c>
      <c r="M113" s="21" t="str">
        <f t="shared" si="27"/>
        <v xml:space="preserve">, </v>
      </c>
      <c r="N113" t="str">
        <f t="array" ref="N113">IFERROR(INDEX(ePool[Enemy ID],MATCH($G113&amp;INDEX($E113:$F113,1,INDEX(Table12[],MATCH($I113,Table12[eCount],0),MATCH(N$1,Table12[#Headers],0)))&amp;INDEX(eClassWave[],MATCH($H113,eClassWave[eClassWave],0),MATCH(N$1,eClassWave[#Headers],0)),ePool[Enemy Group ID]&amp;ePool[AffinityId]&amp;ePool[eClass],0)),"")</f>
        <v>2T_r1_Dark_Blade_e1</v>
      </c>
      <c r="O113" s="21" t="str">
        <f t="shared" si="28"/>
        <v/>
      </c>
      <c r="P113" t="str">
        <f t="array" ref="P113">IFERROR(INDEX(ePool[Enemy ID],MATCH($G113&amp;INDEX($E113:$F113,1,INDEX(Table12[],MATCH($I113,Table12[eCount],0),MATCH(P$1,Table12[#Headers],0)))&amp;INDEX(eClassWave[],MATCH($H113,eClassWave[eClassWave],0),MATCH(P$1,eClassWave[#Headers],0)),ePool[Enemy Group ID]&amp;ePool[AffinityId]&amp;ePool[eClass],0)),"")</f>
        <v/>
      </c>
      <c r="Q113" s="21" t="str">
        <f t="shared" si="29"/>
        <v/>
      </c>
      <c r="R113" t="str">
        <f t="array" ref="R113">IFERROR(INDEX(ePool[Enemy ID],MATCH($G113&amp;INDEX($E113:$F113,1,INDEX(Table12[],MATCH($I113,Table12[eCount],0),MATCH(R$1,Table12[#Headers],0)))&amp;INDEX(eClassWave[],MATCH($H113,eClassWave[eClassWave],0),MATCH(R$1,eClassWave[#Headers],0)),ePool[Enemy Group ID]&amp;ePool[AffinityId]&amp;ePool[eClass],0)),"")</f>
        <v/>
      </c>
      <c r="S113" t="str">
        <f>IFERROR(INDEX(Table10[Size],MATCH(INDEX(Enemies!$X:$X,MATCH('Enemy Waves'!J113,Enemies!$A:$A,0)),Table10[ID],0)),"")</f>
        <v>S</v>
      </c>
      <c r="U113" t="str">
        <f>IFERROR(INDEX(Table10[Size],MATCH(INDEX(Enemies!$X:$X,MATCH('Enemy Waves'!L113,Enemies!$A:$A,0)),Table10[ID],0)),"")</f>
        <v>S</v>
      </c>
      <c r="W113" t="str">
        <f>IFERROR(INDEX(Table10[Size],MATCH(INDEX(Enemies!$X:$X,MATCH('Enemy Waves'!N113,Enemies!$A:$A,0)),Table10[ID],0)),"")</f>
        <v>S</v>
      </c>
      <c r="Y113" t="str">
        <f>IFERROR(INDEX(Table10[Size],MATCH(INDEX(Enemies!$X:$X,MATCH('Enemy Waves'!P113,Enemies!$A:$A,0)),Table10[ID],0)),"")</f>
        <v/>
      </c>
      <c r="AA113" t="str">
        <f>IFERROR(INDEX(Table10[Size],MATCH(INDEX(Enemies!$X:$X,MATCH('Enemy Waves'!R113,Enemies!$A:$A,0)),Table10[ID],0)),"")</f>
        <v/>
      </c>
      <c r="AB113" s="52" t="str">
        <f>IF(COUNTIF(S113:AA113,"M")&gt;2,"!!!","")&amp;IFERROR(INDEX('OLD Mission Enemy Waves'!A:A,MATCH('Enemy Waves'!A113,'OLD Mission Enemy Waves'!D:D,0)),"--")</f>
        <v>38</v>
      </c>
      <c r="BI113" t="s">
        <v>410</v>
      </c>
    </row>
    <row r="114" spans="1:61">
      <c r="A114" s="29">
        <v>4520384</v>
      </c>
      <c r="B114" s="1" t="str">
        <f t="shared" si="24"/>
        <v>2T_r1_Dark_Blade_e1, 2T_r1_Light_Valkyrie_e1, 2T_r1_Dark_Blade_e1</v>
      </c>
      <c r="C114" s="60" t="str">
        <f t="shared" si="25"/>
        <v>3SSS</v>
      </c>
      <c r="E114">
        <f>INDEX('OLD Mission Enemy Waves'!K:K,MATCH('Enemy Waves'!$A114,'OLD Mission Enemy Waves'!$D:$D,0))</f>
        <v>4</v>
      </c>
      <c r="F114">
        <f>INDEX('OLD Mission Enemy Waves'!L:L,MATCH('Enemy Waves'!$A114,'OLD Mission Enemy Waves'!$D:$D,0))</f>
        <v>5</v>
      </c>
      <c r="G114">
        <f>INDEX('OLD Mission Enemy Waves'!M:M,MATCH('Enemy Waves'!$A114,'OLD Mission Enemy Waves'!$D:$D,0))</f>
        <v>2</v>
      </c>
      <c r="H114">
        <f>INDEX('OLD Mission Enemy Waves'!N:N,MATCH('Enemy Waves'!$A114,'OLD Mission Enemy Waves'!$D:$D,0))</f>
        <v>3300</v>
      </c>
      <c r="I114">
        <f t="shared" si="30"/>
        <v>3</v>
      </c>
      <c r="J114" t="str">
        <f t="array" ref="J114">IFERROR(INDEX(ePool[Enemy ID],MATCH($G114&amp;INDEX($E114:$F114,1,INDEX(Table12[],MATCH($I114,Table12[eCount],0),MATCH(J$1,Table12[#Headers],0)))&amp;INDEX(eClassWave[],MATCH($H114,eClassWave[eClassWave],0),MATCH(J$1,eClassWave[#Headers],0)),ePool[Enemy Group ID]&amp;ePool[AffinityId]&amp;ePool[eClass],0)),"")</f>
        <v>2T_r1_Dark_Blade_e1</v>
      </c>
      <c r="K114" s="21" t="str">
        <f t="shared" si="26"/>
        <v xml:space="preserve">, </v>
      </c>
      <c r="L114" t="str">
        <f t="array" ref="L114">IFERROR(INDEX(ePool[Enemy ID],MATCH($G114&amp;INDEX($E114:$F114,1,INDEX(Table12[],MATCH($I114,Table12[eCount],0),MATCH(L$1,Table12[#Headers],0)))&amp;INDEX(eClassWave[],MATCH($H114,eClassWave[eClassWave],0),MATCH(L$1,eClassWave[#Headers],0)),ePool[Enemy Group ID]&amp;ePool[AffinityId]&amp;ePool[eClass],0)),"")</f>
        <v>2T_r1_Light_Valkyrie_e1</v>
      </c>
      <c r="M114" s="21" t="str">
        <f t="shared" si="27"/>
        <v xml:space="preserve">, </v>
      </c>
      <c r="N114" t="str">
        <f t="array" ref="N114">IFERROR(INDEX(ePool[Enemy ID],MATCH($G114&amp;INDEX($E114:$F114,1,INDEX(Table12[],MATCH($I114,Table12[eCount],0),MATCH(N$1,Table12[#Headers],0)))&amp;INDEX(eClassWave[],MATCH($H114,eClassWave[eClassWave],0),MATCH(N$1,eClassWave[#Headers],0)),ePool[Enemy Group ID]&amp;ePool[AffinityId]&amp;ePool[eClass],0)),"")</f>
        <v>2T_r1_Dark_Blade_e1</v>
      </c>
      <c r="O114" s="21" t="str">
        <f t="shared" si="28"/>
        <v/>
      </c>
      <c r="P114" t="str">
        <f t="array" ref="P114">IFERROR(INDEX(ePool[Enemy ID],MATCH($G114&amp;INDEX($E114:$F114,1,INDEX(Table12[],MATCH($I114,Table12[eCount],0),MATCH(P$1,Table12[#Headers],0)))&amp;INDEX(eClassWave[],MATCH($H114,eClassWave[eClassWave],0),MATCH(P$1,eClassWave[#Headers],0)),ePool[Enemy Group ID]&amp;ePool[AffinityId]&amp;ePool[eClass],0)),"")</f>
        <v/>
      </c>
      <c r="Q114" s="21" t="str">
        <f t="shared" si="29"/>
        <v/>
      </c>
      <c r="R114" t="str">
        <f t="array" ref="R114">IFERROR(INDEX(ePool[Enemy ID],MATCH($G114&amp;INDEX($E114:$F114,1,INDEX(Table12[],MATCH($I114,Table12[eCount],0),MATCH(R$1,Table12[#Headers],0)))&amp;INDEX(eClassWave[],MATCH($H114,eClassWave[eClassWave],0),MATCH(R$1,eClassWave[#Headers],0)),ePool[Enemy Group ID]&amp;ePool[AffinityId]&amp;ePool[eClass],0)),"")</f>
        <v/>
      </c>
      <c r="S114" t="str">
        <f>IFERROR(INDEX(Table10[Size],MATCH(INDEX(Enemies!$X:$X,MATCH('Enemy Waves'!J114,Enemies!$A:$A,0)),Table10[ID],0)),"")</f>
        <v>S</v>
      </c>
      <c r="U114" t="str">
        <f>IFERROR(INDEX(Table10[Size],MATCH(INDEX(Enemies!$X:$X,MATCH('Enemy Waves'!L114,Enemies!$A:$A,0)),Table10[ID],0)),"")</f>
        <v>S</v>
      </c>
      <c r="W114" t="str">
        <f>IFERROR(INDEX(Table10[Size],MATCH(INDEX(Enemies!$X:$X,MATCH('Enemy Waves'!N114,Enemies!$A:$A,0)),Table10[ID],0)),"")</f>
        <v>S</v>
      </c>
      <c r="Y114" t="str">
        <f>IFERROR(INDEX(Table10[Size],MATCH(INDEX(Enemies!$X:$X,MATCH('Enemy Waves'!P114,Enemies!$A:$A,0)),Table10[ID],0)),"")</f>
        <v/>
      </c>
      <c r="AA114" t="str">
        <f>IFERROR(INDEX(Table10[Size],MATCH(INDEX(Enemies!$X:$X,MATCH('Enemy Waves'!R114,Enemies!$A:$A,0)),Table10[ID],0)),"")</f>
        <v/>
      </c>
      <c r="AB114" s="52" t="str">
        <f>IF(COUNTIF(S114:AA114,"M")&gt;2,"!!!","")&amp;IFERROR(INDEX('OLD Mission Enemy Waves'!A:A,MATCH('Enemy Waves'!A114,'OLD Mission Enemy Waves'!D:D,0)),"--")</f>
        <v>38</v>
      </c>
      <c r="BI114" t="s">
        <v>410</v>
      </c>
    </row>
    <row r="115" spans="1:61">
      <c r="A115" s="29">
        <v>5420391</v>
      </c>
      <c r="B115" s="1" t="str">
        <f t="shared" si="24"/>
        <v>2T_r1_Light_Valkyrie_e1, 2T_r1_Dark_Blade_e1, 2T_r1_Dark_Blade_e1, 2T_r1_Light_Valkyrie_e1</v>
      </c>
      <c r="C115" s="60" t="str">
        <f t="shared" si="25"/>
        <v>4SSSS</v>
      </c>
      <c r="E115">
        <f>INDEX('OLD Mission Enemy Waves'!K:K,MATCH('Enemy Waves'!$A115,'OLD Mission Enemy Waves'!$D:$D,0))</f>
        <v>5</v>
      </c>
      <c r="F115">
        <f>INDEX('OLD Mission Enemy Waves'!L:L,MATCH('Enemy Waves'!$A115,'OLD Mission Enemy Waves'!$D:$D,0))</f>
        <v>4</v>
      </c>
      <c r="G115">
        <f>INDEX('OLD Mission Enemy Waves'!M:M,MATCH('Enemy Waves'!$A115,'OLD Mission Enemy Waves'!$D:$D,0))</f>
        <v>2</v>
      </c>
      <c r="H115">
        <f>INDEX('OLD Mission Enemy Waves'!N:N,MATCH('Enemy Waves'!$A115,'OLD Mission Enemy Waves'!$D:$D,0))</f>
        <v>4400</v>
      </c>
      <c r="I115">
        <f t="shared" si="30"/>
        <v>4</v>
      </c>
      <c r="J115" t="str">
        <f t="array" ref="J115">IFERROR(INDEX(ePool[Enemy ID],MATCH($G115&amp;INDEX($E115:$F115,1,INDEX(Table12[],MATCH($I115,Table12[eCount],0),MATCH(J$1,Table12[#Headers],0)))&amp;INDEX(eClassWave[],MATCH($H115,eClassWave[eClassWave],0),MATCH(J$1,eClassWave[#Headers],0)),ePool[Enemy Group ID]&amp;ePool[AffinityId]&amp;ePool[eClass],0)),"")</f>
        <v>2T_r1_Light_Valkyrie_e1</v>
      </c>
      <c r="K115" s="21" t="str">
        <f t="shared" si="26"/>
        <v xml:space="preserve">, </v>
      </c>
      <c r="L115" t="str">
        <f t="array" ref="L115">IFERROR(INDEX(ePool[Enemy ID],MATCH($G115&amp;INDEX($E115:$F115,1,INDEX(Table12[],MATCH($I115,Table12[eCount],0),MATCH(L$1,Table12[#Headers],0)))&amp;INDEX(eClassWave[],MATCH($H115,eClassWave[eClassWave],0),MATCH(L$1,eClassWave[#Headers],0)),ePool[Enemy Group ID]&amp;ePool[AffinityId]&amp;ePool[eClass],0)),"")</f>
        <v>2T_r1_Dark_Blade_e1</v>
      </c>
      <c r="M115" s="21" t="str">
        <f t="shared" si="27"/>
        <v xml:space="preserve">, </v>
      </c>
      <c r="N115" t="str">
        <f t="array" ref="N115">IFERROR(INDEX(ePool[Enemy ID],MATCH($G115&amp;INDEX($E115:$F115,1,INDEX(Table12[],MATCH($I115,Table12[eCount],0),MATCH(N$1,Table12[#Headers],0)))&amp;INDEX(eClassWave[],MATCH($H115,eClassWave[eClassWave],0),MATCH(N$1,eClassWave[#Headers],0)),ePool[Enemy Group ID]&amp;ePool[AffinityId]&amp;ePool[eClass],0)),"")</f>
        <v>2T_r1_Dark_Blade_e1</v>
      </c>
      <c r="O115" s="21" t="str">
        <f t="shared" si="28"/>
        <v xml:space="preserve">, </v>
      </c>
      <c r="P115" t="str">
        <f t="array" ref="P115">IFERROR(INDEX(ePool[Enemy ID],MATCH($G115&amp;INDEX($E115:$F115,1,INDEX(Table12[],MATCH($I115,Table12[eCount],0),MATCH(P$1,Table12[#Headers],0)))&amp;INDEX(eClassWave[],MATCH($H115,eClassWave[eClassWave],0),MATCH(P$1,eClassWave[#Headers],0)),ePool[Enemy Group ID]&amp;ePool[AffinityId]&amp;ePool[eClass],0)),"")</f>
        <v>2T_r1_Light_Valkyrie_e1</v>
      </c>
      <c r="Q115" s="21" t="str">
        <f t="shared" si="29"/>
        <v/>
      </c>
      <c r="R115" t="str">
        <f t="array" ref="R115">IFERROR(INDEX(ePool[Enemy ID],MATCH($G115&amp;INDEX($E115:$F115,1,INDEX(Table12[],MATCH($I115,Table12[eCount],0),MATCH(R$1,Table12[#Headers],0)))&amp;INDEX(eClassWave[],MATCH($H115,eClassWave[eClassWave],0),MATCH(R$1,eClassWave[#Headers],0)),ePool[Enemy Group ID]&amp;ePool[AffinityId]&amp;ePool[eClass],0)),"")</f>
        <v/>
      </c>
      <c r="S115" t="str">
        <f>IFERROR(INDEX(Table10[Size],MATCH(INDEX(Enemies!$X:$X,MATCH('Enemy Waves'!J115,Enemies!$A:$A,0)),Table10[ID],0)),"")</f>
        <v>S</v>
      </c>
      <c r="U115" t="str">
        <f>IFERROR(INDEX(Table10[Size],MATCH(INDEX(Enemies!$X:$X,MATCH('Enemy Waves'!L115,Enemies!$A:$A,0)),Table10[ID],0)),"")</f>
        <v>S</v>
      </c>
      <c r="W115" t="str">
        <f>IFERROR(INDEX(Table10[Size],MATCH(INDEX(Enemies!$X:$X,MATCH('Enemy Waves'!N115,Enemies!$A:$A,0)),Table10[ID],0)),"")</f>
        <v>S</v>
      </c>
      <c r="Y115" t="str">
        <f>IFERROR(INDEX(Table10[Size],MATCH(INDEX(Enemies!$X:$X,MATCH('Enemy Waves'!P115,Enemies!$A:$A,0)),Table10[ID],0)),"")</f>
        <v>S</v>
      </c>
      <c r="AA115" t="str">
        <f>IFERROR(INDEX(Table10[Size],MATCH(INDEX(Enemies!$X:$X,MATCH('Enemy Waves'!R115,Enemies!$A:$A,0)),Table10[ID],0)),"")</f>
        <v/>
      </c>
      <c r="AB115" s="52" t="str">
        <f>IF(COUNTIF(S115:AA115,"M")&gt;2,"!!!","")&amp;IFERROR(INDEX('OLD Mission Enemy Waves'!A:A,MATCH('Enemy Waves'!A115,'OLD Mission Enemy Waves'!D:D,0)),"--")</f>
        <v>39</v>
      </c>
      <c r="BI115" t="s">
        <v>410</v>
      </c>
    </row>
    <row r="116" spans="1:61">
      <c r="A116" s="29">
        <v>5420392</v>
      </c>
      <c r="B116" s="1" t="str">
        <f t="shared" si="24"/>
        <v>3T_r2_Dark_Maiden_e1, 4T_r2_Light_Specter_e1, 3T_r2_Dark_Maiden_e1, 4T_r2_Light_Specter_e1, 3T_r2_Dark_Maiden_e1</v>
      </c>
      <c r="C116" s="60" t="str">
        <f t="shared" si="25"/>
        <v>5SSSSS</v>
      </c>
      <c r="E116">
        <f>INDEX('OLD Mission Enemy Waves'!K:K,MATCH('Enemy Waves'!$A116,'OLD Mission Enemy Waves'!$D:$D,0))</f>
        <v>5</v>
      </c>
      <c r="F116">
        <f>INDEX('OLD Mission Enemy Waves'!L:L,MATCH('Enemy Waves'!$A116,'OLD Mission Enemy Waves'!$D:$D,0))</f>
        <v>4</v>
      </c>
      <c r="G116">
        <f>INDEX('OLD Mission Enemy Waves'!M:M,MATCH('Enemy Waves'!$A116,'OLD Mission Enemy Waves'!$D:$D,0))</f>
        <v>2</v>
      </c>
      <c r="H116">
        <f>INDEX('OLD Mission Enemy Waves'!N:N,MATCH('Enemy Waves'!$A116,'OLD Mission Enemy Waves'!$D:$D,0))</f>
        <v>5032</v>
      </c>
      <c r="I116">
        <f t="shared" si="30"/>
        <v>5</v>
      </c>
      <c r="J116" t="str">
        <f t="array" ref="J116">IFERROR(INDEX(ePool[Enemy ID],MATCH($G116&amp;INDEX($E116:$F116,1,INDEX(Table12[],MATCH($I116,Table12[eCount],0),MATCH(J$1,Table12[#Headers],0)))&amp;INDEX(eClassWave[],MATCH($H116,eClassWave[eClassWave],0),MATCH(J$1,eClassWave[#Headers],0)),ePool[Enemy Group ID]&amp;ePool[AffinityId]&amp;ePool[eClass],0)),"")</f>
        <v>3T_r2_Dark_Maiden_e1</v>
      </c>
      <c r="K116" s="21" t="str">
        <f t="shared" si="26"/>
        <v xml:space="preserve">, </v>
      </c>
      <c r="L116" t="str">
        <f t="array" ref="L116">IFERROR(INDEX(ePool[Enemy ID],MATCH($G116&amp;INDEX($E116:$F116,1,INDEX(Table12[],MATCH($I116,Table12[eCount],0),MATCH(L$1,Table12[#Headers],0)))&amp;INDEX(eClassWave[],MATCH($H116,eClassWave[eClassWave],0),MATCH(L$1,eClassWave[#Headers],0)),ePool[Enemy Group ID]&amp;ePool[AffinityId]&amp;ePool[eClass],0)),"")</f>
        <v>4T_r2_Light_Specter_e1</v>
      </c>
      <c r="M116" s="21" t="str">
        <f t="shared" si="27"/>
        <v xml:space="preserve">, </v>
      </c>
      <c r="N116" t="str">
        <f t="array" ref="N116">IFERROR(INDEX(ePool[Enemy ID],MATCH($G116&amp;INDEX($E116:$F116,1,INDEX(Table12[],MATCH($I116,Table12[eCount],0),MATCH(N$1,Table12[#Headers],0)))&amp;INDEX(eClassWave[],MATCH($H116,eClassWave[eClassWave],0),MATCH(N$1,eClassWave[#Headers],0)),ePool[Enemy Group ID]&amp;ePool[AffinityId]&amp;ePool[eClass],0)),"")</f>
        <v>3T_r2_Dark_Maiden_e1</v>
      </c>
      <c r="O116" s="21" t="str">
        <f t="shared" si="28"/>
        <v xml:space="preserve">, </v>
      </c>
      <c r="P116" t="str">
        <f t="array" ref="P116">IFERROR(INDEX(ePool[Enemy ID],MATCH($G116&amp;INDEX($E116:$F116,1,INDEX(Table12[],MATCH($I116,Table12[eCount],0),MATCH(P$1,Table12[#Headers],0)))&amp;INDEX(eClassWave[],MATCH($H116,eClassWave[eClassWave],0),MATCH(P$1,eClassWave[#Headers],0)),ePool[Enemy Group ID]&amp;ePool[AffinityId]&amp;ePool[eClass],0)),"")</f>
        <v>4T_r2_Light_Specter_e1</v>
      </c>
      <c r="Q116" s="21" t="str">
        <f t="shared" si="29"/>
        <v xml:space="preserve">, </v>
      </c>
      <c r="R116" t="str">
        <f t="array" ref="R116">IFERROR(INDEX(ePool[Enemy ID],MATCH($G116&amp;INDEX($E116:$F116,1,INDEX(Table12[],MATCH($I116,Table12[eCount],0),MATCH(R$1,Table12[#Headers],0)))&amp;INDEX(eClassWave[],MATCH($H116,eClassWave[eClassWave],0),MATCH(R$1,eClassWave[#Headers],0)),ePool[Enemy Group ID]&amp;ePool[AffinityId]&amp;ePool[eClass],0)),"")</f>
        <v>3T_r2_Dark_Maiden_e1</v>
      </c>
      <c r="S116" t="str">
        <f>IFERROR(INDEX(Table10[Size],MATCH(INDEX(Enemies!$X:$X,MATCH('Enemy Waves'!J116,Enemies!$A:$A,0)),Table10[ID],0)),"")</f>
        <v>S</v>
      </c>
      <c r="U116" t="str">
        <f>IFERROR(INDEX(Table10[Size],MATCH(INDEX(Enemies!$X:$X,MATCH('Enemy Waves'!L116,Enemies!$A:$A,0)),Table10[ID],0)),"")</f>
        <v>S</v>
      </c>
      <c r="W116" t="str">
        <f>IFERROR(INDEX(Table10[Size],MATCH(INDEX(Enemies!$X:$X,MATCH('Enemy Waves'!N116,Enemies!$A:$A,0)),Table10[ID],0)),"")</f>
        <v>S</v>
      </c>
      <c r="Y116" t="str">
        <f>IFERROR(INDEX(Table10[Size],MATCH(INDEX(Enemies!$X:$X,MATCH('Enemy Waves'!P116,Enemies!$A:$A,0)),Table10[ID],0)),"")</f>
        <v>S</v>
      </c>
      <c r="AA116" t="str">
        <f>IFERROR(INDEX(Table10[Size],MATCH(INDEX(Enemies!$X:$X,MATCH('Enemy Waves'!R116,Enemies!$A:$A,0)),Table10[ID],0)),"")</f>
        <v>S</v>
      </c>
      <c r="AB116" s="52" t="str">
        <f>IF(COUNTIF(S116:AA116,"M")&gt;2,"!!!","")&amp;IFERROR(INDEX('OLD Mission Enemy Waves'!A:A,MATCH('Enemy Waves'!A116,'OLD Mission Enemy Waves'!D:D,0)),"--")</f>
        <v>39</v>
      </c>
      <c r="BI116" t="s">
        <v>410</v>
      </c>
    </row>
    <row r="117" spans="1:61">
      <c r="A117" s="29">
        <v>5420401</v>
      </c>
      <c r="B117" s="1" t="str">
        <f t="shared" si="24"/>
        <v>3T_r2_Light_Zealot_e1, 3T_r2_Dark_Maiden_e1, 3T_r2_Light_Zealot_e1</v>
      </c>
      <c r="C117" s="60" t="str">
        <f t="shared" si="25"/>
        <v>3SSS</v>
      </c>
      <c r="E117">
        <f>INDEX('OLD Mission Enemy Waves'!K:K,MATCH('Enemy Waves'!$A117,'OLD Mission Enemy Waves'!$D:$D,0))</f>
        <v>5</v>
      </c>
      <c r="F117">
        <f>INDEX('OLD Mission Enemy Waves'!L:L,MATCH('Enemy Waves'!$A117,'OLD Mission Enemy Waves'!$D:$D,0))</f>
        <v>4</v>
      </c>
      <c r="G117">
        <f>INDEX('OLD Mission Enemy Waves'!M:M,MATCH('Enemy Waves'!$A117,'OLD Mission Enemy Waves'!$D:$D,0))</f>
        <v>2</v>
      </c>
      <c r="H117">
        <f>INDEX('OLD Mission Enemy Waves'!N:N,MATCH('Enemy Waves'!$A117,'OLD Mission Enemy Waves'!$D:$D,0))</f>
        <v>3030</v>
      </c>
      <c r="I117">
        <f t="shared" si="30"/>
        <v>3</v>
      </c>
      <c r="J117" t="str">
        <f t="array" ref="J117">IFERROR(INDEX(ePool[Enemy ID],MATCH($G117&amp;INDEX($E117:$F117,1,INDEX(Table12[],MATCH($I117,Table12[eCount],0),MATCH(J$1,Table12[#Headers],0)))&amp;INDEX(eClassWave[],MATCH($H117,eClassWave[eClassWave],0),MATCH(J$1,eClassWave[#Headers],0)),ePool[Enemy Group ID]&amp;ePool[AffinityId]&amp;ePool[eClass],0)),"")</f>
        <v>3T_r2_Light_Zealot_e1</v>
      </c>
      <c r="K117" s="21" t="str">
        <f t="shared" si="26"/>
        <v xml:space="preserve">, </v>
      </c>
      <c r="L117" t="str">
        <f t="array" ref="L117">IFERROR(INDEX(ePool[Enemy ID],MATCH($G117&amp;INDEX($E117:$F117,1,INDEX(Table12[],MATCH($I117,Table12[eCount],0),MATCH(L$1,Table12[#Headers],0)))&amp;INDEX(eClassWave[],MATCH($H117,eClassWave[eClassWave],0),MATCH(L$1,eClassWave[#Headers],0)),ePool[Enemy Group ID]&amp;ePool[AffinityId]&amp;ePool[eClass],0)),"")</f>
        <v>3T_r2_Dark_Maiden_e1</v>
      </c>
      <c r="M117" s="21" t="str">
        <f t="shared" si="27"/>
        <v xml:space="preserve">, </v>
      </c>
      <c r="N117" t="str">
        <f t="array" ref="N117">IFERROR(INDEX(ePool[Enemy ID],MATCH($G117&amp;INDEX($E117:$F117,1,INDEX(Table12[],MATCH($I117,Table12[eCount],0),MATCH(N$1,Table12[#Headers],0)))&amp;INDEX(eClassWave[],MATCH($H117,eClassWave[eClassWave],0),MATCH(N$1,eClassWave[#Headers],0)),ePool[Enemy Group ID]&amp;ePool[AffinityId]&amp;ePool[eClass],0)),"")</f>
        <v>3T_r2_Light_Zealot_e1</v>
      </c>
      <c r="O117" s="21" t="str">
        <f t="shared" si="28"/>
        <v/>
      </c>
      <c r="P117" t="str">
        <f t="array" ref="P117">IFERROR(INDEX(ePool[Enemy ID],MATCH($G117&amp;INDEX($E117:$F117,1,INDEX(Table12[],MATCH($I117,Table12[eCount],0),MATCH(P$1,Table12[#Headers],0)))&amp;INDEX(eClassWave[],MATCH($H117,eClassWave[eClassWave],0),MATCH(P$1,eClassWave[#Headers],0)),ePool[Enemy Group ID]&amp;ePool[AffinityId]&amp;ePool[eClass],0)),"")</f>
        <v/>
      </c>
      <c r="Q117" s="21" t="str">
        <f t="shared" si="29"/>
        <v/>
      </c>
      <c r="R117" t="str">
        <f t="array" ref="R117">IFERROR(INDEX(ePool[Enemy ID],MATCH($G117&amp;INDEX($E117:$F117,1,INDEX(Table12[],MATCH($I117,Table12[eCount],0),MATCH(R$1,Table12[#Headers],0)))&amp;INDEX(eClassWave[],MATCH($H117,eClassWave[eClassWave],0),MATCH(R$1,eClassWave[#Headers],0)),ePool[Enemy Group ID]&amp;ePool[AffinityId]&amp;ePool[eClass],0)),"")</f>
        <v/>
      </c>
      <c r="S117" t="str">
        <f>IFERROR(INDEX(Table10[Size],MATCH(INDEX(Enemies!$X:$X,MATCH('Enemy Waves'!J117,Enemies!$A:$A,0)),Table10[ID],0)),"")</f>
        <v>S</v>
      </c>
      <c r="U117" t="str">
        <f>IFERROR(INDEX(Table10[Size],MATCH(INDEX(Enemies!$X:$X,MATCH('Enemy Waves'!L117,Enemies!$A:$A,0)),Table10[ID],0)),"")</f>
        <v>S</v>
      </c>
      <c r="W117" t="str">
        <f>IFERROR(INDEX(Table10[Size],MATCH(INDEX(Enemies!$X:$X,MATCH('Enemy Waves'!N117,Enemies!$A:$A,0)),Table10[ID],0)),"")</f>
        <v>S</v>
      </c>
      <c r="Y117" t="str">
        <f>IFERROR(INDEX(Table10[Size],MATCH(INDEX(Enemies!$X:$X,MATCH('Enemy Waves'!P117,Enemies!$A:$A,0)),Table10[ID],0)),"")</f>
        <v/>
      </c>
      <c r="AA117" t="str">
        <f>IFERROR(INDEX(Table10[Size],MATCH(INDEX(Enemies!$X:$X,MATCH('Enemy Waves'!R117,Enemies!$A:$A,0)),Table10[ID],0)),"")</f>
        <v/>
      </c>
      <c r="AB117" s="52" t="str">
        <f>IF(COUNTIF(S117:AA117,"M")&gt;2,"!!!","")&amp;IFERROR(INDEX('OLD Mission Enemy Waves'!A:A,MATCH('Enemy Waves'!A117,'OLD Mission Enemy Waves'!D:D,0)),"--")</f>
        <v>40</v>
      </c>
      <c r="BI117" t="s">
        <v>411</v>
      </c>
    </row>
    <row r="118" spans="1:61">
      <c r="A118" s="29">
        <v>5420402</v>
      </c>
      <c r="B118" s="1" t="str">
        <f t="shared" si="24"/>
        <v>2T_r1_Light_Valkyrie_e1, 3T_r2_Dark_Maiden_e1, 2T_r1_Light_Valkyrie_e1</v>
      </c>
      <c r="C118" s="60" t="str">
        <f t="shared" si="25"/>
        <v>3SSS</v>
      </c>
      <c r="E118">
        <f>INDEX('OLD Mission Enemy Waves'!K:K,MATCH('Enemy Waves'!$A118,'OLD Mission Enemy Waves'!$D:$D,0))</f>
        <v>5</v>
      </c>
      <c r="F118">
        <f>INDEX('OLD Mission Enemy Waves'!L:L,MATCH('Enemy Waves'!$A118,'OLD Mission Enemy Waves'!$D:$D,0))</f>
        <v>4</v>
      </c>
      <c r="G118">
        <f>INDEX('OLD Mission Enemy Waves'!M:M,MATCH('Enemy Waves'!$A118,'OLD Mission Enemy Waves'!$D:$D,0))</f>
        <v>2</v>
      </c>
      <c r="H118">
        <f>INDEX('OLD Mission Enemy Waves'!N:N,MATCH('Enemy Waves'!$A118,'OLD Mission Enemy Waves'!$D:$D,0))</f>
        <v>3210</v>
      </c>
      <c r="I118">
        <f t="shared" si="30"/>
        <v>3</v>
      </c>
      <c r="J118" t="str">
        <f t="array" ref="J118">IFERROR(INDEX(ePool[Enemy ID],MATCH($G118&amp;INDEX($E118:$F118,1,INDEX(Table12[],MATCH($I118,Table12[eCount],0),MATCH(J$1,Table12[#Headers],0)))&amp;INDEX(eClassWave[],MATCH($H118,eClassWave[eClassWave],0),MATCH(J$1,eClassWave[#Headers],0)),ePool[Enemy Group ID]&amp;ePool[AffinityId]&amp;ePool[eClass],0)),"")</f>
        <v>2T_r1_Light_Valkyrie_e1</v>
      </c>
      <c r="K118" s="21" t="str">
        <f t="shared" si="26"/>
        <v xml:space="preserve">, </v>
      </c>
      <c r="L118" t="str">
        <f t="array" ref="L118">IFERROR(INDEX(ePool[Enemy ID],MATCH($G118&amp;INDEX($E118:$F118,1,INDEX(Table12[],MATCH($I118,Table12[eCount],0),MATCH(L$1,Table12[#Headers],0)))&amp;INDEX(eClassWave[],MATCH($H118,eClassWave[eClassWave],0),MATCH(L$1,eClassWave[#Headers],0)),ePool[Enemy Group ID]&amp;ePool[AffinityId]&amp;ePool[eClass],0)),"")</f>
        <v>3T_r2_Dark_Maiden_e1</v>
      </c>
      <c r="M118" s="21" t="str">
        <f t="shared" si="27"/>
        <v xml:space="preserve">, </v>
      </c>
      <c r="N118" t="str">
        <f t="array" ref="N118">IFERROR(INDEX(ePool[Enemy ID],MATCH($G118&amp;INDEX($E118:$F118,1,INDEX(Table12[],MATCH($I118,Table12[eCount],0),MATCH(N$1,Table12[#Headers],0)))&amp;INDEX(eClassWave[],MATCH($H118,eClassWave[eClassWave],0),MATCH(N$1,eClassWave[#Headers],0)),ePool[Enemy Group ID]&amp;ePool[AffinityId]&amp;ePool[eClass],0)),"")</f>
        <v>2T_r1_Light_Valkyrie_e1</v>
      </c>
      <c r="O118" s="21" t="str">
        <f t="shared" si="28"/>
        <v/>
      </c>
      <c r="P118" t="str">
        <f t="array" ref="P118">IFERROR(INDEX(ePool[Enemy ID],MATCH($G118&amp;INDEX($E118:$F118,1,INDEX(Table12[],MATCH($I118,Table12[eCount],0),MATCH(P$1,Table12[#Headers],0)))&amp;INDEX(eClassWave[],MATCH($H118,eClassWave[eClassWave],0),MATCH(P$1,eClassWave[#Headers],0)),ePool[Enemy Group ID]&amp;ePool[AffinityId]&amp;ePool[eClass],0)),"")</f>
        <v/>
      </c>
      <c r="Q118" s="21" t="str">
        <f t="shared" si="29"/>
        <v/>
      </c>
      <c r="R118" t="str">
        <f t="array" ref="R118">IFERROR(INDEX(ePool[Enemy ID],MATCH($G118&amp;INDEX($E118:$F118,1,INDEX(Table12[],MATCH($I118,Table12[eCount],0),MATCH(R$1,Table12[#Headers],0)))&amp;INDEX(eClassWave[],MATCH($H118,eClassWave[eClassWave],0),MATCH(R$1,eClassWave[#Headers],0)),ePool[Enemy Group ID]&amp;ePool[AffinityId]&amp;ePool[eClass],0)),"")</f>
        <v/>
      </c>
      <c r="S118" t="str">
        <f>IFERROR(INDEX(Table10[Size],MATCH(INDEX(Enemies!$X:$X,MATCH('Enemy Waves'!J118,Enemies!$A:$A,0)),Table10[ID],0)),"")</f>
        <v>S</v>
      </c>
      <c r="U118" t="str">
        <f>IFERROR(INDEX(Table10[Size],MATCH(INDEX(Enemies!$X:$X,MATCH('Enemy Waves'!L118,Enemies!$A:$A,0)),Table10[ID],0)),"")</f>
        <v>S</v>
      </c>
      <c r="W118" t="str">
        <f>IFERROR(INDEX(Table10[Size],MATCH(INDEX(Enemies!$X:$X,MATCH('Enemy Waves'!N118,Enemies!$A:$A,0)),Table10[ID],0)),"")</f>
        <v>S</v>
      </c>
      <c r="Y118" t="str">
        <f>IFERROR(INDEX(Table10[Size],MATCH(INDEX(Enemies!$X:$X,MATCH('Enemy Waves'!P118,Enemies!$A:$A,0)),Table10[ID],0)),"")</f>
        <v/>
      </c>
      <c r="AA118" t="str">
        <f>IFERROR(INDEX(Table10[Size],MATCH(INDEX(Enemies!$X:$X,MATCH('Enemy Waves'!R118,Enemies!$A:$A,0)),Table10[ID],0)),"")</f>
        <v/>
      </c>
      <c r="AB118" s="52" t="str">
        <f>IF(COUNTIF(S118:AA118,"M")&gt;2,"!!!","")&amp;IFERROR(INDEX('OLD Mission Enemy Waves'!A:A,MATCH('Enemy Waves'!A118,'OLD Mission Enemy Waves'!D:D,0)),"--")</f>
        <v>40</v>
      </c>
      <c r="BI118" t="s">
        <v>411</v>
      </c>
    </row>
    <row r="119" spans="1:61">
      <c r="A119" s="29">
        <v>5420403</v>
      </c>
      <c r="B119" s="1" t="str">
        <f t="shared" si="24"/>
        <v>4T_r2_Light_Specter_e1, 2T_r1_Dark_Blade_e1, 4T_r2_Light_Specter_e1</v>
      </c>
      <c r="C119" s="60" t="str">
        <f t="shared" si="25"/>
        <v>3SSS</v>
      </c>
      <c r="E119">
        <f>INDEX('OLD Mission Enemy Waves'!K:K,MATCH('Enemy Waves'!$A119,'OLD Mission Enemy Waves'!$D:$D,0))</f>
        <v>5</v>
      </c>
      <c r="F119">
        <f>INDEX('OLD Mission Enemy Waves'!L:L,MATCH('Enemy Waves'!$A119,'OLD Mission Enemy Waves'!$D:$D,0))</f>
        <v>4</v>
      </c>
      <c r="G119">
        <f>INDEX('OLD Mission Enemy Waves'!M:M,MATCH('Enemy Waves'!$A119,'OLD Mission Enemy Waves'!$D:$D,0))</f>
        <v>2</v>
      </c>
      <c r="H119">
        <f>INDEX('OLD Mission Enemy Waves'!N:N,MATCH('Enemy Waves'!$A119,'OLD Mission Enemy Waves'!$D:$D,0))</f>
        <v>3102</v>
      </c>
      <c r="I119">
        <f t="shared" si="30"/>
        <v>3</v>
      </c>
      <c r="J119" t="str">
        <f t="array" ref="J119">IFERROR(INDEX(ePool[Enemy ID],MATCH($G119&amp;INDEX($E119:$F119,1,INDEX(Table12[],MATCH($I119,Table12[eCount],0),MATCH(J$1,Table12[#Headers],0)))&amp;INDEX(eClassWave[],MATCH($H119,eClassWave[eClassWave],0),MATCH(J$1,eClassWave[#Headers],0)),ePool[Enemy Group ID]&amp;ePool[AffinityId]&amp;ePool[eClass],0)),"")</f>
        <v>4T_r2_Light_Specter_e1</v>
      </c>
      <c r="K119" s="21" t="str">
        <f t="shared" si="26"/>
        <v xml:space="preserve">, </v>
      </c>
      <c r="L119" t="str">
        <f t="array" ref="L119">IFERROR(INDEX(ePool[Enemy ID],MATCH($G119&amp;INDEX($E119:$F119,1,INDEX(Table12[],MATCH($I119,Table12[eCount],0),MATCH(L$1,Table12[#Headers],0)))&amp;INDEX(eClassWave[],MATCH($H119,eClassWave[eClassWave],0),MATCH(L$1,eClassWave[#Headers],0)),ePool[Enemy Group ID]&amp;ePool[AffinityId]&amp;ePool[eClass],0)),"")</f>
        <v>2T_r1_Dark_Blade_e1</v>
      </c>
      <c r="M119" s="21" t="str">
        <f t="shared" si="27"/>
        <v xml:space="preserve">, </v>
      </c>
      <c r="N119" t="str">
        <f t="array" ref="N119">IFERROR(INDEX(ePool[Enemy ID],MATCH($G119&amp;INDEX($E119:$F119,1,INDEX(Table12[],MATCH($I119,Table12[eCount],0),MATCH(N$1,Table12[#Headers],0)))&amp;INDEX(eClassWave[],MATCH($H119,eClassWave[eClassWave],0),MATCH(N$1,eClassWave[#Headers],0)),ePool[Enemy Group ID]&amp;ePool[AffinityId]&amp;ePool[eClass],0)),"")</f>
        <v>4T_r2_Light_Specter_e1</v>
      </c>
      <c r="O119" s="21" t="str">
        <f t="shared" si="28"/>
        <v/>
      </c>
      <c r="P119" t="str">
        <f t="array" ref="P119">IFERROR(INDEX(ePool[Enemy ID],MATCH($G119&amp;INDEX($E119:$F119,1,INDEX(Table12[],MATCH($I119,Table12[eCount],0),MATCH(P$1,Table12[#Headers],0)))&amp;INDEX(eClassWave[],MATCH($H119,eClassWave[eClassWave],0),MATCH(P$1,eClassWave[#Headers],0)),ePool[Enemy Group ID]&amp;ePool[AffinityId]&amp;ePool[eClass],0)),"")</f>
        <v/>
      </c>
      <c r="Q119" s="21" t="str">
        <f t="shared" si="29"/>
        <v/>
      </c>
      <c r="R119" t="str">
        <f t="array" ref="R119">IFERROR(INDEX(ePool[Enemy ID],MATCH($G119&amp;INDEX($E119:$F119,1,INDEX(Table12[],MATCH($I119,Table12[eCount],0),MATCH(R$1,Table12[#Headers],0)))&amp;INDEX(eClassWave[],MATCH($H119,eClassWave[eClassWave],0),MATCH(R$1,eClassWave[#Headers],0)),ePool[Enemy Group ID]&amp;ePool[AffinityId]&amp;ePool[eClass],0)),"")</f>
        <v/>
      </c>
      <c r="S119" t="str">
        <f>IFERROR(INDEX(Table10[Size],MATCH(INDEX(Enemies!$X:$X,MATCH('Enemy Waves'!J119,Enemies!$A:$A,0)),Table10[ID],0)),"")</f>
        <v>S</v>
      </c>
      <c r="U119" t="str">
        <f>IFERROR(INDEX(Table10[Size],MATCH(INDEX(Enemies!$X:$X,MATCH('Enemy Waves'!L119,Enemies!$A:$A,0)),Table10[ID],0)),"")</f>
        <v>S</v>
      </c>
      <c r="W119" t="str">
        <f>IFERROR(INDEX(Table10[Size],MATCH(INDEX(Enemies!$X:$X,MATCH('Enemy Waves'!N119,Enemies!$A:$A,0)),Table10[ID],0)),"")</f>
        <v>S</v>
      </c>
      <c r="Y119" t="str">
        <f>IFERROR(INDEX(Table10[Size],MATCH(INDEX(Enemies!$X:$X,MATCH('Enemy Waves'!P119,Enemies!$A:$A,0)),Table10[ID],0)),"")</f>
        <v/>
      </c>
      <c r="AA119" t="str">
        <f>IFERROR(INDEX(Table10[Size],MATCH(INDEX(Enemies!$X:$X,MATCH('Enemy Waves'!R119,Enemies!$A:$A,0)),Table10[ID],0)),"")</f>
        <v/>
      </c>
      <c r="AB119" s="52" t="str">
        <f>IF(COUNTIF(S119:AA119,"M")&gt;2,"!!!","")&amp;IFERROR(INDEX('OLD Mission Enemy Waves'!A:A,MATCH('Enemy Waves'!A119,'OLD Mission Enemy Waves'!D:D,0)),"--")</f>
        <v>40</v>
      </c>
      <c r="BI119" t="s">
        <v>411</v>
      </c>
    </row>
    <row r="120" spans="1:61">
      <c r="A120" s="29">
        <v>5420411</v>
      </c>
      <c r="B120" s="1" t="str">
        <f t="shared" si="24"/>
        <v>2T_r1_Light_Valkyrie_e1, 3T_r2_Dark_Maiden_e1, 3T_r2_Dark_Maiden_e1, 2T_r1_Light_Valkyrie_e1</v>
      </c>
      <c r="C120" s="60" t="str">
        <f t="shared" si="25"/>
        <v>4SSSS</v>
      </c>
      <c r="E120">
        <f>INDEX('OLD Mission Enemy Waves'!K:K,MATCH('Enemy Waves'!$A120,'OLD Mission Enemy Waves'!$D:$D,0))</f>
        <v>5</v>
      </c>
      <c r="F120">
        <f>INDEX('OLD Mission Enemy Waves'!L:L,MATCH('Enemy Waves'!$A120,'OLD Mission Enemy Waves'!$D:$D,0))</f>
        <v>4</v>
      </c>
      <c r="G120">
        <f>INDEX('OLD Mission Enemy Waves'!M:M,MATCH('Enemy Waves'!$A120,'OLD Mission Enemy Waves'!$D:$D,0))</f>
        <v>2</v>
      </c>
      <c r="H120">
        <f>INDEX('OLD Mission Enemy Waves'!N:N,MATCH('Enemy Waves'!$A120,'OLD Mission Enemy Waves'!$D:$D,0))</f>
        <v>4220</v>
      </c>
      <c r="I120">
        <f t="shared" si="30"/>
        <v>4</v>
      </c>
      <c r="J120" t="str">
        <f t="array" ref="J120">IFERROR(INDEX(ePool[Enemy ID],MATCH($G120&amp;INDEX($E120:$F120,1,INDEX(Table12[],MATCH($I120,Table12[eCount],0),MATCH(J$1,Table12[#Headers],0)))&amp;INDEX(eClassWave[],MATCH($H120,eClassWave[eClassWave],0),MATCH(J$1,eClassWave[#Headers],0)),ePool[Enemy Group ID]&amp;ePool[AffinityId]&amp;ePool[eClass],0)),"")</f>
        <v>2T_r1_Light_Valkyrie_e1</v>
      </c>
      <c r="K120" s="21" t="str">
        <f t="shared" si="26"/>
        <v xml:space="preserve">, </v>
      </c>
      <c r="L120" t="str">
        <f t="array" ref="L120">IFERROR(INDEX(ePool[Enemy ID],MATCH($G120&amp;INDEX($E120:$F120,1,INDEX(Table12[],MATCH($I120,Table12[eCount],0),MATCH(L$1,Table12[#Headers],0)))&amp;INDEX(eClassWave[],MATCH($H120,eClassWave[eClassWave],0),MATCH(L$1,eClassWave[#Headers],0)),ePool[Enemy Group ID]&amp;ePool[AffinityId]&amp;ePool[eClass],0)),"")</f>
        <v>3T_r2_Dark_Maiden_e1</v>
      </c>
      <c r="M120" s="21" t="str">
        <f t="shared" si="27"/>
        <v xml:space="preserve">, </v>
      </c>
      <c r="N120" t="str">
        <f t="array" ref="N120">IFERROR(INDEX(ePool[Enemy ID],MATCH($G120&amp;INDEX($E120:$F120,1,INDEX(Table12[],MATCH($I120,Table12[eCount],0),MATCH(N$1,Table12[#Headers],0)))&amp;INDEX(eClassWave[],MATCH($H120,eClassWave[eClassWave],0),MATCH(N$1,eClassWave[#Headers],0)),ePool[Enemy Group ID]&amp;ePool[AffinityId]&amp;ePool[eClass],0)),"")</f>
        <v>3T_r2_Dark_Maiden_e1</v>
      </c>
      <c r="O120" s="21" t="str">
        <f t="shared" si="28"/>
        <v xml:space="preserve">, </v>
      </c>
      <c r="P120" t="str">
        <f t="array" ref="P120">IFERROR(INDEX(ePool[Enemy ID],MATCH($G120&amp;INDEX($E120:$F120,1,INDEX(Table12[],MATCH($I120,Table12[eCount],0),MATCH(P$1,Table12[#Headers],0)))&amp;INDEX(eClassWave[],MATCH($H120,eClassWave[eClassWave],0),MATCH(P$1,eClassWave[#Headers],0)),ePool[Enemy Group ID]&amp;ePool[AffinityId]&amp;ePool[eClass],0)),"")</f>
        <v>2T_r1_Light_Valkyrie_e1</v>
      </c>
      <c r="Q120" s="21" t="str">
        <f t="shared" si="29"/>
        <v/>
      </c>
      <c r="R120" t="str">
        <f t="array" ref="R120">IFERROR(INDEX(ePool[Enemy ID],MATCH($G120&amp;INDEX($E120:$F120,1,INDEX(Table12[],MATCH($I120,Table12[eCount],0),MATCH(R$1,Table12[#Headers],0)))&amp;INDEX(eClassWave[],MATCH($H120,eClassWave[eClassWave],0),MATCH(R$1,eClassWave[#Headers],0)),ePool[Enemy Group ID]&amp;ePool[AffinityId]&amp;ePool[eClass],0)),"")</f>
        <v/>
      </c>
      <c r="S120" t="str">
        <f>IFERROR(INDEX(Table10[Size],MATCH(INDEX(Enemies!$X:$X,MATCH('Enemy Waves'!J120,Enemies!$A:$A,0)),Table10[ID],0)),"")</f>
        <v>S</v>
      </c>
      <c r="U120" t="str">
        <f>IFERROR(INDEX(Table10[Size],MATCH(INDEX(Enemies!$X:$X,MATCH('Enemy Waves'!L120,Enemies!$A:$A,0)),Table10[ID],0)),"")</f>
        <v>S</v>
      </c>
      <c r="W120" t="str">
        <f>IFERROR(INDEX(Table10[Size],MATCH(INDEX(Enemies!$X:$X,MATCH('Enemy Waves'!N120,Enemies!$A:$A,0)),Table10[ID],0)),"")</f>
        <v>S</v>
      </c>
      <c r="Y120" t="str">
        <f>IFERROR(INDEX(Table10[Size],MATCH(INDEX(Enemies!$X:$X,MATCH('Enemy Waves'!P120,Enemies!$A:$A,0)),Table10[ID],0)),"")</f>
        <v>S</v>
      </c>
      <c r="AA120" t="str">
        <f>IFERROR(INDEX(Table10[Size],MATCH(INDEX(Enemies!$X:$X,MATCH('Enemy Waves'!R120,Enemies!$A:$A,0)),Table10[ID],0)),"")</f>
        <v/>
      </c>
      <c r="AB120" s="52" t="str">
        <f>IF(COUNTIF(S120:AA120,"M")&gt;2,"!!!","")&amp;IFERROR(INDEX('OLD Mission Enemy Waves'!A:A,MATCH('Enemy Waves'!A120,'OLD Mission Enemy Waves'!D:D,0)),"--")</f>
        <v>41</v>
      </c>
      <c r="BI120" t="s">
        <v>411</v>
      </c>
    </row>
    <row r="121" spans="1:61">
      <c r="A121" s="29">
        <v>5420412</v>
      </c>
      <c r="B121" s="1" t="str">
        <f t="shared" si="24"/>
        <v>2T_r1_Dark_Blade_e1, 4T_r2_Dark_Specter_e1</v>
      </c>
      <c r="C121" s="60" t="str">
        <f t="shared" si="25"/>
        <v>2SS</v>
      </c>
      <c r="E121">
        <f>INDEX('OLD Mission Enemy Waves'!K:K,MATCH('Enemy Waves'!$A121,'OLD Mission Enemy Waves'!$D:$D,0))</f>
        <v>5</v>
      </c>
      <c r="F121">
        <f>INDEX('OLD Mission Enemy Waves'!L:L,MATCH('Enemy Waves'!$A121,'OLD Mission Enemy Waves'!$D:$D,0))</f>
        <v>4</v>
      </c>
      <c r="G121">
        <f>INDEX('OLD Mission Enemy Waves'!M:M,MATCH('Enemy Waves'!$A121,'OLD Mission Enemy Waves'!$D:$D,0))</f>
        <v>2</v>
      </c>
      <c r="H121">
        <f>INDEX('OLD Mission Enemy Waves'!N:N,MATCH('Enemy Waves'!$A121,'OLD Mission Enemy Waves'!$D:$D,0))</f>
        <v>2101</v>
      </c>
      <c r="I121">
        <f t="shared" si="30"/>
        <v>2</v>
      </c>
      <c r="J121" t="str">
        <f t="array" ref="J121">IFERROR(INDEX(ePool[Enemy ID],MATCH($G121&amp;INDEX($E121:$F121,1,INDEX(Table12[],MATCH($I121,Table12[eCount],0),MATCH(J$1,Table12[#Headers],0)))&amp;INDEX(eClassWave[],MATCH($H121,eClassWave[eClassWave],0),MATCH(J$1,eClassWave[#Headers],0)),ePool[Enemy Group ID]&amp;ePool[AffinityId]&amp;ePool[eClass],0)),"")</f>
        <v>2T_r1_Dark_Blade_e1</v>
      </c>
      <c r="K121" s="21" t="str">
        <f t="shared" si="26"/>
        <v xml:space="preserve">, </v>
      </c>
      <c r="L121" t="str">
        <f t="array" ref="L121">IFERROR(INDEX(ePool[Enemy ID],MATCH($G121&amp;INDEX($E121:$F121,1,INDEX(Table12[],MATCH($I121,Table12[eCount],0),MATCH(L$1,Table12[#Headers],0)))&amp;INDEX(eClassWave[],MATCH($H121,eClassWave[eClassWave],0),MATCH(L$1,eClassWave[#Headers],0)),ePool[Enemy Group ID]&amp;ePool[AffinityId]&amp;ePool[eClass],0)),"")</f>
        <v>4T_r2_Dark_Specter_e1</v>
      </c>
      <c r="M121" s="21" t="str">
        <f t="shared" si="27"/>
        <v/>
      </c>
      <c r="N121" t="str">
        <f t="array" ref="N121">IFERROR(INDEX(ePool[Enemy ID],MATCH($G121&amp;INDEX($E121:$F121,1,INDEX(Table12[],MATCH($I121,Table12[eCount],0),MATCH(N$1,Table12[#Headers],0)))&amp;INDEX(eClassWave[],MATCH($H121,eClassWave[eClassWave],0),MATCH(N$1,eClassWave[#Headers],0)),ePool[Enemy Group ID]&amp;ePool[AffinityId]&amp;ePool[eClass],0)),"")</f>
        <v/>
      </c>
      <c r="O121" s="21" t="str">
        <f t="shared" si="28"/>
        <v/>
      </c>
      <c r="P121" t="str">
        <f t="array" ref="P121">IFERROR(INDEX(ePool[Enemy ID],MATCH($G121&amp;INDEX($E121:$F121,1,INDEX(Table12[],MATCH($I121,Table12[eCount],0),MATCH(P$1,Table12[#Headers],0)))&amp;INDEX(eClassWave[],MATCH($H121,eClassWave[eClassWave],0),MATCH(P$1,eClassWave[#Headers],0)),ePool[Enemy Group ID]&amp;ePool[AffinityId]&amp;ePool[eClass],0)),"")</f>
        <v/>
      </c>
      <c r="Q121" s="21" t="str">
        <f t="shared" si="29"/>
        <v/>
      </c>
      <c r="R121" t="str">
        <f t="array" ref="R121">IFERROR(INDEX(ePool[Enemy ID],MATCH($G121&amp;INDEX($E121:$F121,1,INDEX(Table12[],MATCH($I121,Table12[eCount],0),MATCH(R$1,Table12[#Headers],0)))&amp;INDEX(eClassWave[],MATCH($H121,eClassWave[eClassWave],0),MATCH(R$1,eClassWave[#Headers],0)),ePool[Enemy Group ID]&amp;ePool[AffinityId]&amp;ePool[eClass],0)),"")</f>
        <v/>
      </c>
      <c r="S121" t="str">
        <f>IFERROR(INDEX(Table10[Size],MATCH(INDEX(Enemies!$X:$X,MATCH('Enemy Waves'!J121,Enemies!$A:$A,0)),Table10[ID],0)),"")</f>
        <v>S</v>
      </c>
      <c r="U121" t="str">
        <f>IFERROR(INDEX(Table10[Size],MATCH(INDEX(Enemies!$X:$X,MATCH('Enemy Waves'!L121,Enemies!$A:$A,0)),Table10[ID],0)),"")</f>
        <v>S</v>
      </c>
      <c r="W121" t="str">
        <f>IFERROR(INDEX(Table10[Size],MATCH(INDEX(Enemies!$X:$X,MATCH('Enemy Waves'!N121,Enemies!$A:$A,0)),Table10[ID],0)),"")</f>
        <v/>
      </c>
      <c r="Y121" t="str">
        <f>IFERROR(INDEX(Table10[Size],MATCH(INDEX(Enemies!$X:$X,MATCH('Enemy Waves'!P121,Enemies!$A:$A,0)),Table10[ID],0)),"")</f>
        <v/>
      </c>
      <c r="AA121" t="str">
        <f>IFERROR(INDEX(Table10[Size],MATCH(INDEX(Enemies!$X:$X,MATCH('Enemy Waves'!R121,Enemies!$A:$A,0)),Table10[ID],0)),"")</f>
        <v/>
      </c>
      <c r="AB121" s="52" t="str">
        <f>IF(COUNTIF(S121:AA121,"M")&gt;2,"!!!","")&amp;IFERROR(INDEX('OLD Mission Enemy Waves'!A:A,MATCH('Enemy Waves'!A121,'OLD Mission Enemy Waves'!D:D,0)),"--")</f>
        <v>41</v>
      </c>
      <c r="BI121" t="s">
        <v>411</v>
      </c>
    </row>
    <row r="122" spans="1:61">
      <c r="A122" s="29">
        <v>5420413</v>
      </c>
      <c r="B122" s="1" t="str">
        <f t="shared" si="24"/>
        <v>2T_r1_Dark_Blade_e1, 4T_r2_Dark_Specter_e1</v>
      </c>
      <c r="C122" s="60" t="str">
        <f t="shared" si="25"/>
        <v>2SS</v>
      </c>
      <c r="E122">
        <f>INDEX('OLD Mission Enemy Waves'!K:K,MATCH('Enemy Waves'!$A122,'OLD Mission Enemy Waves'!$D:$D,0))</f>
        <v>5</v>
      </c>
      <c r="F122">
        <f>INDEX('OLD Mission Enemy Waves'!L:L,MATCH('Enemy Waves'!$A122,'OLD Mission Enemy Waves'!$D:$D,0))</f>
        <v>4</v>
      </c>
      <c r="G122">
        <f>INDEX('OLD Mission Enemy Waves'!M:M,MATCH('Enemy Waves'!$A122,'OLD Mission Enemy Waves'!$D:$D,0))</f>
        <v>2</v>
      </c>
      <c r="H122">
        <f>INDEX('OLD Mission Enemy Waves'!N:N,MATCH('Enemy Waves'!$A122,'OLD Mission Enemy Waves'!$D:$D,0))</f>
        <v>2101</v>
      </c>
      <c r="I122">
        <f t="shared" si="30"/>
        <v>2</v>
      </c>
      <c r="J122" t="str">
        <f t="array" ref="J122">IFERROR(INDEX(ePool[Enemy ID],MATCH($G122&amp;INDEX($E122:$F122,1,INDEX(Table12[],MATCH($I122,Table12[eCount],0),MATCH(J$1,Table12[#Headers],0)))&amp;INDEX(eClassWave[],MATCH($H122,eClassWave[eClassWave],0),MATCH(J$1,eClassWave[#Headers],0)),ePool[Enemy Group ID]&amp;ePool[AffinityId]&amp;ePool[eClass],0)),"")</f>
        <v>2T_r1_Dark_Blade_e1</v>
      </c>
      <c r="K122" s="21" t="str">
        <f t="shared" si="26"/>
        <v xml:space="preserve">, </v>
      </c>
      <c r="L122" t="str">
        <f t="array" ref="L122">IFERROR(INDEX(ePool[Enemy ID],MATCH($G122&amp;INDEX($E122:$F122,1,INDEX(Table12[],MATCH($I122,Table12[eCount],0),MATCH(L$1,Table12[#Headers],0)))&amp;INDEX(eClassWave[],MATCH($H122,eClassWave[eClassWave],0),MATCH(L$1,eClassWave[#Headers],0)),ePool[Enemy Group ID]&amp;ePool[AffinityId]&amp;ePool[eClass],0)),"")</f>
        <v>4T_r2_Dark_Specter_e1</v>
      </c>
      <c r="M122" s="21" t="str">
        <f t="shared" si="27"/>
        <v/>
      </c>
      <c r="N122" t="str">
        <f t="array" ref="N122">IFERROR(INDEX(ePool[Enemy ID],MATCH($G122&amp;INDEX($E122:$F122,1,INDEX(Table12[],MATCH($I122,Table12[eCount],0),MATCH(N$1,Table12[#Headers],0)))&amp;INDEX(eClassWave[],MATCH($H122,eClassWave[eClassWave],0),MATCH(N$1,eClassWave[#Headers],0)),ePool[Enemy Group ID]&amp;ePool[AffinityId]&amp;ePool[eClass],0)),"")</f>
        <v/>
      </c>
      <c r="O122" s="21" t="str">
        <f t="shared" si="28"/>
        <v/>
      </c>
      <c r="P122" t="str">
        <f t="array" ref="P122">IFERROR(INDEX(ePool[Enemy ID],MATCH($G122&amp;INDEX($E122:$F122,1,INDEX(Table12[],MATCH($I122,Table12[eCount],0),MATCH(P$1,Table12[#Headers],0)))&amp;INDEX(eClassWave[],MATCH($H122,eClassWave[eClassWave],0),MATCH(P$1,eClassWave[#Headers],0)),ePool[Enemy Group ID]&amp;ePool[AffinityId]&amp;ePool[eClass],0)),"")</f>
        <v/>
      </c>
      <c r="Q122" s="21" t="str">
        <f t="shared" si="29"/>
        <v/>
      </c>
      <c r="R122" t="str">
        <f t="array" ref="R122">IFERROR(INDEX(ePool[Enemy ID],MATCH($G122&amp;INDEX($E122:$F122,1,INDEX(Table12[],MATCH($I122,Table12[eCount],0),MATCH(R$1,Table12[#Headers],0)))&amp;INDEX(eClassWave[],MATCH($H122,eClassWave[eClassWave],0),MATCH(R$1,eClassWave[#Headers],0)),ePool[Enemy Group ID]&amp;ePool[AffinityId]&amp;ePool[eClass],0)),"")</f>
        <v/>
      </c>
      <c r="S122" t="str">
        <f>IFERROR(INDEX(Table10[Size],MATCH(INDEX(Enemies!$X:$X,MATCH('Enemy Waves'!J122,Enemies!$A:$A,0)),Table10[ID],0)),"")</f>
        <v>S</v>
      </c>
      <c r="U122" t="str">
        <f>IFERROR(INDEX(Table10[Size],MATCH(INDEX(Enemies!$X:$X,MATCH('Enemy Waves'!L122,Enemies!$A:$A,0)),Table10[ID],0)),"")</f>
        <v>S</v>
      </c>
      <c r="W122" t="str">
        <f>IFERROR(INDEX(Table10[Size],MATCH(INDEX(Enemies!$X:$X,MATCH('Enemy Waves'!N122,Enemies!$A:$A,0)),Table10[ID],0)),"")</f>
        <v/>
      </c>
      <c r="Y122" t="str">
        <f>IFERROR(INDEX(Table10[Size],MATCH(INDEX(Enemies!$X:$X,MATCH('Enemy Waves'!P122,Enemies!$A:$A,0)),Table10[ID],0)),"")</f>
        <v/>
      </c>
      <c r="AA122" t="str">
        <f>IFERROR(INDEX(Table10[Size],MATCH(INDEX(Enemies!$X:$X,MATCH('Enemy Waves'!R122,Enemies!$A:$A,0)),Table10[ID],0)),"")</f>
        <v/>
      </c>
      <c r="AB122" s="52" t="str">
        <f>IF(COUNTIF(S122:AA122,"M")&gt;2,"!!!","")&amp;IFERROR(INDEX('OLD Mission Enemy Waves'!A:A,MATCH('Enemy Waves'!A122,'OLD Mission Enemy Waves'!D:D,0)),"--")</f>
        <v>41</v>
      </c>
      <c r="BI122" t="s">
        <v>411</v>
      </c>
    </row>
    <row r="123" spans="1:61">
      <c r="A123" s="29">
        <v>5420414</v>
      </c>
      <c r="B123" s="1" t="str">
        <f t="shared" si="24"/>
        <v>3T_r2_Light_Zealot_e1, 4T_r2_Dark_Specter_e1, 3T_r2_Light_Zealot_e1</v>
      </c>
      <c r="C123" s="60" t="str">
        <f t="shared" si="25"/>
        <v>3SSS</v>
      </c>
      <c r="E123">
        <f>INDEX('OLD Mission Enemy Waves'!K:K,MATCH('Enemy Waves'!$A123,'OLD Mission Enemy Waves'!$D:$D,0))</f>
        <v>5</v>
      </c>
      <c r="F123">
        <f>INDEX('OLD Mission Enemy Waves'!L:L,MATCH('Enemy Waves'!$A123,'OLD Mission Enemy Waves'!$D:$D,0))</f>
        <v>4</v>
      </c>
      <c r="G123">
        <f>INDEX('OLD Mission Enemy Waves'!M:M,MATCH('Enemy Waves'!$A123,'OLD Mission Enemy Waves'!$D:$D,0))</f>
        <v>2</v>
      </c>
      <c r="H123">
        <f>INDEX('OLD Mission Enemy Waves'!N:N,MATCH('Enemy Waves'!$A123,'OLD Mission Enemy Waves'!$D:$D,0))</f>
        <v>3021</v>
      </c>
      <c r="I123">
        <f t="shared" si="30"/>
        <v>3</v>
      </c>
      <c r="J123" t="str">
        <f t="array" ref="J123">IFERROR(INDEX(ePool[Enemy ID],MATCH($G123&amp;INDEX($E123:$F123,1,INDEX(Table12[],MATCH($I123,Table12[eCount],0),MATCH(J$1,Table12[#Headers],0)))&amp;INDEX(eClassWave[],MATCH($H123,eClassWave[eClassWave],0),MATCH(J$1,eClassWave[#Headers],0)),ePool[Enemy Group ID]&amp;ePool[AffinityId]&amp;ePool[eClass],0)),"")</f>
        <v>3T_r2_Light_Zealot_e1</v>
      </c>
      <c r="K123" s="21" t="str">
        <f t="shared" si="26"/>
        <v xml:space="preserve">, </v>
      </c>
      <c r="L123" t="str">
        <f t="array" ref="L123">IFERROR(INDEX(ePool[Enemy ID],MATCH($G123&amp;INDEX($E123:$F123,1,INDEX(Table12[],MATCH($I123,Table12[eCount],0),MATCH(L$1,Table12[#Headers],0)))&amp;INDEX(eClassWave[],MATCH($H123,eClassWave[eClassWave],0),MATCH(L$1,eClassWave[#Headers],0)),ePool[Enemy Group ID]&amp;ePool[AffinityId]&amp;ePool[eClass],0)),"")</f>
        <v>4T_r2_Dark_Specter_e1</v>
      </c>
      <c r="M123" s="21" t="str">
        <f t="shared" si="27"/>
        <v xml:space="preserve">, </v>
      </c>
      <c r="N123" t="str">
        <f t="array" ref="N123">IFERROR(INDEX(ePool[Enemy ID],MATCH($G123&amp;INDEX($E123:$F123,1,INDEX(Table12[],MATCH($I123,Table12[eCount],0),MATCH(N$1,Table12[#Headers],0)))&amp;INDEX(eClassWave[],MATCH($H123,eClassWave[eClassWave],0),MATCH(N$1,eClassWave[#Headers],0)),ePool[Enemy Group ID]&amp;ePool[AffinityId]&amp;ePool[eClass],0)),"")</f>
        <v>3T_r2_Light_Zealot_e1</v>
      </c>
      <c r="O123" s="21" t="str">
        <f t="shared" si="28"/>
        <v/>
      </c>
      <c r="P123" t="str">
        <f t="array" ref="P123">IFERROR(INDEX(ePool[Enemy ID],MATCH($G123&amp;INDEX($E123:$F123,1,INDEX(Table12[],MATCH($I123,Table12[eCount],0),MATCH(P$1,Table12[#Headers],0)))&amp;INDEX(eClassWave[],MATCH($H123,eClassWave[eClassWave],0),MATCH(P$1,eClassWave[#Headers],0)),ePool[Enemy Group ID]&amp;ePool[AffinityId]&amp;ePool[eClass],0)),"")</f>
        <v/>
      </c>
      <c r="Q123" s="21" t="str">
        <f t="shared" si="29"/>
        <v/>
      </c>
      <c r="R123" t="str">
        <f t="array" ref="R123">IFERROR(INDEX(ePool[Enemy ID],MATCH($G123&amp;INDEX($E123:$F123,1,INDEX(Table12[],MATCH($I123,Table12[eCount],0),MATCH(R$1,Table12[#Headers],0)))&amp;INDEX(eClassWave[],MATCH($H123,eClassWave[eClassWave],0),MATCH(R$1,eClassWave[#Headers],0)),ePool[Enemy Group ID]&amp;ePool[AffinityId]&amp;ePool[eClass],0)),"")</f>
        <v/>
      </c>
      <c r="S123" t="str">
        <f>IFERROR(INDEX(Table10[Size],MATCH(INDEX(Enemies!$X:$X,MATCH('Enemy Waves'!J123,Enemies!$A:$A,0)),Table10[ID],0)),"")</f>
        <v>S</v>
      </c>
      <c r="U123" t="str">
        <f>IFERROR(INDEX(Table10[Size],MATCH(INDEX(Enemies!$X:$X,MATCH('Enemy Waves'!L123,Enemies!$A:$A,0)),Table10[ID],0)),"")</f>
        <v>S</v>
      </c>
      <c r="W123" t="str">
        <f>IFERROR(INDEX(Table10[Size],MATCH(INDEX(Enemies!$X:$X,MATCH('Enemy Waves'!N123,Enemies!$A:$A,0)),Table10[ID],0)),"")</f>
        <v>S</v>
      </c>
      <c r="Y123" t="str">
        <f>IFERROR(INDEX(Table10[Size],MATCH(INDEX(Enemies!$X:$X,MATCH('Enemy Waves'!P123,Enemies!$A:$A,0)),Table10[ID],0)),"")</f>
        <v/>
      </c>
      <c r="AA123" t="str">
        <f>IFERROR(INDEX(Table10[Size],MATCH(INDEX(Enemies!$X:$X,MATCH('Enemy Waves'!R123,Enemies!$A:$A,0)),Table10[ID],0)),"")</f>
        <v/>
      </c>
      <c r="AB123" s="52" t="str">
        <f>IF(COUNTIF(S123:AA123,"M")&gt;2,"!!!","")&amp;IFERROR(INDEX('OLD Mission Enemy Waves'!A:A,MATCH('Enemy Waves'!A123,'OLD Mission Enemy Waves'!D:D,0)),"--")</f>
        <v>41</v>
      </c>
      <c r="BI123" t="s">
        <v>412</v>
      </c>
    </row>
    <row r="124" spans="1:61">
      <c r="A124" s="29">
        <v>1220421</v>
      </c>
      <c r="B124" s="1" t="str">
        <f t="shared" si="24"/>
        <v>2T_r1_Fire_Knight_e1, 4T_r2_Earth_Specter_e1, 3T_r2_Fire_EmberMage_e1, 4T_r2_Earth_Specter_e1, 2T_r1_Fire_Knight_e1</v>
      </c>
      <c r="C124" s="60" t="str">
        <f t="shared" si="25"/>
        <v>5MSSSM</v>
      </c>
      <c r="E124">
        <f>INDEX('OLD Mission Enemy Waves'!K:K,MATCH('Enemy Waves'!$A124,'OLD Mission Enemy Waves'!$D:$D,0))</f>
        <v>1</v>
      </c>
      <c r="F124">
        <f>INDEX('OLD Mission Enemy Waves'!L:L,MATCH('Enemy Waves'!$A124,'OLD Mission Enemy Waves'!$D:$D,0))</f>
        <v>2</v>
      </c>
      <c r="G124">
        <f>INDEX('OLD Mission Enemy Waves'!M:M,MATCH('Enemy Waves'!$A124,'OLD Mission Enemy Waves'!$D:$D,0))</f>
        <v>2</v>
      </c>
      <c r="H124">
        <f>INDEX('OLD Mission Enemy Waves'!N:N,MATCH('Enemy Waves'!$A124,'OLD Mission Enemy Waves'!$D:$D,0))</f>
        <v>5212</v>
      </c>
      <c r="I124">
        <f t="shared" si="30"/>
        <v>5</v>
      </c>
      <c r="J124" t="str">
        <f t="array" ref="J124">IFERROR(INDEX(ePool[Enemy ID],MATCH($G124&amp;INDEX($E124:$F124,1,INDEX(Table12[],MATCH($I124,Table12[eCount],0),MATCH(J$1,Table12[#Headers],0)))&amp;INDEX(eClassWave[],MATCH($H124,eClassWave[eClassWave],0),MATCH(J$1,eClassWave[#Headers],0)),ePool[Enemy Group ID]&amp;ePool[AffinityId]&amp;ePool[eClass],0)),"")</f>
        <v>2T_r1_Fire_Knight_e1</v>
      </c>
      <c r="K124" s="21" t="str">
        <f t="shared" si="26"/>
        <v xml:space="preserve">, </v>
      </c>
      <c r="L124" t="str">
        <f t="array" ref="L124">IFERROR(INDEX(ePool[Enemy ID],MATCH($G124&amp;INDEX($E124:$F124,1,INDEX(Table12[],MATCH($I124,Table12[eCount],0),MATCH(L$1,Table12[#Headers],0)))&amp;INDEX(eClassWave[],MATCH($H124,eClassWave[eClassWave],0),MATCH(L$1,eClassWave[#Headers],0)),ePool[Enemy Group ID]&amp;ePool[AffinityId]&amp;ePool[eClass],0)),"")</f>
        <v>4T_r2_Earth_Specter_e1</v>
      </c>
      <c r="M124" s="21" t="str">
        <f t="shared" si="27"/>
        <v xml:space="preserve">, </v>
      </c>
      <c r="N124" t="str">
        <f t="array" ref="N124">IFERROR(INDEX(ePool[Enemy ID],MATCH($G124&amp;INDEX($E124:$F124,1,INDEX(Table12[],MATCH($I124,Table12[eCount],0),MATCH(N$1,Table12[#Headers],0)))&amp;INDEX(eClassWave[],MATCH($H124,eClassWave[eClassWave],0),MATCH(N$1,eClassWave[#Headers],0)),ePool[Enemy Group ID]&amp;ePool[AffinityId]&amp;ePool[eClass],0)),"")</f>
        <v>3T_r2_Fire_EmberMage_e1</v>
      </c>
      <c r="O124" s="21" t="str">
        <f t="shared" si="28"/>
        <v xml:space="preserve">, </v>
      </c>
      <c r="P124" t="str">
        <f t="array" ref="P124">IFERROR(INDEX(ePool[Enemy ID],MATCH($G124&amp;INDEX($E124:$F124,1,INDEX(Table12[],MATCH($I124,Table12[eCount],0),MATCH(P$1,Table12[#Headers],0)))&amp;INDEX(eClassWave[],MATCH($H124,eClassWave[eClassWave],0),MATCH(P$1,eClassWave[#Headers],0)),ePool[Enemy Group ID]&amp;ePool[AffinityId]&amp;ePool[eClass],0)),"")</f>
        <v>4T_r2_Earth_Specter_e1</v>
      </c>
      <c r="Q124" s="21" t="str">
        <f t="shared" si="29"/>
        <v xml:space="preserve">, </v>
      </c>
      <c r="R124" t="str">
        <f t="array" ref="R124">IFERROR(INDEX(ePool[Enemy ID],MATCH($G124&amp;INDEX($E124:$F124,1,INDEX(Table12[],MATCH($I124,Table12[eCount],0),MATCH(R$1,Table12[#Headers],0)))&amp;INDEX(eClassWave[],MATCH($H124,eClassWave[eClassWave],0),MATCH(R$1,eClassWave[#Headers],0)),ePool[Enemy Group ID]&amp;ePool[AffinityId]&amp;ePool[eClass],0)),"")</f>
        <v>2T_r1_Fire_Knight_e1</v>
      </c>
      <c r="S124" t="str">
        <f>IFERROR(INDEX(Table10[Size],MATCH(INDEX(Enemies!$X:$X,MATCH('Enemy Waves'!J124,Enemies!$A:$A,0)),Table10[ID],0)),"")</f>
        <v>M</v>
      </c>
      <c r="U124" t="str">
        <f>IFERROR(INDEX(Table10[Size],MATCH(INDEX(Enemies!$X:$X,MATCH('Enemy Waves'!L124,Enemies!$A:$A,0)),Table10[ID],0)),"")</f>
        <v>S</v>
      </c>
      <c r="W124" t="str">
        <f>IFERROR(INDEX(Table10[Size],MATCH(INDEX(Enemies!$X:$X,MATCH('Enemy Waves'!N124,Enemies!$A:$A,0)),Table10[ID],0)),"")</f>
        <v>S</v>
      </c>
      <c r="Y124" t="str">
        <f>IFERROR(INDEX(Table10[Size],MATCH(INDEX(Enemies!$X:$X,MATCH('Enemy Waves'!P124,Enemies!$A:$A,0)),Table10[ID],0)),"")</f>
        <v>S</v>
      </c>
      <c r="AA124" t="str">
        <f>IFERROR(INDEX(Table10[Size],MATCH(INDEX(Enemies!$X:$X,MATCH('Enemy Waves'!R124,Enemies!$A:$A,0)),Table10[ID],0)),"")</f>
        <v>M</v>
      </c>
      <c r="AB124" s="52" t="str">
        <f>IF(COUNTIF(S124:AA124,"M")&gt;2,"!!!","")&amp;IFERROR(INDEX('OLD Mission Enemy Waves'!A:A,MATCH('Enemy Waves'!A124,'OLD Mission Enemy Waves'!D:D,0)),"--")</f>
        <v>42</v>
      </c>
      <c r="BI124" t="s">
        <v>412</v>
      </c>
    </row>
    <row r="125" spans="1:61">
      <c r="A125" s="29">
        <v>1220422</v>
      </c>
      <c r="B125" s="1" t="str">
        <f t="shared" si="24"/>
        <v>2T_r1_Earth_HorseArcher_e1, 3T_r2_Fire_EmberMage_e1, 4T_r2_Fire_Specter_e1, 2T_r1_Earth_HorseArcher_e1</v>
      </c>
      <c r="C125" s="60" t="str">
        <f t="shared" si="25"/>
        <v>4SSSS</v>
      </c>
      <c r="E125">
        <f>INDEX('OLD Mission Enemy Waves'!K:K,MATCH('Enemy Waves'!$A125,'OLD Mission Enemy Waves'!$D:$D,0))</f>
        <v>1</v>
      </c>
      <c r="F125">
        <f>INDEX('OLD Mission Enemy Waves'!L:L,MATCH('Enemy Waves'!$A125,'OLD Mission Enemy Waves'!$D:$D,0))</f>
        <v>2</v>
      </c>
      <c r="G125">
        <f>INDEX('OLD Mission Enemy Waves'!M:M,MATCH('Enemy Waves'!$A125,'OLD Mission Enemy Waves'!$D:$D,0))</f>
        <v>2</v>
      </c>
      <c r="H125">
        <f>INDEX('OLD Mission Enemy Waves'!N:N,MATCH('Enemy Waves'!$A125,'OLD Mission Enemy Waves'!$D:$D,0))</f>
        <v>4211</v>
      </c>
      <c r="I125">
        <f t="shared" si="30"/>
        <v>4</v>
      </c>
      <c r="J125" t="str">
        <f t="array" ref="J125">IFERROR(INDEX(ePool[Enemy ID],MATCH($G125&amp;INDEX($E125:$F125,1,INDEX(Table12[],MATCH($I125,Table12[eCount],0),MATCH(J$1,Table12[#Headers],0)))&amp;INDEX(eClassWave[],MATCH($H125,eClassWave[eClassWave],0),MATCH(J$1,eClassWave[#Headers],0)),ePool[Enemy Group ID]&amp;ePool[AffinityId]&amp;ePool[eClass],0)),"")</f>
        <v>2T_r1_Earth_HorseArcher_e1</v>
      </c>
      <c r="K125" s="21" t="str">
        <f t="shared" si="26"/>
        <v xml:space="preserve">, </v>
      </c>
      <c r="L125" t="str">
        <f t="array" ref="L125">IFERROR(INDEX(ePool[Enemy ID],MATCH($G125&amp;INDEX($E125:$F125,1,INDEX(Table12[],MATCH($I125,Table12[eCount],0),MATCH(L$1,Table12[#Headers],0)))&amp;INDEX(eClassWave[],MATCH($H125,eClassWave[eClassWave],0),MATCH(L$1,eClassWave[#Headers],0)),ePool[Enemy Group ID]&amp;ePool[AffinityId]&amp;ePool[eClass],0)),"")</f>
        <v>3T_r2_Fire_EmberMage_e1</v>
      </c>
      <c r="M125" s="21" t="str">
        <f t="shared" si="27"/>
        <v xml:space="preserve">, </v>
      </c>
      <c r="N125" t="str">
        <f t="array" ref="N125">IFERROR(INDEX(ePool[Enemy ID],MATCH($G125&amp;INDEX($E125:$F125,1,INDEX(Table12[],MATCH($I125,Table12[eCount],0),MATCH(N$1,Table12[#Headers],0)))&amp;INDEX(eClassWave[],MATCH($H125,eClassWave[eClassWave],0),MATCH(N$1,eClassWave[#Headers],0)),ePool[Enemy Group ID]&amp;ePool[AffinityId]&amp;ePool[eClass],0)),"")</f>
        <v>4T_r2_Fire_Specter_e1</v>
      </c>
      <c r="O125" s="21" t="str">
        <f t="shared" si="28"/>
        <v xml:space="preserve">, </v>
      </c>
      <c r="P125" t="str">
        <f t="array" ref="P125">IFERROR(INDEX(ePool[Enemy ID],MATCH($G125&amp;INDEX($E125:$F125,1,INDEX(Table12[],MATCH($I125,Table12[eCount],0),MATCH(P$1,Table12[#Headers],0)))&amp;INDEX(eClassWave[],MATCH($H125,eClassWave[eClassWave],0),MATCH(P$1,eClassWave[#Headers],0)),ePool[Enemy Group ID]&amp;ePool[AffinityId]&amp;ePool[eClass],0)),"")</f>
        <v>2T_r1_Earth_HorseArcher_e1</v>
      </c>
      <c r="Q125" s="21" t="str">
        <f t="shared" si="29"/>
        <v/>
      </c>
      <c r="R125" t="str">
        <f t="array" ref="R125">IFERROR(INDEX(ePool[Enemy ID],MATCH($G125&amp;INDEX($E125:$F125,1,INDEX(Table12[],MATCH($I125,Table12[eCount],0),MATCH(R$1,Table12[#Headers],0)))&amp;INDEX(eClassWave[],MATCH($H125,eClassWave[eClassWave],0),MATCH(R$1,eClassWave[#Headers],0)),ePool[Enemy Group ID]&amp;ePool[AffinityId]&amp;ePool[eClass],0)),"")</f>
        <v/>
      </c>
      <c r="S125" t="str">
        <f>IFERROR(INDEX(Table10[Size],MATCH(INDEX(Enemies!$X:$X,MATCH('Enemy Waves'!J125,Enemies!$A:$A,0)),Table10[ID],0)),"")</f>
        <v>S</v>
      </c>
      <c r="U125" t="str">
        <f>IFERROR(INDEX(Table10[Size],MATCH(INDEX(Enemies!$X:$X,MATCH('Enemy Waves'!L125,Enemies!$A:$A,0)),Table10[ID],0)),"")</f>
        <v>S</v>
      </c>
      <c r="W125" t="str">
        <f>IFERROR(INDEX(Table10[Size],MATCH(INDEX(Enemies!$X:$X,MATCH('Enemy Waves'!N125,Enemies!$A:$A,0)),Table10[ID],0)),"")</f>
        <v>S</v>
      </c>
      <c r="Y125" t="str">
        <f>IFERROR(INDEX(Table10[Size],MATCH(INDEX(Enemies!$X:$X,MATCH('Enemy Waves'!P125,Enemies!$A:$A,0)),Table10[ID],0)),"")</f>
        <v>S</v>
      </c>
      <c r="AA125" t="str">
        <f>IFERROR(INDEX(Table10[Size],MATCH(INDEX(Enemies!$X:$X,MATCH('Enemy Waves'!R125,Enemies!$A:$A,0)),Table10[ID],0)),"")</f>
        <v/>
      </c>
      <c r="AB125" s="52" t="str">
        <f>IF(COUNTIF(S125:AA125,"M")&gt;2,"!!!","")&amp;IFERROR(INDEX('OLD Mission Enemy Waves'!A:A,MATCH('Enemy Waves'!A125,'OLD Mission Enemy Waves'!D:D,0)),"--")</f>
        <v>42</v>
      </c>
      <c r="BI125" t="s">
        <v>412</v>
      </c>
    </row>
    <row r="126" spans="1:61">
      <c r="A126" s="29">
        <v>1220431</v>
      </c>
      <c r="B126" s="1" t="str">
        <f t="shared" si="24"/>
        <v>2T_r1_Earth_HorseArcher_e1, 4T_r2_Fire_Specter_e1, 4T_r2_Fire_Specter_e1, 2T_r1_Earth_HorseArcher_e1</v>
      </c>
      <c r="C126" s="60" t="str">
        <f t="shared" si="25"/>
        <v>4SSSS</v>
      </c>
      <c r="E126">
        <f>INDEX('OLD Mission Enemy Waves'!K:K,MATCH('Enemy Waves'!$A126,'OLD Mission Enemy Waves'!$D:$D,0))</f>
        <v>1</v>
      </c>
      <c r="F126">
        <f>INDEX('OLD Mission Enemy Waves'!L:L,MATCH('Enemy Waves'!$A126,'OLD Mission Enemy Waves'!$D:$D,0))</f>
        <v>2</v>
      </c>
      <c r="G126">
        <f>INDEX('OLD Mission Enemy Waves'!M:M,MATCH('Enemy Waves'!$A126,'OLD Mission Enemy Waves'!$D:$D,0))</f>
        <v>2</v>
      </c>
      <c r="H126">
        <f>INDEX('OLD Mission Enemy Waves'!N:N,MATCH('Enemy Waves'!$A126,'OLD Mission Enemy Waves'!$D:$D,0))</f>
        <v>4202</v>
      </c>
      <c r="I126">
        <f t="shared" si="30"/>
        <v>4</v>
      </c>
      <c r="J126" t="str">
        <f t="array" ref="J126">IFERROR(INDEX(ePool[Enemy ID],MATCH($G126&amp;INDEX($E126:$F126,1,INDEX(Table12[],MATCH($I126,Table12[eCount],0),MATCH(J$1,Table12[#Headers],0)))&amp;INDEX(eClassWave[],MATCH($H126,eClassWave[eClassWave],0),MATCH(J$1,eClassWave[#Headers],0)),ePool[Enemy Group ID]&amp;ePool[AffinityId]&amp;ePool[eClass],0)),"")</f>
        <v>2T_r1_Earth_HorseArcher_e1</v>
      </c>
      <c r="K126" s="21" t="str">
        <f t="shared" si="26"/>
        <v xml:space="preserve">, </v>
      </c>
      <c r="L126" t="str">
        <f t="array" ref="L126">IFERROR(INDEX(ePool[Enemy ID],MATCH($G126&amp;INDEX($E126:$F126,1,INDEX(Table12[],MATCH($I126,Table12[eCount],0),MATCH(L$1,Table12[#Headers],0)))&amp;INDEX(eClassWave[],MATCH($H126,eClassWave[eClassWave],0),MATCH(L$1,eClassWave[#Headers],0)),ePool[Enemy Group ID]&amp;ePool[AffinityId]&amp;ePool[eClass],0)),"")</f>
        <v>4T_r2_Fire_Specter_e1</v>
      </c>
      <c r="M126" s="21" t="str">
        <f t="shared" si="27"/>
        <v xml:space="preserve">, </v>
      </c>
      <c r="N126" t="str">
        <f t="array" ref="N126">IFERROR(INDEX(ePool[Enemy ID],MATCH($G126&amp;INDEX($E126:$F126,1,INDEX(Table12[],MATCH($I126,Table12[eCount],0),MATCH(N$1,Table12[#Headers],0)))&amp;INDEX(eClassWave[],MATCH($H126,eClassWave[eClassWave],0),MATCH(N$1,eClassWave[#Headers],0)),ePool[Enemy Group ID]&amp;ePool[AffinityId]&amp;ePool[eClass],0)),"")</f>
        <v>4T_r2_Fire_Specter_e1</v>
      </c>
      <c r="O126" s="21" t="str">
        <f t="shared" si="28"/>
        <v xml:space="preserve">, </v>
      </c>
      <c r="P126" t="str">
        <f t="array" ref="P126">IFERROR(INDEX(ePool[Enemy ID],MATCH($G126&amp;INDEX($E126:$F126,1,INDEX(Table12[],MATCH($I126,Table12[eCount],0),MATCH(P$1,Table12[#Headers],0)))&amp;INDEX(eClassWave[],MATCH($H126,eClassWave[eClassWave],0),MATCH(P$1,eClassWave[#Headers],0)),ePool[Enemy Group ID]&amp;ePool[AffinityId]&amp;ePool[eClass],0)),"")</f>
        <v>2T_r1_Earth_HorseArcher_e1</v>
      </c>
      <c r="Q126" s="21" t="str">
        <f t="shared" si="29"/>
        <v/>
      </c>
      <c r="R126" t="str">
        <f t="array" ref="R126">IFERROR(INDEX(ePool[Enemy ID],MATCH($G126&amp;INDEX($E126:$F126,1,INDEX(Table12[],MATCH($I126,Table12[eCount],0),MATCH(R$1,Table12[#Headers],0)))&amp;INDEX(eClassWave[],MATCH($H126,eClassWave[eClassWave],0),MATCH(R$1,eClassWave[#Headers],0)),ePool[Enemy Group ID]&amp;ePool[AffinityId]&amp;ePool[eClass],0)),"")</f>
        <v/>
      </c>
      <c r="S126" t="str">
        <f>IFERROR(INDEX(Table10[Size],MATCH(INDEX(Enemies!$X:$X,MATCH('Enemy Waves'!J126,Enemies!$A:$A,0)),Table10[ID],0)),"")</f>
        <v>S</v>
      </c>
      <c r="U126" t="str">
        <f>IFERROR(INDEX(Table10[Size],MATCH(INDEX(Enemies!$X:$X,MATCH('Enemy Waves'!L126,Enemies!$A:$A,0)),Table10[ID],0)),"")</f>
        <v>S</v>
      </c>
      <c r="W126" t="str">
        <f>IFERROR(INDEX(Table10[Size],MATCH(INDEX(Enemies!$X:$X,MATCH('Enemy Waves'!N126,Enemies!$A:$A,0)),Table10[ID],0)),"")</f>
        <v>S</v>
      </c>
      <c r="Y126" t="str">
        <f>IFERROR(INDEX(Table10[Size],MATCH(INDEX(Enemies!$X:$X,MATCH('Enemy Waves'!P126,Enemies!$A:$A,0)),Table10[ID],0)),"")</f>
        <v>S</v>
      </c>
      <c r="AA126" t="str">
        <f>IFERROR(INDEX(Table10[Size],MATCH(INDEX(Enemies!$X:$X,MATCH('Enemy Waves'!R126,Enemies!$A:$A,0)),Table10[ID],0)),"")</f>
        <v/>
      </c>
      <c r="AB126" s="52" t="str">
        <f>IF(COUNTIF(S126:AA126,"M")&gt;2,"!!!","")&amp;IFERROR(INDEX('OLD Mission Enemy Waves'!A:A,MATCH('Enemy Waves'!A126,'OLD Mission Enemy Waves'!D:D,0)),"--")</f>
        <v>43</v>
      </c>
      <c r="BI126" t="s">
        <v>412</v>
      </c>
    </row>
    <row r="127" spans="1:61">
      <c r="A127" s="29">
        <v>1220432</v>
      </c>
      <c r="B127" s="1" t="str">
        <f t="shared" si="24"/>
        <v>2T_r1_Fire_Knight_e1, 2T_r1_Fire_Knight_e1</v>
      </c>
      <c r="C127" s="60" t="str">
        <f t="shared" si="25"/>
        <v>2MM</v>
      </c>
      <c r="E127">
        <f>INDEX('OLD Mission Enemy Waves'!K:K,MATCH('Enemy Waves'!$A127,'OLD Mission Enemy Waves'!$D:$D,0))</f>
        <v>1</v>
      </c>
      <c r="F127">
        <f>INDEX('OLD Mission Enemy Waves'!L:L,MATCH('Enemy Waves'!$A127,'OLD Mission Enemy Waves'!$D:$D,0))</f>
        <v>2</v>
      </c>
      <c r="G127">
        <f>INDEX('OLD Mission Enemy Waves'!M:M,MATCH('Enemy Waves'!$A127,'OLD Mission Enemy Waves'!$D:$D,0))</f>
        <v>2</v>
      </c>
      <c r="H127">
        <f>INDEX('OLD Mission Enemy Waves'!N:N,MATCH('Enemy Waves'!$A127,'OLD Mission Enemy Waves'!$D:$D,0))</f>
        <v>2200</v>
      </c>
      <c r="I127">
        <f t="shared" si="30"/>
        <v>2</v>
      </c>
      <c r="J127" t="str">
        <f t="array" ref="J127">IFERROR(INDEX(ePool[Enemy ID],MATCH($G127&amp;INDEX($E127:$F127,1,INDEX(Table12[],MATCH($I127,Table12[eCount],0),MATCH(J$1,Table12[#Headers],0)))&amp;INDEX(eClassWave[],MATCH($H127,eClassWave[eClassWave],0),MATCH(J$1,eClassWave[#Headers],0)),ePool[Enemy Group ID]&amp;ePool[AffinityId]&amp;ePool[eClass],0)),"")</f>
        <v>2T_r1_Fire_Knight_e1</v>
      </c>
      <c r="K127" s="21" t="str">
        <f t="shared" si="26"/>
        <v xml:space="preserve">, </v>
      </c>
      <c r="L127" t="str">
        <f t="array" ref="L127">IFERROR(INDEX(ePool[Enemy ID],MATCH($G127&amp;INDEX($E127:$F127,1,INDEX(Table12[],MATCH($I127,Table12[eCount],0),MATCH(L$1,Table12[#Headers],0)))&amp;INDEX(eClassWave[],MATCH($H127,eClassWave[eClassWave],0),MATCH(L$1,eClassWave[#Headers],0)),ePool[Enemy Group ID]&amp;ePool[AffinityId]&amp;ePool[eClass],0)),"")</f>
        <v>2T_r1_Fire_Knight_e1</v>
      </c>
      <c r="M127" s="21" t="str">
        <f t="shared" si="27"/>
        <v/>
      </c>
      <c r="N127" t="str">
        <f t="array" ref="N127">IFERROR(INDEX(ePool[Enemy ID],MATCH($G127&amp;INDEX($E127:$F127,1,INDEX(Table12[],MATCH($I127,Table12[eCount],0),MATCH(N$1,Table12[#Headers],0)))&amp;INDEX(eClassWave[],MATCH($H127,eClassWave[eClassWave],0),MATCH(N$1,eClassWave[#Headers],0)),ePool[Enemy Group ID]&amp;ePool[AffinityId]&amp;ePool[eClass],0)),"")</f>
        <v/>
      </c>
      <c r="O127" s="21" t="str">
        <f t="shared" si="28"/>
        <v/>
      </c>
      <c r="P127" t="str">
        <f t="array" ref="P127">IFERROR(INDEX(ePool[Enemy ID],MATCH($G127&amp;INDEX($E127:$F127,1,INDEX(Table12[],MATCH($I127,Table12[eCount],0),MATCH(P$1,Table12[#Headers],0)))&amp;INDEX(eClassWave[],MATCH($H127,eClassWave[eClassWave],0),MATCH(P$1,eClassWave[#Headers],0)),ePool[Enemy Group ID]&amp;ePool[AffinityId]&amp;ePool[eClass],0)),"")</f>
        <v/>
      </c>
      <c r="Q127" s="21" t="str">
        <f t="shared" si="29"/>
        <v/>
      </c>
      <c r="R127" t="str">
        <f t="array" ref="R127">IFERROR(INDEX(ePool[Enemy ID],MATCH($G127&amp;INDEX($E127:$F127,1,INDEX(Table12[],MATCH($I127,Table12[eCount],0),MATCH(R$1,Table12[#Headers],0)))&amp;INDEX(eClassWave[],MATCH($H127,eClassWave[eClassWave],0),MATCH(R$1,eClassWave[#Headers],0)),ePool[Enemy Group ID]&amp;ePool[AffinityId]&amp;ePool[eClass],0)),"")</f>
        <v/>
      </c>
      <c r="S127" t="str">
        <f>IFERROR(INDEX(Table10[Size],MATCH(INDEX(Enemies!$X:$X,MATCH('Enemy Waves'!J127,Enemies!$A:$A,0)),Table10[ID],0)),"")</f>
        <v>M</v>
      </c>
      <c r="U127" t="str">
        <f>IFERROR(INDEX(Table10[Size],MATCH(INDEX(Enemies!$X:$X,MATCH('Enemy Waves'!L127,Enemies!$A:$A,0)),Table10[ID],0)),"")</f>
        <v>M</v>
      </c>
      <c r="W127" t="str">
        <f>IFERROR(INDEX(Table10[Size],MATCH(INDEX(Enemies!$X:$X,MATCH('Enemy Waves'!N127,Enemies!$A:$A,0)),Table10[ID],0)),"")</f>
        <v/>
      </c>
      <c r="Y127" t="str">
        <f>IFERROR(INDEX(Table10[Size],MATCH(INDEX(Enemies!$X:$X,MATCH('Enemy Waves'!P127,Enemies!$A:$A,0)),Table10[ID],0)),"")</f>
        <v/>
      </c>
      <c r="AA127" t="str">
        <f>IFERROR(INDEX(Table10[Size],MATCH(INDEX(Enemies!$X:$X,MATCH('Enemy Waves'!R127,Enemies!$A:$A,0)),Table10[ID],0)),"")</f>
        <v/>
      </c>
      <c r="AB127" s="52" t="str">
        <f>IF(COUNTIF(S127:AA127,"M")&gt;2,"!!!","")&amp;IFERROR(INDEX('OLD Mission Enemy Waves'!A:A,MATCH('Enemy Waves'!A127,'OLD Mission Enemy Waves'!D:D,0)),"--")</f>
        <v>43</v>
      </c>
      <c r="BI127" t="s">
        <v>412</v>
      </c>
    </row>
    <row r="128" spans="1:61">
      <c r="A128" s="29">
        <v>1220433</v>
      </c>
      <c r="B128" s="1" t="str">
        <f t="shared" si="24"/>
        <v>3T_r2_Earth_Songstress_e1, 3T_r2_Fire_EmberMage_e1, 3T_r2_Fire_EmberMage_e1, 3T_r2_Earth_Songstress_e1</v>
      </c>
      <c r="C128" s="60" t="str">
        <f t="shared" si="25"/>
        <v>4SSSS</v>
      </c>
      <c r="E128">
        <f>INDEX('OLD Mission Enemy Waves'!K:K,MATCH('Enemy Waves'!$A128,'OLD Mission Enemy Waves'!$D:$D,0))</f>
        <v>1</v>
      </c>
      <c r="F128">
        <f>INDEX('OLD Mission Enemy Waves'!L:L,MATCH('Enemy Waves'!$A128,'OLD Mission Enemy Waves'!$D:$D,0))</f>
        <v>2</v>
      </c>
      <c r="G128">
        <f>INDEX('OLD Mission Enemy Waves'!M:M,MATCH('Enemy Waves'!$A128,'OLD Mission Enemy Waves'!$D:$D,0))</f>
        <v>2</v>
      </c>
      <c r="H128">
        <f>INDEX('OLD Mission Enemy Waves'!N:N,MATCH('Enemy Waves'!$A128,'OLD Mission Enemy Waves'!$D:$D,0))</f>
        <v>4040</v>
      </c>
      <c r="I128">
        <f t="shared" si="30"/>
        <v>4</v>
      </c>
      <c r="J128" t="str">
        <f t="array" ref="J128">IFERROR(INDEX(ePool[Enemy ID],MATCH($G128&amp;INDEX($E128:$F128,1,INDEX(Table12[],MATCH($I128,Table12[eCount],0),MATCH(J$1,Table12[#Headers],0)))&amp;INDEX(eClassWave[],MATCH($H128,eClassWave[eClassWave],0),MATCH(J$1,eClassWave[#Headers],0)),ePool[Enemy Group ID]&amp;ePool[AffinityId]&amp;ePool[eClass],0)),"")</f>
        <v>3T_r2_Earth_Songstress_e1</v>
      </c>
      <c r="K128" s="21" t="str">
        <f t="shared" si="26"/>
        <v xml:space="preserve">, </v>
      </c>
      <c r="L128" t="str">
        <f t="array" ref="L128">IFERROR(INDEX(ePool[Enemy ID],MATCH($G128&amp;INDEX($E128:$F128,1,INDEX(Table12[],MATCH($I128,Table12[eCount],0),MATCH(L$1,Table12[#Headers],0)))&amp;INDEX(eClassWave[],MATCH($H128,eClassWave[eClassWave],0),MATCH(L$1,eClassWave[#Headers],0)),ePool[Enemy Group ID]&amp;ePool[AffinityId]&amp;ePool[eClass],0)),"")</f>
        <v>3T_r2_Fire_EmberMage_e1</v>
      </c>
      <c r="M128" s="21" t="str">
        <f t="shared" si="27"/>
        <v xml:space="preserve">, </v>
      </c>
      <c r="N128" t="str">
        <f t="array" ref="N128">IFERROR(INDEX(ePool[Enemy ID],MATCH($G128&amp;INDEX($E128:$F128,1,INDEX(Table12[],MATCH($I128,Table12[eCount],0),MATCH(N$1,Table12[#Headers],0)))&amp;INDEX(eClassWave[],MATCH($H128,eClassWave[eClassWave],0),MATCH(N$1,eClassWave[#Headers],0)),ePool[Enemy Group ID]&amp;ePool[AffinityId]&amp;ePool[eClass],0)),"")</f>
        <v>3T_r2_Fire_EmberMage_e1</v>
      </c>
      <c r="O128" s="21" t="str">
        <f t="shared" si="28"/>
        <v xml:space="preserve">, </v>
      </c>
      <c r="P128" t="str">
        <f t="array" ref="P128">IFERROR(INDEX(ePool[Enemy ID],MATCH($G128&amp;INDEX($E128:$F128,1,INDEX(Table12[],MATCH($I128,Table12[eCount],0),MATCH(P$1,Table12[#Headers],0)))&amp;INDEX(eClassWave[],MATCH($H128,eClassWave[eClassWave],0),MATCH(P$1,eClassWave[#Headers],0)),ePool[Enemy Group ID]&amp;ePool[AffinityId]&amp;ePool[eClass],0)),"")</f>
        <v>3T_r2_Earth_Songstress_e1</v>
      </c>
      <c r="Q128" s="21" t="str">
        <f t="shared" si="29"/>
        <v/>
      </c>
      <c r="R128" t="str">
        <f t="array" ref="R128">IFERROR(INDEX(ePool[Enemy ID],MATCH($G128&amp;INDEX($E128:$F128,1,INDEX(Table12[],MATCH($I128,Table12[eCount],0),MATCH(R$1,Table12[#Headers],0)))&amp;INDEX(eClassWave[],MATCH($H128,eClassWave[eClassWave],0),MATCH(R$1,eClassWave[#Headers],0)),ePool[Enemy Group ID]&amp;ePool[AffinityId]&amp;ePool[eClass],0)),"")</f>
        <v/>
      </c>
      <c r="S128" t="str">
        <f>IFERROR(INDEX(Table10[Size],MATCH(INDEX(Enemies!$X:$X,MATCH('Enemy Waves'!J128,Enemies!$A:$A,0)),Table10[ID],0)),"")</f>
        <v>S</v>
      </c>
      <c r="U128" t="str">
        <f>IFERROR(INDEX(Table10[Size],MATCH(INDEX(Enemies!$X:$X,MATCH('Enemy Waves'!L128,Enemies!$A:$A,0)),Table10[ID],0)),"")</f>
        <v>S</v>
      </c>
      <c r="W128" t="str">
        <f>IFERROR(INDEX(Table10[Size],MATCH(INDEX(Enemies!$X:$X,MATCH('Enemy Waves'!N128,Enemies!$A:$A,0)),Table10[ID],0)),"")</f>
        <v>S</v>
      </c>
      <c r="Y128" t="str">
        <f>IFERROR(INDEX(Table10[Size],MATCH(INDEX(Enemies!$X:$X,MATCH('Enemy Waves'!P128,Enemies!$A:$A,0)),Table10[ID],0)),"")</f>
        <v>S</v>
      </c>
      <c r="AA128" t="str">
        <f>IFERROR(INDEX(Table10[Size],MATCH(INDEX(Enemies!$X:$X,MATCH('Enemy Waves'!R128,Enemies!$A:$A,0)),Table10[ID],0)),"")</f>
        <v/>
      </c>
      <c r="AB128" s="52" t="str">
        <f>IF(COUNTIF(S128:AA128,"M")&gt;2,"!!!","")&amp;IFERROR(INDEX('OLD Mission Enemy Waves'!A:A,MATCH('Enemy Waves'!A128,'OLD Mission Enemy Waves'!D:D,0)),"--")</f>
        <v>43</v>
      </c>
      <c r="BI128" t="s">
        <v>412</v>
      </c>
    </row>
    <row r="129" spans="1:61">
      <c r="A129" s="29">
        <v>1220441</v>
      </c>
      <c r="B129" s="1" t="str">
        <f t="shared" si="24"/>
        <v>3T_r2_Fire_EmberMage_e1, 3T_r2_Fire_EmberMage_e1</v>
      </c>
      <c r="C129" s="60" t="str">
        <f t="shared" si="25"/>
        <v>2SS</v>
      </c>
      <c r="E129">
        <f>INDEX('OLD Mission Enemy Waves'!K:K,MATCH('Enemy Waves'!$A129,'OLD Mission Enemy Waves'!$D:$D,0))</f>
        <v>1</v>
      </c>
      <c r="F129">
        <f>INDEX('OLD Mission Enemy Waves'!L:L,MATCH('Enemy Waves'!$A129,'OLD Mission Enemy Waves'!$D:$D,0))</f>
        <v>2</v>
      </c>
      <c r="G129">
        <f>INDEX('OLD Mission Enemy Waves'!M:M,MATCH('Enemy Waves'!$A129,'OLD Mission Enemy Waves'!$D:$D,0))</f>
        <v>2</v>
      </c>
      <c r="H129">
        <f>INDEX('OLD Mission Enemy Waves'!N:N,MATCH('Enemy Waves'!$A129,'OLD Mission Enemy Waves'!$D:$D,0))</f>
        <v>2020</v>
      </c>
      <c r="I129">
        <f t="shared" si="30"/>
        <v>2</v>
      </c>
      <c r="J129" t="str">
        <f t="array" ref="J129">IFERROR(INDEX(ePool[Enemy ID],MATCH($G129&amp;INDEX($E129:$F129,1,INDEX(Table12[],MATCH($I129,Table12[eCount],0),MATCH(J$1,Table12[#Headers],0)))&amp;INDEX(eClassWave[],MATCH($H129,eClassWave[eClassWave],0),MATCH(J$1,eClassWave[#Headers],0)),ePool[Enemy Group ID]&amp;ePool[AffinityId]&amp;ePool[eClass],0)),"")</f>
        <v>3T_r2_Fire_EmberMage_e1</v>
      </c>
      <c r="K129" s="21" t="str">
        <f t="shared" si="26"/>
        <v xml:space="preserve">, </v>
      </c>
      <c r="L129" t="str">
        <f t="array" ref="L129">IFERROR(INDEX(ePool[Enemy ID],MATCH($G129&amp;INDEX($E129:$F129,1,INDEX(Table12[],MATCH($I129,Table12[eCount],0),MATCH(L$1,Table12[#Headers],0)))&amp;INDEX(eClassWave[],MATCH($H129,eClassWave[eClassWave],0),MATCH(L$1,eClassWave[#Headers],0)),ePool[Enemy Group ID]&amp;ePool[AffinityId]&amp;ePool[eClass],0)),"")</f>
        <v>3T_r2_Fire_EmberMage_e1</v>
      </c>
      <c r="M129" s="21" t="str">
        <f t="shared" si="27"/>
        <v/>
      </c>
      <c r="N129" t="str">
        <f t="array" ref="N129">IFERROR(INDEX(ePool[Enemy ID],MATCH($G129&amp;INDEX($E129:$F129,1,INDEX(Table12[],MATCH($I129,Table12[eCount],0),MATCH(N$1,Table12[#Headers],0)))&amp;INDEX(eClassWave[],MATCH($H129,eClassWave[eClassWave],0),MATCH(N$1,eClassWave[#Headers],0)),ePool[Enemy Group ID]&amp;ePool[AffinityId]&amp;ePool[eClass],0)),"")</f>
        <v/>
      </c>
      <c r="O129" s="21" t="str">
        <f t="shared" si="28"/>
        <v/>
      </c>
      <c r="P129" t="str">
        <f t="array" ref="P129">IFERROR(INDEX(ePool[Enemy ID],MATCH($G129&amp;INDEX($E129:$F129,1,INDEX(Table12[],MATCH($I129,Table12[eCount],0),MATCH(P$1,Table12[#Headers],0)))&amp;INDEX(eClassWave[],MATCH($H129,eClassWave[eClassWave],0),MATCH(P$1,eClassWave[#Headers],0)),ePool[Enemy Group ID]&amp;ePool[AffinityId]&amp;ePool[eClass],0)),"")</f>
        <v/>
      </c>
      <c r="Q129" s="21" t="str">
        <f t="shared" si="29"/>
        <v/>
      </c>
      <c r="R129" t="str">
        <f t="array" ref="R129">IFERROR(INDEX(ePool[Enemy ID],MATCH($G129&amp;INDEX($E129:$F129,1,INDEX(Table12[],MATCH($I129,Table12[eCount],0),MATCH(R$1,Table12[#Headers],0)))&amp;INDEX(eClassWave[],MATCH($H129,eClassWave[eClassWave],0),MATCH(R$1,eClassWave[#Headers],0)),ePool[Enemy Group ID]&amp;ePool[AffinityId]&amp;ePool[eClass],0)),"")</f>
        <v/>
      </c>
      <c r="S129" t="str">
        <f>IFERROR(INDEX(Table10[Size],MATCH(INDEX(Enemies!$X:$X,MATCH('Enemy Waves'!J129,Enemies!$A:$A,0)),Table10[ID],0)),"")</f>
        <v>S</v>
      </c>
      <c r="U129" t="str">
        <f>IFERROR(INDEX(Table10[Size],MATCH(INDEX(Enemies!$X:$X,MATCH('Enemy Waves'!L129,Enemies!$A:$A,0)),Table10[ID],0)),"")</f>
        <v>S</v>
      </c>
      <c r="W129" t="str">
        <f>IFERROR(INDEX(Table10[Size],MATCH(INDEX(Enemies!$X:$X,MATCH('Enemy Waves'!N129,Enemies!$A:$A,0)),Table10[ID],0)),"")</f>
        <v/>
      </c>
      <c r="Y129" t="str">
        <f>IFERROR(INDEX(Table10[Size],MATCH(INDEX(Enemies!$X:$X,MATCH('Enemy Waves'!P129,Enemies!$A:$A,0)),Table10[ID],0)),"")</f>
        <v/>
      </c>
      <c r="AA129" t="str">
        <f>IFERROR(INDEX(Table10[Size],MATCH(INDEX(Enemies!$X:$X,MATCH('Enemy Waves'!R129,Enemies!$A:$A,0)),Table10[ID],0)),"")</f>
        <v/>
      </c>
      <c r="AB129" s="52" t="str">
        <f>IF(COUNTIF(S129:AA129,"M")&gt;2,"!!!","")&amp;IFERROR(INDEX('OLD Mission Enemy Waves'!A:A,MATCH('Enemy Waves'!A129,'OLD Mission Enemy Waves'!D:D,0)),"--")</f>
        <v>44</v>
      </c>
      <c r="BI129" t="s">
        <v>412</v>
      </c>
    </row>
    <row r="130" spans="1:61">
      <c r="A130" s="29">
        <v>1220442</v>
      </c>
      <c r="B130" s="1" t="str">
        <f t="shared" si="24"/>
        <v>4T_r2_Earth_Specter_e1, 2T_r1_Fire_Knight_e1, 4T_r2_Earth_Specter_e1</v>
      </c>
      <c r="C130" s="60" t="str">
        <f t="shared" si="25"/>
        <v>3SMS</v>
      </c>
      <c r="E130">
        <f>INDEX('OLD Mission Enemy Waves'!K:K,MATCH('Enemy Waves'!$A130,'OLD Mission Enemy Waves'!$D:$D,0))</f>
        <v>1</v>
      </c>
      <c r="F130">
        <f>INDEX('OLD Mission Enemy Waves'!L:L,MATCH('Enemy Waves'!$A130,'OLD Mission Enemy Waves'!$D:$D,0))</f>
        <v>2</v>
      </c>
      <c r="G130">
        <f>INDEX('OLD Mission Enemy Waves'!M:M,MATCH('Enemy Waves'!$A130,'OLD Mission Enemy Waves'!$D:$D,0))</f>
        <v>2</v>
      </c>
      <c r="H130">
        <f>INDEX('OLD Mission Enemy Waves'!N:N,MATCH('Enemy Waves'!$A130,'OLD Mission Enemy Waves'!$D:$D,0))</f>
        <v>3102</v>
      </c>
      <c r="I130">
        <f t="shared" si="30"/>
        <v>3</v>
      </c>
      <c r="J130" t="str">
        <f t="array" ref="J130">IFERROR(INDEX(ePool[Enemy ID],MATCH($G130&amp;INDEX($E130:$F130,1,INDEX(Table12[],MATCH($I130,Table12[eCount],0),MATCH(J$1,Table12[#Headers],0)))&amp;INDEX(eClassWave[],MATCH($H130,eClassWave[eClassWave],0),MATCH(J$1,eClassWave[#Headers],0)),ePool[Enemy Group ID]&amp;ePool[AffinityId]&amp;ePool[eClass],0)),"")</f>
        <v>4T_r2_Earth_Specter_e1</v>
      </c>
      <c r="K130" s="21" t="str">
        <f t="shared" si="26"/>
        <v xml:space="preserve">, </v>
      </c>
      <c r="L130" t="str">
        <f t="array" ref="L130">IFERROR(INDEX(ePool[Enemy ID],MATCH($G130&amp;INDEX($E130:$F130,1,INDEX(Table12[],MATCH($I130,Table12[eCount],0),MATCH(L$1,Table12[#Headers],0)))&amp;INDEX(eClassWave[],MATCH($H130,eClassWave[eClassWave],0),MATCH(L$1,eClassWave[#Headers],0)),ePool[Enemy Group ID]&amp;ePool[AffinityId]&amp;ePool[eClass],0)),"")</f>
        <v>2T_r1_Fire_Knight_e1</v>
      </c>
      <c r="M130" s="21" t="str">
        <f t="shared" si="27"/>
        <v xml:space="preserve">, </v>
      </c>
      <c r="N130" t="str">
        <f t="array" ref="N130">IFERROR(INDEX(ePool[Enemy ID],MATCH($G130&amp;INDEX($E130:$F130,1,INDEX(Table12[],MATCH($I130,Table12[eCount],0),MATCH(N$1,Table12[#Headers],0)))&amp;INDEX(eClassWave[],MATCH($H130,eClassWave[eClassWave],0),MATCH(N$1,eClassWave[#Headers],0)),ePool[Enemy Group ID]&amp;ePool[AffinityId]&amp;ePool[eClass],0)),"")</f>
        <v>4T_r2_Earth_Specter_e1</v>
      </c>
      <c r="O130" s="21" t="str">
        <f t="shared" si="28"/>
        <v/>
      </c>
      <c r="P130" t="str">
        <f t="array" ref="P130">IFERROR(INDEX(ePool[Enemy ID],MATCH($G130&amp;INDEX($E130:$F130,1,INDEX(Table12[],MATCH($I130,Table12[eCount],0),MATCH(P$1,Table12[#Headers],0)))&amp;INDEX(eClassWave[],MATCH($H130,eClassWave[eClassWave],0),MATCH(P$1,eClassWave[#Headers],0)),ePool[Enemy Group ID]&amp;ePool[AffinityId]&amp;ePool[eClass],0)),"")</f>
        <v/>
      </c>
      <c r="Q130" s="21" t="str">
        <f t="shared" si="29"/>
        <v/>
      </c>
      <c r="R130" t="str">
        <f t="array" ref="R130">IFERROR(INDEX(ePool[Enemy ID],MATCH($G130&amp;INDEX($E130:$F130,1,INDEX(Table12[],MATCH($I130,Table12[eCount],0),MATCH(R$1,Table12[#Headers],0)))&amp;INDEX(eClassWave[],MATCH($H130,eClassWave[eClassWave],0),MATCH(R$1,eClassWave[#Headers],0)),ePool[Enemy Group ID]&amp;ePool[AffinityId]&amp;ePool[eClass],0)),"")</f>
        <v/>
      </c>
      <c r="S130" t="str">
        <f>IFERROR(INDEX(Table10[Size],MATCH(INDEX(Enemies!$X:$X,MATCH('Enemy Waves'!J130,Enemies!$A:$A,0)),Table10[ID],0)),"")</f>
        <v>S</v>
      </c>
      <c r="U130" t="str">
        <f>IFERROR(INDEX(Table10[Size],MATCH(INDEX(Enemies!$X:$X,MATCH('Enemy Waves'!L130,Enemies!$A:$A,0)),Table10[ID],0)),"")</f>
        <v>M</v>
      </c>
      <c r="W130" t="str">
        <f>IFERROR(INDEX(Table10[Size],MATCH(INDEX(Enemies!$X:$X,MATCH('Enemy Waves'!N130,Enemies!$A:$A,0)),Table10[ID],0)),"")</f>
        <v>S</v>
      </c>
      <c r="Y130" t="str">
        <f>IFERROR(INDEX(Table10[Size],MATCH(INDEX(Enemies!$X:$X,MATCH('Enemy Waves'!P130,Enemies!$A:$A,0)),Table10[ID],0)),"")</f>
        <v/>
      </c>
      <c r="AA130" t="str">
        <f>IFERROR(INDEX(Table10[Size],MATCH(INDEX(Enemies!$X:$X,MATCH('Enemy Waves'!R130,Enemies!$A:$A,0)),Table10[ID],0)),"")</f>
        <v/>
      </c>
      <c r="AB130" s="52" t="str">
        <f>IF(COUNTIF(S130:AA130,"M")&gt;2,"!!!","")&amp;IFERROR(INDEX('OLD Mission Enemy Waves'!A:A,MATCH('Enemy Waves'!A130,'OLD Mission Enemy Waves'!D:D,0)),"--")</f>
        <v>44</v>
      </c>
      <c r="BI130" t="s">
        <v>412</v>
      </c>
    </row>
    <row r="131" spans="1:61">
      <c r="A131" s="29">
        <v>1220443</v>
      </c>
      <c r="B131" s="1" t="str">
        <f t="shared" si="24"/>
        <v>2T_r1_Earth_HorseArcher_e1, 3T_r2_Fire_EmberMage_e1, 3T_r2_Fire_EmberMage_e1, 2T_r1_Earth_HorseArcher_e1</v>
      </c>
      <c r="C131" s="60" t="str">
        <f t="shared" si="25"/>
        <v>4SSSS</v>
      </c>
      <c r="E131">
        <f>INDEX('OLD Mission Enemy Waves'!K:K,MATCH('Enemy Waves'!$A131,'OLD Mission Enemy Waves'!$D:$D,0))</f>
        <v>1</v>
      </c>
      <c r="F131">
        <f>INDEX('OLD Mission Enemy Waves'!L:L,MATCH('Enemy Waves'!$A131,'OLD Mission Enemy Waves'!$D:$D,0))</f>
        <v>2</v>
      </c>
      <c r="G131">
        <f>INDEX('OLD Mission Enemy Waves'!M:M,MATCH('Enemy Waves'!$A131,'OLD Mission Enemy Waves'!$D:$D,0))</f>
        <v>2</v>
      </c>
      <c r="H131">
        <f>INDEX('OLD Mission Enemy Waves'!N:N,MATCH('Enemy Waves'!$A131,'OLD Mission Enemy Waves'!$D:$D,0))</f>
        <v>4220</v>
      </c>
      <c r="I131">
        <f t="shared" si="30"/>
        <v>4</v>
      </c>
      <c r="J131" t="str">
        <f t="array" ref="J131">IFERROR(INDEX(ePool[Enemy ID],MATCH($G131&amp;INDEX($E131:$F131,1,INDEX(Table12[],MATCH($I131,Table12[eCount],0),MATCH(J$1,Table12[#Headers],0)))&amp;INDEX(eClassWave[],MATCH($H131,eClassWave[eClassWave],0),MATCH(J$1,eClassWave[#Headers],0)),ePool[Enemy Group ID]&amp;ePool[AffinityId]&amp;ePool[eClass],0)),"")</f>
        <v>2T_r1_Earth_HorseArcher_e1</v>
      </c>
      <c r="K131" s="21" t="str">
        <f t="shared" si="26"/>
        <v xml:space="preserve">, </v>
      </c>
      <c r="L131" t="str">
        <f t="array" ref="L131">IFERROR(INDEX(ePool[Enemy ID],MATCH($G131&amp;INDEX($E131:$F131,1,INDEX(Table12[],MATCH($I131,Table12[eCount],0),MATCH(L$1,Table12[#Headers],0)))&amp;INDEX(eClassWave[],MATCH($H131,eClassWave[eClassWave],0),MATCH(L$1,eClassWave[#Headers],0)),ePool[Enemy Group ID]&amp;ePool[AffinityId]&amp;ePool[eClass],0)),"")</f>
        <v>3T_r2_Fire_EmberMage_e1</v>
      </c>
      <c r="M131" s="21" t="str">
        <f t="shared" si="27"/>
        <v xml:space="preserve">, </v>
      </c>
      <c r="N131" t="str">
        <f t="array" ref="N131">IFERROR(INDEX(ePool[Enemy ID],MATCH($G131&amp;INDEX($E131:$F131,1,INDEX(Table12[],MATCH($I131,Table12[eCount],0),MATCH(N$1,Table12[#Headers],0)))&amp;INDEX(eClassWave[],MATCH($H131,eClassWave[eClassWave],0),MATCH(N$1,eClassWave[#Headers],0)),ePool[Enemy Group ID]&amp;ePool[AffinityId]&amp;ePool[eClass],0)),"")</f>
        <v>3T_r2_Fire_EmberMage_e1</v>
      </c>
      <c r="O131" s="21" t="str">
        <f t="shared" si="28"/>
        <v xml:space="preserve">, </v>
      </c>
      <c r="P131" t="str">
        <f t="array" ref="P131">IFERROR(INDEX(ePool[Enemy ID],MATCH($G131&amp;INDEX($E131:$F131,1,INDEX(Table12[],MATCH($I131,Table12[eCount],0),MATCH(P$1,Table12[#Headers],0)))&amp;INDEX(eClassWave[],MATCH($H131,eClassWave[eClassWave],0),MATCH(P$1,eClassWave[#Headers],0)),ePool[Enemy Group ID]&amp;ePool[AffinityId]&amp;ePool[eClass],0)),"")</f>
        <v>2T_r1_Earth_HorseArcher_e1</v>
      </c>
      <c r="Q131" s="21" t="str">
        <f t="shared" si="29"/>
        <v/>
      </c>
      <c r="R131" t="str">
        <f t="array" ref="R131">IFERROR(INDEX(ePool[Enemy ID],MATCH($G131&amp;INDEX($E131:$F131,1,INDEX(Table12[],MATCH($I131,Table12[eCount],0),MATCH(R$1,Table12[#Headers],0)))&amp;INDEX(eClassWave[],MATCH($H131,eClassWave[eClassWave],0),MATCH(R$1,eClassWave[#Headers],0)),ePool[Enemy Group ID]&amp;ePool[AffinityId]&amp;ePool[eClass],0)),"")</f>
        <v/>
      </c>
      <c r="S131" t="str">
        <f>IFERROR(INDEX(Table10[Size],MATCH(INDEX(Enemies!$X:$X,MATCH('Enemy Waves'!J131,Enemies!$A:$A,0)),Table10[ID],0)),"")</f>
        <v>S</v>
      </c>
      <c r="U131" t="str">
        <f>IFERROR(INDEX(Table10[Size],MATCH(INDEX(Enemies!$X:$X,MATCH('Enemy Waves'!L131,Enemies!$A:$A,0)),Table10[ID],0)),"")</f>
        <v>S</v>
      </c>
      <c r="W131" t="str">
        <f>IFERROR(INDEX(Table10[Size],MATCH(INDEX(Enemies!$X:$X,MATCH('Enemy Waves'!N131,Enemies!$A:$A,0)),Table10[ID],0)),"")</f>
        <v>S</v>
      </c>
      <c r="Y131" t="str">
        <f>IFERROR(INDEX(Table10[Size],MATCH(INDEX(Enemies!$X:$X,MATCH('Enemy Waves'!P131,Enemies!$A:$A,0)),Table10[ID],0)),"")</f>
        <v>S</v>
      </c>
      <c r="AA131" t="str">
        <f>IFERROR(INDEX(Table10[Size],MATCH(INDEX(Enemies!$X:$X,MATCH('Enemy Waves'!R131,Enemies!$A:$A,0)),Table10[ID],0)),"")</f>
        <v/>
      </c>
      <c r="AB131" s="52" t="str">
        <f>IF(COUNTIF(S131:AA131,"M")&gt;2,"!!!","")&amp;IFERROR(INDEX('OLD Mission Enemy Waves'!A:A,MATCH('Enemy Waves'!A131,'OLD Mission Enemy Waves'!D:D,0)),"--")</f>
        <v>44</v>
      </c>
      <c r="BI131" t="s">
        <v>412</v>
      </c>
    </row>
    <row r="132" spans="1:61">
      <c r="A132" s="29">
        <v>1220444</v>
      </c>
      <c r="B132" s="1" t="str">
        <f t="shared" si="24"/>
        <v>3T_r2_Earth_Songstress_e1, 4T_r2_Fire_Specter_e1, 3T_r2_Earth_Songstress_e1</v>
      </c>
      <c r="C132" s="60" t="str">
        <f t="shared" si="25"/>
        <v>3SSS</v>
      </c>
      <c r="E132">
        <f>INDEX('OLD Mission Enemy Waves'!K:K,MATCH('Enemy Waves'!$A132,'OLD Mission Enemy Waves'!$D:$D,0))</f>
        <v>1</v>
      </c>
      <c r="F132">
        <f>INDEX('OLD Mission Enemy Waves'!L:L,MATCH('Enemy Waves'!$A132,'OLD Mission Enemy Waves'!$D:$D,0))</f>
        <v>2</v>
      </c>
      <c r="G132">
        <f>INDEX('OLD Mission Enemy Waves'!M:M,MATCH('Enemy Waves'!$A132,'OLD Mission Enemy Waves'!$D:$D,0))</f>
        <v>2</v>
      </c>
      <c r="H132">
        <f>INDEX('OLD Mission Enemy Waves'!N:N,MATCH('Enemy Waves'!$A132,'OLD Mission Enemy Waves'!$D:$D,0))</f>
        <v>3021</v>
      </c>
      <c r="I132">
        <f t="shared" si="30"/>
        <v>3</v>
      </c>
      <c r="J132" t="str">
        <f t="array" ref="J132">IFERROR(INDEX(ePool[Enemy ID],MATCH($G132&amp;INDEX($E132:$F132,1,INDEX(Table12[],MATCH($I132,Table12[eCount],0),MATCH(J$1,Table12[#Headers],0)))&amp;INDEX(eClassWave[],MATCH($H132,eClassWave[eClassWave],0),MATCH(J$1,eClassWave[#Headers],0)),ePool[Enemy Group ID]&amp;ePool[AffinityId]&amp;ePool[eClass],0)),"")</f>
        <v>3T_r2_Earth_Songstress_e1</v>
      </c>
      <c r="K132" s="21" t="str">
        <f t="shared" si="26"/>
        <v xml:space="preserve">, </v>
      </c>
      <c r="L132" t="str">
        <f t="array" ref="L132">IFERROR(INDEX(ePool[Enemy ID],MATCH($G132&amp;INDEX($E132:$F132,1,INDEX(Table12[],MATCH($I132,Table12[eCount],0),MATCH(L$1,Table12[#Headers],0)))&amp;INDEX(eClassWave[],MATCH($H132,eClassWave[eClassWave],0),MATCH(L$1,eClassWave[#Headers],0)),ePool[Enemy Group ID]&amp;ePool[AffinityId]&amp;ePool[eClass],0)),"")</f>
        <v>4T_r2_Fire_Specter_e1</v>
      </c>
      <c r="M132" s="21" t="str">
        <f t="shared" si="27"/>
        <v xml:space="preserve">, </v>
      </c>
      <c r="N132" t="str">
        <f t="array" ref="N132">IFERROR(INDEX(ePool[Enemy ID],MATCH($G132&amp;INDEX($E132:$F132,1,INDEX(Table12[],MATCH($I132,Table12[eCount],0),MATCH(N$1,Table12[#Headers],0)))&amp;INDEX(eClassWave[],MATCH($H132,eClassWave[eClassWave],0),MATCH(N$1,eClassWave[#Headers],0)),ePool[Enemy Group ID]&amp;ePool[AffinityId]&amp;ePool[eClass],0)),"")</f>
        <v>3T_r2_Earth_Songstress_e1</v>
      </c>
      <c r="O132" s="21" t="str">
        <f t="shared" si="28"/>
        <v/>
      </c>
      <c r="P132" t="str">
        <f t="array" ref="P132">IFERROR(INDEX(ePool[Enemy ID],MATCH($G132&amp;INDEX($E132:$F132,1,INDEX(Table12[],MATCH($I132,Table12[eCount],0),MATCH(P$1,Table12[#Headers],0)))&amp;INDEX(eClassWave[],MATCH($H132,eClassWave[eClassWave],0),MATCH(P$1,eClassWave[#Headers],0)),ePool[Enemy Group ID]&amp;ePool[AffinityId]&amp;ePool[eClass],0)),"")</f>
        <v/>
      </c>
      <c r="Q132" s="21" t="str">
        <f t="shared" si="29"/>
        <v/>
      </c>
      <c r="R132" t="str">
        <f t="array" ref="R132">IFERROR(INDEX(ePool[Enemy ID],MATCH($G132&amp;INDEX($E132:$F132,1,INDEX(Table12[],MATCH($I132,Table12[eCount],0),MATCH(R$1,Table12[#Headers],0)))&amp;INDEX(eClassWave[],MATCH($H132,eClassWave[eClassWave],0),MATCH(R$1,eClassWave[#Headers],0)),ePool[Enemy Group ID]&amp;ePool[AffinityId]&amp;ePool[eClass],0)),"")</f>
        <v/>
      </c>
      <c r="S132" t="str">
        <f>IFERROR(INDEX(Table10[Size],MATCH(INDEX(Enemies!$X:$X,MATCH('Enemy Waves'!J132,Enemies!$A:$A,0)),Table10[ID],0)),"")</f>
        <v>S</v>
      </c>
      <c r="U132" t="str">
        <f>IFERROR(INDEX(Table10[Size],MATCH(INDEX(Enemies!$X:$X,MATCH('Enemy Waves'!L132,Enemies!$A:$A,0)),Table10[ID],0)),"")</f>
        <v>S</v>
      </c>
      <c r="W132" t="str">
        <f>IFERROR(INDEX(Table10[Size],MATCH(INDEX(Enemies!$X:$X,MATCH('Enemy Waves'!N132,Enemies!$A:$A,0)),Table10[ID],0)),"")</f>
        <v>S</v>
      </c>
      <c r="Y132" t="str">
        <f>IFERROR(INDEX(Table10[Size],MATCH(INDEX(Enemies!$X:$X,MATCH('Enemy Waves'!P132,Enemies!$A:$A,0)),Table10[ID],0)),"")</f>
        <v/>
      </c>
      <c r="AA132" t="str">
        <f>IFERROR(INDEX(Table10[Size],MATCH(INDEX(Enemies!$X:$X,MATCH('Enemy Waves'!R132,Enemies!$A:$A,0)),Table10[ID],0)),"")</f>
        <v/>
      </c>
      <c r="AB132" s="52" t="str">
        <f>IF(COUNTIF(S132:AA132,"M")&gt;2,"!!!","")&amp;IFERROR(INDEX('OLD Mission Enemy Waves'!A:A,MATCH('Enemy Waves'!A132,'OLD Mission Enemy Waves'!D:D,0)),"--")</f>
        <v>44</v>
      </c>
      <c r="BI132" t="s">
        <v>412</v>
      </c>
    </row>
    <row r="133" spans="1:61">
      <c r="A133" s="29">
        <v>2320451</v>
      </c>
      <c r="B133" s="1" t="str">
        <f t="shared" si="24"/>
        <v>3T_r2_Water_Wizard_e1, 4T_r2_Earth_Specter_e1, 4T_r2_Earth_Specter_e1, 3T_r2_Water_Wizard_e1</v>
      </c>
      <c r="C133" s="60" t="str">
        <f t="shared" si="25"/>
        <v>4MSSM</v>
      </c>
      <c r="E133">
        <f>INDEX('OLD Mission Enemy Waves'!K:K,MATCH('Enemy Waves'!$A133,'OLD Mission Enemy Waves'!$D:$D,0))</f>
        <v>2</v>
      </c>
      <c r="F133">
        <f>INDEX('OLD Mission Enemy Waves'!L:L,MATCH('Enemy Waves'!$A133,'OLD Mission Enemy Waves'!$D:$D,0))</f>
        <v>3</v>
      </c>
      <c r="G133">
        <f>INDEX('OLD Mission Enemy Waves'!M:M,MATCH('Enemy Waves'!$A133,'OLD Mission Enemy Waves'!$D:$D,0))</f>
        <v>2</v>
      </c>
      <c r="H133">
        <f>INDEX('OLD Mission Enemy Waves'!N:N,MATCH('Enemy Waves'!$A133,'OLD Mission Enemy Waves'!$D:$D,0))</f>
        <v>4022</v>
      </c>
      <c r="I133">
        <f t="shared" si="30"/>
        <v>4</v>
      </c>
      <c r="J133" t="str">
        <f t="array" ref="J133">IFERROR(INDEX(ePool[Enemy ID],MATCH($G133&amp;INDEX($E133:$F133,1,INDEX(Table12[],MATCH($I133,Table12[eCount],0),MATCH(J$1,Table12[#Headers],0)))&amp;INDEX(eClassWave[],MATCH($H133,eClassWave[eClassWave],0),MATCH(J$1,eClassWave[#Headers],0)),ePool[Enemy Group ID]&amp;ePool[AffinityId]&amp;ePool[eClass],0)),"")</f>
        <v>3T_r2_Water_Wizard_e1</v>
      </c>
      <c r="K133" s="21" t="str">
        <f t="shared" si="26"/>
        <v xml:space="preserve">, </v>
      </c>
      <c r="L133" t="str">
        <f t="array" ref="L133">IFERROR(INDEX(ePool[Enemy ID],MATCH($G133&amp;INDEX($E133:$F133,1,INDEX(Table12[],MATCH($I133,Table12[eCount],0),MATCH(L$1,Table12[#Headers],0)))&amp;INDEX(eClassWave[],MATCH($H133,eClassWave[eClassWave],0),MATCH(L$1,eClassWave[#Headers],0)),ePool[Enemy Group ID]&amp;ePool[AffinityId]&amp;ePool[eClass],0)),"")</f>
        <v>4T_r2_Earth_Specter_e1</v>
      </c>
      <c r="M133" s="21" t="str">
        <f t="shared" si="27"/>
        <v xml:space="preserve">, </v>
      </c>
      <c r="N133" t="str">
        <f t="array" ref="N133">IFERROR(INDEX(ePool[Enemy ID],MATCH($G133&amp;INDEX($E133:$F133,1,INDEX(Table12[],MATCH($I133,Table12[eCount],0),MATCH(N$1,Table12[#Headers],0)))&amp;INDEX(eClassWave[],MATCH($H133,eClassWave[eClassWave],0),MATCH(N$1,eClassWave[#Headers],0)),ePool[Enemy Group ID]&amp;ePool[AffinityId]&amp;ePool[eClass],0)),"")</f>
        <v>4T_r2_Earth_Specter_e1</v>
      </c>
      <c r="O133" s="21" t="str">
        <f t="shared" si="28"/>
        <v xml:space="preserve">, </v>
      </c>
      <c r="P133" t="str">
        <f t="array" ref="P133">IFERROR(INDEX(ePool[Enemy ID],MATCH($G133&amp;INDEX($E133:$F133,1,INDEX(Table12[],MATCH($I133,Table12[eCount],0),MATCH(P$1,Table12[#Headers],0)))&amp;INDEX(eClassWave[],MATCH($H133,eClassWave[eClassWave],0),MATCH(P$1,eClassWave[#Headers],0)),ePool[Enemy Group ID]&amp;ePool[AffinityId]&amp;ePool[eClass],0)),"")</f>
        <v>3T_r2_Water_Wizard_e1</v>
      </c>
      <c r="Q133" s="21" t="str">
        <f t="shared" si="29"/>
        <v/>
      </c>
      <c r="R133" t="str">
        <f t="array" ref="R133">IFERROR(INDEX(ePool[Enemy ID],MATCH($G133&amp;INDEX($E133:$F133,1,INDEX(Table12[],MATCH($I133,Table12[eCount],0),MATCH(R$1,Table12[#Headers],0)))&amp;INDEX(eClassWave[],MATCH($H133,eClassWave[eClassWave],0),MATCH(R$1,eClassWave[#Headers],0)),ePool[Enemy Group ID]&amp;ePool[AffinityId]&amp;ePool[eClass],0)),"")</f>
        <v/>
      </c>
      <c r="S133" t="str">
        <f>IFERROR(INDEX(Table10[Size],MATCH(INDEX(Enemies!$X:$X,MATCH('Enemy Waves'!J133,Enemies!$A:$A,0)),Table10[ID],0)),"")</f>
        <v>M</v>
      </c>
      <c r="U133" t="str">
        <f>IFERROR(INDEX(Table10[Size],MATCH(INDEX(Enemies!$X:$X,MATCH('Enemy Waves'!L133,Enemies!$A:$A,0)),Table10[ID],0)),"")</f>
        <v>S</v>
      </c>
      <c r="W133" t="str">
        <f>IFERROR(INDEX(Table10[Size],MATCH(INDEX(Enemies!$X:$X,MATCH('Enemy Waves'!N133,Enemies!$A:$A,0)),Table10[ID],0)),"")</f>
        <v>S</v>
      </c>
      <c r="Y133" t="str">
        <f>IFERROR(INDEX(Table10[Size],MATCH(INDEX(Enemies!$X:$X,MATCH('Enemy Waves'!P133,Enemies!$A:$A,0)),Table10[ID],0)),"")</f>
        <v>M</v>
      </c>
      <c r="AA133" t="str">
        <f>IFERROR(INDEX(Table10[Size],MATCH(INDEX(Enemies!$X:$X,MATCH('Enemy Waves'!R133,Enemies!$A:$A,0)),Table10[ID],0)),"")</f>
        <v/>
      </c>
      <c r="AB133" s="52" t="str">
        <f>IF(COUNTIF(S133:AA133,"M")&gt;2,"!!!","")&amp;IFERROR(INDEX('OLD Mission Enemy Waves'!A:A,MATCH('Enemy Waves'!A133,'OLD Mission Enemy Waves'!D:D,0)),"--")</f>
        <v>45</v>
      </c>
      <c r="BI133" t="s">
        <v>412</v>
      </c>
    </row>
    <row r="134" spans="1:61">
      <c r="A134" s="29">
        <v>2320452</v>
      </c>
      <c r="B134" s="1" t="str">
        <f t="shared" si="24"/>
        <v>4T_r2_Earth_Specter_e1, 3T_r2_Water_Wizard_e1, 4T_r2_Earth_Specter_e1, 3T_r2_Water_Wizard_e1, 4T_r2_Earth_Specter_e1</v>
      </c>
      <c r="C134" s="60" t="str">
        <f t="shared" si="25"/>
        <v>5SMSMS</v>
      </c>
      <c r="E134">
        <f>INDEX('OLD Mission Enemy Waves'!K:K,MATCH('Enemy Waves'!$A134,'OLD Mission Enemy Waves'!$D:$D,0))</f>
        <v>2</v>
      </c>
      <c r="F134">
        <f>INDEX('OLD Mission Enemy Waves'!L:L,MATCH('Enemy Waves'!$A134,'OLD Mission Enemy Waves'!$D:$D,0))</f>
        <v>3</v>
      </c>
      <c r="G134">
        <f>INDEX('OLD Mission Enemy Waves'!M:M,MATCH('Enemy Waves'!$A134,'OLD Mission Enemy Waves'!$D:$D,0))</f>
        <v>2</v>
      </c>
      <c r="H134">
        <f>INDEX('OLD Mission Enemy Waves'!N:N,MATCH('Enemy Waves'!$A134,'OLD Mission Enemy Waves'!$D:$D,0))</f>
        <v>5023</v>
      </c>
      <c r="I134">
        <f t="shared" si="30"/>
        <v>5</v>
      </c>
      <c r="J134" t="str">
        <f t="array" ref="J134">IFERROR(INDEX(ePool[Enemy ID],MATCH($G134&amp;INDEX($E134:$F134,1,INDEX(Table12[],MATCH($I134,Table12[eCount],0),MATCH(J$1,Table12[#Headers],0)))&amp;INDEX(eClassWave[],MATCH($H134,eClassWave[eClassWave],0),MATCH(J$1,eClassWave[#Headers],0)),ePool[Enemy Group ID]&amp;ePool[AffinityId]&amp;ePool[eClass],0)),"")</f>
        <v>4T_r2_Earth_Specter_e1</v>
      </c>
      <c r="K134" s="21" t="str">
        <f t="shared" si="26"/>
        <v xml:space="preserve">, </v>
      </c>
      <c r="L134" t="str">
        <f t="array" ref="L134">IFERROR(INDEX(ePool[Enemy ID],MATCH($G134&amp;INDEX($E134:$F134,1,INDEX(Table12[],MATCH($I134,Table12[eCount],0),MATCH(L$1,Table12[#Headers],0)))&amp;INDEX(eClassWave[],MATCH($H134,eClassWave[eClassWave],0),MATCH(L$1,eClassWave[#Headers],0)),ePool[Enemy Group ID]&amp;ePool[AffinityId]&amp;ePool[eClass],0)),"")</f>
        <v>3T_r2_Water_Wizard_e1</v>
      </c>
      <c r="M134" s="21" t="str">
        <f t="shared" si="27"/>
        <v xml:space="preserve">, </v>
      </c>
      <c r="N134" t="str">
        <f t="array" ref="N134">IFERROR(INDEX(ePool[Enemy ID],MATCH($G134&amp;INDEX($E134:$F134,1,INDEX(Table12[],MATCH($I134,Table12[eCount],0),MATCH(N$1,Table12[#Headers],0)))&amp;INDEX(eClassWave[],MATCH($H134,eClassWave[eClassWave],0),MATCH(N$1,eClassWave[#Headers],0)),ePool[Enemy Group ID]&amp;ePool[AffinityId]&amp;ePool[eClass],0)),"")</f>
        <v>4T_r2_Earth_Specter_e1</v>
      </c>
      <c r="O134" s="21" t="str">
        <f t="shared" si="28"/>
        <v xml:space="preserve">, </v>
      </c>
      <c r="P134" t="str">
        <f t="array" ref="P134">IFERROR(INDEX(ePool[Enemy ID],MATCH($G134&amp;INDEX($E134:$F134,1,INDEX(Table12[],MATCH($I134,Table12[eCount],0),MATCH(P$1,Table12[#Headers],0)))&amp;INDEX(eClassWave[],MATCH($H134,eClassWave[eClassWave],0),MATCH(P$1,eClassWave[#Headers],0)),ePool[Enemy Group ID]&amp;ePool[AffinityId]&amp;ePool[eClass],0)),"")</f>
        <v>3T_r2_Water_Wizard_e1</v>
      </c>
      <c r="Q134" s="21" t="str">
        <f t="shared" si="29"/>
        <v xml:space="preserve">, </v>
      </c>
      <c r="R134" t="str">
        <f t="array" ref="R134">IFERROR(INDEX(ePool[Enemy ID],MATCH($G134&amp;INDEX($E134:$F134,1,INDEX(Table12[],MATCH($I134,Table12[eCount],0),MATCH(R$1,Table12[#Headers],0)))&amp;INDEX(eClassWave[],MATCH($H134,eClassWave[eClassWave],0),MATCH(R$1,eClassWave[#Headers],0)),ePool[Enemy Group ID]&amp;ePool[AffinityId]&amp;ePool[eClass],0)),"")</f>
        <v>4T_r2_Earth_Specter_e1</v>
      </c>
      <c r="S134" t="str">
        <f>IFERROR(INDEX(Table10[Size],MATCH(INDEX(Enemies!$X:$X,MATCH('Enemy Waves'!J134,Enemies!$A:$A,0)),Table10[ID],0)),"")</f>
        <v>S</v>
      </c>
      <c r="U134" t="str">
        <f>IFERROR(INDEX(Table10[Size],MATCH(INDEX(Enemies!$X:$X,MATCH('Enemy Waves'!L134,Enemies!$A:$A,0)),Table10[ID],0)),"")</f>
        <v>M</v>
      </c>
      <c r="W134" t="str">
        <f>IFERROR(INDEX(Table10[Size],MATCH(INDEX(Enemies!$X:$X,MATCH('Enemy Waves'!N134,Enemies!$A:$A,0)),Table10[ID],0)),"")</f>
        <v>S</v>
      </c>
      <c r="Y134" t="str">
        <f>IFERROR(INDEX(Table10[Size],MATCH(INDEX(Enemies!$X:$X,MATCH('Enemy Waves'!P134,Enemies!$A:$A,0)),Table10[ID],0)),"")</f>
        <v>M</v>
      </c>
      <c r="AA134" t="str">
        <f>IFERROR(INDEX(Table10[Size],MATCH(INDEX(Enemies!$X:$X,MATCH('Enemy Waves'!R134,Enemies!$A:$A,0)),Table10[ID],0)),"")</f>
        <v>S</v>
      </c>
      <c r="AB134" s="52" t="str">
        <f>IF(COUNTIF(S134:AA134,"M")&gt;2,"!!!","")&amp;IFERROR(INDEX('OLD Mission Enemy Waves'!A:A,MATCH('Enemy Waves'!A134,'OLD Mission Enemy Waves'!D:D,0)),"--")</f>
        <v>45</v>
      </c>
      <c r="BI134" t="s">
        <v>409</v>
      </c>
    </row>
    <row r="135" spans="1:61">
      <c r="A135" s="29">
        <v>2320461</v>
      </c>
      <c r="B135" s="1" t="str">
        <f t="shared" si="24"/>
        <v>3T_r2_Earth_Songstress_e1, 3T_r2_Earth_Songstress_e1</v>
      </c>
      <c r="C135" s="60" t="str">
        <f t="shared" si="25"/>
        <v>2SS</v>
      </c>
      <c r="E135">
        <f>INDEX('OLD Mission Enemy Waves'!K:K,MATCH('Enemy Waves'!$A135,'OLD Mission Enemy Waves'!$D:$D,0))</f>
        <v>2</v>
      </c>
      <c r="F135">
        <f>INDEX('OLD Mission Enemy Waves'!L:L,MATCH('Enemy Waves'!$A135,'OLD Mission Enemy Waves'!$D:$D,0))</f>
        <v>3</v>
      </c>
      <c r="G135">
        <f>INDEX('OLD Mission Enemy Waves'!M:M,MATCH('Enemy Waves'!$A135,'OLD Mission Enemy Waves'!$D:$D,0))</f>
        <v>2</v>
      </c>
      <c r="H135">
        <f>INDEX('OLD Mission Enemy Waves'!N:N,MATCH('Enemy Waves'!$A135,'OLD Mission Enemy Waves'!$D:$D,0))</f>
        <v>2020</v>
      </c>
      <c r="I135">
        <f t="shared" si="30"/>
        <v>2</v>
      </c>
      <c r="J135" t="str">
        <f t="array" ref="J135">IFERROR(INDEX(ePool[Enemy ID],MATCH($G135&amp;INDEX($E135:$F135,1,INDEX(Table12[],MATCH($I135,Table12[eCount],0),MATCH(J$1,Table12[#Headers],0)))&amp;INDEX(eClassWave[],MATCH($H135,eClassWave[eClassWave],0),MATCH(J$1,eClassWave[#Headers],0)),ePool[Enemy Group ID]&amp;ePool[AffinityId]&amp;ePool[eClass],0)),"")</f>
        <v>3T_r2_Earth_Songstress_e1</v>
      </c>
      <c r="K135" s="21" t="str">
        <f t="shared" si="26"/>
        <v xml:space="preserve">, </v>
      </c>
      <c r="L135" t="str">
        <f t="array" ref="L135">IFERROR(INDEX(ePool[Enemy ID],MATCH($G135&amp;INDEX($E135:$F135,1,INDEX(Table12[],MATCH($I135,Table12[eCount],0),MATCH(L$1,Table12[#Headers],0)))&amp;INDEX(eClassWave[],MATCH($H135,eClassWave[eClassWave],0),MATCH(L$1,eClassWave[#Headers],0)),ePool[Enemy Group ID]&amp;ePool[AffinityId]&amp;ePool[eClass],0)),"")</f>
        <v>3T_r2_Earth_Songstress_e1</v>
      </c>
      <c r="M135" s="21" t="str">
        <f t="shared" si="27"/>
        <v/>
      </c>
      <c r="N135" t="str">
        <f t="array" ref="N135">IFERROR(INDEX(ePool[Enemy ID],MATCH($G135&amp;INDEX($E135:$F135,1,INDEX(Table12[],MATCH($I135,Table12[eCount],0),MATCH(N$1,Table12[#Headers],0)))&amp;INDEX(eClassWave[],MATCH($H135,eClassWave[eClassWave],0),MATCH(N$1,eClassWave[#Headers],0)),ePool[Enemy Group ID]&amp;ePool[AffinityId]&amp;ePool[eClass],0)),"")</f>
        <v/>
      </c>
      <c r="O135" s="21" t="str">
        <f t="shared" si="28"/>
        <v/>
      </c>
      <c r="P135" t="str">
        <f t="array" ref="P135">IFERROR(INDEX(ePool[Enemy ID],MATCH($G135&amp;INDEX($E135:$F135,1,INDEX(Table12[],MATCH($I135,Table12[eCount],0),MATCH(P$1,Table12[#Headers],0)))&amp;INDEX(eClassWave[],MATCH($H135,eClassWave[eClassWave],0),MATCH(P$1,eClassWave[#Headers],0)),ePool[Enemy Group ID]&amp;ePool[AffinityId]&amp;ePool[eClass],0)),"")</f>
        <v/>
      </c>
      <c r="Q135" s="21" t="str">
        <f t="shared" si="29"/>
        <v/>
      </c>
      <c r="R135" t="str">
        <f t="array" ref="R135">IFERROR(INDEX(ePool[Enemy ID],MATCH($G135&amp;INDEX($E135:$F135,1,INDEX(Table12[],MATCH($I135,Table12[eCount],0),MATCH(R$1,Table12[#Headers],0)))&amp;INDEX(eClassWave[],MATCH($H135,eClassWave[eClassWave],0),MATCH(R$1,eClassWave[#Headers],0)),ePool[Enemy Group ID]&amp;ePool[AffinityId]&amp;ePool[eClass],0)),"")</f>
        <v/>
      </c>
      <c r="S135" t="str">
        <f>IFERROR(INDEX(Table10[Size],MATCH(INDEX(Enemies!$X:$X,MATCH('Enemy Waves'!J135,Enemies!$A:$A,0)),Table10[ID],0)),"")</f>
        <v>S</v>
      </c>
      <c r="U135" t="str">
        <f>IFERROR(INDEX(Table10[Size],MATCH(INDEX(Enemies!$X:$X,MATCH('Enemy Waves'!L135,Enemies!$A:$A,0)),Table10[ID],0)),"")</f>
        <v>S</v>
      </c>
      <c r="W135" t="str">
        <f>IFERROR(INDEX(Table10[Size],MATCH(INDEX(Enemies!$X:$X,MATCH('Enemy Waves'!N135,Enemies!$A:$A,0)),Table10[ID],0)),"")</f>
        <v/>
      </c>
      <c r="Y135" t="str">
        <f>IFERROR(INDEX(Table10[Size],MATCH(INDEX(Enemies!$X:$X,MATCH('Enemy Waves'!P135,Enemies!$A:$A,0)),Table10[ID],0)),"")</f>
        <v/>
      </c>
      <c r="AA135" t="str">
        <f>IFERROR(INDEX(Table10[Size],MATCH(INDEX(Enemies!$X:$X,MATCH('Enemy Waves'!R135,Enemies!$A:$A,0)),Table10[ID],0)),"")</f>
        <v/>
      </c>
      <c r="AB135" s="52" t="str">
        <f>IF(COUNTIF(S135:AA135,"M")&gt;2,"!!!","")&amp;IFERROR(INDEX('OLD Mission Enemy Waves'!A:A,MATCH('Enemy Waves'!A135,'OLD Mission Enemy Waves'!D:D,0)),"--")</f>
        <v>46</v>
      </c>
      <c r="BI135" t="s">
        <v>409</v>
      </c>
    </row>
    <row r="136" spans="1:61">
      <c r="A136" s="29">
        <v>2320462</v>
      </c>
      <c r="B136" s="1" t="str">
        <f t="shared" ref="B136:B150" si="31">CONCATENATE(J136,K136,L136,M136,N136,O136,P136,Q136,R136)</f>
        <v>2T_r1_Water_Reaver_e1, 3T_r2_Earth_Songstress_e1, 2T_r1_Water_Reaver_e1</v>
      </c>
      <c r="C136" s="60" t="str">
        <f t="shared" ref="C136:C150" si="32">I136&amp;S136&amp;U136&amp;W136&amp;Y136&amp;AA136</f>
        <v>3SSS</v>
      </c>
      <c r="E136">
        <f>INDEX('OLD Mission Enemy Waves'!K:K,MATCH('Enemy Waves'!$A136,'OLD Mission Enemy Waves'!$D:$D,0))</f>
        <v>2</v>
      </c>
      <c r="F136">
        <f>INDEX('OLD Mission Enemy Waves'!L:L,MATCH('Enemy Waves'!$A136,'OLD Mission Enemy Waves'!$D:$D,0))</f>
        <v>3</v>
      </c>
      <c r="G136">
        <f>INDEX('OLD Mission Enemy Waves'!M:M,MATCH('Enemy Waves'!$A136,'OLD Mission Enemy Waves'!$D:$D,0))</f>
        <v>2</v>
      </c>
      <c r="H136">
        <f>INDEX('OLD Mission Enemy Waves'!N:N,MATCH('Enemy Waves'!$A136,'OLD Mission Enemy Waves'!$D:$D,0))</f>
        <v>3210</v>
      </c>
      <c r="I136">
        <f t="shared" si="30"/>
        <v>3</v>
      </c>
      <c r="J136" t="str">
        <f t="array" ref="J136">IFERROR(INDEX(ePool[Enemy ID],MATCH($G136&amp;INDEX($E136:$F136,1,INDEX(Table12[],MATCH($I136,Table12[eCount],0),MATCH(J$1,Table12[#Headers],0)))&amp;INDEX(eClassWave[],MATCH($H136,eClassWave[eClassWave],0),MATCH(J$1,eClassWave[#Headers],0)),ePool[Enemy Group ID]&amp;ePool[AffinityId]&amp;ePool[eClass],0)),"")</f>
        <v>2T_r1_Water_Reaver_e1</v>
      </c>
      <c r="K136" s="21" t="str">
        <f t="shared" ref="K136:K150" si="33">IF(L136="","",", ")</f>
        <v xml:space="preserve">, </v>
      </c>
      <c r="L136" t="str">
        <f t="array" ref="L136">IFERROR(INDEX(ePool[Enemy ID],MATCH($G136&amp;INDEX($E136:$F136,1,INDEX(Table12[],MATCH($I136,Table12[eCount],0),MATCH(L$1,Table12[#Headers],0)))&amp;INDEX(eClassWave[],MATCH($H136,eClassWave[eClassWave],0),MATCH(L$1,eClassWave[#Headers],0)),ePool[Enemy Group ID]&amp;ePool[AffinityId]&amp;ePool[eClass],0)),"")</f>
        <v>3T_r2_Earth_Songstress_e1</v>
      </c>
      <c r="M136" s="21" t="str">
        <f t="shared" ref="M136:M150" si="34">IF(N136="","",", ")</f>
        <v xml:space="preserve">, </v>
      </c>
      <c r="N136" t="str">
        <f t="array" ref="N136">IFERROR(INDEX(ePool[Enemy ID],MATCH($G136&amp;INDEX($E136:$F136,1,INDEX(Table12[],MATCH($I136,Table12[eCount],0),MATCH(N$1,Table12[#Headers],0)))&amp;INDEX(eClassWave[],MATCH($H136,eClassWave[eClassWave],0),MATCH(N$1,eClassWave[#Headers],0)),ePool[Enemy Group ID]&amp;ePool[AffinityId]&amp;ePool[eClass],0)),"")</f>
        <v>2T_r1_Water_Reaver_e1</v>
      </c>
      <c r="O136" s="21" t="str">
        <f t="shared" ref="O136:O150" si="35">IF(P136="","",", ")</f>
        <v/>
      </c>
      <c r="P136" t="str">
        <f t="array" ref="P136">IFERROR(INDEX(ePool[Enemy ID],MATCH($G136&amp;INDEX($E136:$F136,1,INDEX(Table12[],MATCH($I136,Table12[eCount],0),MATCH(P$1,Table12[#Headers],0)))&amp;INDEX(eClassWave[],MATCH($H136,eClassWave[eClassWave],0),MATCH(P$1,eClassWave[#Headers],0)),ePool[Enemy Group ID]&amp;ePool[AffinityId]&amp;ePool[eClass],0)),"")</f>
        <v/>
      </c>
      <c r="Q136" s="21" t="str">
        <f t="shared" ref="Q136:Q150" si="36">IF(R136="","",", ")</f>
        <v/>
      </c>
      <c r="R136" t="str">
        <f t="array" ref="R136">IFERROR(INDEX(ePool[Enemy ID],MATCH($G136&amp;INDEX($E136:$F136,1,INDEX(Table12[],MATCH($I136,Table12[eCount],0),MATCH(R$1,Table12[#Headers],0)))&amp;INDEX(eClassWave[],MATCH($H136,eClassWave[eClassWave],0),MATCH(R$1,eClassWave[#Headers],0)),ePool[Enemy Group ID]&amp;ePool[AffinityId]&amp;ePool[eClass],0)),"")</f>
        <v/>
      </c>
      <c r="S136" t="str">
        <f>IFERROR(INDEX(Table10[Size],MATCH(INDEX(Enemies!$X:$X,MATCH('Enemy Waves'!J136,Enemies!$A:$A,0)),Table10[ID],0)),"")</f>
        <v>S</v>
      </c>
      <c r="U136" t="str">
        <f>IFERROR(INDEX(Table10[Size],MATCH(INDEX(Enemies!$X:$X,MATCH('Enemy Waves'!L136,Enemies!$A:$A,0)),Table10[ID],0)),"")</f>
        <v>S</v>
      </c>
      <c r="W136" t="str">
        <f>IFERROR(INDEX(Table10[Size],MATCH(INDEX(Enemies!$X:$X,MATCH('Enemy Waves'!N136,Enemies!$A:$A,0)),Table10[ID],0)),"")</f>
        <v>S</v>
      </c>
      <c r="Y136" t="str">
        <f>IFERROR(INDEX(Table10[Size],MATCH(INDEX(Enemies!$X:$X,MATCH('Enemy Waves'!P136,Enemies!$A:$A,0)),Table10[ID],0)),"")</f>
        <v/>
      </c>
      <c r="AA136" t="str">
        <f>IFERROR(INDEX(Table10[Size],MATCH(INDEX(Enemies!$X:$X,MATCH('Enemy Waves'!R136,Enemies!$A:$A,0)),Table10[ID],0)),"")</f>
        <v/>
      </c>
      <c r="AB136" s="52" t="str">
        <f>IF(COUNTIF(S136:AA136,"M")&gt;2,"!!!","")&amp;IFERROR(INDEX('OLD Mission Enemy Waves'!A:A,MATCH('Enemy Waves'!A136,'OLD Mission Enemy Waves'!D:D,0)),"--")</f>
        <v>46</v>
      </c>
      <c r="BI136" t="s">
        <v>409</v>
      </c>
    </row>
    <row r="137" spans="1:61">
      <c r="A137" s="29">
        <v>2320463</v>
      </c>
      <c r="B137" s="1" t="str">
        <f t="shared" si="31"/>
        <v>2T_r1_Earth_HorseArcher_e1, 3T_r2_Earth_Songstress_e1</v>
      </c>
      <c r="C137" s="60" t="str">
        <f t="shared" si="32"/>
        <v>2SS</v>
      </c>
      <c r="E137">
        <f>INDEX('OLD Mission Enemy Waves'!K:K,MATCH('Enemy Waves'!$A137,'OLD Mission Enemy Waves'!$D:$D,0))</f>
        <v>2</v>
      </c>
      <c r="F137">
        <f>INDEX('OLD Mission Enemy Waves'!L:L,MATCH('Enemy Waves'!$A137,'OLD Mission Enemy Waves'!$D:$D,0))</f>
        <v>3</v>
      </c>
      <c r="G137">
        <f>INDEX('OLD Mission Enemy Waves'!M:M,MATCH('Enemy Waves'!$A137,'OLD Mission Enemy Waves'!$D:$D,0))</f>
        <v>2</v>
      </c>
      <c r="H137">
        <f>INDEX('OLD Mission Enemy Waves'!N:N,MATCH('Enemy Waves'!$A137,'OLD Mission Enemy Waves'!$D:$D,0))</f>
        <v>2110</v>
      </c>
      <c r="I137">
        <f t="shared" si="30"/>
        <v>2</v>
      </c>
      <c r="J137" t="str">
        <f t="array" ref="J137">IFERROR(INDEX(ePool[Enemy ID],MATCH($G137&amp;INDEX($E137:$F137,1,INDEX(Table12[],MATCH($I137,Table12[eCount],0),MATCH(J$1,Table12[#Headers],0)))&amp;INDEX(eClassWave[],MATCH($H137,eClassWave[eClassWave],0),MATCH(J$1,eClassWave[#Headers],0)),ePool[Enemy Group ID]&amp;ePool[AffinityId]&amp;ePool[eClass],0)),"")</f>
        <v>2T_r1_Earth_HorseArcher_e1</v>
      </c>
      <c r="K137" s="21" t="str">
        <f t="shared" si="33"/>
        <v xml:space="preserve">, </v>
      </c>
      <c r="L137" t="str">
        <f t="array" ref="L137">IFERROR(INDEX(ePool[Enemy ID],MATCH($G137&amp;INDEX($E137:$F137,1,INDEX(Table12[],MATCH($I137,Table12[eCount],0),MATCH(L$1,Table12[#Headers],0)))&amp;INDEX(eClassWave[],MATCH($H137,eClassWave[eClassWave],0),MATCH(L$1,eClassWave[#Headers],0)),ePool[Enemy Group ID]&amp;ePool[AffinityId]&amp;ePool[eClass],0)),"")</f>
        <v>3T_r2_Earth_Songstress_e1</v>
      </c>
      <c r="M137" s="21" t="str">
        <f t="shared" si="34"/>
        <v/>
      </c>
      <c r="N137" t="str">
        <f t="array" ref="N137">IFERROR(INDEX(ePool[Enemy ID],MATCH($G137&amp;INDEX($E137:$F137,1,INDEX(Table12[],MATCH($I137,Table12[eCount],0),MATCH(N$1,Table12[#Headers],0)))&amp;INDEX(eClassWave[],MATCH($H137,eClassWave[eClassWave],0),MATCH(N$1,eClassWave[#Headers],0)),ePool[Enemy Group ID]&amp;ePool[AffinityId]&amp;ePool[eClass],0)),"")</f>
        <v/>
      </c>
      <c r="O137" s="21" t="str">
        <f t="shared" si="35"/>
        <v/>
      </c>
      <c r="P137" t="str">
        <f t="array" ref="P137">IFERROR(INDEX(ePool[Enemy ID],MATCH($G137&amp;INDEX($E137:$F137,1,INDEX(Table12[],MATCH($I137,Table12[eCount],0),MATCH(P$1,Table12[#Headers],0)))&amp;INDEX(eClassWave[],MATCH($H137,eClassWave[eClassWave],0),MATCH(P$1,eClassWave[#Headers],0)),ePool[Enemy Group ID]&amp;ePool[AffinityId]&amp;ePool[eClass],0)),"")</f>
        <v/>
      </c>
      <c r="Q137" s="21" t="str">
        <f t="shared" si="36"/>
        <v/>
      </c>
      <c r="R137" t="str">
        <f t="array" ref="R137">IFERROR(INDEX(ePool[Enemy ID],MATCH($G137&amp;INDEX($E137:$F137,1,INDEX(Table12[],MATCH($I137,Table12[eCount],0),MATCH(R$1,Table12[#Headers],0)))&amp;INDEX(eClassWave[],MATCH($H137,eClassWave[eClassWave],0),MATCH(R$1,eClassWave[#Headers],0)),ePool[Enemy Group ID]&amp;ePool[AffinityId]&amp;ePool[eClass],0)),"")</f>
        <v/>
      </c>
      <c r="S137" t="str">
        <f>IFERROR(INDEX(Table10[Size],MATCH(INDEX(Enemies!$X:$X,MATCH('Enemy Waves'!J137,Enemies!$A:$A,0)),Table10[ID],0)),"")</f>
        <v>S</v>
      </c>
      <c r="U137" t="str">
        <f>IFERROR(INDEX(Table10[Size],MATCH(INDEX(Enemies!$X:$X,MATCH('Enemy Waves'!L137,Enemies!$A:$A,0)),Table10[ID],0)),"")</f>
        <v>S</v>
      </c>
      <c r="W137" t="str">
        <f>IFERROR(INDEX(Table10[Size],MATCH(INDEX(Enemies!$X:$X,MATCH('Enemy Waves'!N137,Enemies!$A:$A,0)),Table10[ID],0)),"")</f>
        <v/>
      </c>
      <c r="Y137" t="str">
        <f>IFERROR(INDEX(Table10[Size],MATCH(INDEX(Enemies!$X:$X,MATCH('Enemy Waves'!P137,Enemies!$A:$A,0)),Table10[ID],0)),"")</f>
        <v/>
      </c>
      <c r="AA137" t="str">
        <f>IFERROR(INDEX(Table10[Size],MATCH(INDEX(Enemies!$X:$X,MATCH('Enemy Waves'!R137,Enemies!$A:$A,0)),Table10[ID],0)),"")</f>
        <v/>
      </c>
      <c r="AB137" s="52" t="str">
        <f>IF(COUNTIF(S137:AA137,"M")&gt;2,"!!!","")&amp;IFERROR(INDEX('OLD Mission Enemy Waves'!A:A,MATCH('Enemy Waves'!A137,'OLD Mission Enemy Waves'!D:D,0)),"--")</f>
        <v>46</v>
      </c>
      <c r="BI137" t="s">
        <v>409</v>
      </c>
    </row>
    <row r="138" spans="1:61">
      <c r="A138" s="29">
        <v>2320471</v>
      </c>
      <c r="B138" s="1" t="str">
        <f t="shared" si="31"/>
        <v>2T_r1_Water_Reaver_e1, 3T_r2_Earth_Songstress_e1, 4T_r2_Water_Specter_e1</v>
      </c>
      <c r="C138" s="60" t="str">
        <f t="shared" si="32"/>
        <v>3SSS</v>
      </c>
      <c r="E138">
        <f>INDEX('OLD Mission Enemy Waves'!K:K,MATCH('Enemy Waves'!$A138,'OLD Mission Enemy Waves'!$D:$D,0))</f>
        <v>2</v>
      </c>
      <c r="F138">
        <f>INDEX('OLD Mission Enemy Waves'!L:L,MATCH('Enemy Waves'!$A138,'OLD Mission Enemy Waves'!$D:$D,0))</f>
        <v>3</v>
      </c>
      <c r="G138">
        <f>INDEX('OLD Mission Enemy Waves'!M:M,MATCH('Enemy Waves'!$A138,'OLD Mission Enemy Waves'!$D:$D,0))</f>
        <v>2</v>
      </c>
      <c r="H138">
        <f>INDEX('OLD Mission Enemy Waves'!N:N,MATCH('Enemy Waves'!$A138,'OLD Mission Enemy Waves'!$D:$D,0))</f>
        <v>3111</v>
      </c>
      <c r="I138">
        <f t="shared" si="30"/>
        <v>3</v>
      </c>
      <c r="J138" t="str">
        <f t="array" ref="J138">IFERROR(INDEX(ePool[Enemy ID],MATCH($G138&amp;INDEX($E138:$F138,1,INDEX(Table12[],MATCH($I138,Table12[eCount],0),MATCH(J$1,Table12[#Headers],0)))&amp;INDEX(eClassWave[],MATCH($H138,eClassWave[eClassWave],0),MATCH(J$1,eClassWave[#Headers],0)),ePool[Enemy Group ID]&amp;ePool[AffinityId]&amp;ePool[eClass],0)),"")</f>
        <v>2T_r1_Water_Reaver_e1</v>
      </c>
      <c r="K138" s="21" t="str">
        <f t="shared" si="33"/>
        <v xml:space="preserve">, </v>
      </c>
      <c r="L138" t="str">
        <f t="array" ref="L138">IFERROR(INDEX(ePool[Enemy ID],MATCH($G138&amp;INDEX($E138:$F138,1,INDEX(Table12[],MATCH($I138,Table12[eCount],0),MATCH(L$1,Table12[#Headers],0)))&amp;INDEX(eClassWave[],MATCH($H138,eClassWave[eClassWave],0),MATCH(L$1,eClassWave[#Headers],0)),ePool[Enemy Group ID]&amp;ePool[AffinityId]&amp;ePool[eClass],0)),"")</f>
        <v>3T_r2_Earth_Songstress_e1</v>
      </c>
      <c r="M138" s="21" t="str">
        <f t="shared" si="34"/>
        <v xml:space="preserve">, </v>
      </c>
      <c r="N138" t="str">
        <f t="array" ref="N138">IFERROR(INDEX(ePool[Enemy ID],MATCH($G138&amp;INDEX($E138:$F138,1,INDEX(Table12[],MATCH($I138,Table12[eCount],0),MATCH(N$1,Table12[#Headers],0)))&amp;INDEX(eClassWave[],MATCH($H138,eClassWave[eClassWave],0),MATCH(N$1,eClassWave[#Headers],0)),ePool[Enemy Group ID]&amp;ePool[AffinityId]&amp;ePool[eClass],0)),"")</f>
        <v>4T_r2_Water_Specter_e1</v>
      </c>
      <c r="O138" s="21" t="str">
        <f t="shared" si="35"/>
        <v/>
      </c>
      <c r="P138" t="str">
        <f t="array" ref="P138">IFERROR(INDEX(ePool[Enemy ID],MATCH($G138&amp;INDEX($E138:$F138,1,INDEX(Table12[],MATCH($I138,Table12[eCount],0),MATCH(P$1,Table12[#Headers],0)))&amp;INDEX(eClassWave[],MATCH($H138,eClassWave[eClassWave],0),MATCH(P$1,eClassWave[#Headers],0)),ePool[Enemy Group ID]&amp;ePool[AffinityId]&amp;ePool[eClass],0)),"")</f>
        <v/>
      </c>
      <c r="Q138" s="21" t="str">
        <f t="shared" si="36"/>
        <v/>
      </c>
      <c r="R138" t="str">
        <f t="array" ref="R138">IFERROR(INDEX(ePool[Enemy ID],MATCH($G138&amp;INDEX($E138:$F138,1,INDEX(Table12[],MATCH($I138,Table12[eCount],0),MATCH(R$1,Table12[#Headers],0)))&amp;INDEX(eClassWave[],MATCH($H138,eClassWave[eClassWave],0),MATCH(R$1,eClassWave[#Headers],0)),ePool[Enemy Group ID]&amp;ePool[AffinityId]&amp;ePool[eClass],0)),"")</f>
        <v/>
      </c>
      <c r="S138" t="str">
        <f>IFERROR(INDEX(Table10[Size],MATCH(INDEX(Enemies!$X:$X,MATCH('Enemy Waves'!J138,Enemies!$A:$A,0)),Table10[ID],0)),"")</f>
        <v>S</v>
      </c>
      <c r="U138" t="str">
        <f>IFERROR(INDEX(Table10[Size],MATCH(INDEX(Enemies!$X:$X,MATCH('Enemy Waves'!L138,Enemies!$A:$A,0)),Table10[ID],0)),"")</f>
        <v>S</v>
      </c>
      <c r="W138" t="str">
        <f>IFERROR(INDEX(Table10[Size],MATCH(INDEX(Enemies!$X:$X,MATCH('Enemy Waves'!N138,Enemies!$A:$A,0)),Table10[ID],0)),"")</f>
        <v>S</v>
      </c>
      <c r="Y138" t="str">
        <f>IFERROR(INDEX(Table10[Size],MATCH(INDEX(Enemies!$X:$X,MATCH('Enemy Waves'!P138,Enemies!$A:$A,0)),Table10[ID],0)),"")</f>
        <v/>
      </c>
      <c r="AA138" t="str">
        <f>IFERROR(INDEX(Table10[Size],MATCH(INDEX(Enemies!$X:$X,MATCH('Enemy Waves'!R138,Enemies!$A:$A,0)),Table10[ID],0)),"")</f>
        <v/>
      </c>
      <c r="AB138" s="52" t="str">
        <f>IF(COUNTIF(S138:AA138,"M")&gt;2,"!!!","")&amp;IFERROR(INDEX('OLD Mission Enemy Waves'!A:A,MATCH('Enemy Waves'!A138,'OLD Mission Enemy Waves'!D:D,0)),"--")</f>
        <v>47</v>
      </c>
      <c r="BI138" t="s">
        <v>409</v>
      </c>
    </row>
    <row r="139" spans="1:61">
      <c r="A139" s="29">
        <v>2320472</v>
      </c>
      <c r="B139" s="1" t="str">
        <f t="shared" si="31"/>
        <v>2T_r1_Water_Reaver_e1, 2T_r1_Earth_HorseArcher_e1, 2T_r1_Earth_HorseArcher_e1, 2T_r1_Water_Reaver_e1</v>
      </c>
      <c r="C139" s="60" t="str">
        <f t="shared" si="32"/>
        <v>4SSSS</v>
      </c>
      <c r="E139">
        <f>INDEX('OLD Mission Enemy Waves'!K:K,MATCH('Enemy Waves'!$A139,'OLD Mission Enemy Waves'!$D:$D,0))</f>
        <v>2</v>
      </c>
      <c r="F139">
        <f>INDEX('OLD Mission Enemy Waves'!L:L,MATCH('Enemy Waves'!$A139,'OLD Mission Enemy Waves'!$D:$D,0))</f>
        <v>3</v>
      </c>
      <c r="G139">
        <f>INDEX('OLD Mission Enemy Waves'!M:M,MATCH('Enemy Waves'!$A139,'OLD Mission Enemy Waves'!$D:$D,0))</f>
        <v>2</v>
      </c>
      <c r="H139">
        <f>INDEX('OLD Mission Enemy Waves'!N:N,MATCH('Enemy Waves'!$A139,'OLD Mission Enemy Waves'!$D:$D,0))</f>
        <v>4400</v>
      </c>
      <c r="I139">
        <f t="shared" si="30"/>
        <v>4</v>
      </c>
      <c r="J139" t="str">
        <f t="array" ref="J139">IFERROR(INDEX(ePool[Enemy ID],MATCH($G139&amp;INDEX($E139:$F139,1,INDEX(Table12[],MATCH($I139,Table12[eCount],0),MATCH(J$1,Table12[#Headers],0)))&amp;INDEX(eClassWave[],MATCH($H139,eClassWave[eClassWave],0),MATCH(J$1,eClassWave[#Headers],0)),ePool[Enemy Group ID]&amp;ePool[AffinityId]&amp;ePool[eClass],0)),"")</f>
        <v>2T_r1_Water_Reaver_e1</v>
      </c>
      <c r="K139" s="21" t="str">
        <f t="shared" si="33"/>
        <v xml:space="preserve">, </v>
      </c>
      <c r="L139" t="str">
        <f t="array" ref="L139">IFERROR(INDEX(ePool[Enemy ID],MATCH($G139&amp;INDEX($E139:$F139,1,INDEX(Table12[],MATCH($I139,Table12[eCount],0),MATCH(L$1,Table12[#Headers],0)))&amp;INDEX(eClassWave[],MATCH($H139,eClassWave[eClassWave],0),MATCH(L$1,eClassWave[#Headers],0)),ePool[Enemy Group ID]&amp;ePool[AffinityId]&amp;ePool[eClass],0)),"")</f>
        <v>2T_r1_Earth_HorseArcher_e1</v>
      </c>
      <c r="M139" s="21" t="str">
        <f t="shared" si="34"/>
        <v xml:space="preserve">, </v>
      </c>
      <c r="N139" t="str">
        <f t="array" ref="N139">IFERROR(INDEX(ePool[Enemy ID],MATCH($G139&amp;INDEX($E139:$F139,1,INDEX(Table12[],MATCH($I139,Table12[eCount],0),MATCH(N$1,Table12[#Headers],0)))&amp;INDEX(eClassWave[],MATCH($H139,eClassWave[eClassWave],0),MATCH(N$1,eClassWave[#Headers],0)),ePool[Enemy Group ID]&amp;ePool[AffinityId]&amp;ePool[eClass],0)),"")</f>
        <v>2T_r1_Earth_HorseArcher_e1</v>
      </c>
      <c r="O139" s="21" t="str">
        <f t="shared" si="35"/>
        <v xml:space="preserve">, </v>
      </c>
      <c r="P139" t="str">
        <f t="array" ref="P139">IFERROR(INDEX(ePool[Enemy ID],MATCH($G139&amp;INDEX($E139:$F139,1,INDEX(Table12[],MATCH($I139,Table12[eCount],0),MATCH(P$1,Table12[#Headers],0)))&amp;INDEX(eClassWave[],MATCH($H139,eClassWave[eClassWave],0),MATCH(P$1,eClassWave[#Headers],0)),ePool[Enemy Group ID]&amp;ePool[AffinityId]&amp;ePool[eClass],0)),"")</f>
        <v>2T_r1_Water_Reaver_e1</v>
      </c>
      <c r="Q139" s="21" t="str">
        <f t="shared" si="36"/>
        <v/>
      </c>
      <c r="R139" t="str">
        <f t="array" ref="R139">IFERROR(INDEX(ePool[Enemy ID],MATCH($G139&amp;INDEX($E139:$F139,1,INDEX(Table12[],MATCH($I139,Table12[eCount],0),MATCH(R$1,Table12[#Headers],0)))&amp;INDEX(eClassWave[],MATCH($H139,eClassWave[eClassWave],0),MATCH(R$1,eClassWave[#Headers],0)),ePool[Enemy Group ID]&amp;ePool[AffinityId]&amp;ePool[eClass],0)),"")</f>
        <v/>
      </c>
      <c r="S139" t="str">
        <f>IFERROR(INDEX(Table10[Size],MATCH(INDEX(Enemies!$X:$X,MATCH('Enemy Waves'!J139,Enemies!$A:$A,0)),Table10[ID],0)),"")</f>
        <v>S</v>
      </c>
      <c r="U139" t="str">
        <f>IFERROR(INDEX(Table10[Size],MATCH(INDEX(Enemies!$X:$X,MATCH('Enemy Waves'!L139,Enemies!$A:$A,0)),Table10[ID],0)),"")</f>
        <v>S</v>
      </c>
      <c r="W139" t="str">
        <f>IFERROR(INDEX(Table10[Size],MATCH(INDEX(Enemies!$X:$X,MATCH('Enemy Waves'!N139,Enemies!$A:$A,0)),Table10[ID],0)),"")</f>
        <v>S</v>
      </c>
      <c r="Y139" t="str">
        <f>IFERROR(INDEX(Table10[Size],MATCH(INDEX(Enemies!$X:$X,MATCH('Enemy Waves'!P139,Enemies!$A:$A,0)),Table10[ID],0)),"")</f>
        <v>S</v>
      </c>
      <c r="AA139" t="str">
        <f>IFERROR(INDEX(Table10[Size],MATCH(INDEX(Enemies!$X:$X,MATCH('Enemy Waves'!R139,Enemies!$A:$A,0)),Table10[ID],0)),"")</f>
        <v/>
      </c>
      <c r="AB139" s="52" t="str">
        <f>IF(COUNTIF(S139:AA139,"M")&gt;2,"!!!","")&amp;IFERROR(INDEX('OLD Mission Enemy Waves'!A:A,MATCH('Enemy Waves'!A139,'OLD Mission Enemy Waves'!D:D,0)),"--")</f>
        <v>47</v>
      </c>
      <c r="BI139" t="s">
        <v>409</v>
      </c>
    </row>
    <row r="140" spans="1:61">
      <c r="A140" s="29">
        <v>2320473</v>
      </c>
      <c r="B140" s="1" t="str">
        <f t="shared" si="31"/>
        <v>4T_r2_Water_Specter_e1, 3T_r2_Earth_Songstress_e1, 4T_r2_Water_Specter_e1</v>
      </c>
      <c r="C140" s="60" t="str">
        <f t="shared" si="32"/>
        <v>3SSS</v>
      </c>
      <c r="E140">
        <f>INDEX('OLD Mission Enemy Waves'!K:K,MATCH('Enemy Waves'!$A140,'OLD Mission Enemy Waves'!$D:$D,0))</f>
        <v>2</v>
      </c>
      <c r="F140">
        <f>INDEX('OLD Mission Enemy Waves'!L:L,MATCH('Enemy Waves'!$A140,'OLD Mission Enemy Waves'!$D:$D,0))</f>
        <v>3</v>
      </c>
      <c r="G140">
        <f>INDEX('OLD Mission Enemy Waves'!M:M,MATCH('Enemy Waves'!$A140,'OLD Mission Enemy Waves'!$D:$D,0))</f>
        <v>2</v>
      </c>
      <c r="H140">
        <f>INDEX('OLD Mission Enemy Waves'!N:N,MATCH('Enemy Waves'!$A140,'OLD Mission Enemy Waves'!$D:$D,0))</f>
        <v>3012</v>
      </c>
      <c r="I140">
        <f t="shared" ref="I140:I150" si="37">INT(LEFT(H140,1))</f>
        <v>3</v>
      </c>
      <c r="J140" t="str">
        <f t="array" ref="J140">IFERROR(INDEX(ePool[Enemy ID],MATCH($G140&amp;INDEX($E140:$F140,1,INDEX(Table12[],MATCH($I140,Table12[eCount],0),MATCH(J$1,Table12[#Headers],0)))&amp;INDEX(eClassWave[],MATCH($H140,eClassWave[eClassWave],0),MATCH(J$1,eClassWave[#Headers],0)),ePool[Enemy Group ID]&amp;ePool[AffinityId]&amp;ePool[eClass],0)),"")</f>
        <v>4T_r2_Water_Specter_e1</v>
      </c>
      <c r="K140" s="21" t="str">
        <f t="shared" si="33"/>
        <v xml:space="preserve">, </v>
      </c>
      <c r="L140" t="str">
        <f t="array" ref="L140">IFERROR(INDEX(ePool[Enemy ID],MATCH($G140&amp;INDEX($E140:$F140,1,INDEX(Table12[],MATCH($I140,Table12[eCount],0),MATCH(L$1,Table12[#Headers],0)))&amp;INDEX(eClassWave[],MATCH($H140,eClassWave[eClassWave],0),MATCH(L$1,eClassWave[#Headers],0)),ePool[Enemy Group ID]&amp;ePool[AffinityId]&amp;ePool[eClass],0)),"")</f>
        <v>3T_r2_Earth_Songstress_e1</v>
      </c>
      <c r="M140" s="21" t="str">
        <f t="shared" si="34"/>
        <v xml:space="preserve">, </v>
      </c>
      <c r="N140" t="str">
        <f t="array" ref="N140">IFERROR(INDEX(ePool[Enemy ID],MATCH($G140&amp;INDEX($E140:$F140,1,INDEX(Table12[],MATCH($I140,Table12[eCount],0),MATCH(N$1,Table12[#Headers],0)))&amp;INDEX(eClassWave[],MATCH($H140,eClassWave[eClassWave],0),MATCH(N$1,eClassWave[#Headers],0)),ePool[Enemy Group ID]&amp;ePool[AffinityId]&amp;ePool[eClass],0)),"")</f>
        <v>4T_r2_Water_Specter_e1</v>
      </c>
      <c r="O140" s="21" t="str">
        <f t="shared" si="35"/>
        <v/>
      </c>
      <c r="P140" t="str">
        <f t="array" ref="P140">IFERROR(INDEX(ePool[Enemy ID],MATCH($G140&amp;INDEX($E140:$F140,1,INDEX(Table12[],MATCH($I140,Table12[eCount],0),MATCH(P$1,Table12[#Headers],0)))&amp;INDEX(eClassWave[],MATCH($H140,eClassWave[eClassWave],0),MATCH(P$1,eClassWave[#Headers],0)),ePool[Enemy Group ID]&amp;ePool[AffinityId]&amp;ePool[eClass],0)),"")</f>
        <v/>
      </c>
      <c r="Q140" s="21" t="str">
        <f t="shared" si="36"/>
        <v/>
      </c>
      <c r="R140" t="str">
        <f t="array" ref="R140">IFERROR(INDEX(ePool[Enemy ID],MATCH($G140&amp;INDEX($E140:$F140,1,INDEX(Table12[],MATCH($I140,Table12[eCount],0),MATCH(R$1,Table12[#Headers],0)))&amp;INDEX(eClassWave[],MATCH($H140,eClassWave[eClassWave],0),MATCH(R$1,eClassWave[#Headers],0)),ePool[Enemy Group ID]&amp;ePool[AffinityId]&amp;ePool[eClass],0)),"")</f>
        <v/>
      </c>
      <c r="S140" t="str">
        <f>IFERROR(INDEX(Table10[Size],MATCH(INDEX(Enemies!$X:$X,MATCH('Enemy Waves'!J140,Enemies!$A:$A,0)),Table10[ID],0)),"")</f>
        <v>S</v>
      </c>
      <c r="U140" t="str">
        <f>IFERROR(INDEX(Table10[Size],MATCH(INDEX(Enemies!$X:$X,MATCH('Enemy Waves'!L140,Enemies!$A:$A,0)),Table10[ID],0)),"")</f>
        <v>S</v>
      </c>
      <c r="W140" t="str">
        <f>IFERROR(INDEX(Table10[Size],MATCH(INDEX(Enemies!$X:$X,MATCH('Enemy Waves'!N140,Enemies!$A:$A,0)),Table10[ID],0)),"")</f>
        <v>S</v>
      </c>
      <c r="Y140" t="str">
        <f>IFERROR(INDEX(Table10[Size],MATCH(INDEX(Enemies!$X:$X,MATCH('Enemy Waves'!P140,Enemies!$A:$A,0)),Table10[ID],0)),"")</f>
        <v/>
      </c>
      <c r="AA140" t="str">
        <f>IFERROR(INDEX(Table10[Size],MATCH(INDEX(Enemies!$X:$X,MATCH('Enemy Waves'!R140,Enemies!$A:$A,0)),Table10[ID],0)),"")</f>
        <v/>
      </c>
      <c r="AB140" s="52" t="str">
        <f>IF(COUNTIF(S140:AA140,"M")&gt;2,"!!!","")&amp;IFERROR(INDEX('OLD Mission Enemy Waves'!A:A,MATCH('Enemy Waves'!A140,'OLD Mission Enemy Waves'!D:D,0)),"--")</f>
        <v>47</v>
      </c>
      <c r="BI140" t="s">
        <v>410</v>
      </c>
    </row>
    <row r="141" spans="1:61">
      <c r="A141" s="29">
        <v>2320474</v>
      </c>
      <c r="B141" s="1" t="str">
        <f t="shared" si="31"/>
        <v>2T_r1_Water_Reaver_e1, 4T_r2_Earth_Specter_e1, 2T_r1_Water_Reaver_e1</v>
      </c>
      <c r="C141" s="60" t="str">
        <f t="shared" si="32"/>
        <v>3SSS</v>
      </c>
      <c r="E141">
        <f>INDEX('OLD Mission Enemy Waves'!K:K,MATCH('Enemy Waves'!$A141,'OLD Mission Enemy Waves'!$D:$D,0))</f>
        <v>2</v>
      </c>
      <c r="F141">
        <f>INDEX('OLD Mission Enemy Waves'!L:L,MATCH('Enemy Waves'!$A141,'OLD Mission Enemy Waves'!$D:$D,0))</f>
        <v>3</v>
      </c>
      <c r="G141">
        <f>INDEX('OLD Mission Enemy Waves'!M:M,MATCH('Enemy Waves'!$A141,'OLD Mission Enemy Waves'!$D:$D,0))</f>
        <v>2</v>
      </c>
      <c r="H141">
        <f>INDEX('OLD Mission Enemy Waves'!N:N,MATCH('Enemy Waves'!$A141,'OLD Mission Enemy Waves'!$D:$D,0))</f>
        <v>3201</v>
      </c>
      <c r="I141">
        <f t="shared" si="37"/>
        <v>3</v>
      </c>
      <c r="J141" t="str">
        <f t="array" ref="J141">IFERROR(INDEX(ePool[Enemy ID],MATCH($G141&amp;INDEX($E141:$F141,1,INDEX(Table12[],MATCH($I141,Table12[eCount],0),MATCH(J$1,Table12[#Headers],0)))&amp;INDEX(eClassWave[],MATCH($H141,eClassWave[eClassWave],0),MATCH(J$1,eClassWave[#Headers],0)),ePool[Enemy Group ID]&amp;ePool[AffinityId]&amp;ePool[eClass],0)),"")</f>
        <v>2T_r1_Water_Reaver_e1</v>
      </c>
      <c r="K141" s="21" t="str">
        <f t="shared" si="33"/>
        <v xml:space="preserve">, </v>
      </c>
      <c r="L141" t="str">
        <f t="array" ref="L141">IFERROR(INDEX(ePool[Enemy ID],MATCH($G141&amp;INDEX($E141:$F141,1,INDEX(Table12[],MATCH($I141,Table12[eCount],0),MATCH(L$1,Table12[#Headers],0)))&amp;INDEX(eClassWave[],MATCH($H141,eClassWave[eClassWave],0),MATCH(L$1,eClassWave[#Headers],0)),ePool[Enemy Group ID]&amp;ePool[AffinityId]&amp;ePool[eClass],0)),"")</f>
        <v>4T_r2_Earth_Specter_e1</v>
      </c>
      <c r="M141" s="21" t="str">
        <f t="shared" si="34"/>
        <v xml:space="preserve">, </v>
      </c>
      <c r="N141" t="str">
        <f t="array" ref="N141">IFERROR(INDEX(ePool[Enemy ID],MATCH($G141&amp;INDEX($E141:$F141,1,INDEX(Table12[],MATCH($I141,Table12[eCount],0),MATCH(N$1,Table12[#Headers],0)))&amp;INDEX(eClassWave[],MATCH($H141,eClassWave[eClassWave],0),MATCH(N$1,eClassWave[#Headers],0)),ePool[Enemy Group ID]&amp;ePool[AffinityId]&amp;ePool[eClass],0)),"")</f>
        <v>2T_r1_Water_Reaver_e1</v>
      </c>
      <c r="O141" s="21" t="str">
        <f t="shared" si="35"/>
        <v/>
      </c>
      <c r="P141" t="str">
        <f t="array" ref="P141">IFERROR(INDEX(ePool[Enemy ID],MATCH($G141&amp;INDEX($E141:$F141,1,INDEX(Table12[],MATCH($I141,Table12[eCount],0),MATCH(P$1,Table12[#Headers],0)))&amp;INDEX(eClassWave[],MATCH($H141,eClassWave[eClassWave],0),MATCH(P$1,eClassWave[#Headers],0)),ePool[Enemy Group ID]&amp;ePool[AffinityId]&amp;ePool[eClass],0)),"")</f>
        <v/>
      </c>
      <c r="Q141" s="21" t="str">
        <f t="shared" si="36"/>
        <v/>
      </c>
      <c r="R141" t="str">
        <f t="array" ref="R141">IFERROR(INDEX(ePool[Enemy ID],MATCH($G141&amp;INDEX($E141:$F141,1,INDEX(Table12[],MATCH($I141,Table12[eCount],0),MATCH(R$1,Table12[#Headers],0)))&amp;INDEX(eClassWave[],MATCH($H141,eClassWave[eClassWave],0),MATCH(R$1,eClassWave[#Headers],0)),ePool[Enemy Group ID]&amp;ePool[AffinityId]&amp;ePool[eClass],0)),"")</f>
        <v/>
      </c>
      <c r="S141" t="str">
        <f>IFERROR(INDEX(Table10[Size],MATCH(INDEX(Enemies!$X:$X,MATCH('Enemy Waves'!J141,Enemies!$A:$A,0)),Table10[ID],0)),"")</f>
        <v>S</v>
      </c>
      <c r="U141" t="str">
        <f>IFERROR(INDEX(Table10[Size],MATCH(INDEX(Enemies!$X:$X,MATCH('Enemy Waves'!L141,Enemies!$A:$A,0)),Table10[ID],0)),"")</f>
        <v>S</v>
      </c>
      <c r="W141" t="str">
        <f>IFERROR(INDEX(Table10[Size],MATCH(INDEX(Enemies!$X:$X,MATCH('Enemy Waves'!N141,Enemies!$A:$A,0)),Table10[ID],0)),"")</f>
        <v>S</v>
      </c>
      <c r="Y141" t="str">
        <f>IFERROR(INDEX(Table10[Size],MATCH(INDEX(Enemies!$X:$X,MATCH('Enemy Waves'!P141,Enemies!$A:$A,0)),Table10[ID],0)),"")</f>
        <v/>
      </c>
      <c r="AA141" t="str">
        <f>IFERROR(INDEX(Table10[Size],MATCH(INDEX(Enemies!$X:$X,MATCH('Enemy Waves'!R141,Enemies!$A:$A,0)),Table10[ID],0)),"")</f>
        <v/>
      </c>
      <c r="AB141" s="52" t="str">
        <f>IF(COUNTIF(S141:AA141,"M")&gt;2,"!!!","")&amp;IFERROR(INDEX('OLD Mission Enemy Waves'!A:A,MATCH('Enemy Waves'!A141,'OLD Mission Enemy Waves'!D:D,0)),"--")</f>
        <v>47</v>
      </c>
      <c r="BI141" t="s">
        <v>410</v>
      </c>
    </row>
    <row r="142" spans="1:61">
      <c r="A142" s="29">
        <v>5420481</v>
      </c>
      <c r="B142" s="1" t="str">
        <f t="shared" si="31"/>
        <v>2T_r1_Dark_Blade_e1, 2T_r1_Light_Valkyrie_e1, 2T_r1_Dark_Blade_e1, 2T_r1_Light_Valkyrie_e1, 2T_r1_Dark_Blade_e1</v>
      </c>
      <c r="C142" s="60" t="str">
        <f t="shared" si="32"/>
        <v>5SSSSS</v>
      </c>
      <c r="E142">
        <f>INDEX('OLD Mission Enemy Waves'!K:K,MATCH('Enemy Waves'!$A142,'OLD Mission Enemy Waves'!$D:$D,0))</f>
        <v>5</v>
      </c>
      <c r="F142">
        <f>INDEX('OLD Mission Enemy Waves'!L:L,MATCH('Enemy Waves'!$A142,'OLD Mission Enemy Waves'!$D:$D,0))</f>
        <v>4</v>
      </c>
      <c r="G142">
        <f>INDEX('OLD Mission Enemy Waves'!M:M,MATCH('Enemy Waves'!$A142,'OLD Mission Enemy Waves'!$D:$D,0))</f>
        <v>2</v>
      </c>
      <c r="H142">
        <f>INDEX('OLD Mission Enemy Waves'!N:N,MATCH('Enemy Waves'!$A142,'OLD Mission Enemy Waves'!$D:$D,0))</f>
        <v>5500</v>
      </c>
      <c r="I142">
        <f t="shared" si="37"/>
        <v>5</v>
      </c>
      <c r="J142" t="str">
        <f t="array" ref="J142">IFERROR(INDEX(ePool[Enemy ID],MATCH($G142&amp;INDEX($E142:$F142,1,INDEX(Table12[],MATCH($I142,Table12[eCount],0),MATCH(J$1,Table12[#Headers],0)))&amp;INDEX(eClassWave[],MATCH($H142,eClassWave[eClassWave],0),MATCH(J$1,eClassWave[#Headers],0)),ePool[Enemy Group ID]&amp;ePool[AffinityId]&amp;ePool[eClass],0)),"")</f>
        <v>2T_r1_Dark_Blade_e1</v>
      </c>
      <c r="K142" s="21" t="str">
        <f t="shared" si="33"/>
        <v xml:space="preserve">, </v>
      </c>
      <c r="L142" t="str">
        <f t="array" ref="L142">IFERROR(INDEX(ePool[Enemy ID],MATCH($G142&amp;INDEX($E142:$F142,1,INDEX(Table12[],MATCH($I142,Table12[eCount],0),MATCH(L$1,Table12[#Headers],0)))&amp;INDEX(eClassWave[],MATCH($H142,eClassWave[eClassWave],0),MATCH(L$1,eClassWave[#Headers],0)),ePool[Enemy Group ID]&amp;ePool[AffinityId]&amp;ePool[eClass],0)),"")</f>
        <v>2T_r1_Light_Valkyrie_e1</v>
      </c>
      <c r="M142" s="21" t="str">
        <f t="shared" si="34"/>
        <v xml:space="preserve">, </v>
      </c>
      <c r="N142" t="str">
        <f t="array" ref="N142">IFERROR(INDEX(ePool[Enemy ID],MATCH($G142&amp;INDEX($E142:$F142,1,INDEX(Table12[],MATCH($I142,Table12[eCount],0),MATCH(N$1,Table12[#Headers],0)))&amp;INDEX(eClassWave[],MATCH($H142,eClassWave[eClassWave],0),MATCH(N$1,eClassWave[#Headers],0)),ePool[Enemy Group ID]&amp;ePool[AffinityId]&amp;ePool[eClass],0)),"")</f>
        <v>2T_r1_Dark_Blade_e1</v>
      </c>
      <c r="O142" s="21" t="str">
        <f t="shared" si="35"/>
        <v xml:space="preserve">, </v>
      </c>
      <c r="P142" t="str">
        <f t="array" ref="P142">IFERROR(INDEX(ePool[Enemy ID],MATCH($G142&amp;INDEX($E142:$F142,1,INDEX(Table12[],MATCH($I142,Table12[eCount],0),MATCH(P$1,Table12[#Headers],0)))&amp;INDEX(eClassWave[],MATCH($H142,eClassWave[eClassWave],0),MATCH(P$1,eClassWave[#Headers],0)),ePool[Enemy Group ID]&amp;ePool[AffinityId]&amp;ePool[eClass],0)),"")</f>
        <v>2T_r1_Light_Valkyrie_e1</v>
      </c>
      <c r="Q142" s="21" t="str">
        <f t="shared" si="36"/>
        <v xml:space="preserve">, </v>
      </c>
      <c r="R142" t="str">
        <f t="array" ref="R142">IFERROR(INDEX(ePool[Enemy ID],MATCH($G142&amp;INDEX($E142:$F142,1,INDEX(Table12[],MATCH($I142,Table12[eCount],0),MATCH(R$1,Table12[#Headers],0)))&amp;INDEX(eClassWave[],MATCH($H142,eClassWave[eClassWave],0),MATCH(R$1,eClassWave[#Headers],0)),ePool[Enemy Group ID]&amp;ePool[AffinityId]&amp;ePool[eClass],0)),"")</f>
        <v>2T_r1_Dark_Blade_e1</v>
      </c>
      <c r="S142" t="str">
        <f>IFERROR(INDEX(Table10[Size],MATCH(INDEX(Enemies!$X:$X,MATCH('Enemy Waves'!J142,Enemies!$A:$A,0)),Table10[ID],0)),"")</f>
        <v>S</v>
      </c>
      <c r="U142" t="str">
        <f>IFERROR(INDEX(Table10[Size],MATCH(INDEX(Enemies!$X:$X,MATCH('Enemy Waves'!L142,Enemies!$A:$A,0)),Table10[ID],0)),"")</f>
        <v>S</v>
      </c>
      <c r="W142" t="str">
        <f>IFERROR(INDEX(Table10[Size],MATCH(INDEX(Enemies!$X:$X,MATCH('Enemy Waves'!N142,Enemies!$A:$A,0)),Table10[ID],0)),"")</f>
        <v>S</v>
      </c>
      <c r="Y142" t="str">
        <f>IFERROR(INDEX(Table10[Size],MATCH(INDEX(Enemies!$X:$X,MATCH('Enemy Waves'!P142,Enemies!$A:$A,0)),Table10[ID],0)),"")</f>
        <v>S</v>
      </c>
      <c r="AA142" t="str">
        <f>IFERROR(INDEX(Table10[Size],MATCH(INDEX(Enemies!$X:$X,MATCH('Enemy Waves'!R142,Enemies!$A:$A,0)),Table10[ID],0)),"")</f>
        <v>S</v>
      </c>
      <c r="AB142" s="52" t="str">
        <f>IF(COUNTIF(S142:AA142,"M")&gt;2,"!!!","")&amp;IFERROR(INDEX('OLD Mission Enemy Waves'!A:A,MATCH('Enemy Waves'!A142,'OLD Mission Enemy Waves'!D:D,0)),"--")</f>
        <v>48</v>
      </c>
      <c r="BI142" t="s">
        <v>410</v>
      </c>
    </row>
    <row r="143" spans="1:61">
      <c r="A143" s="29">
        <v>5420482</v>
      </c>
      <c r="B143" s="1" t="str">
        <f t="shared" si="31"/>
        <v>2T_r1_Light_Valkyrie_e1, 4T_r2_Dark_Specter_e1, 4T_r2_Dark_Specter_e1, 2T_r1_Light_Valkyrie_e1</v>
      </c>
      <c r="C143" s="60" t="str">
        <f t="shared" si="32"/>
        <v>4SSSS</v>
      </c>
      <c r="E143">
        <f>INDEX('OLD Mission Enemy Waves'!K:K,MATCH('Enemy Waves'!$A143,'OLD Mission Enemy Waves'!$D:$D,0))</f>
        <v>5</v>
      </c>
      <c r="F143">
        <f>INDEX('OLD Mission Enemy Waves'!L:L,MATCH('Enemy Waves'!$A143,'OLD Mission Enemy Waves'!$D:$D,0))</f>
        <v>4</v>
      </c>
      <c r="G143">
        <f>INDEX('OLD Mission Enemy Waves'!M:M,MATCH('Enemy Waves'!$A143,'OLD Mission Enemy Waves'!$D:$D,0))</f>
        <v>2</v>
      </c>
      <c r="H143">
        <f>INDEX('OLD Mission Enemy Waves'!N:N,MATCH('Enemy Waves'!$A143,'OLD Mission Enemy Waves'!$D:$D,0))</f>
        <v>4202</v>
      </c>
      <c r="I143">
        <f t="shared" si="37"/>
        <v>4</v>
      </c>
      <c r="J143" t="str">
        <f t="array" ref="J143">IFERROR(INDEX(ePool[Enemy ID],MATCH($G143&amp;INDEX($E143:$F143,1,INDEX(Table12[],MATCH($I143,Table12[eCount],0),MATCH(J$1,Table12[#Headers],0)))&amp;INDEX(eClassWave[],MATCH($H143,eClassWave[eClassWave],0),MATCH(J$1,eClassWave[#Headers],0)),ePool[Enemy Group ID]&amp;ePool[AffinityId]&amp;ePool[eClass],0)),"")</f>
        <v>2T_r1_Light_Valkyrie_e1</v>
      </c>
      <c r="K143" s="21" t="str">
        <f t="shared" si="33"/>
        <v xml:space="preserve">, </v>
      </c>
      <c r="L143" t="str">
        <f t="array" ref="L143">IFERROR(INDEX(ePool[Enemy ID],MATCH($G143&amp;INDEX($E143:$F143,1,INDEX(Table12[],MATCH($I143,Table12[eCount],0),MATCH(L$1,Table12[#Headers],0)))&amp;INDEX(eClassWave[],MATCH($H143,eClassWave[eClassWave],0),MATCH(L$1,eClassWave[#Headers],0)),ePool[Enemy Group ID]&amp;ePool[AffinityId]&amp;ePool[eClass],0)),"")</f>
        <v>4T_r2_Dark_Specter_e1</v>
      </c>
      <c r="M143" s="21" t="str">
        <f t="shared" si="34"/>
        <v xml:space="preserve">, </v>
      </c>
      <c r="N143" t="str">
        <f t="array" ref="N143">IFERROR(INDEX(ePool[Enemy ID],MATCH($G143&amp;INDEX($E143:$F143,1,INDEX(Table12[],MATCH($I143,Table12[eCount],0),MATCH(N$1,Table12[#Headers],0)))&amp;INDEX(eClassWave[],MATCH($H143,eClassWave[eClassWave],0),MATCH(N$1,eClassWave[#Headers],0)),ePool[Enemy Group ID]&amp;ePool[AffinityId]&amp;ePool[eClass],0)),"")</f>
        <v>4T_r2_Dark_Specter_e1</v>
      </c>
      <c r="O143" s="21" t="str">
        <f t="shared" si="35"/>
        <v xml:space="preserve">, </v>
      </c>
      <c r="P143" t="str">
        <f t="array" ref="P143">IFERROR(INDEX(ePool[Enemy ID],MATCH($G143&amp;INDEX($E143:$F143,1,INDEX(Table12[],MATCH($I143,Table12[eCount],0),MATCH(P$1,Table12[#Headers],0)))&amp;INDEX(eClassWave[],MATCH($H143,eClassWave[eClassWave],0),MATCH(P$1,eClassWave[#Headers],0)),ePool[Enemy Group ID]&amp;ePool[AffinityId]&amp;ePool[eClass],0)),"")</f>
        <v>2T_r1_Light_Valkyrie_e1</v>
      </c>
      <c r="Q143" s="21" t="str">
        <f t="shared" si="36"/>
        <v/>
      </c>
      <c r="R143" t="str">
        <f t="array" ref="R143">IFERROR(INDEX(ePool[Enemy ID],MATCH($G143&amp;INDEX($E143:$F143,1,INDEX(Table12[],MATCH($I143,Table12[eCount],0),MATCH(R$1,Table12[#Headers],0)))&amp;INDEX(eClassWave[],MATCH($H143,eClassWave[eClassWave],0),MATCH(R$1,eClassWave[#Headers],0)),ePool[Enemy Group ID]&amp;ePool[AffinityId]&amp;ePool[eClass],0)),"")</f>
        <v/>
      </c>
      <c r="S143" t="str">
        <f>IFERROR(INDEX(Table10[Size],MATCH(INDEX(Enemies!$X:$X,MATCH('Enemy Waves'!J143,Enemies!$A:$A,0)),Table10[ID],0)),"")</f>
        <v>S</v>
      </c>
      <c r="U143" t="str">
        <f>IFERROR(INDEX(Table10[Size],MATCH(INDEX(Enemies!$X:$X,MATCH('Enemy Waves'!L143,Enemies!$A:$A,0)),Table10[ID],0)),"")</f>
        <v>S</v>
      </c>
      <c r="W143" t="str">
        <f>IFERROR(INDEX(Table10[Size],MATCH(INDEX(Enemies!$X:$X,MATCH('Enemy Waves'!N143,Enemies!$A:$A,0)),Table10[ID],0)),"")</f>
        <v>S</v>
      </c>
      <c r="Y143" t="str">
        <f>IFERROR(INDEX(Table10[Size],MATCH(INDEX(Enemies!$X:$X,MATCH('Enemy Waves'!P143,Enemies!$A:$A,0)),Table10[ID],0)),"")</f>
        <v>S</v>
      </c>
      <c r="AA143" t="str">
        <f>IFERROR(INDEX(Table10[Size],MATCH(INDEX(Enemies!$X:$X,MATCH('Enemy Waves'!R143,Enemies!$A:$A,0)),Table10[ID],0)),"")</f>
        <v/>
      </c>
      <c r="AB143" s="52" t="str">
        <f>IF(COUNTIF(S143:AA143,"M")&gt;2,"!!!","")&amp;IFERROR(INDEX('OLD Mission Enemy Waves'!A:A,MATCH('Enemy Waves'!A143,'OLD Mission Enemy Waves'!D:D,0)),"--")</f>
        <v>48</v>
      </c>
      <c r="BI143" t="s">
        <v>410</v>
      </c>
    </row>
    <row r="144" spans="1:61">
      <c r="A144" s="29">
        <v>5420491</v>
      </c>
      <c r="B144" s="1" t="str">
        <f t="shared" si="31"/>
        <v>3T_r2_Light_Zealot_e1, 4T_r2_Dark_Specter_e1, 3T_r2_Light_Zealot_e1</v>
      </c>
      <c r="C144" s="60" t="str">
        <f t="shared" si="32"/>
        <v>3SSS</v>
      </c>
      <c r="E144">
        <f>INDEX('OLD Mission Enemy Waves'!K:K,MATCH('Enemy Waves'!$A144,'OLD Mission Enemy Waves'!$D:$D,0))</f>
        <v>5</v>
      </c>
      <c r="F144">
        <f>INDEX('OLD Mission Enemy Waves'!L:L,MATCH('Enemy Waves'!$A144,'OLD Mission Enemy Waves'!$D:$D,0))</f>
        <v>4</v>
      </c>
      <c r="G144">
        <f>INDEX('OLD Mission Enemy Waves'!M:M,MATCH('Enemy Waves'!$A144,'OLD Mission Enemy Waves'!$D:$D,0))</f>
        <v>2</v>
      </c>
      <c r="H144">
        <f>INDEX('OLD Mission Enemy Waves'!N:N,MATCH('Enemy Waves'!$A144,'OLD Mission Enemy Waves'!$D:$D,0))</f>
        <v>3021</v>
      </c>
      <c r="I144">
        <f t="shared" si="37"/>
        <v>3</v>
      </c>
      <c r="J144" t="str">
        <f t="array" ref="J144">IFERROR(INDEX(ePool[Enemy ID],MATCH($G144&amp;INDEX($E144:$F144,1,INDEX(Table12[],MATCH($I144,Table12[eCount],0),MATCH(J$1,Table12[#Headers],0)))&amp;INDEX(eClassWave[],MATCH($H144,eClassWave[eClassWave],0),MATCH(J$1,eClassWave[#Headers],0)),ePool[Enemy Group ID]&amp;ePool[AffinityId]&amp;ePool[eClass],0)),"")</f>
        <v>3T_r2_Light_Zealot_e1</v>
      </c>
      <c r="K144" s="21" t="str">
        <f t="shared" si="33"/>
        <v xml:space="preserve">, </v>
      </c>
      <c r="L144" t="str">
        <f t="array" ref="L144">IFERROR(INDEX(ePool[Enemy ID],MATCH($G144&amp;INDEX($E144:$F144,1,INDEX(Table12[],MATCH($I144,Table12[eCount],0),MATCH(L$1,Table12[#Headers],0)))&amp;INDEX(eClassWave[],MATCH($H144,eClassWave[eClassWave],0),MATCH(L$1,eClassWave[#Headers],0)),ePool[Enemy Group ID]&amp;ePool[AffinityId]&amp;ePool[eClass],0)),"")</f>
        <v>4T_r2_Dark_Specter_e1</v>
      </c>
      <c r="M144" s="21" t="str">
        <f t="shared" si="34"/>
        <v xml:space="preserve">, </v>
      </c>
      <c r="N144" t="str">
        <f t="array" ref="N144">IFERROR(INDEX(ePool[Enemy ID],MATCH($G144&amp;INDEX($E144:$F144,1,INDEX(Table12[],MATCH($I144,Table12[eCount],0),MATCH(N$1,Table12[#Headers],0)))&amp;INDEX(eClassWave[],MATCH($H144,eClassWave[eClassWave],0),MATCH(N$1,eClassWave[#Headers],0)),ePool[Enemy Group ID]&amp;ePool[AffinityId]&amp;ePool[eClass],0)),"")</f>
        <v>3T_r2_Light_Zealot_e1</v>
      </c>
      <c r="O144" s="21" t="str">
        <f t="shared" si="35"/>
        <v/>
      </c>
      <c r="P144" t="str">
        <f t="array" ref="P144">IFERROR(INDEX(ePool[Enemy ID],MATCH($G144&amp;INDEX($E144:$F144,1,INDEX(Table12[],MATCH($I144,Table12[eCount],0),MATCH(P$1,Table12[#Headers],0)))&amp;INDEX(eClassWave[],MATCH($H144,eClassWave[eClassWave],0),MATCH(P$1,eClassWave[#Headers],0)),ePool[Enemy Group ID]&amp;ePool[AffinityId]&amp;ePool[eClass],0)),"")</f>
        <v/>
      </c>
      <c r="Q144" s="21" t="str">
        <f t="shared" si="36"/>
        <v/>
      </c>
      <c r="R144" t="str">
        <f t="array" ref="R144">IFERROR(INDEX(ePool[Enemy ID],MATCH($G144&amp;INDEX($E144:$F144,1,INDEX(Table12[],MATCH($I144,Table12[eCount],0),MATCH(R$1,Table12[#Headers],0)))&amp;INDEX(eClassWave[],MATCH($H144,eClassWave[eClassWave],0),MATCH(R$1,eClassWave[#Headers],0)),ePool[Enemy Group ID]&amp;ePool[AffinityId]&amp;ePool[eClass],0)),"")</f>
        <v/>
      </c>
      <c r="S144" t="str">
        <f>IFERROR(INDEX(Table10[Size],MATCH(INDEX(Enemies!$X:$X,MATCH('Enemy Waves'!J144,Enemies!$A:$A,0)),Table10[ID],0)),"")</f>
        <v>S</v>
      </c>
      <c r="U144" t="str">
        <f>IFERROR(INDEX(Table10[Size],MATCH(INDEX(Enemies!$X:$X,MATCH('Enemy Waves'!L144,Enemies!$A:$A,0)),Table10[ID],0)),"")</f>
        <v>S</v>
      </c>
      <c r="W144" t="str">
        <f>IFERROR(INDEX(Table10[Size],MATCH(INDEX(Enemies!$X:$X,MATCH('Enemy Waves'!N144,Enemies!$A:$A,0)),Table10[ID],0)),"")</f>
        <v>S</v>
      </c>
      <c r="Y144" t="str">
        <f>IFERROR(INDEX(Table10[Size],MATCH(INDEX(Enemies!$X:$X,MATCH('Enemy Waves'!P144,Enemies!$A:$A,0)),Table10[ID],0)),"")</f>
        <v/>
      </c>
      <c r="AA144" t="str">
        <f>IFERROR(INDEX(Table10[Size],MATCH(INDEX(Enemies!$X:$X,MATCH('Enemy Waves'!R144,Enemies!$A:$A,0)),Table10[ID],0)),"")</f>
        <v/>
      </c>
      <c r="AB144" s="52" t="str">
        <f>IF(COUNTIF(S144:AA144,"M")&gt;2,"!!!","")&amp;IFERROR(INDEX('OLD Mission Enemy Waves'!A:A,MATCH('Enemy Waves'!A144,'OLD Mission Enemy Waves'!D:D,0)),"--")</f>
        <v>49</v>
      </c>
      <c r="BI144" t="s">
        <v>410</v>
      </c>
    </row>
    <row r="145" spans="1:61">
      <c r="A145" s="29">
        <v>5420492</v>
      </c>
      <c r="B145" s="1" t="str">
        <f t="shared" si="31"/>
        <v>2T_r1_Light_Valkyrie_e1, 4T_r2_Dark_Specter_e1, 4T_r2_Dark_Specter_e1, 2T_r1_Light_Valkyrie_e1</v>
      </c>
      <c r="C145" s="60" t="str">
        <f t="shared" si="32"/>
        <v>4SSSS</v>
      </c>
      <c r="E145">
        <f>INDEX('OLD Mission Enemy Waves'!K:K,MATCH('Enemy Waves'!$A145,'OLD Mission Enemy Waves'!$D:$D,0))</f>
        <v>5</v>
      </c>
      <c r="F145">
        <f>INDEX('OLD Mission Enemy Waves'!L:L,MATCH('Enemy Waves'!$A145,'OLD Mission Enemy Waves'!$D:$D,0))</f>
        <v>4</v>
      </c>
      <c r="G145">
        <f>INDEX('OLD Mission Enemy Waves'!M:M,MATCH('Enemy Waves'!$A145,'OLD Mission Enemy Waves'!$D:$D,0))</f>
        <v>2</v>
      </c>
      <c r="H145">
        <f>INDEX('OLD Mission Enemy Waves'!N:N,MATCH('Enemy Waves'!$A145,'OLD Mission Enemy Waves'!$D:$D,0))</f>
        <v>4202</v>
      </c>
      <c r="I145">
        <f t="shared" si="37"/>
        <v>4</v>
      </c>
      <c r="J145" t="str">
        <f t="array" ref="J145">IFERROR(INDEX(ePool[Enemy ID],MATCH($G145&amp;INDEX($E145:$F145,1,INDEX(Table12[],MATCH($I145,Table12[eCount],0),MATCH(J$1,Table12[#Headers],0)))&amp;INDEX(eClassWave[],MATCH($H145,eClassWave[eClassWave],0),MATCH(J$1,eClassWave[#Headers],0)),ePool[Enemy Group ID]&amp;ePool[AffinityId]&amp;ePool[eClass],0)),"")</f>
        <v>2T_r1_Light_Valkyrie_e1</v>
      </c>
      <c r="K145" s="21" t="str">
        <f t="shared" si="33"/>
        <v xml:space="preserve">, </v>
      </c>
      <c r="L145" t="str">
        <f t="array" ref="L145">IFERROR(INDEX(ePool[Enemy ID],MATCH($G145&amp;INDEX($E145:$F145,1,INDEX(Table12[],MATCH($I145,Table12[eCount],0),MATCH(L$1,Table12[#Headers],0)))&amp;INDEX(eClassWave[],MATCH($H145,eClassWave[eClassWave],0),MATCH(L$1,eClassWave[#Headers],0)),ePool[Enemy Group ID]&amp;ePool[AffinityId]&amp;ePool[eClass],0)),"")</f>
        <v>4T_r2_Dark_Specter_e1</v>
      </c>
      <c r="M145" s="21" t="str">
        <f t="shared" si="34"/>
        <v xml:space="preserve">, </v>
      </c>
      <c r="N145" t="str">
        <f t="array" ref="N145">IFERROR(INDEX(ePool[Enemy ID],MATCH($G145&amp;INDEX($E145:$F145,1,INDEX(Table12[],MATCH($I145,Table12[eCount],0),MATCH(N$1,Table12[#Headers],0)))&amp;INDEX(eClassWave[],MATCH($H145,eClassWave[eClassWave],0),MATCH(N$1,eClassWave[#Headers],0)),ePool[Enemy Group ID]&amp;ePool[AffinityId]&amp;ePool[eClass],0)),"")</f>
        <v>4T_r2_Dark_Specter_e1</v>
      </c>
      <c r="O145" s="21" t="str">
        <f t="shared" si="35"/>
        <v xml:space="preserve">, </v>
      </c>
      <c r="P145" t="str">
        <f t="array" ref="P145">IFERROR(INDEX(ePool[Enemy ID],MATCH($G145&amp;INDEX($E145:$F145,1,INDEX(Table12[],MATCH($I145,Table12[eCount],0),MATCH(P$1,Table12[#Headers],0)))&amp;INDEX(eClassWave[],MATCH($H145,eClassWave[eClassWave],0),MATCH(P$1,eClassWave[#Headers],0)),ePool[Enemy Group ID]&amp;ePool[AffinityId]&amp;ePool[eClass],0)),"")</f>
        <v>2T_r1_Light_Valkyrie_e1</v>
      </c>
      <c r="Q145" s="21" t="str">
        <f t="shared" si="36"/>
        <v/>
      </c>
      <c r="R145" t="str">
        <f t="array" ref="R145">IFERROR(INDEX(ePool[Enemy ID],MATCH($G145&amp;INDEX($E145:$F145,1,INDEX(Table12[],MATCH($I145,Table12[eCount],0),MATCH(R$1,Table12[#Headers],0)))&amp;INDEX(eClassWave[],MATCH($H145,eClassWave[eClassWave],0),MATCH(R$1,eClassWave[#Headers],0)),ePool[Enemy Group ID]&amp;ePool[AffinityId]&amp;ePool[eClass],0)),"")</f>
        <v/>
      </c>
      <c r="S145" t="str">
        <f>IFERROR(INDEX(Table10[Size],MATCH(INDEX(Enemies!$X:$X,MATCH('Enemy Waves'!J145,Enemies!$A:$A,0)),Table10[ID],0)),"")</f>
        <v>S</v>
      </c>
      <c r="U145" t="str">
        <f>IFERROR(INDEX(Table10[Size],MATCH(INDEX(Enemies!$X:$X,MATCH('Enemy Waves'!L145,Enemies!$A:$A,0)),Table10[ID],0)),"")</f>
        <v>S</v>
      </c>
      <c r="W145" t="str">
        <f>IFERROR(INDEX(Table10[Size],MATCH(INDEX(Enemies!$X:$X,MATCH('Enemy Waves'!N145,Enemies!$A:$A,0)),Table10[ID],0)),"")</f>
        <v>S</v>
      </c>
      <c r="Y145" t="str">
        <f>IFERROR(INDEX(Table10[Size],MATCH(INDEX(Enemies!$X:$X,MATCH('Enemy Waves'!P145,Enemies!$A:$A,0)),Table10[ID],0)),"")</f>
        <v>S</v>
      </c>
      <c r="AA145" t="str">
        <f>IFERROR(INDEX(Table10[Size],MATCH(INDEX(Enemies!$X:$X,MATCH('Enemy Waves'!R145,Enemies!$A:$A,0)),Table10[ID],0)),"")</f>
        <v/>
      </c>
      <c r="AB145" s="52" t="str">
        <f>IF(COUNTIF(S145:AA145,"M")&gt;2,"!!!","")&amp;IFERROR(INDEX('OLD Mission Enemy Waves'!A:A,MATCH('Enemy Waves'!A145,'OLD Mission Enemy Waves'!D:D,0)),"--")</f>
        <v>49</v>
      </c>
      <c r="BI145" t="s">
        <v>410</v>
      </c>
    </row>
    <row r="146" spans="1:61">
      <c r="A146" s="29">
        <v>5420493</v>
      </c>
      <c r="B146" s="1" t="str">
        <f t="shared" si="31"/>
        <v>3T_r2_Light_Zealot_e1, 4T_r2_Dark_Specter_e1, 3T_r2_Light_Zealot_e1</v>
      </c>
      <c r="C146" s="60" t="str">
        <f t="shared" si="32"/>
        <v>3SSS</v>
      </c>
      <c r="E146">
        <f>INDEX('OLD Mission Enemy Waves'!K:K,MATCH('Enemy Waves'!$A146,'OLD Mission Enemy Waves'!$D:$D,0))</f>
        <v>5</v>
      </c>
      <c r="F146">
        <f>INDEX('OLD Mission Enemy Waves'!L:L,MATCH('Enemy Waves'!$A146,'OLD Mission Enemy Waves'!$D:$D,0))</f>
        <v>4</v>
      </c>
      <c r="G146">
        <f>INDEX('OLD Mission Enemy Waves'!M:M,MATCH('Enemy Waves'!$A146,'OLD Mission Enemy Waves'!$D:$D,0))</f>
        <v>2</v>
      </c>
      <c r="H146">
        <f>INDEX('OLD Mission Enemy Waves'!N:N,MATCH('Enemy Waves'!$A146,'OLD Mission Enemy Waves'!$D:$D,0))</f>
        <v>3021</v>
      </c>
      <c r="I146">
        <f t="shared" si="37"/>
        <v>3</v>
      </c>
      <c r="J146" t="str">
        <f t="array" ref="J146">IFERROR(INDEX(ePool[Enemy ID],MATCH($G146&amp;INDEX($E146:$F146,1,INDEX(Table12[],MATCH($I146,Table12[eCount],0),MATCH(J$1,Table12[#Headers],0)))&amp;INDEX(eClassWave[],MATCH($H146,eClassWave[eClassWave],0),MATCH(J$1,eClassWave[#Headers],0)),ePool[Enemy Group ID]&amp;ePool[AffinityId]&amp;ePool[eClass],0)),"")</f>
        <v>3T_r2_Light_Zealot_e1</v>
      </c>
      <c r="K146" s="21" t="str">
        <f t="shared" si="33"/>
        <v xml:space="preserve">, </v>
      </c>
      <c r="L146" t="str">
        <f t="array" ref="L146">IFERROR(INDEX(ePool[Enemy ID],MATCH($G146&amp;INDEX($E146:$F146,1,INDEX(Table12[],MATCH($I146,Table12[eCount],0),MATCH(L$1,Table12[#Headers],0)))&amp;INDEX(eClassWave[],MATCH($H146,eClassWave[eClassWave],0),MATCH(L$1,eClassWave[#Headers],0)),ePool[Enemy Group ID]&amp;ePool[AffinityId]&amp;ePool[eClass],0)),"")</f>
        <v>4T_r2_Dark_Specter_e1</v>
      </c>
      <c r="M146" s="21" t="str">
        <f t="shared" si="34"/>
        <v xml:space="preserve">, </v>
      </c>
      <c r="N146" t="str">
        <f t="array" ref="N146">IFERROR(INDEX(ePool[Enemy ID],MATCH($G146&amp;INDEX($E146:$F146,1,INDEX(Table12[],MATCH($I146,Table12[eCount],0),MATCH(N$1,Table12[#Headers],0)))&amp;INDEX(eClassWave[],MATCH($H146,eClassWave[eClassWave],0),MATCH(N$1,eClassWave[#Headers],0)),ePool[Enemy Group ID]&amp;ePool[AffinityId]&amp;ePool[eClass],0)),"")</f>
        <v>3T_r2_Light_Zealot_e1</v>
      </c>
      <c r="O146" s="21" t="str">
        <f t="shared" si="35"/>
        <v/>
      </c>
      <c r="P146" t="str">
        <f t="array" ref="P146">IFERROR(INDEX(ePool[Enemy ID],MATCH($G146&amp;INDEX($E146:$F146,1,INDEX(Table12[],MATCH($I146,Table12[eCount],0),MATCH(P$1,Table12[#Headers],0)))&amp;INDEX(eClassWave[],MATCH($H146,eClassWave[eClassWave],0),MATCH(P$1,eClassWave[#Headers],0)),ePool[Enemy Group ID]&amp;ePool[AffinityId]&amp;ePool[eClass],0)),"")</f>
        <v/>
      </c>
      <c r="Q146" s="21" t="str">
        <f t="shared" si="36"/>
        <v/>
      </c>
      <c r="R146" t="str">
        <f t="array" ref="R146">IFERROR(INDEX(ePool[Enemy ID],MATCH($G146&amp;INDEX($E146:$F146,1,INDEX(Table12[],MATCH($I146,Table12[eCount],0),MATCH(R$1,Table12[#Headers],0)))&amp;INDEX(eClassWave[],MATCH($H146,eClassWave[eClassWave],0),MATCH(R$1,eClassWave[#Headers],0)),ePool[Enemy Group ID]&amp;ePool[AffinityId]&amp;ePool[eClass],0)),"")</f>
        <v/>
      </c>
      <c r="S146" t="str">
        <f>IFERROR(INDEX(Table10[Size],MATCH(INDEX(Enemies!$X:$X,MATCH('Enemy Waves'!J146,Enemies!$A:$A,0)),Table10[ID],0)),"")</f>
        <v>S</v>
      </c>
      <c r="U146" t="str">
        <f>IFERROR(INDEX(Table10[Size],MATCH(INDEX(Enemies!$X:$X,MATCH('Enemy Waves'!L146,Enemies!$A:$A,0)),Table10[ID],0)),"")</f>
        <v>S</v>
      </c>
      <c r="W146" t="str">
        <f>IFERROR(INDEX(Table10[Size],MATCH(INDEX(Enemies!$X:$X,MATCH('Enemy Waves'!N146,Enemies!$A:$A,0)),Table10[ID],0)),"")</f>
        <v>S</v>
      </c>
      <c r="Y146" t="str">
        <f>IFERROR(INDEX(Table10[Size],MATCH(INDEX(Enemies!$X:$X,MATCH('Enemy Waves'!P146,Enemies!$A:$A,0)),Table10[ID],0)),"")</f>
        <v/>
      </c>
      <c r="AA146" t="str">
        <f>IFERROR(INDEX(Table10[Size],MATCH(INDEX(Enemies!$X:$X,MATCH('Enemy Waves'!R146,Enemies!$A:$A,0)),Table10[ID],0)),"")</f>
        <v/>
      </c>
      <c r="AB146" s="52" t="str">
        <f>IF(COUNTIF(S146:AA146,"M")&gt;2,"!!!","")&amp;IFERROR(INDEX('OLD Mission Enemy Waves'!A:A,MATCH('Enemy Waves'!A146,'OLD Mission Enemy Waves'!D:D,0)),"--")</f>
        <v>49</v>
      </c>
      <c r="BI146" t="s">
        <v>410</v>
      </c>
    </row>
    <row r="147" spans="1:61">
      <c r="A147" s="29">
        <v>5420501</v>
      </c>
      <c r="B147" s="1" t="str">
        <f t="shared" si="31"/>
        <v>3T_r2_Light_Zealot_e1, 3T_r2_Dark_Maiden_e1, 3T_r2_Dark_Maiden_e1, 3T_r2_Light_Zealot_e1</v>
      </c>
      <c r="C147" s="60" t="str">
        <f t="shared" si="32"/>
        <v>4SSSS</v>
      </c>
      <c r="E147">
        <f>INDEX('OLD Mission Enemy Waves'!K:K,MATCH('Enemy Waves'!$A147,'OLD Mission Enemy Waves'!$D:$D,0))</f>
        <v>5</v>
      </c>
      <c r="F147">
        <f>INDEX('OLD Mission Enemy Waves'!L:L,MATCH('Enemy Waves'!$A147,'OLD Mission Enemy Waves'!$D:$D,0))</f>
        <v>4</v>
      </c>
      <c r="G147">
        <f>INDEX('OLD Mission Enemy Waves'!M:M,MATCH('Enemy Waves'!$A147,'OLD Mission Enemy Waves'!$D:$D,0))</f>
        <v>2</v>
      </c>
      <c r="H147">
        <f>INDEX('OLD Mission Enemy Waves'!N:N,MATCH('Enemy Waves'!$A147,'OLD Mission Enemy Waves'!$D:$D,0))</f>
        <v>4040</v>
      </c>
      <c r="I147">
        <f t="shared" si="37"/>
        <v>4</v>
      </c>
      <c r="J147" t="str">
        <f t="array" ref="J147">IFERROR(INDEX(ePool[Enemy ID],MATCH($G147&amp;INDEX($E147:$F147,1,INDEX(Table12[],MATCH($I147,Table12[eCount],0),MATCH(J$1,Table12[#Headers],0)))&amp;INDEX(eClassWave[],MATCH($H147,eClassWave[eClassWave],0),MATCH(J$1,eClassWave[#Headers],0)),ePool[Enemy Group ID]&amp;ePool[AffinityId]&amp;ePool[eClass],0)),"")</f>
        <v>3T_r2_Light_Zealot_e1</v>
      </c>
      <c r="K147" s="21" t="str">
        <f t="shared" si="33"/>
        <v xml:space="preserve">, </v>
      </c>
      <c r="L147" t="str">
        <f t="array" ref="L147">IFERROR(INDEX(ePool[Enemy ID],MATCH($G147&amp;INDEX($E147:$F147,1,INDEX(Table12[],MATCH($I147,Table12[eCount],0),MATCH(L$1,Table12[#Headers],0)))&amp;INDEX(eClassWave[],MATCH($H147,eClassWave[eClassWave],0),MATCH(L$1,eClassWave[#Headers],0)),ePool[Enemy Group ID]&amp;ePool[AffinityId]&amp;ePool[eClass],0)),"")</f>
        <v>3T_r2_Dark_Maiden_e1</v>
      </c>
      <c r="M147" s="21" t="str">
        <f t="shared" si="34"/>
        <v xml:space="preserve">, </v>
      </c>
      <c r="N147" t="str">
        <f t="array" ref="N147">IFERROR(INDEX(ePool[Enemy ID],MATCH($G147&amp;INDEX($E147:$F147,1,INDEX(Table12[],MATCH($I147,Table12[eCount],0),MATCH(N$1,Table12[#Headers],0)))&amp;INDEX(eClassWave[],MATCH($H147,eClassWave[eClassWave],0),MATCH(N$1,eClassWave[#Headers],0)),ePool[Enemy Group ID]&amp;ePool[AffinityId]&amp;ePool[eClass],0)),"")</f>
        <v>3T_r2_Dark_Maiden_e1</v>
      </c>
      <c r="O147" s="21" t="str">
        <f t="shared" si="35"/>
        <v xml:space="preserve">, </v>
      </c>
      <c r="P147" t="str">
        <f t="array" ref="P147">IFERROR(INDEX(ePool[Enemy ID],MATCH($G147&amp;INDEX($E147:$F147,1,INDEX(Table12[],MATCH($I147,Table12[eCount],0),MATCH(P$1,Table12[#Headers],0)))&amp;INDEX(eClassWave[],MATCH($H147,eClassWave[eClassWave],0),MATCH(P$1,eClassWave[#Headers],0)),ePool[Enemy Group ID]&amp;ePool[AffinityId]&amp;ePool[eClass],0)),"")</f>
        <v>3T_r2_Light_Zealot_e1</v>
      </c>
      <c r="Q147" s="21" t="str">
        <f t="shared" si="36"/>
        <v/>
      </c>
      <c r="R147" t="str">
        <f t="array" ref="R147">IFERROR(INDEX(ePool[Enemy ID],MATCH($G147&amp;INDEX($E147:$F147,1,INDEX(Table12[],MATCH($I147,Table12[eCount],0),MATCH(R$1,Table12[#Headers],0)))&amp;INDEX(eClassWave[],MATCH($H147,eClassWave[eClassWave],0),MATCH(R$1,eClassWave[#Headers],0)),ePool[Enemy Group ID]&amp;ePool[AffinityId]&amp;ePool[eClass],0)),"")</f>
        <v/>
      </c>
      <c r="S147" t="str">
        <f>IFERROR(INDEX(Table10[Size],MATCH(INDEX(Enemies!$X:$X,MATCH('Enemy Waves'!J147,Enemies!$A:$A,0)),Table10[ID],0)),"")</f>
        <v>S</v>
      </c>
      <c r="U147" t="str">
        <f>IFERROR(INDEX(Table10[Size],MATCH(INDEX(Enemies!$X:$X,MATCH('Enemy Waves'!L147,Enemies!$A:$A,0)),Table10[ID],0)),"")</f>
        <v>S</v>
      </c>
      <c r="W147" t="str">
        <f>IFERROR(INDEX(Table10[Size],MATCH(INDEX(Enemies!$X:$X,MATCH('Enemy Waves'!N147,Enemies!$A:$A,0)),Table10[ID],0)),"")</f>
        <v>S</v>
      </c>
      <c r="Y147" t="str">
        <f>IFERROR(INDEX(Table10[Size],MATCH(INDEX(Enemies!$X:$X,MATCH('Enemy Waves'!P147,Enemies!$A:$A,0)),Table10[ID],0)),"")</f>
        <v>S</v>
      </c>
      <c r="AA147" t="str">
        <f>IFERROR(INDEX(Table10[Size],MATCH(INDEX(Enemies!$X:$X,MATCH('Enemy Waves'!R147,Enemies!$A:$A,0)),Table10[ID],0)),"")</f>
        <v/>
      </c>
      <c r="AB147" s="52" t="str">
        <f>IF(COUNTIF(S147:AA147,"M")&gt;2,"!!!","")&amp;IFERROR(INDEX('OLD Mission Enemy Waves'!A:A,MATCH('Enemy Waves'!A147,'OLD Mission Enemy Waves'!D:D,0)),"--")</f>
        <v>50</v>
      </c>
      <c r="BI147" t="s">
        <v>410</v>
      </c>
    </row>
    <row r="148" spans="1:61">
      <c r="A148" s="29">
        <v>5420502</v>
      </c>
      <c r="B148" s="1" t="str">
        <f t="shared" si="31"/>
        <v>2T_r1_Dark_Blade_e1, 4T_r2_Dark_Specter_e1</v>
      </c>
      <c r="C148" s="60" t="str">
        <f t="shared" si="32"/>
        <v>2SS</v>
      </c>
      <c r="E148">
        <f>INDEX('OLD Mission Enemy Waves'!K:K,MATCH('Enemy Waves'!$A148,'OLD Mission Enemy Waves'!$D:$D,0))</f>
        <v>5</v>
      </c>
      <c r="F148">
        <f>INDEX('OLD Mission Enemy Waves'!L:L,MATCH('Enemy Waves'!$A148,'OLD Mission Enemy Waves'!$D:$D,0))</f>
        <v>4</v>
      </c>
      <c r="G148">
        <f>INDEX('OLD Mission Enemy Waves'!M:M,MATCH('Enemy Waves'!$A148,'OLD Mission Enemy Waves'!$D:$D,0))</f>
        <v>2</v>
      </c>
      <c r="H148">
        <f>INDEX('OLD Mission Enemy Waves'!N:N,MATCH('Enemy Waves'!$A148,'OLD Mission Enemy Waves'!$D:$D,0))</f>
        <v>2101</v>
      </c>
      <c r="I148">
        <f t="shared" si="37"/>
        <v>2</v>
      </c>
      <c r="J148" t="str">
        <f t="array" ref="J148">IFERROR(INDEX(ePool[Enemy ID],MATCH($G148&amp;INDEX($E148:$F148,1,INDEX(Table12[],MATCH($I148,Table12[eCount],0),MATCH(J$1,Table12[#Headers],0)))&amp;INDEX(eClassWave[],MATCH($H148,eClassWave[eClassWave],0),MATCH(J$1,eClassWave[#Headers],0)),ePool[Enemy Group ID]&amp;ePool[AffinityId]&amp;ePool[eClass],0)),"")</f>
        <v>2T_r1_Dark_Blade_e1</v>
      </c>
      <c r="K148" s="21" t="str">
        <f t="shared" si="33"/>
        <v xml:space="preserve">, </v>
      </c>
      <c r="L148" t="str">
        <f t="array" ref="L148">IFERROR(INDEX(ePool[Enemy ID],MATCH($G148&amp;INDEX($E148:$F148,1,INDEX(Table12[],MATCH($I148,Table12[eCount],0),MATCH(L$1,Table12[#Headers],0)))&amp;INDEX(eClassWave[],MATCH($H148,eClassWave[eClassWave],0),MATCH(L$1,eClassWave[#Headers],0)),ePool[Enemy Group ID]&amp;ePool[AffinityId]&amp;ePool[eClass],0)),"")</f>
        <v>4T_r2_Dark_Specter_e1</v>
      </c>
      <c r="M148" s="21" t="str">
        <f t="shared" si="34"/>
        <v/>
      </c>
      <c r="N148" t="str">
        <f t="array" ref="N148">IFERROR(INDEX(ePool[Enemy ID],MATCH($G148&amp;INDEX($E148:$F148,1,INDEX(Table12[],MATCH($I148,Table12[eCount],0),MATCH(N$1,Table12[#Headers],0)))&amp;INDEX(eClassWave[],MATCH($H148,eClassWave[eClassWave],0),MATCH(N$1,eClassWave[#Headers],0)),ePool[Enemy Group ID]&amp;ePool[AffinityId]&amp;ePool[eClass],0)),"")</f>
        <v/>
      </c>
      <c r="O148" s="21" t="str">
        <f t="shared" si="35"/>
        <v/>
      </c>
      <c r="P148" t="str">
        <f t="array" ref="P148">IFERROR(INDEX(ePool[Enemy ID],MATCH($G148&amp;INDEX($E148:$F148,1,INDEX(Table12[],MATCH($I148,Table12[eCount],0),MATCH(P$1,Table12[#Headers],0)))&amp;INDEX(eClassWave[],MATCH($H148,eClassWave[eClassWave],0),MATCH(P$1,eClassWave[#Headers],0)),ePool[Enemy Group ID]&amp;ePool[AffinityId]&amp;ePool[eClass],0)),"")</f>
        <v/>
      </c>
      <c r="Q148" s="21" t="str">
        <f t="shared" si="36"/>
        <v/>
      </c>
      <c r="R148" t="str">
        <f t="array" ref="R148">IFERROR(INDEX(ePool[Enemy ID],MATCH($G148&amp;INDEX($E148:$F148,1,INDEX(Table12[],MATCH($I148,Table12[eCount],0),MATCH(R$1,Table12[#Headers],0)))&amp;INDEX(eClassWave[],MATCH($H148,eClassWave[eClassWave],0),MATCH(R$1,eClassWave[#Headers],0)),ePool[Enemy Group ID]&amp;ePool[AffinityId]&amp;ePool[eClass],0)),"")</f>
        <v/>
      </c>
      <c r="S148" t="str">
        <f>IFERROR(INDEX(Table10[Size],MATCH(INDEX(Enemies!$X:$X,MATCH('Enemy Waves'!J148,Enemies!$A:$A,0)),Table10[ID],0)),"")</f>
        <v>S</v>
      </c>
      <c r="U148" t="str">
        <f>IFERROR(INDEX(Table10[Size],MATCH(INDEX(Enemies!$X:$X,MATCH('Enemy Waves'!L148,Enemies!$A:$A,0)),Table10[ID],0)),"")</f>
        <v>S</v>
      </c>
      <c r="W148" t="str">
        <f>IFERROR(INDEX(Table10[Size],MATCH(INDEX(Enemies!$X:$X,MATCH('Enemy Waves'!N148,Enemies!$A:$A,0)),Table10[ID],0)),"")</f>
        <v/>
      </c>
      <c r="Y148" t="str">
        <f>IFERROR(INDEX(Table10[Size],MATCH(INDEX(Enemies!$X:$X,MATCH('Enemy Waves'!P148,Enemies!$A:$A,0)),Table10[ID],0)),"")</f>
        <v/>
      </c>
      <c r="AA148" t="str">
        <f>IFERROR(INDEX(Table10[Size],MATCH(INDEX(Enemies!$X:$X,MATCH('Enemy Waves'!R148,Enemies!$A:$A,0)),Table10[ID],0)),"")</f>
        <v/>
      </c>
      <c r="AB148" s="52" t="str">
        <f>IF(COUNTIF(S148:AA148,"M")&gt;2,"!!!","")&amp;IFERROR(INDEX('OLD Mission Enemy Waves'!A:A,MATCH('Enemy Waves'!A148,'OLD Mission Enemy Waves'!D:D,0)),"--")</f>
        <v>50</v>
      </c>
      <c r="BI148" t="s">
        <v>410</v>
      </c>
    </row>
    <row r="149" spans="1:61">
      <c r="A149" s="29">
        <v>5420503</v>
      </c>
      <c r="B149" s="1" t="str">
        <f t="shared" si="31"/>
        <v>2T_r1_Dark_Blade_e1, 4T_r2_Dark_Specter_e1</v>
      </c>
      <c r="C149" s="60" t="str">
        <f t="shared" si="32"/>
        <v>2SS</v>
      </c>
      <c r="E149">
        <f>INDEX('OLD Mission Enemy Waves'!K:K,MATCH('Enemy Waves'!$A149,'OLD Mission Enemy Waves'!$D:$D,0))</f>
        <v>5</v>
      </c>
      <c r="F149">
        <f>INDEX('OLD Mission Enemy Waves'!L:L,MATCH('Enemy Waves'!$A149,'OLD Mission Enemy Waves'!$D:$D,0))</f>
        <v>4</v>
      </c>
      <c r="G149">
        <f>INDEX('OLD Mission Enemy Waves'!M:M,MATCH('Enemy Waves'!$A149,'OLD Mission Enemy Waves'!$D:$D,0))</f>
        <v>2</v>
      </c>
      <c r="H149">
        <f>INDEX('OLD Mission Enemy Waves'!N:N,MATCH('Enemy Waves'!$A149,'OLD Mission Enemy Waves'!$D:$D,0))</f>
        <v>2101</v>
      </c>
      <c r="I149">
        <f t="shared" si="37"/>
        <v>2</v>
      </c>
      <c r="J149" t="str">
        <f t="array" ref="J149">IFERROR(INDEX(ePool[Enemy ID],MATCH($G149&amp;INDEX($E149:$F149,1,INDEX(Table12[],MATCH($I149,Table12[eCount],0),MATCH(J$1,Table12[#Headers],0)))&amp;INDEX(eClassWave[],MATCH($H149,eClassWave[eClassWave],0),MATCH(J$1,eClassWave[#Headers],0)),ePool[Enemy Group ID]&amp;ePool[AffinityId]&amp;ePool[eClass],0)),"")</f>
        <v>2T_r1_Dark_Blade_e1</v>
      </c>
      <c r="K149" s="21" t="str">
        <f t="shared" si="33"/>
        <v xml:space="preserve">, </v>
      </c>
      <c r="L149" t="str">
        <f t="array" ref="L149">IFERROR(INDEX(ePool[Enemy ID],MATCH($G149&amp;INDEX($E149:$F149,1,INDEX(Table12[],MATCH($I149,Table12[eCount],0),MATCH(L$1,Table12[#Headers],0)))&amp;INDEX(eClassWave[],MATCH($H149,eClassWave[eClassWave],0),MATCH(L$1,eClassWave[#Headers],0)),ePool[Enemy Group ID]&amp;ePool[AffinityId]&amp;ePool[eClass],0)),"")</f>
        <v>4T_r2_Dark_Specter_e1</v>
      </c>
      <c r="M149" s="21" t="str">
        <f t="shared" si="34"/>
        <v/>
      </c>
      <c r="N149" t="str">
        <f t="array" ref="N149">IFERROR(INDEX(ePool[Enemy ID],MATCH($G149&amp;INDEX($E149:$F149,1,INDEX(Table12[],MATCH($I149,Table12[eCount],0),MATCH(N$1,Table12[#Headers],0)))&amp;INDEX(eClassWave[],MATCH($H149,eClassWave[eClassWave],0),MATCH(N$1,eClassWave[#Headers],0)),ePool[Enemy Group ID]&amp;ePool[AffinityId]&amp;ePool[eClass],0)),"")</f>
        <v/>
      </c>
      <c r="O149" s="21" t="str">
        <f t="shared" si="35"/>
        <v/>
      </c>
      <c r="P149" t="str">
        <f t="array" ref="P149">IFERROR(INDEX(ePool[Enemy ID],MATCH($G149&amp;INDEX($E149:$F149,1,INDEX(Table12[],MATCH($I149,Table12[eCount],0),MATCH(P$1,Table12[#Headers],0)))&amp;INDEX(eClassWave[],MATCH($H149,eClassWave[eClassWave],0),MATCH(P$1,eClassWave[#Headers],0)),ePool[Enemy Group ID]&amp;ePool[AffinityId]&amp;ePool[eClass],0)),"")</f>
        <v/>
      </c>
      <c r="Q149" s="21" t="str">
        <f t="shared" si="36"/>
        <v/>
      </c>
      <c r="R149" t="str">
        <f t="array" ref="R149">IFERROR(INDEX(ePool[Enemy ID],MATCH($G149&amp;INDEX($E149:$F149,1,INDEX(Table12[],MATCH($I149,Table12[eCount],0),MATCH(R$1,Table12[#Headers],0)))&amp;INDEX(eClassWave[],MATCH($H149,eClassWave[eClassWave],0),MATCH(R$1,eClassWave[#Headers],0)),ePool[Enemy Group ID]&amp;ePool[AffinityId]&amp;ePool[eClass],0)),"")</f>
        <v/>
      </c>
      <c r="S149" t="str">
        <f>IFERROR(INDEX(Table10[Size],MATCH(INDEX(Enemies!$X:$X,MATCH('Enemy Waves'!J149,Enemies!$A:$A,0)),Table10[ID],0)),"")</f>
        <v>S</v>
      </c>
      <c r="U149" t="str">
        <f>IFERROR(INDEX(Table10[Size],MATCH(INDEX(Enemies!$X:$X,MATCH('Enemy Waves'!L149,Enemies!$A:$A,0)),Table10[ID],0)),"")</f>
        <v>S</v>
      </c>
      <c r="W149" t="str">
        <f>IFERROR(INDEX(Table10[Size],MATCH(INDEX(Enemies!$X:$X,MATCH('Enemy Waves'!N149,Enemies!$A:$A,0)),Table10[ID],0)),"")</f>
        <v/>
      </c>
      <c r="Y149" t="str">
        <f>IFERROR(INDEX(Table10[Size],MATCH(INDEX(Enemies!$X:$X,MATCH('Enemy Waves'!P149,Enemies!$A:$A,0)),Table10[ID],0)),"")</f>
        <v/>
      </c>
      <c r="AA149" t="str">
        <f>IFERROR(INDEX(Table10[Size],MATCH(INDEX(Enemies!$X:$X,MATCH('Enemy Waves'!R149,Enemies!$A:$A,0)),Table10[ID],0)),"")</f>
        <v/>
      </c>
      <c r="AB149" s="52" t="str">
        <f>IF(COUNTIF(S149:AA149,"M")&gt;2,"!!!","")&amp;IFERROR(INDEX('OLD Mission Enemy Waves'!A:A,MATCH('Enemy Waves'!A149,'OLD Mission Enemy Waves'!D:D,0)),"--")</f>
        <v>50</v>
      </c>
      <c r="BI149" t="s">
        <v>411</v>
      </c>
    </row>
    <row r="150" spans="1:61">
      <c r="A150" s="29">
        <v>5420504</v>
      </c>
      <c r="B150" s="1" t="str">
        <f t="shared" si="31"/>
        <v>3T_r2_Light_Zealot_e1, 2T_r1_Dark_Blade_e1, 3T_r2_Light_Zealot_e1</v>
      </c>
      <c r="C150" s="60" t="str">
        <f t="shared" si="32"/>
        <v>3SSS</v>
      </c>
      <c r="E150">
        <f>INDEX('OLD Mission Enemy Waves'!K:K,MATCH('Enemy Waves'!$A150,'OLD Mission Enemy Waves'!$D:$D,0))</f>
        <v>5</v>
      </c>
      <c r="F150">
        <f>INDEX('OLD Mission Enemy Waves'!L:L,MATCH('Enemy Waves'!$A150,'OLD Mission Enemy Waves'!$D:$D,0))</f>
        <v>4</v>
      </c>
      <c r="G150">
        <f>INDEX('OLD Mission Enemy Waves'!M:M,MATCH('Enemy Waves'!$A150,'OLD Mission Enemy Waves'!$D:$D,0))</f>
        <v>2</v>
      </c>
      <c r="H150">
        <f>INDEX('OLD Mission Enemy Waves'!N:N,MATCH('Enemy Waves'!$A150,'OLD Mission Enemy Waves'!$D:$D,0))</f>
        <v>3120</v>
      </c>
      <c r="I150">
        <f t="shared" si="37"/>
        <v>3</v>
      </c>
      <c r="J150" t="str">
        <f t="array" ref="J150">IFERROR(INDEX(ePool[Enemy ID],MATCH($G150&amp;INDEX($E150:$F150,1,INDEX(Table12[],MATCH($I150,Table12[eCount],0),MATCH(J$1,Table12[#Headers],0)))&amp;INDEX(eClassWave[],MATCH($H150,eClassWave[eClassWave],0),MATCH(J$1,eClassWave[#Headers],0)),ePool[Enemy Group ID]&amp;ePool[AffinityId]&amp;ePool[eClass],0)),"")</f>
        <v>3T_r2_Light_Zealot_e1</v>
      </c>
      <c r="K150" s="21" t="str">
        <f t="shared" si="33"/>
        <v xml:space="preserve">, </v>
      </c>
      <c r="L150" t="str">
        <f t="array" ref="L150">IFERROR(INDEX(ePool[Enemy ID],MATCH($G150&amp;INDEX($E150:$F150,1,INDEX(Table12[],MATCH($I150,Table12[eCount],0),MATCH(L$1,Table12[#Headers],0)))&amp;INDEX(eClassWave[],MATCH($H150,eClassWave[eClassWave],0),MATCH(L$1,eClassWave[#Headers],0)),ePool[Enemy Group ID]&amp;ePool[AffinityId]&amp;ePool[eClass],0)),"")</f>
        <v>2T_r1_Dark_Blade_e1</v>
      </c>
      <c r="M150" s="21" t="str">
        <f t="shared" si="34"/>
        <v xml:space="preserve">, </v>
      </c>
      <c r="N150" t="str">
        <f t="array" ref="N150">IFERROR(INDEX(ePool[Enemy ID],MATCH($G150&amp;INDEX($E150:$F150,1,INDEX(Table12[],MATCH($I150,Table12[eCount],0),MATCH(N$1,Table12[#Headers],0)))&amp;INDEX(eClassWave[],MATCH($H150,eClassWave[eClassWave],0),MATCH(N$1,eClassWave[#Headers],0)),ePool[Enemy Group ID]&amp;ePool[AffinityId]&amp;ePool[eClass],0)),"")</f>
        <v>3T_r2_Light_Zealot_e1</v>
      </c>
      <c r="O150" s="21" t="str">
        <f t="shared" si="35"/>
        <v/>
      </c>
      <c r="P150" t="str">
        <f t="array" ref="P150">IFERROR(INDEX(ePool[Enemy ID],MATCH($G150&amp;INDEX($E150:$F150,1,INDEX(Table12[],MATCH($I150,Table12[eCount],0),MATCH(P$1,Table12[#Headers],0)))&amp;INDEX(eClassWave[],MATCH($H150,eClassWave[eClassWave],0),MATCH(P$1,eClassWave[#Headers],0)),ePool[Enemy Group ID]&amp;ePool[AffinityId]&amp;ePool[eClass],0)),"")</f>
        <v/>
      </c>
      <c r="Q150" s="21" t="str">
        <f t="shared" si="36"/>
        <v/>
      </c>
      <c r="R150" t="str">
        <f t="array" ref="R150">IFERROR(INDEX(ePool[Enemy ID],MATCH($G150&amp;INDEX($E150:$F150,1,INDEX(Table12[],MATCH($I150,Table12[eCount],0),MATCH(R$1,Table12[#Headers],0)))&amp;INDEX(eClassWave[],MATCH($H150,eClassWave[eClassWave],0),MATCH(R$1,eClassWave[#Headers],0)),ePool[Enemy Group ID]&amp;ePool[AffinityId]&amp;ePool[eClass],0)),"")</f>
        <v/>
      </c>
      <c r="S150" t="str">
        <f>IFERROR(INDEX(Table10[Size],MATCH(INDEX(Enemies!$X:$X,MATCH('Enemy Waves'!J150,Enemies!$A:$A,0)),Table10[ID],0)),"")</f>
        <v>S</v>
      </c>
      <c r="U150" t="str">
        <f>IFERROR(INDEX(Table10[Size],MATCH(INDEX(Enemies!$X:$X,MATCH('Enemy Waves'!L150,Enemies!$A:$A,0)),Table10[ID],0)),"")</f>
        <v>S</v>
      </c>
      <c r="W150" t="str">
        <f>IFERROR(INDEX(Table10[Size],MATCH(INDEX(Enemies!$X:$X,MATCH('Enemy Waves'!N150,Enemies!$A:$A,0)),Table10[ID],0)),"")</f>
        <v>S</v>
      </c>
      <c r="Y150" t="str">
        <f>IFERROR(INDEX(Table10[Size],MATCH(INDEX(Enemies!$X:$X,MATCH('Enemy Waves'!P150,Enemies!$A:$A,0)),Table10[ID],0)),"")</f>
        <v/>
      </c>
      <c r="AA150" t="str">
        <f>IFERROR(INDEX(Table10[Size],MATCH(INDEX(Enemies!$X:$X,MATCH('Enemy Waves'!R150,Enemies!$A:$A,0)),Table10[ID],0)),"")</f>
        <v/>
      </c>
      <c r="AB150" s="52" t="str">
        <f>IF(COUNTIF(S150:AA150,"M")&gt;2,"!!!","")&amp;IFERROR(INDEX('OLD Mission Enemy Waves'!A:A,MATCH('Enemy Waves'!A150,'OLD Mission Enemy Waves'!D:D,0)),"--")</f>
        <v>50</v>
      </c>
    </row>
    <row r="151" spans="1:61">
      <c r="A151" s="235">
        <v>4530511</v>
      </c>
      <c r="B151" s="1" t="str">
        <f t="shared" ref="B151" si="38">CONCATENATE(J151,K151,L151,M151,N151,O151,P151,Q151,R151)</f>
        <v>2T_r1_Dark_Blade_e2, 4T_r1_Light_Telepath_e2, 2T_r1_Light_Valkyrie_e2, 2T_r1_Dark_Blade_e2</v>
      </c>
      <c r="C151" s="60" t="str">
        <f t="shared" ref="C151" si="39">I151&amp;S151&amp;U151&amp;W151&amp;Y151&amp;AA151</f>
        <v>4SSMS</v>
      </c>
      <c r="E151">
        <f>INDEX('OLD Mission Enemy Waves'!K:K,MATCH('Enemy Waves'!$A151,'OLD Mission Enemy Waves'!$D:$D,0))</f>
        <v>4</v>
      </c>
      <c r="F151">
        <f>INDEX('OLD Mission Enemy Waves'!L:L,MATCH('Enemy Waves'!$A151,'OLD Mission Enemy Waves'!$D:$D,0))</f>
        <v>5</v>
      </c>
      <c r="G151">
        <f>INDEX('OLD Mission Enemy Waves'!M:M,MATCH('Enemy Waves'!$A151,'OLD Mission Enemy Waves'!$D:$D,0))</f>
        <v>3</v>
      </c>
      <c r="H151">
        <f>INDEX('OLD Mission Enemy Waves'!N:N,MATCH('Enemy Waves'!$A151,'OLD Mission Enemy Waves'!$D:$D,0))</f>
        <v>4301</v>
      </c>
      <c r="I151">
        <f>INT(LEFT(H151,1))</f>
        <v>4</v>
      </c>
      <c r="J151" t="str">
        <f t="array" ref="J151">IFERROR(INDEX(ePool[Enemy ID],MATCH($G151&amp;INDEX($E151:$F151,1,INDEX(Table12[],MATCH($I151,Table12[eCount],0),MATCH(J$1,Table12[#Headers],0)))&amp;INDEX(eClassWave[],MATCH($H151,eClassWave[eClassWave],0),MATCH(J$1,eClassWave[#Headers],0)),ePool[Enemy Group ID]&amp;ePool[AffinityId]&amp;ePool[eClass],0)),"")</f>
        <v>2T_r1_Dark_Blade_e2</v>
      </c>
      <c r="K151" s="21" t="str">
        <f>IF(L151="","",", ")</f>
        <v xml:space="preserve">, </v>
      </c>
      <c r="L151" t="str">
        <f t="array" ref="L151">IFERROR(INDEX(ePool[Enemy ID],MATCH($G151&amp;INDEX($E151:$F151,1,INDEX(Table12[],MATCH($I151,Table12[eCount],0),MATCH(L$1,Table12[#Headers],0)))&amp;INDEX(eClassWave[],MATCH($H151,eClassWave[eClassWave],0),MATCH(L$1,eClassWave[#Headers],0)),ePool[Enemy Group ID]&amp;ePool[AffinityId]&amp;ePool[eClass],0)),"")</f>
        <v>4T_r1_Light_Telepath_e2</v>
      </c>
      <c r="M151" s="21" t="str">
        <f>IF(N151="","",", ")</f>
        <v xml:space="preserve">, </v>
      </c>
      <c r="N151" t="str">
        <f t="array" ref="N151">IFERROR(INDEX(ePool[Enemy ID],MATCH($G151&amp;INDEX($E151:$F151,1,INDEX(Table12[],MATCH($I151,Table12[eCount],0),MATCH(N$1,Table12[#Headers],0)))&amp;INDEX(eClassWave[],MATCH($H151,eClassWave[eClassWave],0),MATCH(N$1,eClassWave[#Headers],0)),ePool[Enemy Group ID]&amp;ePool[AffinityId]&amp;ePool[eClass],0)),"")</f>
        <v>2T_r1_Light_Valkyrie_e2</v>
      </c>
      <c r="O151" s="21" t="str">
        <f>IF(P151="","",", ")</f>
        <v xml:space="preserve">, </v>
      </c>
      <c r="P151" t="str">
        <f t="array" ref="P151">IFERROR(INDEX(ePool[Enemy ID],MATCH($G151&amp;INDEX($E151:$F151,1,INDEX(Table12[],MATCH($I151,Table12[eCount],0),MATCH(P$1,Table12[#Headers],0)))&amp;INDEX(eClassWave[],MATCH($H151,eClassWave[eClassWave],0),MATCH(P$1,eClassWave[#Headers],0)),ePool[Enemy Group ID]&amp;ePool[AffinityId]&amp;ePool[eClass],0)),"")</f>
        <v>2T_r1_Dark_Blade_e2</v>
      </c>
      <c r="Q151" s="21" t="str">
        <f>IF(R151="","",", ")</f>
        <v/>
      </c>
      <c r="R151" t="str">
        <f t="array" ref="R151">IFERROR(INDEX(ePool[Enemy ID],MATCH($G151&amp;INDEX($E151:$F151,1,INDEX(Table12[],MATCH($I151,Table12[eCount],0),MATCH(R$1,Table12[#Headers],0)))&amp;INDEX(eClassWave[],MATCH($H151,eClassWave[eClassWave],0),MATCH(R$1,eClassWave[#Headers],0)),ePool[Enemy Group ID]&amp;ePool[AffinityId]&amp;ePool[eClass],0)),"")</f>
        <v/>
      </c>
      <c r="S151" t="str">
        <f>IFERROR(INDEX(Table10[Size],MATCH(INDEX(Enemies!$X:$X,MATCH('Enemy Waves'!J151,Enemies!$A:$A,0)),Table10[ID],0)),"")</f>
        <v>S</v>
      </c>
      <c r="U151" t="str">
        <f>IFERROR(INDEX(Table10[Size],MATCH(INDEX(Enemies!$X:$X,MATCH('Enemy Waves'!L151,Enemies!$A:$A,0)),Table10[ID],0)),"")</f>
        <v>S</v>
      </c>
      <c r="W151" t="str">
        <f>IFERROR(INDEX(Table10[Size],MATCH(INDEX(Enemies!$X:$X,MATCH('Enemy Waves'!N151,Enemies!$A:$A,0)),Table10[ID],0)),"")</f>
        <v>M</v>
      </c>
      <c r="Y151" t="str">
        <f>IFERROR(INDEX(Table10[Size],MATCH(INDEX(Enemies!$X:$X,MATCH('Enemy Waves'!P151,Enemies!$A:$A,0)),Table10[ID],0)),"")</f>
        <v>S</v>
      </c>
      <c r="AA151" t="str">
        <f>IFERROR(INDEX(Table10[Size],MATCH(INDEX(Enemies!$X:$X,MATCH('Enemy Waves'!R151,Enemies!$A:$A,0)),Table10[ID],0)),"")</f>
        <v/>
      </c>
      <c r="AB151" s="52" t="str">
        <f>IF(COUNTIF(S151:AA151,"M")&gt;2,"!!!","")&amp;IFERROR(INDEX('OLD Mission Enemy Waves'!A:A,MATCH('Enemy Waves'!A151,'OLD Mission Enemy Waves'!D:D,0)),"--")</f>
        <v>51</v>
      </c>
      <c r="AC151" s="204">
        <v>51</v>
      </c>
      <c r="AD151">
        <v>1</v>
      </c>
      <c r="AE151" t="s">
        <v>14</v>
      </c>
      <c r="AF151" s="205">
        <v>4530511</v>
      </c>
    </row>
    <row r="152" spans="1:61">
      <c r="A152" s="235">
        <v>4530512</v>
      </c>
      <c r="B152" s="1" t="str">
        <f t="shared" ref="B152:B215" si="40">CONCATENATE(J152,K152,L152,M152,N152,O152,P152,Q152,R152)</f>
        <v>4T_r1_Light_Telepath_e2, 3T_r2_Dark_Maiden_e2, 2T_r1_Light_Valkyrie_e2, 3T_r2_Dark_Maiden_e2, 4T_r1_Light_Telepath_e2</v>
      </c>
      <c r="C152" s="60" t="str">
        <f t="shared" ref="C152:C215" si="41">I152&amp;S152&amp;U152&amp;W152&amp;Y152&amp;AA152</f>
        <v>5SSMSS</v>
      </c>
      <c r="E152">
        <f>INDEX('OLD Mission Enemy Waves'!K:K,MATCH('Enemy Waves'!$A152,'OLD Mission Enemy Waves'!$D:$D,0))</f>
        <v>4</v>
      </c>
      <c r="F152">
        <f>INDEX('OLD Mission Enemy Waves'!L:L,MATCH('Enemy Waves'!$A152,'OLD Mission Enemy Waves'!$D:$D,0))</f>
        <v>5</v>
      </c>
      <c r="G152">
        <f>INDEX('OLD Mission Enemy Waves'!M:M,MATCH('Enemy Waves'!$A152,'OLD Mission Enemy Waves'!$D:$D,0))</f>
        <v>3</v>
      </c>
      <c r="H152">
        <f>INDEX('OLD Mission Enemy Waves'!N:N,MATCH('Enemy Waves'!$A152,'OLD Mission Enemy Waves'!$D:$D,0))</f>
        <v>5122</v>
      </c>
      <c r="I152">
        <f t="shared" ref="I152:I215" si="42">INT(LEFT(H152,1))</f>
        <v>5</v>
      </c>
      <c r="J152" t="str">
        <f t="array" ref="J152">IFERROR(INDEX(ePool[Enemy ID],MATCH($G152&amp;INDEX($E152:$F152,1,INDEX(Table12[],MATCH($I152,Table12[eCount],0),MATCH(J$1,Table12[#Headers],0)))&amp;INDEX(eClassWave[],MATCH($H152,eClassWave[eClassWave],0),MATCH(J$1,eClassWave[#Headers],0)),ePool[Enemy Group ID]&amp;ePool[AffinityId]&amp;ePool[eClass],0)),"")</f>
        <v>4T_r1_Light_Telepath_e2</v>
      </c>
      <c r="K152" s="21" t="str">
        <f t="shared" ref="K152:K215" si="43">IF(L152="","",", ")</f>
        <v xml:space="preserve">, </v>
      </c>
      <c r="L152" t="str">
        <f t="array" ref="L152">IFERROR(INDEX(ePool[Enemy ID],MATCH($G152&amp;INDEX($E152:$F152,1,INDEX(Table12[],MATCH($I152,Table12[eCount],0),MATCH(L$1,Table12[#Headers],0)))&amp;INDEX(eClassWave[],MATCH($H152,eClassWave[eClassWave],0),MATCH(L$1,eClassWave[#Headers],0)),ePool[Enemy Group ID]&amp;ePool[AffinityId]&amp;ePool[eClass],0)),"")</f>
        <v>3T_r2_Dark_Maiden_e2</v>
      </c>
      <c r="M152" s="21" t="str">
        <f t="shared" ref="M152:M215" si="44">IF(N152="","",", ")</f>
        <v xml:space="preserve">, </v>
      </c>
      <c r="N152" t="str">
        <f t="array" ref="N152">IFERROR(INDEX(ePool[Enemy ID],MATCH($G152&amp;INDEX($E152:$F152,1,INDEX(Table12[],MATCH($I152,Table12[eCount],0),MATCH(N$1,Table12[#Headers],0)))&amp;INDEX(eClassWave[],MATCH($H152,eClassWave[eClassWave],0),MATCH(N$1,eClassWave[#Headers],0)),ePool[Enemy Group ID]&amp;ePool[AffinityId]&amp;ePool[eClass],0)),"")</f>
        <v>2T_r1_Light_Valkyrie_e2</v>
      </c>
      <c r="O152" s="21" t="str">
        <f t="shared" ref="O152:O215" si="45">IF(P152="","",", ")</f>
        <v xml:space="preserve">, </v>
      </c>
      <c r="P152" t="str">
        <f t="array" ref="P152">IFERROR(INDEX(ePool[Enemy ID],MATCH($G152&amp;INDEX($E152:$F152,1,INDEX(Table12[],MATCH($I152,Table12[eCount],0),MATCH(P$1,Table12[#Headers],0)))&amp;INDEX(eClassWave[],MATCH($H152,eClassWave[eClassWave],0),MATCH(P$1,eClassWave[#Headers],0)),ePool[Enemy Group ID]&amp;ePool[AffinityId]&amp;ePool[eClass],0)),"")</f>
        <v>3T_r2_Dark_Maiden_e2</v>
      </c>
      <c r="Q152" s="21" t="str">
        <f t="shared" ref="Q152:Q215" si="46">IF(R152="","",", ")</f>
        <v xml:space="preserve">, </v>
      </c>
      <c r="R152" t="str">
        <f t="array" ref="R152">IFERROR(INDEX(ePool[Enemy ID],MATCH($G152&amp;INDEX($E152:$F152,1,INDEX(Table12[],MATCH($I152,Table12[eCount],0),MATCH(R$1,Table12[#Headers],0)))&amp;INDEX(eClassWave[],MATCH($H152,eClassWave[eClassWave],0),MATCH(R$1,eClassWave[#Headers],0)),ePool[Enemy Group ID]&amp;ePool[AffinityId]&amp;ePool[eClass],0)),"")</f>
        <v>4T_r1_Light_Telepath_e2</v>
      </c>
      <c r="S152" t="str">
        <f>IFERROR(INDEX(Table10[Size],MATCH(INDEX(Enemies!$X:$X,MATCH('Enemy Waves'!J152,Enemies!$A:$A,0)),Table10[ID],0)),"")</f>
        <v>S</v>
      </c>
      <c r="U152" t="str">
        <f>IFERROR(INDEX(Table10[Size],MATCH(INDEX(Enemies!$X:$X,MATCH('Enemy Waves'!L152,Enemies!$A:$A,0)),Table10[ID],0)),"")</f>
        <v>S</v>
      </c>
      <c r="W152" t="str">
        <f>IFERROR(INDEX(Table10[Size],MATCH(INDEX(Enemies!$X:$X,MATCH('Enemy Waves'!N152,Enemies!$A:$A,0)),Table10[ID],0)),"")</f>
        <v>M</v>
      </c>
      <c r="Y152" t="str">
        <f>IFERROR(INDEX(Table10[Size],MATCH(INDEX(Enemies!$X:$X,MATCH('Enemy Waves'!P152,Enemies!$A:$A,0)),Table10[ID],0)),"")</f>
        <v>S</v>
      </c>
      <c r="AA152" t="str">
        <f>IFERROR(INDEX(Table10[Size],MATCH(INDEX(Enemies!$X:$X,MATCH('Enemy Waves'!R152,Enemies!$A:$A,0)),Table10[ID],0)),"")</f>
        <v>S</v>
      </c>
      <c r="AB152" s="52" t="str">
        <f>IF(COUNTIF(S152:AA152,"M")&gt;2,"!!!","")&amp;IFERROR(INDEX('OLD Mission Enemy Waves'!A:A,MATCH('Enemy Waves'!A152,'OLD Mission Enemy Waves'!D:D,0)),"--")</f>
        <v>51</v>
      </c>
      <c r="AC152" s="204">
        <v>51</v>
      </c>
      <c r="AD152">
        <v>2</v>
      </c>
      <c r="AE152" t="s">
        <v>14</v>
      </c>
      <c r="AF152" s="205">
        <v>4530512</v>
      </c>
    </row>
    <row r="153" spans="1:61">
      <c r="A153" s="235">
        <v>4530513</v>
      </c>
      <c r="B153" s="1" t="str">
        <f t="shared" si="40"/>
        <v>3T_r2_Dark_Maiden_e2, 3T_r2_Light_Zealot_e2, 4T_r1_Light_Telepath_e2, 3T_r2_Dark_Maiden_e2</v>
      </c>
      <c r="C153" s="60" t="str">
        <f t="shared" si="41"/>
        <v>4SMSS</v>
      </c>
      <c r="E153">
        <f>INDEX('OLD Mission Enemy Waves'!K:K,MATCH('Enemy Waves'!$A153,'OLD Mission Enemy Waves'!$D:$D,0))</f>
        <v>4</v>
      </c>
      <c r="F153">
        <f>INDEX('OLD Mission Enemy Waves'!L:L,MATCH('Enemy Waves'!$A153,'OLD Mission Enemy Waves'!$D:$D,0))</f>
        <v>5</v>
      </c>
      <c r="G153">
        <f>INDEX('OLD Mission Enemy Waves'!M:M,MATCH('Enemy Waves'!$A153,'OLD Mission Enemy Waves'!$D:$D,0))</f>
        <v>3</v>
      </c>
      <c r="H153">
        <f>INDEX('OLD Mission Enemy Waves'!N:N,MATCH('Enemy Waves'!$A153,'OLD Mission Enemy Waves'!$D:$D,0))</f>
        <v>4031</v>
      </c>
      <c r="I153">
        <f t="shared" si="42"/>
        <v>4</v>
      </c>
      <c r="J153" t="str">
        <f t="array" ref="J153">IFERROR(INDEX(ePool[Enemy ID],MATCH($G153&amp;INDEX($E153:$F153,1,INDEX(Table12[],MATCH($I153,Table12[eCount],0),MATCH(J$1,Table12[#Headers],0)))&amp;INDEX(eClassWave[],MATCH($H153,eClassWave[eClassWave],0),MATCH(J$1,eClassWave[#Headers],0)),ePool[Enemy Group ID]&amp;ePool[AffinityId]&amp;ePool[eClass],0)),"")</f>
        <v>3T_r2_Dark_Maiden_e2</v>
      </c>
      <c r="K153" s="21" t="str">
        <f t="shared" si="43"/>
        <v xml:space="preserve">, </v>
      </c>
      <c r="L153" t="str">
        <f t="array" ref="L153">IFERROR(INDEX(ePool[Enemy ID],MATCH($G153&amp;INDEX($E153:$F153,1,INDEX(Table12[],MATCH($I153,Table12[eCount],0),MATCH(L$1,Table12[#Headers],0)))&amp;INDEX(eClassWave[],MATCH($H153,eClassWave[eClassWave],0),MATCH(L$1,eClassWave[#Headers],0)),ePool[Enemy Group ID]&amp;ePool[AffinityId]&amp;ePool[eClass],0)),"")</f>
        <v>3T_r2_Light_Zealot_e2</v>
      </c>
      <c r="M153" s="21" t="str">
        <f t="shared" si="44"/>
        <v xml:space="preserve">, </v>
      </c>
      <c r="N153" t="str">
        <f t="array" ref="N153">IFERROR(INDEX(ePool[Enemy ID],MATCH($G153&amp;INDEX($E153:$F153,1,INDEX(Table12[],MATCH($I153,Table12[eCount],0),MATCH(N$1,Table12[#Headers],0)))&amp;INDEX(eClassWave[],MATCH($H153,eClassWave[eClassWave],0),MATCH(N$1,eClassWave[#Headers],0)),ePool[Enemy Group ID]&amp;ePool[AffinityId]&amp;ePool[eClass],0)),"")</f>
        <v>4T_r1_Light_Telepath_e2</v>
      </c>
      <c r="O153" s="21" t="str">
        <f t="shared" si="45"/>
        <v xml:space="preserve">, </v>
      </c>
      <c r="P153" t="str">
        <f t="array" ref="P153">IFERROR(INDEX(ePool[Enemy ID],MATCH($G153&amp;INDEX($E153:$F153,1,INDEX(Table12[],MATCH($I153,Table12[eCount],0),MATCH(P$1,Table12[#Headers],0)))&amp;INDEX(eClassWave[],MATCH($H153,eClassWave[eClassWave],0),MATCH(P$1,eClassWave[#Headers],0)),ePool[Enemy Group ID]&amp;ePool[AffinityId]&amp;ePool[eClass],0)),"")</f>
        <v>3T_r2_Dark_Maiden_e2</v>
      </c>
      <c r="Q153" s="21" t="str">
        <f t="shared" si="46"/>
        <v/>
      </c>
      <c r="R153" t="str">
        <f t="array" ref="R153">IFERROR(INDEX(ePool[Enemy ID],MATCH($G153&amp;INDEX($E153:$F153,1,INDEX(Table12[],MATCH($I153,Table12[eCount],0),MATCH(R$1,Table12[#Headers],0)))&amp;INDEX(eClassWave[],MATCH($H153,eClassWave[eClassWave],0),MATCH(R$1,eClassWave[#Headers],0)),ePool[Enemy Group ID]&amp;ePool[AffinityId]&amp;ePool[eClass],0)),"")</f>
        <v/>
      </c>
      <c r="S153" t="str">
        <f>IFERROR(INDEX(Table10[Size],MATCH(INDEX(Enemies!$X:$X,MATCH('Enemy Waves'!J153,Enemies!$A:$A,0)),Table10[ID],0)),"")</f>
        <v>S</v>
      </c>
      <c r="U153" t="str">
        <f>IFERROR(INDEX(Table10[Size],MATCH(INDEX(Enemies!$X:$X,MATCH('Enemy Waves'!L153,Enemies!$A:$A,0)),Table10[ID],0)),"")</f>
        <v>M</v>
      </c>
      <c r="W153" t="str">
        <f>IFERROR(INDEX(Table10[Size],MATCH(INDEX(Enemies!$X:$X,MATCH('Enemy Waves'!N153,Enemies!$A:$A,0)),Table10[ID],0)),"")</f>
        <v>S</v>
      </c>
      <c r="Y153" t="str">
        <f>IFERROR(INDEX(Table10[Size],MATCH(INDEX(Enemies!$X:$X,MATCH('Enemy Waves'!P153,Enemies!$A:$A,0)),Table10[ID],0)),"")</f>
        <v>S</v>
      </c>
      <c r="AA153" t="str">
        <f>IFERROR(INDEX(Table10[Size],MATCH(INDEX(Enemies!$X:$X,MATCH('Enemy Waves'!R153,Enemies!$A:$A,0)),Table10[ID],0)),"")</f>
        <v/>
      </c>
      <c r="AB153" s="52" t="str">
        <f>IF(COUNTIF(S153:AA153,"M")&gt;2,"!!!","")&amp;IFERROR(INDEX('OLD Mission Enemy Waves'!A:A,MATCH('Enemy Waves'!A153,'OLD Mission Enemy Waves'!D:D,0)),"--")</f>
        <v>51</v>
      </c>
      <c r="AC153" s="204">
        <v>51</v>
      </c>
      <c r="AD153">
        <v>3</v>
      </c>
      <c r="AE153" t="s">
        <v>14</v>
      </c>
      <c r="AF153" s="205">
        <v>4530513</v>
      </c>
    </row>
    <row r="154" spans="1:61">
      <c r="A154" s="235">
        <v>4530521</v>
      </c>
      <c r="B154" s="1" t="str">
        <f t="shared" si="40"/>
        <v>2T_r1_Light_Valkyrie_e2, 3T_r2_Dark_Maiden_e2, 4T_r1_Light_Telepath_e2, 3T_r2_Dark_Maiden_e2, 2T_r1_Light_Valkyrie_e2</v>
      </c>
      <c r="C154" s="60" t="str">
        <f t="shared" si="41"/>
        <v>5MSSSM</v>
      </c>
      <c r="E154">
        <f>INDEX('OLD Mission Enemy Waves'!K:K,MATCH('Enemy Waves'!$A154,'OLD Mission Enemy Waves'!$D:$D,0))</f>
        <v>4</v>
      </c>
      <c r="F154">
        <f>INDEX('OLD Mission Enemy Waves'!L:L,MATCH('Enemy Waves'!$A154,'OLD Mission Enemy Waves'!$D:$D,0))</f>
        <v>5</v>
      </c>
      <c r="G154">
        <f>INDEX('OLD Mission Enemy Waves'!M:M,MATCH('Enemy Waves'!$A154,'OLD Mission Enemy Waves'!$D:$D,0))</f>
        <v>3</v>
      </c>
      <c r="H154">
        <f>INDEX('OLD Mission Enemy Waves'!N:N,MATCH('Enemy Waves'!$A154,'OLD Mission Enemy Waves'!$D:$D,0))</f>
        <v>5221</v>
      </c>
      <c r="I154">
        <f t="shared" si="42"/>
        <v>5</v>
      </c>
      <c r="J154" t="str">
        <f t="array" ref="J154">IFERROR(INDEX(ePool[Enemy ID],MATCH($G154&amp;INDEX($E154:$F154,1,INDEX(Table12[],MATCH($I154,Table12[eCount],0),MATCH(J$1,Table12[#Headers],0)))&amp;INDEX(eClassWave[],MATCH($H154,eClassWave[eClassWave],0),MATCH(J$1,eClassWave[#Headers],0)),ePool[Enemy Group ID]&amp;ePool[AffinityId]&amp;ePool[eClass],0)),"")</f>
        <v>2T_r1_Light_Valkyrie_e2</v>
      </c>
      <c r="K154" s="21" t="str">
        <f t="shared" si="43"/>
        <v xml:space="preserve">, </v>
      </c>
      <c r="L154" t="str">
        <f t="array" ref="L154">IFERROR(INDEX(ePool[Enemy ID],MATCH($G154&amp;INDEX($E154:$F154,1,INDEX(Table12[],MATCH($I154,Table12[eCount],0),MATCH(L$1,Table12[#Headers],0)))&amp;INDEX(eClassWave[],MATCH($H154,eClassWave[eClassWave],0),MATCH(L$1,eClassWave[#Headers],0)),ePool[Enemy Group ID]&amp;ePool[AffinityId]&amp;ePool[eClass],0)),"")</f>
        <v>3T_r2_Dark_Maiden_e2</v>
      </c>
      <c r="M154" s="21" t="str">
        <f t="shared" si="44"/>
        <v xml:space="preserve">, </v>
      </c>
      <c r="N154" t="str">
        <f t="array" ref="N154">IFERROR(INDEX(ePool[Enemy ID],MATCH($G154&amp;INDEX($E154:$F154,1,INDEX(Table12[],MATCH($I154,Table12[eCount],0),MATCH(N$1,Table12[#Headers],0)))&amp;INDEX(eClassWave[],MATCH($H154,eClassWave[eClassWave],0),MATCH(N$1,eClassWave[#Headers],0)),ePool[Enemy Group ID]&amp;ePool[AffinityId]&amp;ePool[eClass],0)),"")</f>
        <v>4T_r1_Light_Telepath_e2</v>
      </c>
      <c r="O154" s="21" t="str">
        <f t="shared" si="45"/>
        <v xml:space="preserve">, </v>
      </c>
      <c r="P154" t="str">
        <f t="array" ref="P154">IFERROR(INDEX(ePool[Enemy ID],MATCH($G154&amp;INDEX($E154:$F154,1,INDEX(Table12[],MATCH($I154,Table12[eCount],0),MATCH(P$1,Table12[#Headers],0)))&amp;INDEX(eClassWave[],MATCH($H154,eClassWave[eClassWave],0),MATCH(P$1,eClassWave[#Headers],0)),ePool[Enemy Group ID]&amp;ePool[AffinityId]&amp;ePool[eClass],0)),"")</f>
        <v>3T_r2_Dark_Maiden_e2</v>
      </c>
      <c r="Q154" s="21" t="str">
        <f t="shared" si="46"/>
        <v xml:space="preserve">, </v>
      </c>
      <c r="R154" t="str">
        <f t="array" ref="R154">IFERROR(INDEX(ePool[Enemy ID],MATCH($G154&amp;INDEX($E154:$F154,1,INDEX(Table12[],MATCH($I154,Table12[eCount],0),MATCH(R$1,Table12[#Headers],0)))&amp;INDEX(eClassWave[],MATCH($H154,eClassWave[eClassWave],0),MATCH(R$1,eClassWave[#Headers],0)),ePool[Enemy Group ID]&amp;ePool[AffinityId]&amp;ePool[eClass],0)),"")</f>
        <v>2T_r1_Light_Valkyrie_e2</v>
      </c>
      <c r="S154" t="str">
        <f>IFERROR(INDEX(Table10[Size],MATCH(INDEX(Enemies!$X:$X,MATCH('Enemy Waves'!J154,Enemies!$A:$A,0)),Table10[ID],0)),"")</f>
        <v>M</v>
      </c>
      <c r="U154" t="str">
        <f>IFERROR(INDEX(Table10[Size],MATCH(INDEX(Enemies!$X:$X,MATCH('Enemy Waves'!L154,Enemies!$A:$A,0)),Table10[ID],0)),"")</f>
        <v>S</v>
      </c>
      <c r="W154" t="str">
        <f>IFERROR(INDEX(Table10[Size],MATCH(INDEX(Enemies!$X:$X,MATCH('Enemy Waves'!N154,Enemies!$A:$A,0)),Table10[ID],0)),"")</f>
        <v>S</v>
      </c>
      <c r="Y154" t="str">
        <f>IFERROR(INDEX(Table10[Size],MATCH(INDEX(Enemies!$X:$X,MATCH('Enemy Waves'!P154,Enemies!$A:$A,0)),Table10[ID],0)),"")</f>
        <v>S</v>
      </c>
      <c r="AA154" t="str">
        <f>IFERROR(INDEX(Table10[Size],MATCH(INDEX(Enemies!$X:$X,MATCH('Enemy Waves'!R154,Enemies!$A:$A,0)),Table10[ID],0)),"")</f>
        <v>M</v>
      </c>
      <c r="AB154" s="52" t="str">
        <f>IF(COUNTIF(S154:AA154,"M")&gt;2,"!!!","")&amp;IFERROR(INDEX('OLD Mission Enemy Waves'!A:A,MATCH('Enemy Waves'!A154,'OLD Mission Enemy Waves'!D:D,0)),"--")</f>
        <v>52</v>
      </c>
      <c r="AC154" s="87">
        <v>52</v>
      </c>
      <c r="AD154">
        <v>1</v>
      </c>
      <c r="AE154" t="s">
        <v>14</v>
      </c>
      <c r="AF154" s="205">
        <v>4530521</v>
      </c>
    </row>
    <row r="155" spans="1:61">
      <c r="A155" s="235">
        <v>4530522</v>
      </c>
      <c r="B155" s="1" t="str">
        <f t="shared" si="40"/>
        <v>2T_r1_Dark_Blade_e2, 3T_r2_Light_Zealot_e2, 2T_r1_Dark_Blade_e2</v>
      </c>
      <c r="C155" s="60" t="str">
        <f t="shared" si="41"/>
        <v>3SMS</v>
      </c>
      <c r="E155">
        <f>INDEX('OLD Mission Enemy Waves'!K:K,MATCH('Enemy Waves'!$A155,'OLD Mission Enemy Waves'!$D:$D,0))</f>
        <v>4</v>
      </c>
      <c r="F155">
        <f>INDEX('OLD Mission Enemy Waves'!L:L,MATCH('Enemy Waves'!$A155,'OLD Mission Enemy Waves'!$D:$D,0))</f>
        <v>5</v>
      </c>
      <c r="G155">
        <f>INDEX('OLD Mission Enemy Waves'!M:M,MATCH('Enemy Waves'!$A155,'OLD Mission Enemy Waves'!$D:$D,0))</f>
        <v>3</v>
      </c>
      <c r="H155">
        <f>INDEX('OLD Mission Enemy Waves'!N:N,MATCH('Enemy Waves'!$A155,'OLD Mission Enemy Waves'!$D:$D,0))</f>
        <v>3210</v>
      </c>
      <c r="I155">
        <f t="shared" si="42"/>
        <v>3</v>
      </c>
      <c r="J155" t="str">
        <f t="array" ref="J155">IFERROR(INDEX(ePool[Enemy ID],MATCH($G155&amp;INDEX($E155:$F155,1,INDEX(Table12[],MATCH($I155,Table12[eCount],0),MATCH(J$1,Table12[#Headers],0)))&amp;INDEX(eClassWave[],MATCH($H155,eClassWave[eClassWave],0),MATCH(J$1,eClassWave[#Headers],0)),ePool[Enemy Group ID]&amp;ePool[AffinityId]&amp;ePool[eClass],0)),"")</f>
        <v>2T_r1_Dark_Blade_e2</v>
      </c>
      <c r="K155" s="21" t="str">
        <f t="shared" si="43"/>
        <v xml:space="preserve">, </v>
      </c>
      <c r="L155" t="str">
        <f t="array" ref="L155">IFERROR(INDEX(ePool[Enemy ID],MATCH($G155&amp;INDEX($E155:$F155,1,INDEX(Table12[],MATCH($I155,Table12[eCount],0),MATCH(L$1,Table12[#Headers],0)))&amp;INDEX(eClassWave[],MATCH($H155,eClassWave[eClassWave],0),MATCH(L$1,eClassWave[#Headers],0)),ePool[Enemy Group ID]&amp;ePool[AffinityId]&amp;ePool[eClass],0)),"")</f>
        <v>3T_r2_Light_Zealot_e2</v>
      </c>
      <c r="M155" s="21" t="str">
        <f t="shared" si="44"/>
        <v xml:space="preserve">, </v>
      </c>
      <c r="N155" t="str">
        <f t="array" ref="N155">IFERROR(INDEX(ePool[Enemy ID],MATCH($G155&amp;INDEX($E155:$F155,1,INDEX(Table12[],MATCH($I155,Table12[eCount],0),MATCH(N$1,Table12[#Headers],0)))&amp;INDEX(eClassWave[],MATCH($H155,eClassWave[eClassWave],0),MATCH(N$1,eClassWave[#Headers],0)),ePool[Enemy Group ID]&amp;ePool[AffinityId]&amp;ePool[eClass],0)),"")</f>
        <v>2T_r1_Dark_Blade_e2</v>
      </c>
      <c r="O155" s="21" t="str">
        <f t="shared" si="45"/>
        <v/>
      </c>
      <c r="P155" t="str">
        <f t="array" ref="P155">IFERROR(INDEX(ePool[Enemy ID],MATCH($G155&amp;INDEX($E155:$F155,1,INDEX(Table12[],MATCH($I155,Table12[eCount],0),MATCH(P$1,Table12[#Headers],0)))&amp;INDEX(eClassWave[],MATCH($H155,eClassWave[eClassWave],0),MATCH(P$1,eClassWave[#Headers],0)),ePool[Enemy Group ID]&amp;ePool[AffinityId]&amp;ePool[eClass],0)),"")</f>
        <v/>
      </c>
      <c r="Q155" s="21" t="str">
        <f t="shared" si="46"/>
        <v/>
      </c>
      <c r="R155" t="str">
        <f t="array" ref="R155">IFERROR(INDEX(ePool[Enemy ID],MATCH($G155&amp;INDEX($E155:$F155,1,INDEX(Table12[],MATCH($I155,Table12[eCount],0),MATCH(R$1,Table12[#Headers],0)))&amp;INDEX(eClassWave[],MATCH($H155,eClassWave[eClassWave],0),MATCH(R$1,eClassWave[#Headers],0)),ePool[Enemy Group ID]&amp;ePool[AffinityId]&amp;ePool[eClass],0)),"")</f>
        <v/>
      </c>
      <c r="S155" t="str">
        <f>IFERROR(INDEX(Table10[Size],MATCH(INDEX(Enemies!$X:$X,MATCH('Enemy Waves'!J155,Enemies!$A:$A,0)),Table10[ID],0)),"")</f>
        <v>S</v>
      </c>
      <c r="U155" t="str">
        <f>IFERROR(INDEX(Table10[Size],MATCH(INDEX(Enemies!$X:$X,MATCH('Enemy Waves'!L155,Enemies!$A:$A,0)),Table10[ID],0)),"")</f>
        <v>M</v>
      </c>
      <c r="W155" t="str">
        <f>IFERROR(INDEX(Table10[Size],MATCH(INDEX(Enemies!$X:$X,MATCH('Enemy Waves'!N155,Enemies!$A:$A,0)),Table10[ID],0)),"")</f>
        <v>S</v>
      </c>
      <c r="Y155" t="str">
        <f>IFERROR(INDEX(Table10[Size],MATCH(INDEX(Enemies!$X:$X,MATCH('Enemy Waves'!P155,Enemies!$A:$A,0)),Table10[ID],0)),"")</f>
        <v/>
      </c>
      <c r="AA155" t="str">
        <f>IFERROR(INDEX(Table10[Size],MATCH(INDEX(Enemies!$X:$X,MATCH('Enemy Waves'!R155,Enemies!$A:$A,0)),Table10[ID],0)),"")</f>
        <v/>
      </c>
      <c r="AB155" s="52" t="str">
        <f>IF(COUNTIF(S155:AA155,"M")&gt;2,"!!!","")&amp;IFERROR(INDEX('OLD Mission Enemy Waves'!A:A,MATCH('Enemy Waves'!A155,'OLD Mission Enemy Waves'!D:D,0)),"--")</f>
        <v>52</v>
      </c>
      <c r="AC155" s="204">
        <v>52</v>
      </c>
      <c r="AD155">
        <v>2</v>
      </c>
      <c r="AE155" t="s">
        <v>14</v>
      </c>
      <c r="AF155" s="205">
        <v>4530522</v>
      </c>
    </row>
    <row r="156" spans="1:61">
      <c r="A156" s="235">
        <v>4530531</v>
      </c>
      <c r="B156" s="1" t="str">
        <f t="shared" si="40"/>
        <v>2T_r1_Dark_Blade_e2, 4T_r1_Light_Telepath_e2, 2T_r1_Dark_Blade_e2</v>
      </c>
      <c r="C156" s="60" t="str">
        <f t="shared" si="41"/>
        <v>3SSS</v>
      </c>
      <c r="E156">
        <f>INDEX('OLD Mission Enemy Waves'!K:K,MATCH('Enemy Waves'!$A156,'OLD Mission Enemy Waves'!$D:$D,0))</f>
        <v>4</v>
      </c>
      <c r="F156">
        <f>INDEX('OLD Mission Enemy Waves'!L:L,MATCH('Enemy Waves'!$A156,'OLD Mission Enemy Waves'!$D:$D,0))</f>
        <v>5</v>
      </c>
      <c r="G156">
        <f>INDEX('OLD Mission Enemy Waves'!M:M,MATCH('Enemy Waves'!$A156,'OLD Mission Enemy Waves'!$D:$D,0))</f>
        <v>3</v>
      </c>
      <c r="H156">
        <f>INDEX('OLD Mission Enemy Waves'!N:N,MATCH('Enemy Waves'!$A156,'OLD Mission Enemy Waves'!$D:$D,0))</f>
        <v>3201</v>
      </c>
      <c r="I156">
        <f t="shared" si="42"/>
        <v>3</v>
      </c>
      <c r="J156" t="str">
        <f t="array" ref="J156">IFERROR(INDEX(ePool[Enemy ID],MATCH($G156&amp;INDEX($E156:$F156,1,INDEX(Table12[],MATCH($I156,Table12[eCount],0),MATCH(J$1,Table12[#Headers],0)))&amp;INDEX(eClassWave[],MATCH($H156,eClassWave[eClassWave],0),MATCH(J$1,eClassWave[#Headers],0)),ePool[Enemy Group ID]&amp;ePool[AffinityId]&amp;ePool[eClass],0)),"")</f>
        <v>2T_r1_Dark_Blade_e2</v>
      </c>
      <c r="K156" s="21" t="str">
        <f t="shared" si="43"/>
        <v xml:space="preserve">, </v>
      </c>
      <c r="L156" t="str">
        <f t="array" ref="L156">IFERROR(INDEX(ePool[Enemy ID],MATCH($G156&amp;INDEX($E156:$F156,1,INDEX(Table12[],MATCH($I156,Table12[eCount],0),MATCH(L$1,Table12[#Headers],0)))&amp;INDEX(eClassWave[],MATCH($H156,eClassWave[eClassWave],0),MATCH(L$1,eClassWave[#Headers],0)),ePool[Enemy Group ID]&amp;ePool[AffinityId]&amp;ePool[eClass],0)),"")</f>
        <v>4T_r1_Light_Telepath_e2</v>
      </c>
      <c r="M156" s="21" t="str">
        <f t="shared" si="44"/>
        <v xml:space="preserve">, </v>
      </c>
      <c r="N156" t="str">
        <f t="array" ref="N156">IFERROR(INDEX(ePool[Enemy ID],MATCH($G156&amp;INDEX($E156:$F156,1,INDEX(Table12[],MATCH($I156,Table12[eCount],0),MATCH(N$1,Table12[#Headers],0)))&amp;INDEX(eClassWave[],MATCH($H156,eClassWave[eClassWave],0),MATCH(N$1,eClassWave[#Headers],0)),ePool[Enemy Group ID]&amp;ePool[AffinityId]&amp;ePool[eClass],0)),"")</f>
        <v>2T_r1_Dark_Blade_e2</v>
      </c>
      <c r="O156" s="21" t="str">
        <f t="shared" si="45"/>
        <v/>
      </c>
      <c r="P156" t="str">
        <f t="array" ref="P156">IFERROR(INDEX(ePool[Enemy ID],MATCH($G156&amp;INDEX($E156:$F156,1,INDEX(Table12[],MATCH($I156,Table12[eCount],0),MATCH(P$1,Table12[#Headers],0)))&amp;INDEX(eClassWave[],MATCH($H156,eClassWave[eClassWave],0),MATCH(P$1,eClassWave[#Headers],0)),ePool[Enemy Group ID]&amp;ePool[AffinityId]&amp;ePool[eClass],0)),"")</f>
        <v/>
      </c>
      <c r="Q156" s="21" t="str">
        <f t="shared" si="46"/>
        <v/>
      </c>
      <c r="R156" t="str">
        <f t="array" ref="R156">IFERROR(INDEX(ePool[Enemy ID],MATCH($G156&amp;INDEX($E156:$F156,1,INDEX(Table12[],MATCH($I156,Table12[eCount],0),MATCH(R$1,Table12[#Headers],0)))&amp;INDEX(eClassWave[],MATCH($H156,eClassWave[eClassWave],0),MATCH(R$1,eClassWave[#Headers],0)),ePool[Enemy Group ID]&amp;ePool[AffinityId]&amp;ePool[eClass],0)),"")</f>
        <v/>
      </c>
      <c r="S156" t="str">
        <f>IFERROR(INDEX(Table10[Size],MATCH(INDEX(Enemies!$X:$X,MATCH('Enemy Waves'!J156,Enemies!$A:$A,0)),Table10[ID],0)),"")</f>
        <v>S</v>
      </c>
      <c r="U156" t="str">
        <f>IFERROR(INDEX(Table10[Size],MATCH(INDEX(Enemies!$X:$X,MATCH('Enemy Waves'!L156,Enemies!$A:$A,0)),Table10[ID],0)),"")</f>
        <v>S</v>
      </c>
      <c r="W156" t="str">
        <f>IFERROR(INDEX(Table10[Size],MATCH(INDEX(Enemies!$X:$X,MATCH('Enemy Waves'!N156,Enemies!$A:$A,0)),Table10[ID],0)),"")</f>
        <v>S</v>
      </c>
      <c r="Y156" t="str">
        <f>IFERROR(INDEX(Table10[Size],MATCH(INDEX(Enemies!$X:$X,MATCH('Enemy Waves'!P156,Enemies!$A:$A,0)),Table10[ID],0)),"")</f>
        <v/>
      </c>
      <c r="AA156" t="str">
        <f>IFERROR(INDEX(Table10[Size],MATCH(INDEX(Enemies!$X:$X,MATCH('Enemy Waves'!R156,Enemies!$A:$A,0)),Table10[ID],0)),"")</f>
        <v/>
      </c>
      <c r="AB156" s="52" t="str">
        <f>IF(COUNTIF(S156:AA156,"M")&gt;2,"!!!","")&amp;IFERROR(INDEX('OLD Mission Enemy Waves'!A:A,MATCH('Enemy Waves'!A156,'OLD Mission Enemy Waves'!D:D,0)),"--")</f>
        <v>53</v>
      </c>
      <c r="AC156" s="87">
        <v>53</v>
      </c>
      <c r="AD156">
        <v>1</v>
      </c>
      <c r="AE156" t="s">
        <v>14</v>
      </c>
      <c r="AF156" s="205">
        <v>4530531</v>
      </c>
    </row>
    <row r="157" spans="1:61">
      <c r="A157" s="235">
        <v>4530532</v>
      </c>
      <c r="B157" s="1" t="str">
        <f t="shared" si="40"/>
        <v>2T_r1_Dark_Blade_e2, 4T_r1_Light_Telepath_e2, 2T_r1_Light_Valkyrie_e2, 2T_r1_Dark_Blade_e2</v>
      </c>
      <c r="C157" s="60" t="str">
        <f t="shared" si="41"/>
        <v>4SSMS</v>
      </c>
      <c r="E157">
        <f>INDEX('OLD Mission Enemy Waves'!K:K,MATCH('Enemy Waves'!$A157,'OLD Mission Enemy Waves'!$D:$D,0))</f>
        <v>4</v>
      </c>
      <c r="F157">
        <f>INDEX('OLD Mission Enemy Waves'!L:L,MATCH('Enemy Waves'!$A157,'OLD Mission Enemy Waves'!$D:$D,0))</f>
        <v>5</v>
      </c>
      <c r="G157">
        <f>INDEX('OLD Mission Enemy Waves'!M:M,MATCH('Enemy Waves'!$A157,'OLD Mission Enemy Waves'!$D:$D,0))</f>
        <v>3</v>
      </c>
      <c r="H157">
        <f>INDEX('OLD Mission Enemy Waves'!N:N,MATCH('Enemy Waves'!$A157,'OLD Mission Enemy Waves'!$D:$D,0))</f>
        <v>4301</v>
      </c>
      <c r="I157">
        <f t="shared" si="42"/>
        <v>4</v>
      </c>
      <c r="J157" t="str">
        <f t="array" ref="J157">IFERROR(INDEX(ePool[Enemy ID],MATCH($G157&amp;INDEX($E157:$F157,1,INDEX(Table12[],MATCH($I157,Table12[eCount],0),MATCH(J$1,Table12[#Headers],0)))&amp;INDEX(eClassWave[],MATCH($H157,eClassWave[eClassWave],0),MATCH(J$1,eClassWave[#Headers],0)),ePool[Enemy Group ID]&amp;ePool[AffinityId]&amp;ePool[eClass],0)),"")</f>
        <v>2T_r1_Dark_Blade_e2</v>
      </c>
      <c r="K157" s="21" t="str">
        <f t="shared" si="43"/>
        <v xml:space="preserve">, </v>
      </c>
      <c r="L157" t="str">
        <f t="array" ref="L157">IFERROR(INDEX(ePool[Enemy ID],MATCH($G157&amp;INDEX($E157:$F157,1,INDEX(Table12[],MATCH($I157,Table12[eCount],0),MATCH(L$1,Table12[#Headers],0)))&amp;INDEX(eClassWave[],MATCH($H157,eClassWave[eClassWave],0),MATCH(L$1,eClassWave[#Headers],0)),ePool[Enemy Group ID]&amp;ePool[AffinityId]&amp;ePool[eClass],0)),"")</f>
        <v>4T_r1_Light_Telepath_e2</v>
      </c>
      <c r="M157" s="21" t="str">
        <f t="shared" si="44"/>
        <v xml:space="preserve">, </v>
      </c>
      <c r="N157" t="str">
        <f t="array" ref="N157">IFERROR(INDEX(ePool[Enemy ID],MATCH($G157&amp;INDEX($E157:$F157,1,INDEX(Table12[],MATCH($I157,Table12[eCount],0),MATCH(N$1,Table12[#Headers],0)))&amp;INDEX(eClassWave[],MATCH($H157,eClassWave[eClassWave],0),MATCH(N$1,eClassWave[#Headers],0)),ePool[Enemy Group ID]&amp;ePool[AffinityId]&amp;ePool[eClass],0)),"")</f>
        <v>2T_r1_Light_Valkyrie_e2</v>
      </c>
      <c r="O157" s="21" t="str">
        <f t="shared" si="45"/>
        <v xml:space="preserve">, </v>
      </c>
      <c r="P157" t="str">
        <f t="array" ref="P157">IFERROR(INDEX(ePool[Enemy ID],MATCH($G157&amp;INDEX($E157:$F157,1,INDEX(Table12[],MATCH($I157,Table12[eCount],0),MATCH(P$1,Table12[#Headers],0)))&amp;INDEX(eClassWave[],MATCH($H157,eClassWave[eClassWave],0),MATCH(P$1,eClassWave[#Headers],0)),ePool[Enemy Group ID]&amp;ePool[AffinityId]&amp;ePool[eClass],0)),"")</f>
        <v>2T_r1_Dark_Blade_e2</v>
      </c>
      <c r="Q157" s="21" t="str">
        <f t="shared" si="46"/>
        <v/>
      </c>
      <c r="R157" t="str">
        <f t="array" ref="R157">IFERROR(INDEX(ePool[Enemy ID],MATCH($G157&amp;INDEX($E157:$F157,1,INDEX(Table12[],MATCH($I157,Table12[eCount],0),MATCH(R$1,Table12[#Headers],0)))&amp;INDEX(eClassWave[],MATCH($H157,eClassWave[eClassWave],0),MATCH(R$1,eClassWave[#Headers],0)),ePool[Enemy Group ID]&amp;ePool[AffinityId]&amp;ePool[eClass],0)),"")</f>
        <v/>
      </c>
      <c r="S157" t="str">
        <f>IFERROR(INDEX(Table10[Size],MATCH(INDEX(Enemies!$X:$X,MATCH('Enemy Waves'!J157,Enemies!$A:$A,0)),Table10[ID],0)),"")</f>
        <v>S</v>
      </c>
      <c r="U157" t="str">
        <f>IFERROR(INDEX(Table10[Size],MATCH(INDEX(Enemies!$X:$X,MATCH('Enemy Waves'!L157,Enemies!$A:$A,0)),Table10[ID],0)),"")</f>
        <v>S</v>
      </c>
      <c r="W157" t="str">
        <f>IFERROR(INDEX(Table10[Size],MATCH(INDEX(Enemies!$X:$X,MATCH('Enemy Waves'!N157,Enemies!$A:$A,0)),Table10[ID],0)),"")</f>
        <v>M</v>
      </c>
      <c r="Y157" t="str">
        <f>IFERROR(INDEX(Table10[Size],MATCH(INDEX(Enemies!$X:$X,MATCH('Enemy Waves'!P157,Enemies!$A:$A,0)),Table10[ID],0)),"")</f>
        <v>S</v>
      </c>
      <c r="AA157" t="str">
        <f>IFERROR(INDEX(Table10[Size],MATCH(INDEX(Enemies!$X:$X,MATCH('Enemy Waves'!R157,Enemies!$A:$A,0)),Table10[ID],0)),"")</f>
        <v/>
      </c>
      <c r="AB157" s="52" t="str">
        <f>IF(COUNTIF(S157:AA157,"M")&gt;2,"!!!","")&amp;IFERROR(INDEX('OLD Mission Enemy Waves'!A:A,MATCH('Enemy Waves'!A157,'OLD Mission Enemy Waves'!D:D,0)),"--")</f>
        <v>53</v>
      </c>
      <c r="AC157" s="204">
        <v>53</v>
      </c>
      <c r="AD157">
        <v>2</v>
      </c>
      <c r="AE157" t="s">
        <v>14</v>
      </c>
      <c r="AF157" s="205">
        <v>4530532</v>
      </c>
    </row>
    <row r="158" spans="1:61">
      <c r="A158" s="235">
        <v>4530533</v>
      </c>
      <c r="B158" s="1" t="str">
        <f t="shared" si="40"/>
        <v>3T_r2_Dark_Maiden_e2, 3T_r2_Light_Zealot_e2, 3T_r2_Dark_Maiden_e2</v>
      </c>
      <c r="C158" s="60" t="str">
        <f t="shared" si="41"/>
        <v>3SMS</v>
      </c>
      <c r="E158">
        <f>INDEX('OLD Mission Enemy Waves'!K:K,MATCH('Enemy Waves'!$A158,'OLD Mission Enemy Waves'!$D:$D,0))</f>
        <v>4</v>
      </c>
      <c r="F158">
        <f>INDEX('OLD Mission Enemy Waves'!L:L,MATCH('Enemy Waves'!$A158,'OLD Mission Enemy Waves'!$D:$D,0))</f>
        <v>5</v>
      </c>
      <c r="G158">
        <f>INDEX('OLD Mission Enemy Waves'!M:M,MATCH('Enemy Waves'!$A158,'OLD Mission Enemy Waves'!$D:$D,0))</f>
        <v>3</v>
      </c>
      <c r="H158">
        <f>INDEX('OLD Mission Enemy Waves'!N:N,MATCH('Enemy Waves'!$A158,'OLD Mission Enemy Waves'!$D:$D,0))</f>
        <v>3030</v>
      </c>
      <c r="I158">
        <f t="shared" si="42"/>
        <v>3</v>
      </c>
      <c r="J158" t="str">
        <f t="array" ref="J158">IFERROR(INDEX(ePool[Enemy ID],MATCH($G158&amp;INDEX($E158:$F158,1,INDEX(Table12[],MATCH($I158,Table12[eCount],0),MATCH(J$1,Table12[#Headers],0)))&amp;INDEX(eClassWave[],MATCH($H158,eClassWave[eClassWave],0),MATCH(J$1,eClassWave[#Headers],0)),ePool[Enemy Group ID]&amp;ePool[AffinityId]&amp;ePool[eClass],0)),"")</f>
        <v>3T_r2_Dark_Maiden_e2</v>
      </c>
      <c r="K158" s="21" t="str">
        <f t="shared" si="43"/>
        <v xml:space="preserve">, </v>
      </c>
      <c r="L158" t="str">
        <f t="array" ref="L158">IFERROR(INDEX(ePool[Enemy ID],MATCH($G158&amp;INDEX($E158:$F158,1,INDEX(Table12[],MATCH($I158,Table12[eCount],0),MATCH(L$1,Table12[#Headers],0)))&amp;INDEX(eClassWave[],MATCH($H158,eClassWave[eClassWave],0),MATCH(L$1,eClassWave[#Headers],0)),ePool[Enemy Group ID]&amp;ePool[AffinityId]&amp;ePool[eClass],0)),"")</f>
        <v>3T_r2_Light_Zealot_e2</v>
      </c>
      <c r="M158" s="21" t="str">
        <f t="shared" si="44"/>
        <v xml:space="preserve">, </v>
      </c>
      <c r="N158" t="str">
        <f t="array" ref="N158">IFERROR(INDEX(ePool[Enemy ID],MATCH($G158&amp;INDEX($E158:$F158,1,INDEX(Table12[],MATCH($I158,Table12[eCount],0),MATCH(N$1,Table12[#Headers],0)))&amp;INDEX(eClassWave[],MATCH($H158,eClassWave[eClassWave],0),MATCH(N$1,eClassWave[#Headers],0)),ePool[Enemy Group ID]&amp;ePool[AffinityId]&amp;ePool[eClass],0)),"")</f>
        <v>3T_r2_Dark_Maiden_e2</v>
      </c>
      <c r="O158" s="21" t="str">
        <f t="shared" si="45"/>
        <v/>
      </c>
      <c r="P158" t="str">
        <f t="array" ref="P158">IFERROR(INDEX(ePool[Enemy ID],MATCH($G158&amp;INDEX($E158:$F158,1,INDEX(Table12[],MATCH($I158,Table12[eCount],0),MATCH(P$1,Table12[#Headers],0)))&amp;INDEX(eClassWave[],MATCH($H158,eClassWave[eClassWave],0),MATCH(P$1,eClassWave[#Headers],0)),ePool[Enemy Group ID]&amp;ePool[AffinityId]&amp;ePool[eClass],0)),"")</f>
        <v/>
      </c>
      <c r="Q158" s="21" t="str">
        <f t="shared" si="46"/>
        <v/>
      </c>
      <c r="R158" t="str">
        <f t="array" ref="R158">IFERROR(INDEX(ePool[Enemy ID],MATCH($G158&amp;INDEX($E158:$F158,1,INDEX(Table12[],MATCH($I158,Table12[eCount],0),MATCH(R$1,Table12[#Headers],0)))&amp;INDEX(eClassWave[],MATCH($H158,eClassWave[eClassWave],0),MATCH(R$1,eClassWave[#Headers],0)),ePool[Enemy Group ID]&amp;ePool[AffinityId]&amp;ePool[eClass],0)),"")</f>
        <v/>
      </c>
      <c r="S158" t="str">
        <f>IFERROR(INDEX(Table10[Size],MATCH(INDEX(Enemies!$X:$X,MATCH('Enemy Waves'!J158,Enemies!$A:$A,0)),Table10[ID],0)),"")</f>
        <v>S</v>
      </c>
      <c r="U158" t="str">
        <f>IFERROR(INDEX(Table10[Size],MATCH(INDEX(Enemies!$X:$X,MATCH('Enemy Waves'!L158,Enemies!$A:$A,0)),Table10[ID],0)),"")</f>
        <v>M</v>
      </c>
      <c r="W158" t="str">
        <f>IFERROR(INDEX(Table10[Size],MATCH(INDEX(Enemies!$X:$X,MATCH('Enemy Waves'!N158,Enemies!$A:$A,0)),Table10[ID],0)),"")</f>
        <v>S</v>
      </c>
      <c r="Y158" t="str">
        <f>IFERROR(INDEX(Table10[Size],MATCH(INDEX(Enemies!$X:$X,MATCH('Enemy Waves'!P158,Enemies!$A:$A,0)),Table10[ID],0)),"")</f>
        <v/>
      </c>
      <c r="AA158" t="str">
        <f>IFERROR(INDEX(Table10[Size],MATCH(INDEX(Enemies!$X:$X,MATCH('Enemy Waves'!R158,Enemies!$A:$A,0)),Table10[ID],0)),"")</f>
        <v/>
      </c>
      <c r="AB158" s="52" t="str">
        <f>IF(COUNTIF(S158:AA158,"M")&gt;2,"!!!","")&amp;IFERROR(INDEX('OLD Mission Enemy Waves'!A:A,MATCH('Enemy Waves'!A158,'OLD Mission Enemy Waves'!D:D,0)),"--")</f>
        <v>53</v>
      </c>
      <c r="AC158" s="204">
        <v>53</v>
      </c>
      <c r="AD158">
        <v>3</v>
      </c>
      <c r="AE158" t="s">
        <v>14</v>
      </c>
      <c r="AF158" s="205">
        <v>4530533</v>
      </c>
    </row>
    <row r="159" spans="1:61">
      <c r="A159" s="235">
        <v>4530541</v>
      </c>
      <c r="B159" s="1" t="str">
        <f t="shared" si="40"/>
        <v>2T_r1_Light_Valkyrie_e2, 4T_r1_Light_Telepath_e2</v>
      </c>
      <c r="C159" s="60" t="str">
        <f t="shared" si="41"/>
        <v>2MS</v>
      </c>
      <c r="E159">
        <f>INDEX('OLD Mission Enemy Waves'!K:K,MATCH('Enemy Waves'!$A159,'OLD Mission Enemy Waves'!$D:$D,0))</f>
        <v>4</v>
      </c>
      <c r="F159">
        <f>INDEX('OLD Mission Enemy Waves'!L:L,MATCH('Enemy Waves'!$A159,'OLD Mission Enemy Waves'!$D:$D,0))</f>
        <v>5</v>
      </c>
      <c r="G159">
        <f>INDEX('OLD Mission Enemy Waves'!M:M,MATCH('Enemy Waves'!$A159,'OLD Mission Enemy Waves'!$D:$D,0))</f>
        <v>3</v>
      </c>
      <c r="H159">
        <f>INDEX('OLD Mission Enemy Waves'!N:N,MATCH('Enemy Waves'!$A159,'OLD Mission Enemy Waves'!$D:$D,0))</f>
        <v>2101</v>
      </c>
      <c r="I159">
        <f t="shared" si="42"/>
        <v>2</v>
      </c>
      <c r="J159" t="str">
        <f t="array" ref="J159">IFERROR(INDEX(ePool[Enemy ID],MATCH($G159&amp;INDEX($E159:$F159,1,INDEX(Table12[],MATCH($I159,Table12[eCount],0),MATCH(J$1,Table12[#Headers],0)))&amp;INDEX(eClassWave[],MATCH($H159,eClassWave[eClassWave],0),MATCH(J$1,eClassWave[#Headers],0)),ePool[Enemy Group ID]&amp;ePool[AffinityId]&amp;ePool[eClass],0)),"")</f>
        <v>2T_r1_Light_Valkyrie_e2</v>
      </c>
      <c r="K159" s="21" t="str">
        <f t="shared" si="43"/>
        <v xml:space="preserve">, </v>
      </c>
      <c r="L159" t="str">
        <f t="array" ref="L159">IFERROR(INDEX(ePool[Enemy ID],MATCH($G159&amp;INDEX($E159:$F159,1,INDEX(Table12[],MATCH($I159,Table12[eCount],0),MATCH(L$1,Table12[#Headers],0)))&amp;INDEX(eClassWave[],MATCH($H159,eClassWave[eClassWave],0),MATCH(L$1,eClassWave[#Headers],0)),ePool[Enemy Group ID]&amp;ePool[AffinityId]&amp;ePool[eClass],0)),"")</f>
        <v>4T_r1_Light_Telepath_e2</v>
      </c>
      <c r="M159" s="21" t="str">
        <f t="shared" si="44"/>
        <v/>
      </c>
      <c r="N159" t="str">
        <f t="array" ref="N159">IFERROR(INDEX(ePool[Enemy ID],MATCH($G159&amp;INDEX($E159:$F159,1,INDEX(Table12[],MATCH($I159,Table12[eCount],0),MATCH(N$1,Table12[#Headers],0)))&amp;INDEX(eClassWave[],MATCH($H159,eClassWave[eClassWave],0),MATCH(N$1,eClassWave[#Headers],0)),ePool[Enemy Group ID]&amp;ePool[AffinityId]&amp;ePool[eClass],0)),"")</f>
        <v/>
      </c>
      <c r="O159" s="21" t="str">
        <f t="shared" si="45"/>
        <v/>
      </c>
      <c r="P159" t="str">
        <f t="array" ref="P159">IFERROR(INDEX(ePool[Enemy ID],MATCH($G159&amp;INDEX($E159:$F159,1,INDEX(Table12[],MATCH($I159,Table12[eCount],0),MATCH(P$1,Table12[#Headers],0)))&amp;INDEX(eClassWave[],MATCH($H159,eClassWave[eClassWave],0),MATCH(P$1,eClassWave[#Headers],0)),ePool[Enemy Group ID]&amp;ePool[AffinityId]&amp;ePool[eClass],0)),"")</f>
        <v/>
      </c>
      <c r="Q159" s="21" t="str">
        <f t="shared" si="46"/>
        <v/>
      </c>
      <c r="R159" t="str">
        <f t="array" ref="R159">IFERROR(INDEX(ePool[Enemy ID],MATCH($G159&amp;INDEX($E159:$F159,1,INDEX(Table12[],MATCH($I159,Table12[eCount],0),MATCH(R$1,Table12[#Headers],0)))&amp;INDEX(eClassWave[],MATCH($H159,eClassWave[eClassWave],0),MATCH(R$1,eClassWave[#Headers],0)),ePool[Enemy Group ID]&amp;ePool[AffinityId]&amp;ePool[eClass],0)),"")</f>
        <v/>
      </c>
      <c r="S159" t="str">
        <f>IFERROR(INDEX(Table10[Size],MATCH(INDEX(Enemies!$X:$X,MATCH('Enemy Waves'!J159,Enemies!$A:$A,0)),Table10[ID],0)),"")</f>
        <v>M</v>
      </c>
      <c r="U159" t="str">
        <f>IFERROR(INDEX(Table10[Size],MATCH(INDEX(Enemies!$X:$X,MATCH('Enemy Waves'!L159,Enemies!$A:$A,0)),Table10[ID],0)),"")</f>
        <v>S</v>
      </c>
      <c r="W159" t="str">
        <f>IFERROR(INDEX(Table10[Size],MATCH(INDEX(Enemies!$X:$X,MATCH('Enemy Waves'!N159,Enemies!$A:$A,0)),Table10[ID],0)),"")</f>
        <v/>
      </c>
      <c r="Y159" t="str">
        <f>IFERROR(INDEX(Table10[Size],MATCH(INDEX(Enemies!$X:$X,MATCH('Enemy Waves'!P159,Enemies!$A:$A,0)),Table10[ID],0)),"")</f>
        <v/>
      </c>
      <c r="AA159" t="str">
        <f>IFERROR(INDEX(Table10[Size],MATCH(INDEX(Enemies!$X:$X,MATCH('Enemy Waves'!R159,Enemies!$A:$A,0)),Table10[ID],0)),"")</f>
        <v/>
      </c>
      <c r="AB159" s="52" t="str">
        <f>IF(COUNTIF(S159:AA159,"M")&gt;2,"!!!","")&amp;IFERROR(INDEX('OLD Mission Enemy Waves'!A:A,MATCH('Enemy Waves'!A159,'OLD Mission Enemy Waves'!D:D,0)),"--")</f>
        <v>54</v>
      </c>
      <c r="AC159" s="87">
        <v>54</v>
      </c>
      <c r="AD159">
        <v>1</v>
      </c>
      <c r="AE159" t="s">
        <v>14</v>
      </c>
      <c r="AF159" s="205">
        <v>4530541</v>
      </c>
    </row>
    <row r="160" spans="1:61">
      <c r="A160" s="235">
        <v>4530542</v>
      </c>
      <c r="B160" s="1" t="str">
        <f t="shared" si="40"/>
        <v>2T_r1_Light_Valkyrie_e2, 3T_r2_Light_Zealot_e2</v>
      </c>
      <c r="C160" s="60" t="str">
        <f t="shared" si="41"/>
        <v>2MM</v>
      </c>
      <c r="E160">
        <f>INDEX('OLD Mission Enemy Waves'!K:K,MATCH('Enemy Waves'!$A160,'OLD Mission Enemy Waves'!$D:$D,0))</f>
        <v>4</v>
      </c>
      <c r="F160">
        <f>INDEX('OLD Mission Enemy Waves'!L:L,MATCH('Enemy Waves'!$A160,'OLD Mission Enemy Waves'!$D:$D,0))</f>
        <v>5</v>
      </c>
      <c r="G160">
        <f>INDEX('OLD Mission Enemy Waves'!M:M,MATCH('Enemy Waves'!$A160,'OLD Mission Enemy Waves'!$D:$D,0))</f>
        <v>3</v>
      </c>
      <c r="H160">
        <f>INDEX('OLD Mission Enemy Waves'!N:N,MATCH('Enemy Waves'!$A160,'OLD Mission Enemy Waves'!$D:$D,0))</f>
        <v>2110</v>
      </c>
      <c r="I160">
        <f t="shared" si="42"/>
        <v>2</v>
      </c>
      <c r="J160" t="str">
        <f t="array" ref="J160">IFERROR(INDEX(ePool[Enemy ID],MATCH($G160&amp;INDEX($E160:$F160,1,INDEX(Table12[],MATCH($I160,Table12[eCount],0),MATCH(J$1,Table12[#Headers],0)))&amp;INDEX(eClassWave[],MATCH($H160,eClassWave[eClassWave],0),MATCH(J$1,eClassWave[#Headers],0)),ePool[Enemy Group ID]&amp;ePool[AffinityId]&amp;ePool[eClass],0)),"")</f>
        <v>2T_r1_Light_Valkyrie_e2</v>
      </c>
      <c r="K160" s="21" t="str">
        <f t="shared" si="43"/>
        <v xml:space="preserve">, </v>
      </c>
      <c r="L160" t="str">
        <f t="array" ref="L160">IFERROR(INDEX(ePool[Enemy ID],MATCH($G160&amp;INDEX($E160:$F160,1,INDEX(Table12[],MATCH($I160,Table12[eCount],0),MATCH(L$1,Table12[#Headers],0)))&amp;INDEX(eClassWave[],MATCH($H160,eClassWave[eClassWave],0),MATCH(L$1,eClassWave[#Headers],0)),ePool[Enemy Group ID]&amp;ePool[AffinityId]&amp;ePool[eClass],0)),"")</f>
        <v>3T_r2_Light_Zealot_e2</v>
      </c>
      <c r="M160" s="21" t="str">
        <f t="shared" si="44"/>
        <v/>
      </c>
      <c r="N160" t="str">
        <f t="array" ref="N160">IFERROR(INDEX(ePool[Enemy ID],MATCH($G160&amp;INDEX($E160:$F160,1,INDEX(Table12[],MATCH($I160,Table12[eCount],0),MATCH(N$1,Table12[#Headers],0)))&amp;INDEX(eClassWave[],MATCH($H160,eClassWave[eClassWave],0),MATCH(N$1,eClassWave[#Headers],0)),ePool[Enemy Group ID]&amp;ePool[AffinityId]&amp;ePool[eClass],0)),"")</f>
        <v/>
      </c>
      <c r="O160" s="21" t="str">
        <f t="shared" si="45"/>
        <v/>
      </c>
      <c r="P160" t="str">
        <f t="array" ref="P160">IFERROR(INDEX(ePool[Enemy ID],MATCH($G160&amp;INDEX($E160:$F160,1,INDEX(Table12[],MATCH($I160,Table12[eCount],0),MATCH(P$1,Table12[#Headers],0)))&amp;INDEX(eClassWave[],MATCH($H160,eClassWave[eClassWave],0),MATCH(P$1,eClassWave[#Headers],0)),ePool[Enemy Group ID]&amp;ePool[AffinityId]&amp;ePool[eClass],0)),"")</f>
        <v/>
      </c>
      <c r="Q160" s="21" t="str">
        <f t="shared" si="46"/>
        <v/>
      </c>
      <c r="R160" t="str">
        <f t="array" ref="R160">IFERROR(INDEX(ePool[Enemy ID],MATCH($G160&amp;INDEX($E160:$F160,1,INDEX(Table12[],MATCH($I160,Table12[eCount],0),MATCH(R$1,Table12[#Headers],0)))&amp;INDEX(eClassWave[],MATCH($H160,eClassWave[eClassWave],0),MATCH(R$1,eClassWave[#Headers],0)),ePool[Enemy Group ID]&amp;ePool[AffinityId]&amp;ePool[eClass],0)),"")</f>
        <v/>
      </c>
      <c r="S160" t="str">
        <f>IFERROR(INDEX(Table10[Size],MATCH(INDEX(Enemies!$X:$X,MATCH('Enemy Waves'!J160,Enemies!$A:$A,0)),Table10[ID],0)),"")</f>
        <v>M</v>
      </c>
      <c r="U160" t="str">
        <f>IFERROR(INDEX(Table10[Size],MATCH(INDEX(Enemies!$X:$X,MATCH('Enemy Waves'!L160,Enemies!$A:$A,0)),Table10[ID],0)),"")</f>
        <v>M</v>
      </c>
      <c r="W160" t="str">
        <f>IFERROR(INDEX(Table10[Size],MATCH(INDEX(Enemies!$X:$X,MATCH('Enemy Waves'!N160,Enemies!$A:$A,0)),Table10[ID],0)),"")</f>
        <v/>
      </c>
      <c r="Y160" t="str">
        <f>IFERROR(INDEX(Table10[Size],MATCH(INDEX(Enemies!$X:$X,MATCH('Enemy Waves'!P160,Enemies!$A:$A,0)),Table10[ID],0)),"")</f>
        <v/>
      </c>
      <c r="AA160" t="str">
        <f>IFERROR(INDEX(Table10[Size],MATCH(INDEX(Enemies!$X:$X,MATCH('Enemy Waves'!R160,Enemies!$A:$A,0)),Table10[ID],0)),"")</f>
        <v/>
      </c>
      <c r="AB160" s="52" t="str">
        <f>IF(COUNTIF(S160:AA160,"M")&gt;2,"!!!","")&amp;IFERROR(INDEX('OLD Mission Enemy Waves'!A:A,MATCH('Enemy Waves'!A160,'OLD Mission Enemy Waves'!D:D,0)),"--")</f>
        <v>54</v>
      </c>
      <c r="AC160" s="204">
        <v>54</v>
      </c>
      <c r="AD160">
        <v>2</v>
      </c>
      <c r="AE160" t="s">
        <v>14</v>
      </c>
      <c r="AF160" s="205">
        <v>4530542</v>
      </c>
    </row>
    <row r="161" spans="1:32">
      <c r="A161" s="235">
        <v>4530543</v>
      </c>
      <c r="B161" s="1" t="str">
        <f t="shared" si="40"/>
        <v>4T_r1_Light_Telepath_e2, 3T_r2_Dark_Maiden_e2, 2T_r1_Light_Valkyrie_e2, 3T_r2_Dark_Maiden_e2, 4T_r1_Light_Telepath_e2</v>
      </c>
      <c r="C161" s="60" t="str">
        <f t="shared" si="41"/>
        <v>5SSMSS</v>
      </c>
      <c r="E161">
        <f>INDEX('OLD Mission Enemy Waves'!K:K,MATCH('Enemy Waves'!$A161,'OLD Mission Enemy Waves'!$D:$D,0))</f>
        <v>4</v>
      </c>
      <c r="F161">
        <f>INDEX('OLD Mission Enemy Waves'!L:L,MATCH('Enemy Waves'!$A161,'OLD Mission Enemy Waves'!$D:$D,0))</f>
        <v>5</v>
      </c>
      <c r="G161">
        <f>INDEX('OLD Mission Enemy Waves'!M:M,MATCH('Enemy Waves'!$A161,'OLD Mission Enemy Waves'!$D:$D,0))</f>
        <v>3</v>
      </c>
      <c r="H161">
        <f>INDEX('OLD Mission Enemy Waves'!N:N,MATCH('Enemy Waves'!$A161,'OLD Mission Enemy Waves'!$D:$D,0))</f>
        <v>5122</v>
      </c>
      <c r="I161">
        <f t="shared" si="42"/>
        <v>5</v>
      </c>
      <c r="J161" t="str">
        <f t="array" ref="J161">IFERROR(INDEX(ePool[Enemy ID],MATCH($G161&amp;INDEX($E161:$F161,1,INDEX(Table12[],MATCH($I161,Table12[eCount],0),MATCH(J$1,Table12[#Headers],0)))&amp;INDEX(eClassWave[],MATCH($H161,eClassWave[eClassWave],0),MATCH(J$1,eClassWave[#Headers],0)),ePool[Enemy Group ID]&amp;ePool[AffinityId]&amp;ePool[eClass],0)),"")</f>
        <v>4T_r1_Light_Telepath_e2</v>
      </c>
      <c r="K161" s="21" t="str">
        <f t="shared" si="43"/>
        <v xml:space="preserve">, </v>
      </c>
      <c r="L161" t="str">
        <f t="array" ref="L161">IFERROR(INDEX(ePool[Enemy ID],MATCH($G161&amp;INDEX($E161:$F161,1,INDEX(Table12[],MATCH($I161,Table12[eCount],0),MATCH(L$1,Table12[#Headers],0)))&amp;INDEX(eClassWave[],MATCH($H161,eClassWave[eClassWave],0),MATCH(L$1,eClassWave[#Headers],0)),ePool[Enemy Group ID]&amp;ePool[AffinityId]&amp;ePool[eClass],0)),"")</f>
        <v>3T_r2_Dark_Maiden_e2</v>
      </c>
      <c r="M161" s="21" t="str">
        <f t="shared" si="44"/>
        <v xml:space="preserve">, </v>
      </c>
      <c r="N161" t="str">
        <f t="array" ref="N161">IFERROR(INDEX(ePool[Enemy ID],MATCH($G161&amp;INDEX($E161:$F161,1,INDEX(Table12[],MATCH($I161,Table12[eCount],0),MATCH(N$1,Table12[#Headers],0)))&amp;INDEX(eClassWave[],MATCH($H161,eClassWave[eClassWave],0),MATCH(N$1,eClassWave[#Headers],0)),ePool[Enemy Group ID]&amp;ePool[AffinityId]&amp;ePool[eClass],0)),"")</f>
        <v>2T_r1_Light_Valkyrie_e2</v>
      </c>
      <c r="O161" s="21" t="str">
        <f t="shared" si="45"/>
        <v xml:space="preserve">, </v>
      </c>
      <c r="P161" t="str">
        <f t="array" ref="P161">IFERROR(INDEX(ePool[Enemy ID],MATCH($G161&amp;INDEX($E161:$F161,1,INDEX(Table12[],MATCH($I161,Table12[eCount],0),MATCH(P$1,Table12[#Headers],0)))&amp;INDEX(eClassWave[],MATCH($H161,eClassWave[eClassWave],0),MATCH(P$1,eClassWave[#Headers],0)),ePool[Enemy Group ID]&amp;ePool[AffinityId]&amp;ePool[eClass],0)),"")</f>
        <v>3T_r2_Dark_Maiden_e2</v>
      </c>
      <c r="Q161" s="21" t="str">
        <f t="shared" si="46"/>
        <v xml:space="preserve">, </v>
      </c>
      <c r="R161" t="str">
        <f t="array" ref="R161">IFERROR(INDEX(ePool[Enemy ID],MATCH($G161&amp;INDEX($E161:$F161,1,INDEX(Table12[],MATCH($I161,Table12[eCount],0),MATCH(R$1,Table12[#Headers],0)))&amp;INDEX(eClassWave[],MATCH($H161,eClassWave[eClassWave],0),MATCH(R$1,eClassWave[#Headers],0)),ePool[Enemy Group ID]&amp;ePool[AffinityId]&amp;ePool[eClass],0)),"")</f>
        <v>4T_r1_Light_Telepath_e2</v>
      </c>
      <c r="S161" t="str">
        <f>IFERROR(INDEX(Table10[Size],MATCH(INDEX(Enemies!$X:$X,MATCH('Enemy Waves'!J161,Enemies!$A:$A,0)),Table10[ID],0)),"")</f>
        <v>S</v>
      </c>
      <c r="U161" t="str">
        <f>IFERROR(INDEX(Table10[Size],MATCH(INDEX(Enemies!$X:$X,MATCH('Enemy Waves'!L161,Enemies!$A:$A,0)),Table10[ID],0)),"")</f>
        <v>S</v>
      </c>
      <c r="W161" t="str">
        <f>IFERROR(INDEX(Table10[Size],MATCH(INDEX(Enemies!$X:$X,MATCH('Enemy Waves'!N161,Enemies!$A:$A,0)),Table10[ID],0)),"")</f>
        <v>M</v>
      </c>
      <c r="Y161" t="str">
        <f>IFERROR(INDEX(Table10[Size],MATCH(INDEX(Enemies!$X:$X,MATCH('Enemy Waves'!P161,Enemies!$A:$A,0)),Table10[ID],0)),"")</f>
        <v>S</v>
      </c>
      <c r="AA161" t="str">
        <f>IFERROR(INDEX(Table10[Size],MATCH(INDEX(Enemies!$X:$X,MATCH('Enemy Waves'!R161,Enemies!$A:$A,0)),Table10[ID],0)),"")</f>
        <v>S</v>
      </c>
      <c r="AB161" s="52" t="str">
        <f>IF(COUNTIF(S161:AA161,"M")&gt;2,"!!!","")&amp;IFERROR(INDEX('OLD Mission Enemy Waves'!A:A,MATCH('Enemy Waves'!A161,'OLD Mission Enemy Waves'!D:D,0)),"--")</f>
        <v>54</v>
      </c>
      <c r="AC161" s="204">
        <v>54</v>
      </c>
      <c r="AD161">
        <v>3</v>
      </c>
      <c r="AE161" t="s">
        <v>14</v>
      </c>
      <c r="AF161" s="205">
        <v>4530543</v>
      </c>
    </row>
    <row r="162" spans="1:32">
      <c r="A162" s="235">
        <v>4530544</v>
      </c>
      <c r="B162" s="1" t="str">
        <f t="shared" si="40"/>
        <v>4T_r1_Dark_SoulGuardian_e2, 4T_r1_Light_Telepath_e2, 4T_r1_Light_Telepath_e2, 4T_r1_Dark_SoulGuardian_e2</v>
      </c>
      <c r="C162" s="60" t="str">
        <f t="shared" si="41"/>
        <v>4SSSS</v>
      </c>
      <c r="E162">
        <f>INDEX('OLD Mission Enemy Waves'!K:K,MATCH('Enemy Waves'!$A162,'OLD Mission Enemy Waves'!$D:$D,0))</f>
        <v>4</v>
      </c>
      <c r="F162">
        <f>INDEX('OLD Mission Enemy Waves'!L:L,MATCH('Enemy Waves'!$A162,'OLD Mission Enemy Waves'!$D:$D,0))</f>
        <v>5</v>
      </c>
      <c r="G162">
        <f>INDEX('OLD Mission Enemy Waves'!M:M,MATCH('Enemy Waves'!$A162,'OLD Mission Enemy Waves'!$D:$D,0))</f>
        <v>3</v>
      </c>
      <c r="H162">
        <f>INDEX('OLD Mission Enemy Waves'!N:N,MATCH('Enemy Waves'!$A162,'OLD Mission Enemy Waves'!$D:$D,0))</f>
        <v>4004</v>
      </c>
      <c r="I162">
        <f t="shared" si="42"/>
        <v>4</v>
      </c>
      <c r="J162" t="str">
        <f t="array" ref="J162">IFERROR(INDEX(ePool[Enemy ID],MATCH($G162&amp;INDEX($E162:$F162,1,INDEX(Table12[],MATCH($I162,Table12[eCount],0),MATCH(J$1,Table12[#Headers],0)))&amp;INDEX(eClassWave[],MATCH($H162,eClassWave[eClassWave],0),MATCH(J$1,eClassWave[#Headers],0)),ePool[Enemy Group ID]&amp;ePool[AffinityId]&amp;ePool[eClass],0)),"")</f>
        <v>4T_r1_Dark_SoulGuardian_e2</v>
      </c>
      <c r="K162" s="21" t="str">
        <f t="shared" si="43"/>
        <v xml:space="preserve">, </v>
      </c>
      <c r="L162" t="str">
        <f t="array" ref="L162">IFERROR(INDEX(ePool[Enemy ID],MATCH($G162&amp;INDEX($E162:$F162,1,INDEX(Table12[],MATCH($I162,Table12[eCount],0),MATCH(L$1,Table12[#Headers],0)))&amp;INDEX(eClassWave[],MATCH($H162,eClassWave[eClassWave],0),MATCH(L$1,eClassWave[#Headers],0)),ePool[Enemy Group ID]&amp;ePool[AffinityId]&amp;ePool[eClass],0)),"")</f>
        <v>4T_r1_Light_Telepath_e2</v>
      </c>
      <c r="M162" s="21" t="str">
        <f t="shared" si="44"/>
        <v xml:space="preserve">, </v>
      </c>
      <c r="N162" t="str">
        <f t="array" ref="N162">IFERROR(INDEX(ePool[Enemy ID],MATCH($G162&amp;INDEX($E162:$F162,1,INDEX(Table12[],MATCH($I162,Table12[eCount],0),MATCH(N$1,Table12[#Headers],0)))&amp;INDEX(eClassWave[],MATCH($H162,eClassWave[eClassWave],0),MATCH(N$1,eClassWave[#Headers],0)),ePool[Enemy Group ID]&amp;ePool[AffinityId]&amp;ePool[eClass],0)),"")</f>
        <v>4T_r1_Light_Telepath_e2</v>
      </c>
      <c r="O162" s="21" t="str">
        <f t="shared" si="45"/>
        <v xml:space="preserve">, </v>
      </c>
      <c r="P162" t="str">
        <f t="array" ref="P162">IFERROR(INDEX(ePool[Enemy ID],MATCH($G162&amp;INDEX($E162:$F162,1,INDEX(Table12[],MATCH($I162,Table12[eCount],0),MATCH(P$1,Table12[#Headers],0)))&amp;INDEX(eClassWave[],MATCH($H162,eClassWave[eClassWave],0),MATCH(P$1,eClassWave[#Headers],0)),ePool[Enemy Group ID]&amp;ePool[AffinityId]&amp;ePool[eClass],0)),"")</f>
        <v>4T_r1_Dark_SoulGuardian_e2</v>
      </c>
      <c r="Q162" s="21" t="str">
        <f t="shared" si="46"/>
        <v/>
      </c>
      <c r="R162" t="str">
        <f t="array" ref="R162">IFERROR(INDEX(ePool[Enemy ID],MATCH($G162&amp;INDEX($E162:$F162,1,INDEX(Table12[],MATCH($I162,Table12[eCount],0),MATCH(R$1,Table12[#Headers],0)))&amp;INDEX(eClassWave[],MATCH($H162,eClassWave[eClassWave],0),MATCH(R$1,eClassWave[#Headers],0)),ePool[Enemy Group ID]&amp;ePool[AffinityId]&amp;ePool[eClass],0)),"")</f>
        <v/>
      </c>
      <c r="S162" t="str">
        <f>IFERROR(INDEX(Table10[Size],MATCH(INDEX(Enemies!$X:$X,MATCH('Enemy Waves'!J162,Enemies!$A:$A,0)),Table10[ID],0)),"")</f>
        <v>S</v>
      </c>
      <c r="U162" t="str">
        <f>IFERROR(INDEX(Table10[Size],MATCH(INDEX(Enemies!$X:$X,MATCH('Enemy Waves'!L162,Enemies!$A:$A,0)),Table10[ID],0)),"")</f>
        <v>S</v>
      </c>
      <c r="W162" t="str">
        <f>IFERROR(INDEX(Table10[Size],MATCH(INDEX(Enemies!$X:$X,MATCH('Enemy Waves'!N162,Enemies!$A:$A,0)),Table10[ID],0)),"")</f>
        <v>S</v>
      </c>
      <c r="Y162" t="str">
        <f>IFERROR(INDEX(Table10[Size],MATCH(INDEX(Enemies!$X:$X,MATCH('Enemy Waves'!P162,Enemies!$A:$A,0)),Table10[ID],0)),"")</f>
        <v>S</v>
      </c>
      <c r="AA162" t="str">
        <f>IFERROR(INDEX(Table10[Size],MATCH(INDEX(Enemies!$X:$X,MATCH('Enemy Waves'!R162,Enemies!$A:$A,0)),Table10[ID],0)),"")</f>
        <v/>
      </c>
      <c r="AB162" s="52" t="str">
        <f>IF(COUNTIF(S162:AA162,"M")&gt;2,"!!!","")&amp;IFERROR(INDEX('OLD Mission Enemy Waves'!A:A,MATCH('Enemy Waves'!A162,'OLD Mission Enemy Waves'!D:D,0)),"--")</f>
        <v>54</v>
      </c>
      <c r="AC162" s="204">
        <v>54</v>
      </c>
      <c r="AD162">
        <v>4</v>
      </c>
      <c r="AE162" t="s">
        <v>14</v>
      </c>
      <c r="AF162" s="205">
        <v>4530544</v>
      </c>
    </row>
    <row r="163" spans="1:32">
      <c r="A163" s="235">
        <v>3130551</v>
      </c>
      <c r="B163" s="1" t="str">
        <f t="shared" si="40"/>
        <v>2T_r1_Water_Reaver_e2, 3T_r2_Fire_EmberMage_e2, 2T_r1_Water_Reaver_e2, 3T_r2_Fire_EmberMage_e2, 2T_r1_Water_Reaver_e2</v>
      </c>
      <c r="C163" s="60" t="str">
        <f t="shared" si="41"/>
        <v>5SSSSS</v>
      </c>
      <c r="E163">
        <f>INDEX('OLD Mission Enemy Waves'!K:K,MATCH('Enemy Waves'!$A163,'OLD Mission Enemy Waves'!$D:$D,0))</f>
        <v>3</v>
      </c>
      <c r="F163">
        <f>INDEX('OLD Mission Enemy Waves'!L:L,MATCH('Enemy Waves'!$A163,'OLD Mission Enemy Waves'!$D:$D,0))</f>
        <v>1</v>
      </c>
      <c r="G163">
        <f>INDEX('OLD Mission Enemy Waves'!M:M,MATCH('Enemy Waves'!$A163,'OLD Mission Enemy Waves'!$D:$D,0))</f>
        <v>3</v>
      </c>
      <c r="H163">
        <f>INDEX('OLD Mission Enemy Waves'!N:N,MATCH('Enemy Waves'!$A163,'OLD Mission Enemy Waves'!$D:$D,0))</f>
        <v>5320</v>
      </c>
      <c r="I163">
        <f t="shared" si="42"/>
        <v>5</v>
      </c>
      <c r="J163" t="str">
        <f t="array" ref="J163">IFERROR(INDEX(ePool[Enemy ID],MATCH($G163&amp;INDEX($E163:$F163,1,INDEX(Table12[],MATCH($I163,Table12[eCount],0),MATCH(J$1,Table12[#Headers],0)))&amp;INDEX(eClassWave[],MATCH($H163,eClassWave[eClassWave],0),MATCH(J$1,eClassWave[#Headers],0)),ePool[Enemy Group ID]&amp;ePool[AffinityId]&amp;ePool[eClass],0)),"")</f>
        <v>2T_r1_Water_Reaver_e2</v>
      </c>
      <c r="K163" s="21" t="str">
        <f t="shared" si="43"/>
        <v xml:space="preserve">, </v>
      </c>
      <c r="L163" t="str">
        <f t="array" ref="L163">IFERROR(INDEX(ePool[Enemy ID],MATCH($G163&amp;INDEX($E163:$F163,1,INDEX(Table12[],MATCH($I163,Table12[eCount],0),MATCH(L$1,Table12[#Headers],0)))&amp;INDEX(eClassWave[],MATCH($H163,eClassWave[eClassWave],0),MATCH(L$1,eClassWave[#Headers],0)),ePool[Enemy Group ID]&amp;ePool[AffinityId]&amp;ePool[eClass],0)),"")</f>
        <v>3T_r2_Fire_EmberMage_e2</v>
      </c>
      <c r="M163" s="21" t="str">
        <f t="shared" si="44"/>
        <v xml:space="preserve">, </v>
      </c>
      <c r="N163" t="str">
        <f t="array" ref="N163">IFERROR(INDEX(ePool[Enemy ID],MATCH($G163&amp;INDEX($E163:$F163,1,INDEX(Table12[],MATCH($I163,Table12[eCount],0),MATCH(N$1,Table12[#Headers],0)))&amp;INDEX(eClassWave[],MATCH($H163,eClassWave[eClassWave],0),MATCH(N$1,eClassWave[#Headers],0)),ePool[Enemy Group ID]&amp;ePool[AffinityId]&amp;ePool[eClass],0)),"")</f>
        <v>2T_r1_Water_Reaver_e2</v>
      </c>
      <c r="O163" s="21" t="str">
        <f t="shared" si="45"/>
        <v xml:space="preserve">, </v>
      </c>
      <c r="P163" t="str">
        <f t="array" ref="P163">IFERROR(INDEX(ePool[Enemy ID],MATCH($G163&amp;INDEX($E163:$F163,1,INDEX(Table12[],MATCH($I163,Table12[eCount],0),MATCH(P$1,Table12[#Headers],0)))&amp;INDEX(eClassWave[],MATCH($H163,eClassWave[eClassWave],0),MATCH(P$1,eClassWave[#Headers],0)),ePool[Enemy Group ID]&amp;ePool[AffinityId]&amp;ePool[eClass],0)),"")</f>
        <v>3T_r2_Fire_EmberMage_e2</v>
      </c>
      <c r="Q163" s="21" t="str">
        <f t="shared" si="46"/>
        <v xml:space="preserve">, </v>
      </c>
      <c r="R163" t="str">
        <f t="array" ref="R163">IFERROR(INDEX(ePool[Enemy ID],MATCH($G163&amp;INDEX($E163:$F163,1,INDEX(Table12[],MATCH($I163,Table12[eCount],0),MATCH(R$1,Table12[#Headers],0)))&amp;INDEX(eClassWave[],MATCH($H163,eClassWave[eClassWave],0),MATCH(R$1,eClassWave[#Headers],0)),ePool[Enemy Group ID]&amp;ePool[AffinityId]&amp;ePool[eClass],0)),"")</f>
        <v>2T_r1_Water_Reaver_e2</v>
      </c>
      <c r="S163" t="str">
        <f>IFERROR(INDEX(Table10[Size],MATCH(INDEX(Enemies!$X:$X,MATCH('Enemy Waves'!J163,Enemies!$A:$A,0)),Table10[ID],0)),"")</f>
        <v>S</v>
      </c>
      <c r="U163" t="str">
        <f>IFERROR(INDEX(Table10[Size],MATCH(INDEX(Enemies!$X:$X,MATCH('Enemy Waves'!L163,Enemies!$A:$A,0)),Table10[ID],0)),"")</f>
        <v>S</v>
      </c>
      <c r="W163" t="str">
        <f>IFERROR(INDEX(Table10[Size],MATCH(INDEX(Enemies!$X:$X,MATCH('Enemy Waves'!N163,Enemies!$A:$A,0)),Table10[ID],0)),"")</f>
        <v>S</v>
      </c>
      <c r="Y163" t="str">
        <f>IFERROR(INDEX(Table10[Size],MATCH(INDEX(Enemies!$X:$X,MATCH('Enemy Waves'!P163,Enemies!$A:$A,0)),Table10[ID],0)),"")</f>
        <v>S</v>
      </c>
      <c r="AA163" t="str">
        <f>IFERROR(INDEX(Table10[Size],MATCH(INDEX(Enemies!$X:$X,MATCH('Enemy Waves'!R163,Enemies!$A:$A,0)),Table10[ID],0)),"")</f>
        <v>S</v>
      </c>
      <c r="AB163" s="52" t="str">
        <f>IF(COUNTIF(S163:AA163,"M")&gt;2,"!!!","")&amp;IFERROR(INDEX('OLD Mission Enemy Waves'!A:A,MATCH('Enemy Waves'!A163,'OLD Mission Enemy Waves'!D:D,0)),"--")</f>
        <v>55</v>
      </c>
      <c r="AC163" s="87">
        <v>55</v>
      </c>
      <c r="AD163">
        <v>1</v>
      </c>
      <c r="AE163" t="s">
        <v>14</v>
      </c>
      <c r="AF163" s="205">
        <v>3130551</v>
      </c>
    </row>
    <row r="164" spans="1:32">
      <c r="A164" s="235">
        <v>3130552</v>
      </c>
      <c r="B164" s="1" t="str">
        <f t="shared" si="40"/>
        <v>2T_r1_Fire_Knight_e2, 3T_r2_Water_Wizard_e2, 2T_r1_Fire_Knight_e2</v>
      </c>
      <c r="C164" s="60" t="str">
        <f t="shared" si="41"/>
        <v>3MSM</v>
      </c>
      <c r="E164">
        <f>INDEX('OLD Mission Enemy Waves'!K:K,MATCH('Enemy Waves'!$A164,'OLD Mission Enemy Waves'!$D:$D,0))</f>
        <v>3</v>
      </c>
      <c r="F164">
        <f>INDEX('OLD Mission Enemy Waves'!L:L,MATCH('Enemy Waves'!$A164,'OLD Mission Enemy Waves'!$D:$D,0))</f>
        <v>1</v>
      </c>
      <c r="G164">
        <f>INDEX('OLD Mission Enemy Waves'!M:M,MATCH('Enemy Waves'!$A164,'OLD Mission Enemy Waves'!$D:$D,0))</f>
        <v>3</v>
      </c>
      <c r="H164">
        <f>INDEX('OLD Mission Enemy Waves'!N:N,MATCH('Enemy Waves'!$A164,'OLD Mission Enemy Waves'!$D:$D,0))</f>
        <v>3210</v>
      </c>
      <c r="I164">
        <f t="shared" si="42"/>
        <v>3</v>
      </c>
      <c r="J164" t="str">
        <f t="array" ref="J164">IFERROR(INDEX(ePool[Enemy ID],MATCH($G164&amp;INDEX($E164:$F164,1,INDEX(Table12[],MATCH($I164,Table12[eCount],0),MATCH(J$1,Table12[#Headers],0)))&amp;INDEX(eClassWave[],MATCH($H164,eClassWave[eClassWave],0),MATCH(J$1,eClassWave[#Headers],0)),ePool[Enemy Group ID]&amp;ePool[AffinityId]&amp;ePool[eClass],0)),"")</f>
        <v>2T_r1_Fire_Knight_e2</v>
      </c>
      <c r="K164" s="21" t="str">
        <f t="shared" si="43"/>
        <v xml:space="preserve">, </v>
      </c>
      <c r="L164" t="str">
        <f t="array" ref="L164">IFERROR(INDEX(ePool[Enemy ID],MATCH($G164&amp;INDEX($E164:$F164,1,INDEX(Table12[],MATCH($I164,Table12[eCount],0),MATCH(L$1,Table12[#Headers],0)))&amp;INDEX(eClassWave[],MATCH($H164,eClassWave[eClassWave],0),MATCH(L$1,eClassWave[#Headers],0)),ePool[Enemy Group ID]&amp;ePool[AffinityId]&amp;ePool[eClass],0)),"")</f>
        <v>3T_r2_Water_Wizard_e2</v>
      </c>
      <c r="M164" s="21" t="str">
        <f t="shared" si="44"/>
        <v xml:space="preserve">, </v>
      </c>
      <c r="N164" t="str">
        <f t="array" ref="N164">IFERROR(INDEX(ePool[Enemy ID],MATCH($G164&amp;INDEX($E164:$F164,1,INDEX(Table12[],MATCH($I164,Table12[eCount],0),MATCH(N$1,Table12[#Headers],0)))&amp;INDEX(eClassWave[],MATCH($H164,eClassWave[eClassWave],0),MATCH(N$1,eClassWave[#Headers],0)),ePool[Enemy Group ID]&amp;ePool[AffinityId]&amp;ePool[eClass],0)),"")</f>
        <v>2T_r1_Fire_Knight_e2</v>
      </c>
      <c r="O164" s="21" t="str">
        <f t="shared" si="45"/>
        <v/>
      </c>
      <c r="P164" t="str">
        <f t="array" ref="P164">IFERROR(INDEX(ePool[Enemy ID],MATCH($G164&amp;INDEX($E164:$F164,1,INDEX(Table12[],MATCH($I164,Table12[eCount],0),MATCH(P$1,Table12[#Headers],0)))&amp;INDEX(eClassWave[],MATCH($H164,eClassWave[eClassWave],0),MATCH(P$1,eClassWave[#Headers],0)),ePool[Enemy Group ID]&amp;ePool[AffinityId]&amp;ePool[eClass],0)),"")</f>
        <v/>
      </c>
      <c r="Q164" s="21" t="str">
        <f t="shared" si="46"/>
        <v/>
      </c>
      <c r="R164" t="str">
        <f t="array" ref="R164">IFERROR(INDEX(ePool[Enemy ID],MATCH($G164&amp;INDEX($E164:$F164,1,INDEX(Table12[],MATCH($I164,Table12[eCount],0),MATCH(R$1,Table12[#Headers],0)))&amp;INDEX(eClassWave[],MATCH($H164,eClassWave[eClassWave],0),MATCH(R$1,eClassWave[#Headers],0)),ePool[Enemy Group ID]&amp;ePool[AffinityId]&amp;ePool[eClass],0)),"")</f>
        <v/>
      </c>
      <c r="S164" t="str">
        <f>IFERROR(INDEX(Table10[Size],MATCH(INDEX(Enemies!$X:$X,MATCH('Enemy Waves'!J164,Enemies!$A:$A,0)),Table10[ID],0)),"")</f>
        <v>M</v>
      </c>
      <c r="U164" t="str">
        <f>IFERROR(INDEX(Table10[Size],MATCH(INDEX(Enemies!$X:$X,MATCH('Enemy Waves'!L164,Enemies!$A:$A,0)),Table10[ID],0)),"")</f>
        <v>S</v>
      </c>
      <c r="W164" t="str">
        <f>IFERROR(INDEX(Table10[Size],MATCH(INDEX(Enemies!$X:$X,MATCH('Enemy Waves'!N164,Enemies!$A:$A,0)),Table10[ID],0)),"")</f>
        <v>M</v>
      </c>
      <c r="Y164" t="str">
        <f>IFERROR(INDEX(Table10[Size],MATCH(INDEX(Enemies!$X:$X,MATCH('Enemy Waves'!P164,Enemies!$A:$A,0)),Table10[ID],0)),"")</f>
        <v/>
      </c>
      <c r="AA164" t="str">
        <f>IFERROR(INDEX(Table10[Size],MATCH(INDEX(Enemies!$X:$X,MATCH('Enemy Waves'!R164,Enemies!$A:$A,0)),Table10[ID],0)),"")</f>
        <v/>
      </c>
      <c r="AB164" s="52" t="str">
        <f>IF(COUNTIF(S164:AA164,"M")&gt;2,"!!!","")&amp;IFERROR(INDEX('OLD Mission Enemy Waves'!A:A,MATCH('Enemy Waves'!A164,'OLD Mission Enemy Waves'!D:D,0)),"--")</f>
        <v>55</v>
      </c>
      <c r="AC164" s="204">
        <v>55</v>
      </c>
      <c r="AD164">
        <v>2</v>
      </c>
      <c r="AE164" t="s">
        <v>14</v>
      </c>
      <c r="AF164" s="205">
        <v>3130552</v>
      </c>
    </row>
    <row r="165" spans="1:32">
      <c r="A165" s="235">
        <v>3130561</v>
      </c>
      <c r="B165" s="1" t="str">
        <f t="shared" si="40"/>
        <v>2T_r1_Water_Reaver_e2, 4T_r1_Fire_Sorceress_e2, 3T_r2_Water_Wizard_e2, 4T_r1_Fire_Sorceress_e2, 2T_r1_Water_Reaver_e2</v>
      </c>
      <c r="C165" s="60" t="str">
        <f t="shared" si="41"/>
        <v>5SSSSS</v>
      </c>
      <c r="E165">
        <f>INDEX('OLD Mission Enemy Waves'!K:K,MATCH('Enemy Waves'!$A165,'OLD Mission Enemy Waves'!$D:$D,0))</f>
        <v>3</v>
      </c>
      <c r="F165">
        <f>INDEX('OLD Mission Enemy Waves'!L:L,MATCH('Enemy Waves'!$A165,'OLD Mission Enemy Waves'!$D:$D,0))</f>
        <v>1</v>
      </c>
      <c r="G165">
        <f>INDEX('OLD Mission Enemy Waves'!M:M,MATCH('Enemy Waves'!$A165,'OLD Mission Enemy Waves'!$D:$D,0))</f>
        <v>3</v>
      </c>
      <c r="H165">
        <f>INDEX('OLD Mission Enemy Waves'!N:N,MATCH('Enemy Waves'!$A165,'OLD Mission Enemy Waves'!$D:$D,0))</f>
        <v>5212</v>
      </c>
      <c r="I165">
        <f t="shared" si="42"/>
        <v>5</v>
      </c>
      <c r="J165" t="str">
        <f t="array" ref="J165">IFERROR(INDEX(ePool[Enemy ID],MATCH($G165&amp;INDEX($E165:$F165,1,INDEX(Table12[],MATCH($I165,Table12[eCount],0),MATCH(J$1,Table12[#Headers],0)))&amp;INDEX(eClassWave[],MATCH($H165,eClassWave[eClassWave],0),MATCH(J$1,eClassWave[#Headers],0)),ePool[Enemy Group ID]&amp;ePool[AffinityId]&amp;ePool[eClass],0)),"")</f>
        <v>2T_r1_Water_Reaver_e2</v>
      </c>
      <c r="K165" s="21" t="str">
        <f t="shared" si="43"/>
        <v xml:space="preserve">, </v>
      </c>
      <c r="L165" t="str">
        <f t="array" ref="L165">IFERROR(INDEX(ePool[Enemy ID],MATCH($G165&amp;INDEX($E165:$F165,1,INDEX(Table12[],MATCH($I165,Table12[eCount],0),MATCH(L$1,Table12[#Headers],0)))&amp;INDEX(eClassWave[],MATCH($H165,eClassWave[eClassWave],0),MATCH(L$1,eClassWave[#Headers],0)),ePool[Enemy Group ID]&amp;ePool[AffinityId]&amp;ePool[eClass],0)),"")</f>
        <v>4T_r1_Fire_Sorceress_e2</v>
      </c>
      <c r="M165" s="21" t="str">
        <f t="shared" si="44"/>
        <v xml:space="preserve">, </v>
      </c>
      <c r="N165" t="str">
        <f t="array" ref="N165">IFERROR(INDEX(ePool[Enemy ID],MATCH($G165&amp;INDEX($E165:$F165,1,INDEX(Table12[],MATCH($I165,Table12[eCount],0),MATCH(N$1,Table12[#Headers],0)))&amp;INDEX(eClassWave[],MATCH($H165,eClassWave[eClassWave],0),MATCH(N$1,eClassWave[#Headers],0)),ePool[Enemy Group ID]&amp;ePool[AffinityId]&amp;ePool[eClass],0)),"")</f>
        <v>3T_r2_Water_Wizard_e2</v>
      </c>
      <c r="O165" s="21" t="str">
        <f t="shared" si="45"/>
        <v xml:space="preserve">, </v>
      </c>
      <c r="P165" t="str">
        <f t="array" ref="P165">IFERROR(INDEX(ePool[Enemy ID],MATCH($G165&amp;INDEX($E165:$F165,1,INDEX(Table12[],MATCH($I165,Table12[eCount],0),MATCH(P$1,Table12[#Headers],0)))&amp;INDEX(eClassWave[],MATCH($H165,eClassWave[eClassWave],0),MATCH(P$1,eClassWave[#Headers],0)),ePool[Enemy Group ID]&amp;ePool[AffinityId]&amp;ePool[eClass],0)),"")</f>
        <v>4T_r1_Fire_Sorceress_e2</v>
      </c>
      <c r="Q165" s="21" t="str">
        <f t="shared" si="46"/>
        <v xml:space="preserve">, </v>
      </c>
      <c r="R165" t="str">
        <f t="array" ref="R165">IFERROR(INDEX(ePool[Enemy ID],MATCH($G165&amp;INDEX($E165:$F165,1,INDEX(Table12[],MATCH($I165,Table12[eCount],0),MATCH(R$1,Table12[#Headers],0)))&amp;INDEX(eClassWave[],MATCH($H165,eClassWave[eClassWave],0),MATCH(R$1,eClassWave[#Headers],0)),ePool[Enemy Group ID]&amp;ePool[AffinityId]&amp;ePool[eClass],0)),"")</f>
        <v>2T_r1_Water_Reaver_e2</v>
      </c>
      <c r="S165" t="str">
        <f>IFERROR(INDEX(Table10[Size],MATCH(INDEX(Enemies!$X:$X,MATCH('Enemy Waves'!J165,Enemies!$A:$A,0)),Table10[ID],0)),"")</f>
        <v>S</v>
      </c>
      <c r="U165" t="str">
        <f>IFERROR(INDEX(Table10[Size],MATCH(INDEX(Enemies!$X:$X,MATCH('Enemy Waves'!L165,Enemies!$A:$A,0)),Table10[ID],0)),"")</f>
        <v>S</v>
      </c>
      <c r="W165" t="str">
        <f>IFERROR(INDEX(Table10[Size],MATCH(INDEX(Enemies!$X:$X,MATCH('Enemy Waves'!N165,Enemies!$A:$A,0)),Table10[ID],0)),"")</f>
        <v>S</v>
      </c>
      <c r="Y165" t="str">
        <f>IFERROR(INDEX(Table10[Size],MATCH(INDEX(Enemies!$X:$X,MATCH('Enemy Waves'!P165,Enemies!$A:$A,0)),Table10[ID],0)),"")</f>
        <v>S</v>
      </c>
      <c r="AA165" t="str">
        <f>IFERROR(INDEX(Table10[Size],MATCH(INDEX(Enemies!$X:$X,MATCH('Enemy Waves'!R165,Enemies!$A:$A,0)),Table10[ID],0)),"")</f>
        <v>S</v>
      </c>
      <c r="AB165" s="52" t="str">
        <f>IF(COUNTIF(S165:AA165,"M")&gt;2,"!!!","")&amp;IFERROR(INDEX('OLD Mission Enemy Waves'!A:A,MATCH('Enemy Waves'!A165,'OLD Mission Enemy Waves'!D:D,0)),"--")</f>
        <v>56</v>
      </c>
      <c r="AC165" s="87">
        <v>56</v>
      </c>
      <c r="AD165">
        <v>1</v>
      </c>
      <c r="AE165" t="s">
        <v>14</v>
      </c>
      <c r="AF165" s="205">
        <v>3130561</v>
      </c>
    </row>
    <row r="166" spans="1:32">
      <c r="A166" s="235">
        <v>3130562</v>
      </c>
      <c r="B166" s="1" t="str">
        <f t="shared" si="40"/>
        <v>2T_r1_Water_Reaver_e2, 4T_r1_Fire_Sorceress_e2, 3T_r2_Water_Wizard_e2, 4T_r1_Fire_Sorceress_e2, 2T_r1_Water_Reaver_e2</v>
      </c>
      <c r="C166" s="60" t="str">
        <f t="shared" si="41"/>
        <v>5SSSSS</v>
      </c>
      <c r="E166">
        <f>INDEX('OLD Mission Enemy Waves'!K:K,MATCH('Enemy Waves'!$A166,'OLD Mission Enemy Waves'!$D:$D,0))</f>
        <v>3</v>
      </c>
      <c r="F166">
        <f>INDEX('OLD Mission Enemy Waves'!L:L,MATCH('Enemy Waves'!$A166,'OLD Mission Enemy Waves'!$D:$D,0))</f>
        <v>1</v>
      </c>
      <c r="G166">
        <f>INDEX('OLD Mission Enemy Waves'!M:M,MATCH('Enemy Waves'!$A166,'OLD Mission Enemy Waves'!$D:$D,0))</f>
        <v>3</v>
      </c>
      <c r="H166">
        <f>INDEX('OLD Mission Enemy Waves'!N:N,MATCH('Enemy Waves'!$A166,'OLD Mission Enemy Waves'!$D:$D,0))</f>
        <v>5212</v>
      </c>
      <c r="I166">
        <f t="shared" si="42"/>
        <v>5</v>
      </c>
      <c r="J166" t="str">
        <f t="array" ref="J166">IFERROR(INDEX(ePool[Enemy ID],MATCH($G166&amp;INDEX($E166:$F166,1,INDEX(Table12[],MATCH($I166,Table12[eCount],0),MATCH(J$1,Table12[#Headers],0)))&amp;INDEX(eClassWave[],MATCH($H166,eClassWave[eClassWave],0),MATCH(J$1,eClassWave[#Headers],0)),ePool[Enemy Group ID]&amp;ePool[AffinityId]&amp;ePool[eClass],0)),"")</f>
        <v>2T_r1_Water_Reaver_e2</v>
      </c>
      <c r="K166" s="21" t="str">
        <f t="shared" si="43"/>
        <v xml:space="preserve">, </v>
      </c>
      <c r="L166" t="str">
        <f t="array" ref="L166">IFERROR(INDEX(ePool[Enemy ID],MATCH($G166&amp;INDEX($E166:$F166,1,INDEX(Table12[],MATCH($I166,Table12[eCount],0),MATCH(L$1,Table12[#Headers],0)))&amp;INDEX(eClassWave[],MATCH($H166,eClassWave[eClassWave],0),MATCH(L$1,eClassWave[#Headers],0)),ePool[Enemy Group ID]&amp;ePool[AffinityId]&amp;ePool[eClass],0)),"")</f>
        <v>4T_r1_Fire_Sorceress_e2</v>
      </c>
      <c r="M166" s="21" t="str">
        <f t="shared" si="44"/>
        <v xml:space="preserve">, </v>
      </c>
      <c r="N166" t="str">
        <f t="array" ref="N166">IFERROR(INDEX(ePool[Enemy ID],MATCH($G166&amp;INDEX($E166:$F166,1,INDEX(Table12[],MATCH($I166,Table12[eCount],0),MATCH(N$1,Table12[#Headers],0)))&amp;INDEX(eClassWave[],MATCH($H166,eClassWave[eClassWave],0),MATCH(N$1,eClassWave[#Headers],0)),ePool[Enemy Group ID]&amp;ePool[AffinityId]&amp;ePool[eClass],0)),"")</f>
        <v>3T_r2_Water_Wizard_e2</v>
      </c>
      <c r="O166" s="21" t="str">
        <f t="shared" si="45"/>
        <v xml:space="preserve">, </v>
      </c>
      <c r="P166" t="str">
        <f t="array" ref="P166">IFERROR(INDEX(ePool[Enemy ID],MATCH($G166&amp;INDEX($E166:$F166,1,INDEX(Table12[],MATCH($I166,Table12[eCount],0),MATCH(P$1,Table12[#Headers],0)))&amp;INDEX(eClassWave[],MATCH($H166,eClassWave[eClassWave],0),MATCH(P$1,eClassWave[#Headers],0)),ePool[Enemy Group ID]&amp;ePool[AffinityId]&amp;ePool[eClass],0)),"")</f>
        <v>4T_r1_Fire_Sorceress_e2</v>
      </c>
      <c r="Q166" s="21" t="str">
        <f t="shared" si="46"/>
        <v xml:space="preserve">, </v>
      </c>
      <c r="R166" t="str">
        <f t="array" ref="R166">IFERROR(INDEX(ePool[Enemy ID],MATCH($G166&amp;INDEX($E166:$F166,1,INDEX(Table12[],MATCH($I166,Table12[eCount],0),MATCH(R$1,Table12[#Headers],0)))&amp;INDEX(eClassWave[],MATCH($H166,eClassWave[eClassWave],0),MATCH(R$1,eClassWave[#Headers],0)),ePool[Enemy Group ID]&amp;ePool[AffinityId]&amp;ePool[eClass],0)),"")</f>
        <v>2T_r1_Water_Reaver_e2</v>
      </c>
      <c r="S166" t="str">
        <f>IFERROR(INDEX(Table10[Size],MATCH(INDEX(Enemies!$X:$X,MATCH('Enemy Waves'!J166,Enemies!$A:$A,0)),Table10[ID],0)),"")</f>
        <v>S</v>
      </c>
      <c r="U166" t="str">
        <f>IFERROR(INDEX(Table10[Size],MATCH(INDEX(Enemies!$X:$X,MATCH('Enemy Waves'!L166,Enemies!$A:$A,0)),Table10[ID],0)),"")</f>
        <v>S</v>
      </c>
      <c r="W166" t="str">
        <f>IFERROR(INDEX(Table10[Size],MATCH(INDEX(Enemies!$X:$X,MATCH('Enemy Waves'!N166,Enemies!$A:$A,0)),Table10[ID],0)),"")</f>
        <v>S</v>
      </c>
      <c r="Y166" t="str">
        <f>IFERROR(INDEX(Table10[Size],MATCH(INDEX(Enemies!$X:$X,MATCH('Enemy Waves'!P166,Enemies!$A:$A,0)),Table10[ID],0)),"")</f>
        <v>S</v>
      </c>
      <c r="AA166" t="str">
        <f>IFERROR(INDEX(Table10[Size],MATCH(INDEX(Enemies!$X:$X,MATCH('Enemy Waves'!R166,Enemies!$A:$A,0)),Table10[ID],0)),"")</f>
        <v>S</v>
      </c>
      <c r="AB166" s="52" t="str">
        <f>IF(COUNTIF(S166:AA166,"M")&gt;2,"!!!","")&amp;IFERROR(INDEX('OLD Mission Enemy Waves'!A:A,MATCH('Enemy Waves'!A166,'OLD Mission Enemy Waves'!D:D,0)),"--")</f>
        <v>56</v>
      </c>
      <c r="AC166" s="204">
        <v>56</v>
      </c>
      <c r="AD166">
        <v>2</v>
      </c>
      <c r="AE166" t="s">
        <v>14</v>
      </c>
      <c r="AF166" s="205">
        <v>3130562</v>
      </c>
    </row>
    <row r="167" spans="1:32">
      <c r="A167" s="235">
        <v>3130571</v>
      </c>
      <c r="B167" s="1" t="str">
        <f t="shared" si="40"/>
        <v>2T_r1_Fire_Knight_e2, 2T_r1_Water_Reaver_e2, 2T_r1_Water_Reaver_e2, 2T_r1_Fire_Knight_e2</v>
      </c>
      <c r="C167" s="60" t="str">
        <f t="shared" si="41"/>
        <v>4MSSM</v>
      </c>
      <c r="E167">
        <f>INDEX('OLD Mission Enemy Waves'!K:K,MATCH('Enemy Waves'!$A167,'OLD Mission Enemy Waves'!$D:$D,0))</f>
        <v>3</v>
      </c>
      <c r="F167">
        <f>INDEX('OLD Mission Enemy Waves'!L:L,MATCH('Enemy Waves'!$A167,'OLD Mission Enemy Waves'!$D:$D,0))</f>
        <v>1</v>
      </c>
      <c r="G167">
        <f>INDEX('OLD Mission Enemy Waves'!M:M,MATCH('Enemy Waves'!$A167,'OLD Mission Enemy Waves'!$D:$D,0))</f>
        <v>3</v>
      </c>
      <c r="H167">
        <f>INDEX('OLD Mission Enemy Waves'!N:N,MATCH('Enemy Waves'!$A167,'OLD Mission Enemy Waves'!$D:$D,0))</f>
        <v>4400</v>
      </c>
      <c r="I167">
        <f t="shared" si="42"/>
        <v>4</v>
      </c>
      <c r="J167" t="str">
        <f t="array" ref="J167">IFERROR(INDEX(ePool[Enemy ID],MATCH($G167&amp;INDEX($E167:$F167,1,INDEX(Table12[],MATCH($I167,Table12[eCount],0),MATCH(J$1,Table12[#Headers],0)))&amp;INDEX(eClassWave[],MATCH($H167,eClassWave[eClassWave],0),MATCH(J$1,eClassWave[#Headers],0)),ePool[Enemy Group ID]&amp;ePool[AffinityId]&amp;ePool[eClass],0)),"")</f>
        <v>2T_r1_Fire_Knight_e2</v>
      </c>
      <c r="K167" s="21" t="str">
        <f t="shared" si="43"/>
        <v xml:space="preserve">, </v>
      </c>
      <c r="L167" t="str">
        <f t="array" ref="L167">IFERROR(INDEX(ePool[Enemy ID],MATCH($G167&amp;INDEX($E167:$F167,1,INDEX(Table12[],MATCH($I167,Table12[eCount],0),MATCH(L$1,Table12[#Headers],0)))&amp;INDEX(eClassWave[],MATCH($H167,eClassWave[eClassWave],0),MATCH(L$1,eClassWave[#Headers],0)),ePool[Enemy Group ID]&amp;ePool[AffinityId]&amp;ePool[eClass],0)),"")</f>
        <v>2T_r1_Water_Reaver_e2</v>
      </c>
      <c r="M167" s="21" t="str">
        <f t="shared" si="44"/>
        <v xml:space="preserve">, </v>
      </c>
      <c r="N167" t="str">
        <f t="array" ref="N167">IFERROR(INDEX(ePool[Enemy ID],MATCH($G167&amp;INDEX($E167:$F167,1,INDEX(Table12[],MATCH($I167,Table12[eCount],0),MATCH(N$1,Table12[#Headers],0)))&amp;INDEX(eClassWave[],MATCH($H167,eClassWave[eClassWave],0),MATCH(N$1,eClassWave[#Headers],0)),ePool[Enemy Group ID]&amp;ePool[AffinityId]&amp;ePool[eClass],0)),"")</f>
        <v>2T_r1_Water_Reaver_e2</v>
      </c>
      <c r="O167" s="21" t="str">
        <f t="shared" si="45"/>
        <v xml:space="preserve">, </v>
      </c>
      <c r="P167" t="str">
        <f t="array" ref="P167">IFERROR(INDEX(ePool[Enemy ID],MATCH($G167&amp;INDEX($E167:$F167,1,INDEX(Table12[],MATCH($I167,Table12[eCount],0),MATCH(P$1,Table12[#Headers],0)))&amp;INDEX(eClassWave[],MATCH($H167,eClassWave[eClassWave],0),MATCH(P$1,eClassWave[#Headers],0)),ePool[Enemy Group ID]&amp;ePool[AffinityId]&amp;ePool[eClass],0)),"")</f>
        <v>2T_r1_Fire_Knight_e2</v>
      </c>
      <c r="Q167" s="21" t="str">
        <f t="shared" si="46"/>
        <v/>
      </c>
      <c r="R167" t="str">
        <f t="array" ref="R167">IFERROR(INDEX(ePool[Enemy ID],MATCH($G167&amp;INDEX($E167:$F167,1,INDEX(Table12[],MATCH($I167,Table12[eCount],0),MATCH(R$1,Table12[#Headers],0)))&amp;INDEX(eClassWave[],MATCH($H167,eClassWave[eClassWave],0),MATCH(R$1,eClassWave[#Headers],0)),ePool[Enemy Group ID]&amp;ePool[AffinityId]&amp;ePool[eClass],0)),"")</f>
        <v/>
      </c>
      <c r="S167" t="str">
        <f>IFERROR(INDEX(Table10[Size],MATCH(INDEX(Enemies!$X:$X,MATCH('Enemy Waves'!J167,Enemies!$A:$A,0)),Table10[ID],0)),"")</f>
        <v>M</v>
      </c>
      <c r="U167" t="str">
        <f>IFERROR(INDEX(Table10[Size],MATCH(INDEX(Enemies!$X:$X,MATCH('Enemy Waves'!L167,Enemies!$A:$A,0)),Table10[ID],0)),"")</f>
        <v>S</v>
      </c>
      <c r="W167" t="str">
        <f>IFERROR(INDEX(Table10[Size],MATCH(INDEX(Enemies!$X:$X,MATCH('Enemy Waves'!N167,Enemies!$A:$A,0)),Table10[ID],0)),"")</f>
        <v>S</v>
      </c>
      <c r="Y167" t="str">
        <f>IFERROR(INDEX(Table10[Size],MATCH(INDEX(Enemies!$X:$X,MATCH('Enemy Waves'!P167,Enemies!$A:$A,0)),Table10[ID],0)),"")</f>
        <v>M</v>
      </c>
      <c r="AA167" t="str">
        <f>IFERROR(INDEX(Table10[Size],MATCH(INDEX(Enemies!$X:$X,MATCH('Enemy Waves'!R167,Enemies!$A:$A,0)),Table10[ID],0)),"")</f>
        <v/>
      </c>
      <c r="AB167" s="52" t="str">
        <f>IF(COUNTIF(S167:AA167,"M")&gt;2,"!!!","")&amp;IFERROR(INDEX('OLD Mission Enemy Waves'!A:A,MATCH('Enemy Waves'!A167,'OLD Mission Enemy Waves'!D:D,0)),"--")</f>
        <v>57</v>
      </c>
      <c r="AC167" s="87">
        <v>57</v>
      </c>
      <c r="AD167">
        <v>1</v>
      </c>
      <c r="AE167" t="s">
        <v>14</v>
      </c>
      <c r="AF167" s="205">
        <v>3130571</v>
      </c>
    </row>
    <row r="168" spans="1:32">
      <c r="A168" s="235">
        <v>3130572</v>
      </c>
      <c r="B168" s="1" t="str">
        <f t="shared" si="40"/>
        <v>2T_r1_Fire_Knight_e2, 3T_r2_Water_Wizard_e2, 4T_r1_Water_Mage_e2, 4T_r1_Fire_Sorceress_e2</v>
      </c>
      <c r="C168" s="60" t="str">
        <f t="shared" si="41"/>
        <v>4MSSS</v>
      </c>
      <c r="E168">
        <f>INDEX('OLD Mission Enemy Waves'!K:K,MATCH('Enemy Waves'!$A168,'OLD Mission Enemy Waves'!$D:$D,0))</f>
        <v>3</v>
      </c>
      <c r="F168">
        <f>INDEX('OLD Mission Enemy Waves'!L:L,MATCH('Enemy Waves'!$A168,'OLD Mission Enemy Waves'!$D:$D,0))</f>
        <v>1</v>
      </c>
      <c r="G168">
        <f>INDEX('OLD Mission Enemy Waves'!M:M,MATCH('Enemy Waves'!$A168,'OLD Mission Enemy Waves'!$D:$D,0))</f>
        <v>3</v>
      </c>
      <c r="H168">
        <f>INDEX('OLD Mission Enemy Waves'!N:N,MATCH('Enemy Waves'!$A168,'OLD Mission Enemy Waves'!$D:$D,0))</f>
        <v>4112</v>
      </c>
      <c r="I168">
        <f t="shared" si="42"/>
        <v>4</v>
      </c>
      <c r="J168" t="str">
        <f t="array" ref="J168">IFERROR(INDEX(ePool[Enemy ID],MATCH($G168&amp;INDEX($E168:$F168,1,INDEX(Table12[],MATCH($I168,Table12[eCount],0),MATCH(J$1,Table12[#Headers],0)))&amp;INDEX(eClassWave[],MATCH($H168,eClassWave[eClassWave],0),MATCH(J$1,eClassWave[#Headers],0)),ePool[Enemy Group ID]&amp;ePool[AffinityId]&amp;ePool[eClass],0)),"")</f>
        <v>2T_r1_Fire_Knight_e2</v>
      </c>
      <c r="K168" s="21" t="str">
        <f t="shared" si="43"/>
        <v xml:space="preserve">, </v>
      </c>
      <c r="L168" t="str">
        <f t="array" ref="L168">IFERROR(INDEX(ePool[Enemy ID],MATCH($G168&amp;INDEX($E168:$F168,1,INDEX(Table12[],MATCH($I168,Table12[eCount],0),MATCH(L$1,Table12[#Headers],0)))&amp;INDEX(eClassWave[],MATCH($H168,eClassWave[eClassWave],0),MATCH(L$1,eClassWave[#Headers],0)),ePool[Enemy Group ID]&amp;ePool[AffinityId]&amp;ePool[eClass],0)),"")</f>
        <v>3T_r2_Water_Wizard_e2</v>
      </c>
      <c r="M168" s="21" t="str">
        <f t="shared" si="44"/>
        <v xml:space="preserve">, </v>
      </c>
      <c r="N168" t="str">
        <f t="array" ref="N168">IFERROR(INDEX(ePool[Enemy ID],MATCH($G168&amp;INDEX($E168:$F168,1,INDEX(Table12[],MATCH($I168,Table12[eCount],0),MATCH(N$1,Table12[#Headers],0)))&amp;INDEX(eClassWave[],MATCH($H168,eClassWave[eClassWave],0),MATCH(N$1,eClassWave[#Headers],0)),ePool[Enemy Group ID]&amp;ePool[AffinityId]&amp;ePool[eClass],0)),"")</f>
        <v>4T_r1_Water_Mage_e2</v>
      </c>
      <c r="O168" s="21" t="str">
        <f t="shared" si="45"/>
        <v xml:space="preserve">, </v>
      </c>
      <c r="P168" t="str">
        <f t="array" ref="P168">IFERROR(INDEX(ePool[Enemy ID],MATCH($G168&amp;INDEX($E168:$F168,1,INDEX(Table12[],MATCH($I168,Table12[eCount],0),MATCH(P$1,Table12[#Headers],0)))&amp;INDEX(eClassWave[],MATCH($H168,eClassWave[eClassWave],0),MATCH(P$1,eClassWave[#Headers],0)),ePool[Enemy Group ID]&amp;ePool[AffinityId]&amp;ePool[eClass],0)),"")</f>
        <v>4T_r1_Fire_Sorceress_e2</v>
      </c>
      <c r="Q168" s="21" t="str">
        <f t="shared" si="46"/>
        <v/>
      </c>
      <c r="R168" t="str">
        <f t="array" ref="R168">IFERROR(INDEX(ePool[Enemy ID],MATCH($G168&amp;INDEX($E168:$F168,1,INDEX(Table12[],MATCH($I168,Table12[eCount],0),MATCH(R$1,Table12[#Headers],0)))&amp;INDEX(eClassWave[],MATCH($H168,eClassWave[eClassWave],0),MATCH(R$1,eClassWave[#Headers],0)),ePool[Enemy Group ID]&amp;ePool[AffinityId]&amp;ePool[eClass],0)),"")</f>
        <v/>
      </c>
      <c r="S168" t="str">
        <f>IFERROR(INDEX(Table10[Size],MATCH(INDEX(Enemies!$X:$X,MATCH('Enemy Waves'!J168,Enemies!$A:$A,0)),Table10[ID],0)),"")</f>
        <v>M</v>
      </c>
      <c r="U168" t="str">
        <f>IFERROR(INDEX(Table10[Size],MATCH(INDEX(Enemies!$X:$X,MATCH('Enemy Waves'!L168,Enemies!$A:$A,0)),Table10[ID],0)),"")</f>
        <v>S</v>
      </c>
      <c r="W168" t="str">
        <f>IFERROR(INDEX(Table10[Size],MATCH(INDEX(Enemies!$X:$X,MATCH('Enemy Waves'!N168,Enemies!$A:$A,0)),Table10[ID],0)),"")</f>
        <v>S</v>
      </c>
      <c r="Y168" t="str">
        <f>IFERROR(INDEX(Table10[Size],MATCH(INDEX(Enemies!$X:$X,MATCH('Enemy Waves'!P168,Enemies!$A:$A,0)),Table10[ID],0)),"")</f>
        <v>S</v>
      </c>
      <c r="AA168" t="str">
        <f>IFERROR(INDEX(Table10[Size],MATCH(INDEX(Enemies!$X:$X,MATCH('Enemy Waves'!R168,Enemies!$A:$A,0)),Table10[ID],0)),"")</f>
        <v/>
      </c>
      <c r="AB168" s="52" t="str">
        <f>IF(COUNTIF(S168:AA168,"M")&gt;2,"!!!","")&amp;IFERROR(INDEX('OLD Mission Enemy Waves'!A:A,MATCH('Enemy Waves'!A168,'OLD Mission Enemy Waves'!D:D,0)),"--")</f>
        <v>57</v>
      </c>
      <c r="AC168" s="204">
        <v>57</v>
      </c>
      <c r="AD168">
        <v>2</v>
      </c>
      <c r="AE168" t="s">
        <v>14</v>
      </c>
      <c r="AF168" s="205">
        <v>3130572</v>
      </c>
    </row>
    <row r="169" spans="1:32">
      <c r="A169" s="235">
        <v>3130573</v>
      </c>
      <c r="B169" s="1" t="str">
        <f t="shared" si="40"/>
        <v>3T_r2_Fire_EmberMage_e2, 4T_r1_Water_Mage_e2, 4T_r1_Water_Mage_e2, 3T_r2_Fire_EmberMage_e2</v>
      </c>
      <c r="C169" s="60" t="str">
        <f t="shared" si="41"/>
        <v>4SSSS</v>
      </c>
      <c r="E169">
        <f>INDEX('OLD Mission Enemy Waves'!K:K,MATCH('Enemy Waves'!$A169,'OLD Mission Enemy Waves'!$D:$D,0))</f>
        <v>3</v>
      </c>
      <c r="F169">
        <f>INDEX('OLD Mission Enemy Waves'!L:L,MATCH('Enemy Waves'!$A169,'OLD Mission Enemy Waves'!$D:$D,0))</f>
        <v>1</v>
      </c>
      <c r="G169">
        <f>INDEX('OLD Mission Enemy Waves'!M:M,MATCH('Enemy Waves'!$A169,'OLD Mission Enemy Waves'!$D:$D,0))</f>
        <v>3</v>
      </c>
      <c r="H169">
        <f>INDEX('OLD Mission Enemy Waves'!N:N,MATCH('Enemy Waves'!$A169,'OLD Mission Enemy Waves'!$D:$D,0))</f>
        <v>4022</v>
      </c>
      <c r="I169">
        <f t="shared" si="42"/>
        <v>4</v>
      </c>
      <c r="J169" t="str">
        <f t="array" ref="J169">IFERROR(INDEX(ePool[Enemy ID],MATCH($G169&amp;INDEX($E169:$F169,1,INDEX(Table12[],MATCH($I169,Table12[eCount],0),MATCH(J$1,Table12[#Headers],0)))&amp;INDEX(eClassWave[],MATCH($H169,eClassWave[eClassWave],0),MATCH(J$1,eClassWave[#Headers],0)),ePool[Enemy Group ID]&amp;ePool[AffinityId]&amp;ePool[eClass],0)),"")</f>
        <v>3T_r2_Fire_EmberMage_e2</v>
      </c>
      <c r="K169" s="21" t="str">
        <f t="shared" si="43"/>
        <v xml:space="preserve">, </v>
      </c>
      <c r="L169" t="str">
        <f t="array" ref="L169">IFERROR(INDEX(ePool[Enemy ID],MATCH($G169&amp;INDEX($E169:$F169,1,INDEX(Table12[],MATCH($I169,Table12[eCount],0),MATCH(L$1,Table12[#Headers],0)))&amp;INDEX(eClassWave[],MATCH($H169,eClassWave[eClassWave],0),MATCH(L$1,eClassWave[#Headers],0)),ePool[Enemy Group ID]&amp;ePool[AffinityId]&amp;ePool[eClass],0)),"")</f>
        <v>4T_r1_Water_Mage_e2</v>
      </c>
      <c r="M169" s="21" t="str">
        <f t="shared" si="44"/>
        <v xml:space="preserve">, </v>
      </c>
      <c r="N169" t="str">
        <f t="array" ref="N169">IFERROR(INDEX(ePool[Enemy ID],MATCH($G169&amp;INDEX($E169:$F169,1,INDEX(Table12[],MATCH($I169,Table12[eCount],0),MATCH(N$1,Table12[#Headers],0)))&amp;INDEX(eClassWave[],MATCH($H169,eClassWave[eClassWave],0),MATCH(N$1,eClassWave[#Headers],0)),ePool[Enemy Group ID]&amp;ePool[AffinityId]&amp;ePool[eClass],0)),"")</f>
        <v>4T_r1_Water_Mage_e2</v>
      </c>
      <c r="O169" s="21" t="str">
        <f t="shared" si="45"/>
        <v xml:space="preserve">, </v>
      </c>
      <c r="P169" t="str">
        <f t="array" ref="P169">IFERROR(INDEX(ePool[Enemy ID],MATCH($G169&amp;INDEX($E169:$F169,1,INDEX(Table12[],MATCH($I169,Table12[eCount],0),MATCH(P$1,Table12[#Headers],0)))&amp;INDEX(eClassWave[],MATCH($H169,eClassWave[eClassWave],0),MATCH(P$1,eClassWave[#Headers],0)),ePool[Enemy Group ID]&amp;ePool[AffinityId]&amp;ePool[eClass],0)),"")</f>
        <v>3T_r2_Fire_EmberMage_e2</v>
      </c>
      <c r="Q169" s="21" t="str">
        <f t="shared" si="46"/>
        <v/>
      </c>
      <c r="R169" t="str">
        <f t="array" ref="R169">IFERROR(INDEX(ePool[Enemy ID],MATCH($G169&amp;INDEX($E169:$F169,1,INDEX(Table12[],MATCH($I169,Table12[eCount],0),MATCH(R$1,Table12[#Headers],0)))&amp;INDEX(eClassWave[],MATCH($H169,eClassWave[eClassWave],0),MATCH(R$1,eClassWave[#Headers],0)),ePool[Enemy Group ID]&amp;ePool[AffinityId]&amp;ePool[eClass],0)),"")</f>
        <v/>
      </c>
      <c r="S169" t="str">
        <f>IFERROR(INDEX(Table10[Size],MATCH(INDEX(Enemies!$X:$X,MATCH('Enemy Waves'!J169,Enemies!$A:$A,0)),Table10[ID],0)),"")</f>
        <v>S</v>
      </c>
      <c r="U169" t="str">
        <f>IFERROR(INDEX(Table10[Size],MATCH(INDEX(Enemies!$X:$X,MATCH('Enemy Waves'!L169,Enemies!$A:$A,0)),Table10[ID],0)),"")</f>
        <v>S</v>
      </c>
      <c r="W169" t="str">
        <f>IFERROR(INDEX(Table10[Size],MATCH(INDEX(Enemies!$X:$X,MATCH('Enemy Waves'!N169,Enemies!$A:$A,0)),Table10[ID],0)),"")</f>
        <v>S</v>
      </c>
      <c r="Y169" t="str">
        <f>IFERROR(INDEX(Table10[Size],MATCH(INDEX(Enemies!$X:$X,MATCH('Enemy Waves'!P169,Enemies!$A:$A,0)),Table10[ID],0)),"")</f>
        <v>S</v>
      </c>
      <c r="AA169" t="str">
        <f>IFERROR(INDEX(Table10[Size],MATCH(INDEX(Enemies!$X:$X,MATCH('Enemy Waves'!R169,Enemies!$A:$A,0)),Table10[ID],0)),"")</f>
        <v/>
      </c>
      <c r="AB169" s="52" t="str">
        <f>IF(COUNTIF(S169:AA169,"M")&gt;2,"!!!","")&amp;IFERROR(INDEX('OLD Mission Enemy Waves'!A:A,MATCH('Enemy Waves'!A169,'OLD Mission Enemy Waves'!D:D,0)),"--")</f>
        <v>57</v>
      </c>
      <c r="AC169" s="204">
        <v>57</v>
      </c>
      <c r="AD169">
        <v>3</v>
      </c>
      <c r="AE169" t="s">
        <v>14</v>
      </c>
      <c r="AF169" s="205">
        <v>3130573</v>
      </c>
    </row>
    <row r="170" spans="1:32">
      <c r="A170" s="235">
        <v>3130574</v>
      </c>
      <c r="B170" s="1" t="str">
        <f t="shared" si="40"/>
        <v>4T_r1_Fire_Sorceress_e2, 4T_r1_Water_Mage_e2, 4T_r1_Fire_Sorceress_e2</v>
      </c>
      <c r="C170" s="60" t="str">
        <f t="shared" si="41"/>
        <v>3SSS</v>
      </c>
      <c r="E170">
        <f>INDEX('OLD Mission Enemy Waves'!K:K,MATCH('Enemy Waves'!$A170,'OLD Mission Enemy Waves'!$D:$D,0))</f>
        <v>3</v>
      </c>
      <c r="F170">
        <f>INDEX('OLD Mission Enemy Waves'!L:L,MATCH('Enemy Waves'!$A170,'OLD Mission Enemy Waves'!$D:$D,0))</f>
        <v>1</v>
      </c>
      <c r="G170">
        <f>INDEX('OLD Mission Enemy Waves'!M:M,MATCH('Enemy Waves'!$A170,'OLD Mission Enemy Waves'!$D:$D,0))</f>
        <v>3</v>
      </c>
      <c r="H170">
        <f>INDEX('OLD Mission Enemy Waves'!N:N,MATCH('Enemy Waves'!$A170,'OLD Mission Enemy Waves'!$D:$D,0))</f>
        <v>3003</v>
      </c>
      <c r="I170">
        <f t="shared" si="42"/>
        <v>3</v>
      </c>
      <c r="J170" t="str">
        <f t="array" ref="J170">IFERROR(INDEX(ePool[Enemy ID],MATCH($G170&amp;INDEX($E170:$F170,1,INDEX(Table12[],MATCH($I170,Table12[eCount],0),MATCH(J$1,Table12[#Headers],0)))&amp;INDEX(eClassWave[],MATCH($H170,eClassWave[eClassWave],0),MATCH(J$1,eClassWave[#Headers],0)),ePool[Enemy Group ID]&amp;ePool[AffinityId]&amp;ePool[eClass],0)),"")</f>
        <v>4T_r1_Fire_Sorceress_e2</v>
      </c>
      <c r="K170" s="21" t="str">
        <f t="shared" si="43"/>
        <v xml:space="preserve">, </v>
      </c>
      <c r="L170" t="str">
        <f t="array" ref="L170">IFERROR(INDEX(ePool[Enemy ID],MATCH($G170&amp;INDEX($E170:$F170,1,INDEX(Table12[],MATCH($I170,Table12[eCount],0),MATCH(L$1,Table12[#Headers],0)))&amp;INDEX(eClassWave[],MATCH($H170,eClassWave[eClassWave],0),MATCH(L$1,eClassWave[#Headers],0)),ePool[Enemy Group ID]&amp;ePool[AffinityId]&amp;ePool[eClass],0)),"")</f>
        <v>4T_r1_Water_Mage_e2</v>
      </c>
      <c r="M170" s="21" t="str">
        <f t="shared" si="44"/>
        <v xml:space="preserve">, </v>
      </c>
      <c r="N170" t="str">
        <f t="array" ref="N170">IFERROR(INDEX(ePool[Enemy ID],MATCH($G170&amp;INDEX($E170:$F170,1,INDEX(Table12[],MATCH($I170,Table12[eCount],0),MATCH(N$1,Table12[#Headers],0)))&amp;INDEX(eClassWave[],MATCH($H170,eClassWave[eClassWave],0),MATCH(N$1,eClassWave[#Headers],0)),ePool[Enemy Group ID]&amp;ePool[AffinityId]&amp;ePool[eClass],0)),"")</f>
        <v>4T_r1_Fire_Sorceress_e2</v>
      </c>
      <c r="O170" s="21" t="str">
        <f t="shared" si="45"/>
        <v/>
      </c>
      <c r="P170" t="str">
        <f t="array" ref="P170">IFERROR(INDEX(ePool[Enemy ID],MATCH($G170&amp;INDEX($E170:$F170,1,INDEX(Table12[],MATCH($I170,Table12[eCount],0),MATCH(P$1,Table12[#Headers],0)))&amp;INDEX(eClassWave[],MATCH($H170,eClassWave[eClassWave],0),MATCH(P$1,eClassWave[#Headers],0)),ePool[Enemy Group ID]&amp;ePool[AffinityId]&amp;ePool[eClass],0)),"")</f>
        <v/>
      </c>
      <c r="Q170" s="21" t="str">
        <f t="shared" si="46"/>
        <v/>
      </c>
      <c r="R170" t="str">
        <f t="array" ref="R170">IFERROR(INDEX(ePool[Enemy ID],MATCH($G170&amp;INDEX($E170:$F170,1,INDEX(Table12[],MATCH($I170,Table12[eCount],0),MATCH(R$1,Table12[#Headers],0)))&amp;INDEX(eClassWave[],MATCH($H170,eClassWave[eClassWave],0),MATCH(R$1,eClassWave[#Headers],0)),ePool[Enemy Group ID]&amp;ePool[AffinityId]&amp;ePool[eClass],0)),"")</f>
        <v/>
      </c>
      <c r="S170" t="str">
        <f>IFERROR(INDEX(Table10[Size],MATCH(INDEX(Enemies!$X:$X,MATCH('Enemy Waves'!J170,Enemies!$A:$A,0)),Table10[ID],0)),"")</f>
        <v>S</v>
      </c>
      <c r="U170" t="str">
        <f>IFERROR(INDEX(Table10[Size],MATCH(INDEX(Enemies!$X:$X,MATCH('Enemy Waves'!L170,Enemies!$A:$A,0)),Table10[ID],0)),"")</f>
        <v>S</v>
      </c>
      <c r="W170" t="str">
        <f>IFERROR(INDEX(Table10[Size],MATCH(INDEX(Enemies!$X:$X,MATCH('Enemy Waves'!N170,Enemies!$A:$A,0)),Table10[ID],0)),"")</f>
        <v>S</v>
      </c>
      <c r="Y170" t="str">
        <f>IFERROR(INDEX(Table10[Size],MATCH(INDEX(Enemies!$X:$X,MATCH('Enemy Waves'!P170,Enemies!$A:$A,0)),Table10[ID],0)),"")</f>
        <v/>
      </c>
      <c r="AA170" t="str">
        <f>IFERROR(INDEX(Table10[Size],MATCH(INDEX(Enemies!$X:$X,MATCH('Enemy Waves'!R170,Enemies!$A:$A,0)),Table10[ID],0)),"")</f>
        <v/>
      </c>
      <c r="AB170" s="52" t="str">
        <f>IF(COUNTIF(S170:AA170,"M")&gt;2,"!!!","")&amp;IFERROR(INDEX('OLD Mission Enemy Waves'!A:A,MATCH('Enemy Waves'!A170,'OLD Mission Enemy Waves'!D:D,0)),"--")</f>
        <v>57</v>
      </c>
      <c r="AC170" s="204">
        <v>57</v>
      </c>
      <c r="AD170">
        <v>4</v>
      </c>
      <c r="AE170" t="s">
        <v>14</v>
      </c>
      <c r="AF170" s="205">
        <v>3130574</v>
      </c>
    </row>
    <row r="171" spans="1:32">
      <c r="A171" s="235">
        <v>3130581</v>
      </c>
      <c r="B171" s="1" t="str">
        <f t="shared" si="40"/>
        <v>2T_r1_Fire_Knight_e2, 2T_r1_Water_Reaver_e2, 2T_r1_Fire_Knight_e2</v>
      </c>
      <c r="C171" s="60" t="str">
        <f t="shared" si="41"/>
        <v>3MSM</v>
      </c>
      <c r="E171">
        <f>INDEX('OLD Mission Enemy Waves'!K:K,MATCH('Enemy Waves'!$A171,'OLD Mission Enemy Waves'!$D:$D,0))</f>
        <v>3</v>
      </c>
      <c r="F171">
        <f>INDEX('OLD Mission Enemy Waves'!L:L,MATCH('Enemy Waves'!$A171,'OLD Mission Enemy Waves'!$D:$D,0))</f>
        <v>1</v>
      </c>
      <c r="G171">
        <f>INDEX('OLD Mission Enemy Waves'!M:M,MATCH('Enemy Waves'!$A171,'OLD Mission Enemy Waves'!$D:$D,0))</f>
        <v>3</v>
      </c>
      <c r="H171">
        <f>INDEX('OLD Mission Enemy Waves'!N:N,MATCH('Enemy Waves'!$A171,'OLD Mission Enemy Waves'!$D:$D,0))</f>
        <v>3300</v>
      </c>
      <c r="I171">
        <f t="shared" si="42"/>
        <v>3</v>
      </c>
      <c r="J171" t="str">
        <f t="array" ref="J171">IFERROR(INDEX(ePool[Enemy ID],MATCH($G171&amp;INDEX($E171:$F171,1,INDEX(Table12[],MATCH($I171,Table12[eCount],0),MATCH(J$1,Table12[#Headers],0)))&amp;INDEX(eClassWave[],MATCH($H171,eClassWave[eClassWave],0),MATCH(J$1,eClassWave[#Headers],0)),ePool[Enemy Group ID]&amp;ePool[AffinityId]&amp;ePool[eClass],0)),"")</f>
        <v>2T_r1_Fire_Knight_e2</v>
      </c>
      <c r="K171" s="21" t="str">
        <f t="shared" si="43"/>
        <v xml:space="preserve">, </v>
      </c>
      <c r="L171" t="str">
        <f t="array" ref="L171">IFERROR(INDEX(ePool[Enemy ID],MATCH($G171&amp;INDEX($E171:$F171,1,INDEX(Table12[],MATCH($I171,Table12[eCount],0),MATCH(L$1,Table12[#Headers],0)))&amp;INDEX(eClassWave[],MATCH($H171,eClassWave[eClassWave],0),MATCH(L$1,eClassWave[#Headers],0)),ePool[Enemy Group ID]&amp;ePool[AffinityId]&amp;ePool[eClass],0)),"")</f>
        <v>2T_r1_Water_Reaver_e2</v>
      </c>
      <c r="M171" s="21" t="str">
        <f t="shared" si="44"/>
        <v xml:space="preserve">, </v>
      </c>
      <c r="N171" t="str">
        <f t="array" ref="N171">IFERROR(INDEX(ePool[Enemy ID],MATCH($G171&amp;INDEX($E171:$F171,1,INDEX(Table12[],MATCH($I171,Table12[eCount],0),MATCH(N$1,Table12[#Headers],0)))&amp;INDEX(eClassWave[],MATCH($H171,eClassWave[eClassWave],0),MATCH(N$1,eClassWave[#Headers],0)),ePool[Enemy Group ID]&amp;ePool[AffinityId]&amp;ePool[eClass],0)),"")</f>
        <v>2T_r1_Fire_Knight_e2</v>
      </c>
      <c r="O171" s="21" t="str">
        <f t="shared" si="45"/>
        <v/>
      </c>
      <c r="P171" t="str">
        <f t="array" ref="P171">IFERROR(INDEX(ePool[Enemy ID],MATCH($G171&amp;INDEX($E171:$F171,1,INDEX(Table12[],MATCH($I171,Table12[eCount],0),MATCH(P$1,Table12[#Headers],0)))&amp;INDEX(eClassWave[],MATCH($H171,eClassWave[eClassWave],0),MATCH(P$1,eClassWave[#Headers],0)),ePool[Enemy Group ID]&amp;ePool[AffinityId]&amp;ePool[eClass],0)),"")</f>
        <v/>
      </c>
      <c r="Q171" s="21" t="str">
        <f t="shared" si="46"/>
        <v/>
      </c>
      <c r="R171" t="str">
        <f t="array" ref="R171">IFERROR(INDEX(ePool[Enemy ID],MATCH($G171&amp;INDEX($E171:$F171,1,INDEX(Table12[],MATCH($I171,Table12[eCount],0),MATCH(R$1,Table12[#Headers],0)))&amp;INDEX(eClassWave[],MATCH($H171,eClassWave[eClassWave],0),MATCH(R$1,eClassWave[#Headers],0)),ePool[Enemy Group ID]&amp;ePool[AffinityId]&amp;ePool[eClass],0)),"")</f>
        <v/>
      </c>
      <c r="S171" t="str">
        <f>IFERROR(INDEX(Table10[Size],MATCH(INDEX(Enemies!$X:$X,MATCH('Enemy Waves'!J171,Enemies!$A:$A,0)),Table10[ID],0)),"")</f>
        <v>M</v>
      </c>
      <c r="U171" t="str">
        <f>IFERROR(INDEX(Table10[Size],MATCH(INDEX(Enemies!$X:$X,MATCH('Enemy Waves'!L171,Enemies!$A:$A,0)),Table10[ID],0)),"")</f>
        <v>S</v>
      </c>
      <c r="W171" t="str">
        <f>IFERROR(INDEX(Table10[Size],MATCH(INDEX(Enemies!$X:$X,MATCH('Enemy Waves'!N171,Enemies!$A:$A,0)),Table10[ID],0)),"")</f>
        <v>M</v>
      </c>
      <c r="Y171" t="str">
        <f>IFERROR(INDEX(Table10[Size],MATCH(INDEX(Enemies!$X:$X,MATCH('Enemy Waves'!P171,Enemies!$A:$A,0)),Table10[ID],0)),"")</f>
        <v/>
      </c>
      <c r="AA171" t="str">
        <f>IFERROR(INDEX(Table10[Size],MATCH(INDEX(Enemies!$X:$X,MATCH('Enemy Waves'!R171,Enemies!$A:$A,0)),Table10[ID],0)),"")</f>
        <v/>
      </c>
      <c r="AB171" s="52" t="str">
        <f>IF(COUNTIF(S171:AA171,"M")&gt;2,"!!!","")&amp;IFERROR(INDEX('OLD Mission Enemy Waves'!A:A,MATCH('Enemy Waves'!A171,'OLD Mission Enemy Waves'!D:D,0)),"--")</f>
        <v>58</v>
      </c>
      <c r="AC171" s="87">
        <v>58</v>
      </c>
      <c r="AD171">
        <v>1</v>
      </c>
      <c r="AE171" t="s">
        <v>14</v>
      </c>
      <c r="AF171" s="205">
        <v>3130581</v>
      </c>
    </row>
    <row r="172" spans="1:32">
      <c r="A172" s="235">
        <v>3130582</v>
      </c>
      <c r="B172" s="1" t="str">
        <f t="shared" si="40"/>
        <v>4T_r1_Fire_Sorceress_e2, 3T_r2_Water_Wizard_e2, 4T_r1_Fire_Sorceress_e2</v>
      </c>
      <c r="C172" s="60" t="str">
        <f t="shared" si="41"/>
        <v>3SSS</v>
      </c>
      <c r="E172">
        <f>INDEX('OLD Mission Enemy Waves'!K:K,MATCH('Enemy Waves'!$A172,'OLD Mission Enemy Waves'!$D:$D,0))</f>
        <v>3</v>
      </c>
      <c r="F172">
        <f>INDEX('OLD Mission Enemy Waves'!L:L,MATCH('Enemy Waves'!$A172,'OLD Mission Enemy Waves'!$D:$D,0))</f>
        <v>1</v>
      </c>
      <c r="G172">
        <f>INDEX('OLD Mission Enemy Waves'!M:M,MATCH('Enemy Waves'!$A172,'OLD Mission Enemy Waves'!$D:$D,0))</f>
        <v>3</v>
      </c>
      <c r="H172">
        <f>INDEX('OLD Mission Enemy Waves'!N:N,MATCH('Enemy Waves'!$A172,'OLD Mission Enemy Waves'!$D:$D,0))</f>
        <v>3012</v>
      </c>
      <c r="I172">
        <f t="shared" si="42"/>
        <v>3</v>
      </c>
      <c r="J172" t="str">
        <f t="array" ref="J172">IFERROR(INDEX(ePool[Enemy ID],MATCH($G172&amp;INDEX($E172:$F172,1,INDEX(Table12[],MATCH($I172,Table12[eCount],0),MATCH(J$1,Table12[#Headers],0)))&amp;INDEX(eClassWave[],MATCH($H172,eClassWave[eClassWave],0),MATCH(J$1,eClassWave[#Headers],0)),ePool[Enemy Group ID]&amp;ePool[AffinityId]&amp;ePool[eClass],0)),"")</f>
        <v>4T_r1_Fire_Sorceress_e2</v>
      </c>
      <c r="K172" s="21" t="str">
        <f t="shared" si="43"/>
        <v xml:space="preserve">, </v>
      </c>
      <c r="L172" t="str">
        <f t="array" ref="L172">IFERROR(INDEX(ePool[Enemy ID],MATCH($G172&amp;INDEX($E172:$F172,1,INDEX(Table12[],MATCH($I172,Table12[eCount],0),MATCH(L$1,Table12[#Headers],0)))&amp;INDEX(eClassWave[],MATCH($H172,eClassWave[eClassWave],0),MATCH(L$1,eClassWave[#Headers],0)),ePool[Enemy Group ID]&amp;ePool[AffinityId]&amp;ePool[eClass],0)),"")</f>
        <v>3T_r2_Water_Wizard_e2</v>
      </c>
      <c r="M172" s="21" t="str">
        <f t="shared" si="44"/>
        <v xml:space="preserve">, </v>
      </c>
      <c r="N172" t="str">
        <f t="array" ref="N172">IFERROR(INDEX(ePool[Enemy ID],MATCH($G172&amp;INDEX($E172:$F172,1,INDEX(Table12[],MATCH($I172,Table12[eCount],0),MATCH(N$1,Table12[#Headers],0)))&amp;INDEX(eClassWave[],MATCH($H172,eClassWave[eClassWave],0),MATCH(N$1,eClassWave[#Headers],0)),ePool[Enemy Group ID]&amp;ePool[AffinityId]&amp;ePool[eClass],0)),"")</f>
        <v>4T_r1_Fire_Sorceress_e2</v>
      </c>
      <c r="O172" s="21" t="str">
        <f t="shared" si="45"/>
        <v/>
      </c>
      <c r="P172" t="str">
        <f t="array" ref="P172">IFERROR(INDEX(ePool[Enemy ID],MATCH($G172&amp;INDEX($E172:$F172,1,INDEX(Table12[],MATCH($I172,Table12[eCount],0),MATCH(P$1,Table12[#Headers],0)))&amp;INDEX(eClassWave[],MATCH($H172,eClassWave[eClassWave],0),MATCH(P$1,eClassWave[#Headers],0)),ePool[Enemy Group ID]&amp;ePool[AffinityId]&amp;ePool[eClass],0)),"")</f>
        <v/>
      </c>
      <c r="Q172" s="21" t="str">
        <f t="shared" si="46"/>
        <v/>
      </c>
      <c r="R172" t="str">
        <f t="array" ref="R172">IFERROR(INDEX(ePool[Enemy ID],MATCH($G172&amp;INDEX($E172:$F172,1,INDEX(Table12[],MATCH($I172,Table12[eCount],0),MATCH(R$1,Table12[#Headers],0)))&amp;INDEX(eClassWave[],MATCH($H172,eClassWave[eClassWave],0),MATCH(R$1,eClassWave[#Headers],0)),ePool[Enemy Group ID]&amp;ePool[AffinityId]&amp;ePool[eClass],0)),"")</f>
        <v/>
      </c>
      <c r="S172" t="str">
        <f>IFERROR(INDEX(Table10[Size],MATCH(INDEX(Enemies!$X:$X,MATCH('Enemy Waves'!J172,Enemies!$A:$A,0)),Table10[ID],0)),"")</f>
        <v>S</v>
      </c>
      <c r="U172" t="str">
        <f>IFERROR(INDEX(Table10[Size],MATCH(INDEX(Enemies!$X:$X,MATCH('Enemy Waves'!L172,Enemies!$A:$A,0)),Table10[ID],0)),"")</f>
        <v>S</v>
      </c>
      <c r="W172" t="str">
        <f>IFERROR(INDEX(Table10[Size],MATCH(INDEX(Enemies!$X:$X,MATCH('Enemy Waves'!N172,Enemies!$A:$A,0)),Table10[ID],0)),"")</f>
        <v>S</v>
      </c>
      <c r="Y172" t="str">
        <f>IFERROR(INDEX(Table10[Size],MATCH(INDEX(Enemies!$X:$X,MATCH('Enemy Waves'!P172,Enemies!$A:$A,0)),Table10[ID],0)),"")</f>
        <v/>
      </c>
      <c r="AA172" t="str">
        <f>IFERROR(INDEX(Table10[Size],MATCH(INDEX(Enemies!$X:$X,MATCH('Enemy Waves'!R172,Enemies!$A:$A,0)),Table10[ID],0)),"")</f>
        <v/>
      </c>
      <c r="AB172" s="52" t="str">
        <f>IF(COUNTIF(S172:AA172,"M")&gt;2,"!!!","")&amp;IFERROR(INDEX('OLD Mission Enemy Waves'!A:A,MATCH('Enemy Waves'!A172,'OLD Mission Enemy Waves'!D:D,0)),"--")</f>
        <v>58</v>
      </c>
      <c r="AC172" s="204">
        <v>58</v>
      </c>
      <c r="AD172">
        <v>2</v>
      </c>
      <c r="AE172" t="s">
        <v>14</v>
      </c>
      <c r="AF172" s="205">
        <v>3130582</v>
      </c>
    </row>
    <row r="173" spans="1:32">
      <c r="A173" s="235">
        <v>3130583</v>
      </c>
      <c r="B173" s="1" t="str">
        <f t="shared" si="40"/>
        <v>2T_r1_Fire_Knight_e2, 3T_r2_Water_Wizard_e2, 2T_r1_Fire_Knight_e2</v>
      </c>
      <c r="C173" s="60" t="str">
        <f t="shared" si="41"/>
        <v>3MSM</v>
      </c>
      <c r="E173">
        <f>INDEX('OLD Mission Enemy Waves'!K:K,MATCH('Enemy Waves'!$A173,'OLD Mission Enemy Waves'!$D:$D,0))</f>
        <v>3</v>
      </c>
      <c r="F173">
        <f>INDEX('OLD Mission Enemy Waves'!L:L,MATCH('Enemy Waves'!$A173,'OLD Mission Enemy Waves'!$D:$D,0))</f>
        <v>1</v>
      </c>
      <c r="G173">
        <f>INDEX('OLD Mission Enemy Waves'!M:M,MATCH('Enemy Waves'!$A173,'OLD Mission Enemy Waves'!$D:$D,0))</f>
        <v>3</v>
      </c>
      <c r="H173">
        <f>INDEX('OLD Mission Enemy Waves'!N:N,MATCH('Enemy Waves'!$A173,'OLD Mission Enemy Waves'!$D:$D,0))</f>
        <v>3210</v>
      </c>
      <c r="I173">
        <f t="shared" si="42"/>
        <v>3</v>
      </c>
      <c r="J173" t="str">
        <f t="array" ref="J173">IFERROR(INDEX(ePool[Enemy ID],MATCH($G173&amp;INDEX($E173:$F173,1,INDEX(Table12[],MATCH($I173,Table12[eCount],0),MATCH(J$1,Table12[#Headers],0)))&amp;INDEX(eClassWave[],MATCH($H173,eClassWave[eClassWave],0),MATCH(J$1,eClassWave[#Headers],0)),ePool[Enemy Group ID]&amp;ePool[AffinityId]&amp;ePool[eClass],0)),"")</f>
        <v>2T_r1_Fire_Knight_e2</v>
      </c>
      <c r="K173" s="21" t="str">
        <f t="shared" si="43"/>
        <v xml:space="preserve">, </v>
      </c>
      <c r="L173" t="str">
        <f t="array" ref="L173">IFERROR(INDEX(ePool[Enemy ID],MATCH($G173&amp;INDEX($E173:$F173,1,INDEX(Table12[],MATCH($I173,Table12[eCount],0),MATCH(L$1,Table12[#Headers],0)))&amp;INDEX(eClassWave[],MATCH($H173,eClassWave[eClassWave],0),MATCH(L$1,eClassWave[#Headers],0)),ePool[Enemy Group ID]&amp;ePool[AffinityId]&amp;ePool[eClass],0)),"")</f>
        <v>3T_r2_Water_Wizard_e2</v>
      </c>
      <c r="M173" s="21" t="str">
        <f t="shared" si="44"/>
        <v xml:space="preserve">, </v>
      </c>
      <c r="N173" t="str">
        <f t="array" ref="N173">IFERROR(INDEX(ePool[Enemy ID],MATCH($G173&amp;INDEX($E173:$F173,1,INDEX(Table12[],MATCH($I173,Table12[eCount],0),MATCH(N$1,Table12[#Headers],0)))&amp;INDEX(eClassWave[],MATCH($H173,eClassWave[eClassWave],0),MATCH(N$1,eClassWave[#Headers],0)),ePool[Enemy Group ID]&amp;ePool[AffinityId]&amp;ePool[eClass],0)),"")</f>
        <v>2T_r1_Fire_Knight_e2</v>
      </c>
      <c r="O173" s="21" t="str">
        <f t="shared" si="45"/>
        <v/>
      </c>
      <c r="P173" t="str">
        <f t="array" ref="P173">IFERROR(INDEX(ePool[Enemy ID],MATCH($G173&amp;INDEX($E173:$F173,1,INDEX(Table12[],MATCH($I173,Table12[eCount],0),MATCH(P$1,Table12[#Headers],0)))&amp;INDEX(eClassWave[],MATCH($H173,eClassWave[eClassWave],0),MATCH(P$1,eClassWave[#Headers],0)),ePool[Enemy Group ID]&amp;ePool[AffinityId]&amp;ePool[eClass],0)),"")</f>
        <v/>
      </c>
      <c r="Q173" s="21" t="str">
        <f t="shared" si="46"/>
        <v/>
      </c>
      <c r="R173" t="str">
        <f t="array" ref="R173">IFERROR(INDEX(ePool[Enemy ID],MATCH($G173&amp;INDEX($E173:$F173,1,INDEX(Table12[],MATCH($I173,Table12[eCount],0),MATCH(R$1,Table12[#Headers],0)))&amp;INDEX(eClassWave[],MATCH($H173,eClassWave[eClassWave],0),MATCH(R$1,eClassWave[#Headers],0)),ePool[Enemy Group ID]&amp;ePool[AffinityId]&amp;ePool[eClass],0)),"")</f>
        <v/>
      </c>
      <c r="S173" t="str">
        <f>IFERROR(INDEX(Table10[Size],MATCH(INDEX(Enemies!$X:$X,MATCH('Enemy Waves'!J173,Enemies!$A:$A,0)),Table10[ID],0)),"")</f>
        <v>M</v>
      </c>
      <c r="U173" t="str">
        <f>IFERROR(INDEX(Table10[Size],MATCH(INDEX(Enemies!$X:$X,MATCH('Enemy Waves'!L173,Enemies!$A:$A,0)),Table10[ID],0)),"")</f>
        <v>S</v>
      </c>
      <c r="W173" t="str">
        <f>IFERROR(INDEX(Table10[Size],MATCH(INDEX(Enemies!$X:$X,MATCH('Enemy Waves'!N173,Enemies!$A:$A,0)),Table10[ID],0)),"")</f>
        <v>M</v>
      </c>
      <c r="Y173" t="str">
        <f>IFERROR(INDEX(Table10[Size],MATCH(INDEX(Enemies!$X:$X,MATCH('Enemy Waves'!P173,Enemies!$A:$A,0)),Table10[ID],0)),"")</f>
        <v/>
      </c>
      <c r="AA173" t="str">
        <f>IFERROR(INDEX(Table10[Size],MATCH(INDEX(Enemies!$X:$X,MATCH('Enemy Waves'!R173,Enemies!$A:$A,0)),Table10[ID],0)),"")</f>
        <v/>
      </c>
      <c r="AB173" s="52" t="str">
        <f>IF(COUNTIF(S173:AA173,"M")&gt;2,"!!!","")&amp;IFERROR(INDEX('OLD Mission Enemy Waves'!A:A,MATCH('Enemy Waves'!A173,'OLD Mission Enemy Waves'!D:D,0)),"--")</f>
        <v>58</v>
      </c>
      <c r="AC173" s="204">
        <v>58</v>
      </c>
      <c r="AD173">
        <v>3</v>
      </c>
      <c r="AE173" t="s">
        <v>14</v>
      </c>
      <c r="AF173" s="205">
        <v>3130583</v>
      </c>
    </row>
    <row r="174" spans="1:32">
      <c r="A174" s="235">
        <v>3130584</v>
      </c>
      <c r="B174" s="1" t="str">
        <f t="shared" si="40"/>
        <v>2T_r1_Fire_Knight_e2, 4T_r1_Water_Mage_e2, 2T_r1_Water_Reaver_e2, 2T_r1_Fire_Knight_e2</v>
      </c>
      <c r="C174" s="60" t="str">
        <f t="shared" si="41"/>
        <v>4MSSM</v>
      </c>
      <c r="E174">
        <f>INDEX('OLD Mission Enemy Waves'!K:K,MATCH('Enemy Waves'!$A174,'OLD Mission Enemy Waves'!$D:$D,0))</f>
        <v>3</v>
      </c>
      <c r="F174">
        <f>INDEX('OLD Mission Enemy Waves'!L:L,MATCH('Enemy Waves'!$A174,'OLD Mission Enemy Waves'!$D:$D,0))</f>
        <v>1</v>
      </c>
      <c r="G174">
        <f>INDEX('OLD Mission Enemy Waves'!M:M,MATCH('Enemy Waves'!$A174,'OLD Mission Enemy Waves'!$D:$D,0))</f>
        <v>3</v>
      </c>
      <c r="H174">
        <f>INDEX('OLD Mission Enemy Waves'!N:N,MATCH('Enemy Waves'!$A174,'OLD Mission Enemy Waves'!$D:$D,0))</f>
        <v>4301</v>
      </c>
      <c r="I174">
        <f t="shared" si="42"/>
        <v>4</v>
      </c>
      <c r="J174" t="str">
        <f t="array" ref="J174">IFERROR(INDEX(ePool[Enemy ID],MATCH($G174&amp;INDEX($E174:$F174,1,INDEX(Table12[],MATCH($I174,Table12[eCount],0),MATCH(J$1,Table12[#Headers],0)))&amp;INDEX(eClassWave[],MATCH($H174,eClassWave[eClassWave],0),MATCH(J$1,eClassWave[#Headers],0)),ePool[Enemy Group ID]&amp;ePool[AffinityId]&amp;ePool[eClass],0)),"")</f>
        <v>2T_r1_Fire_Knight_e2</v>
      </c>
      <c r="K174" s="21" t="str">
        <f t="shared" si="43"/>
        <v xml:space="preserve">, </v>
      </c>
      <c r="L174" t="str">
        <f t="array" ref="L174">IFERROR(INDEX(ePool[Enemy ID],MATCH($G174&amp;INDEX($E174:$F174,1,INDEX(Table12[],MATCH($I174,Table12[eCount],0),MATCH(L$1,Table12[#Headers],0)))&amp;INDEX(eClassWave[],MATCH($H174,eClassWave[eClassWave],0),MATCH(L$1,eClassWave[#Headers],0)),ePool[Enemy Group ID]&amp;ePool[AffinityId]&amp;ePool[eClass],0)),"")</f>
        <v>4T_r1_Water_Mage_e2</v>
      </c>
      <c r="M174" s="21" t="str">
        <f t="shared" si="44"/>
        <v xml:space="preserve">, </v>
      </c>
      <c r="N174" t="str">
        <f t="array" ref="N174">IFERROR(INDEX(ePool[Enemy ID],MATCH($G174&amp;INDEX($E174:$F174,1,INDEX(Table12[],MATCH($I174,Table12[eCount],0),MATCH(N$1,Table12[#Headers],0)))&amp;INDEX(eClassWave[],MATCH($H174,eClassWave[eClassWave],0),MATCH(N$1,eClassWave[#Headers],0)),ePool[Enemy Group ID]&amp;ePool[AffinityId]&amp;ePool[eClass],0)),"")</f>
        <v>2T_r1_Water_Reaver_e2</v>
      </c>
      <c r="O174" s="21" t="str">
        <f t="shared" si="45"/>
        <v xml:space="preserve">, </v>
      </c>
      <c r="P174" t="str">
        <f t="array" ref="P174">IFERROR(INDEX(ePool[Enemy ID],MATCH($G174&amp;INDEX($E174:$F174,1,INDEX(Table12[],MATCH($I174,Table12[eCount],0),MATCH(P$1,Table12[#Headers],0)))&amp;INDEX(eClassWave[],MATCH($H174,eClassWave[eClassWave],0),MATCH(P$1,eClassWave[#Headers],0)),ePool[Enemy Group ID]&amp;ePool[AffinityId]&amp;ePool[eClass],0)),"")</f>
        <v>2T_r1_Fire_Knight_e2</v>
      </c>
      <c r="Q174" s="21" t="str">
        <f t="shared" si="46"/>
        <v/>
      </c>
      <c r="R174" t="str">
        <f t="array" ref="R174">IFERROR(INDEX(ePool[Enemy ID],MATCH($G174&amp;INDEX($E174:$F174,1,INDEX(Table12[],MATCH($I174,Table12[eCount],0),MATCH(R$1,Table12[#Headers],0)))&amp;INDEX(eClassWave[],MATCH($H174,eClassWave[eClassWave],0),MATCH(R$1,eClassWave[#Headers],0)),ePool[Enemy Group ID]&amp;ePool[AffinityId]&amp;ePool[eClass],0)),"")</f>
        <v/>
      </c>
      <c r="S174" t="str">
        <f>IFERROR(INDEX(Table10[Size],MATCH(INDEX(Enemies!$X:$X,MATCH('Enemy Waves'!J174,Enemies!$A:$A,0)),Table10[ID],0)),"")</f>
        <v>M</v>
      </c>
      <c r="U174" t="str">
        <f>IFERROR(INDEX(Table10[Size],MATCH(INDEX(Enemies!$X:$X,MATCH('Enemy Waves'!L174,Enemies!$A:$A,0)),Table10[ID],0)),"")</f>
        <v>S</v>
      </c>
      <c r="W174" t="str">
        <f>IFERROR(INDEX(Table10[Size],MATCH(INDEX(Enemies!$X:$X,MATCH('Enemy Waves'!N174,Enemies!$A:$A,0)),Table10[ID],0)),"")</f>
        <v>S</v>
      </c>
      <c r="Y174" t="str">
        <f>IFERROR(INDEX(Table10[Size],MATCH(INDEX(Enemies!$X:$X,MATCH('Enemy Waves'!P174,Enemies!$A:$A,0)),Table10[ID],0)),"")</f>
        <v>M</v>
      </c>
      <c r="AA174" t="str">
        <f>IFERROR(INDEX(Table10[Size],MATCH(INDEX(Enemies!$X:$X,MATCH('Enemy Waves'!R174,Enemies!$A:$A,0)),Table10[ID],0)),"")</f>
        <v/>
      </c>
      <c r="AB174" s="52" t="str">
        <f>IF(COUNTIF(S174:AA174,"M")&gt;2,"!!!","")&amp;IFERROR(INDEX('OLD Mission Enemy Waves'!A:A,MATCH('Enemy Waves'!A174,'OLD Mission Enemy Waves'!D:D,0)),"--")</f>
        <v>58</v>
      </c>
      <c r="AC174" s="204">
        <v>58</v>
      </c>
      <c r="AD174">
        <v>4</v>
      </c>
      <c r="AE174" t="s">
        <v>14</v>
      </c>
      <c r="AF174" s="205">
        <v>3130584</v>
      </c>
    </row>
    <row r="175" spans="1:32">
      <c r="A175" s="235">
        <v>5430591</v>
      </c>
      <c r="B175" s="1" t="str">
        <f t="shared" si="40"/>
        <v>2T_r1_Dark_Blade_e2, 3T_r2_Dark_Maiden_e2</v>
      </c>
      <c r="C175" s="60" t="str">
        <f t="shared" si="41"/>
        <v>2SS</v>
      </c>
      <c r="E175">
        <f>INDEX('OLD Mission Enemy Waves'!K:K,MATCH('Enemy Waves'!$A175,'OLD Mission Enemy Waves'!$D:$D,0))</f>
        <v>5</v>
      </c>
      <c r="F175">
        <f>INDEX('OLD Mission Enemy Waves'!L:L,MATCH('Enemy Waves'!$A175,'OLD Mission Enemy Waves'!$D:$D,0))</f>
        <v>4</v>
      </c>
      <c r="G175">
        <f>INDEX('OLD Mission Enemy Waves'!M:M,MATCH('Enemy Waves'!$A175,'OLD Mission Enemy Waves'!$D:$D,0))</f>
        <v>3</v>
      </c>
      <c r="H175">
        <f>INDEX('OLD Mission Enemy Waves'!N:N,MATCH('Enemy Waves'!$A175,'OLD Mission Enemy Waves'!$D:$D,0))</f>
        <v>2110</v>
      </c>
      <c r="I175">
        <f t="shared" si="42"/>
        <v>2</v>
      </c>
      <c r="J175" t="str">
        <f t="array" ref="J175">IFERROR(INDEX(ePool[Enemy ID],MATCH($G175&amp;INDEX($E175:$F175,1,INDEX(Table12[],MATCH($I175,Table12[eCount],0),MATCH(J$1,Table12[#Headers],0)))&amp;INDEX(eClassWave[],MATCH($H175,eClassWave[eClassWave],0),MATCH(J$1,eClassWave[#Headers],0)),ePool[Enemy Group ID]&amp;ePool[AffinityId]&amp;ePool[eClass],0)),"")</f>
        <v>2T_r1_Dark_Blade_e2</v>
      </c>
      <c r="K175" s="21" t="str">
        <f t="shared" si="43"/>
        <v xml:space="preserve">, </v>
      </c>
      <c r="L175" t="str">
        <f t="array" ref="L175">IFERROR(INDEX(ePool[Enemy ID],MATCH($G175&amp;INDEX($E175:$F175,1,INDEX(Table12[],MATCH($I175,Table12[eCount],0),MATCH(L$1,Table12[#Headers],0)))&amp;INDEX(eClassWave[],MATCH($H175,eClassWave[eClassWave],0),MATCH(L$1,eClassWave[#Headers],0)),ePool[Enemy Group ID]&amp;ePool[AffinityId]&amp;ePool[eClass],0)),"")</f>
        <v>3T_r2_Dark_Maiden_e2</v>
      </c>
      <c r="M175" s="21" t="str">
        <f t="shared" si="44"/>
        <v/>
      </c>
      <c r="N175" t="str">
        <f t="array" ref="N175">IFERROR(INDEX(ePool[Enemy ID],MATCH($G175&amp;INDEX($E175:$F175,1,INDEX(Table12[],MATCH($I175,Table12[eCount],0),MATCH(N$1,Table12[#Headers],0)))&amp;INDEX(eClassWave[],MATCH($H175,eClassWave[eClassWave],0),MATCH(N$1,eClassWave[#Headers],0)),ePool[Enemy Group ID]&amp;ePool[AffinityId]&amp;ePool[eClass],0)),"")</f>
        <v/>
      </c>
      <c r="O175" s="21" t="str">
        <f t="shared" si="45"/>
        <v/>
      </c>
      <c r="P175" t="str">
        <f t="array" ref="P175">IFERROR(INDEX(ePool[Enemy ID],MATCH($G175&amp;INDEX($E175:$F175,1,INDEX(Table12[],MATCH($I175,Table12[eCount],0),MATCH(P$1,Table12[#Headers],0)))&amp;INDEX(eClassWave[],MATCH($H175,eClassWave[eClassWave],0),MATCH(P$1,eClassWave[#Headers],0)),ePool[Enemy Group ID]&amp;ePool[AffinityId]&amp;ePool[eClass],0)),"")</f>
        <v/>
      </c>
      <c r="Q175" s="21" t="str">
        <f t="shared" si="46"/>
        <v/>
      </c>
      <c r="R175" t="str">
        <f t="array" ref="R175">IFERROR(INDEX(ePool[Enemy ID],MATCH($G175&amp;INDEX($E175:$F175,1,INDEX(Table12[],MATCH($I175,Table12[eCount],0),MATCH(R$1,Table12[#Headers],0)))&amp;INDEX(eClassWave[],MATCH($H175,eClassWave[eClassWave],0),MATCH(R$1,eClassWave[#Headers],0)),ePool[Enemy Group ID]&amp;ePool[AffinityId]&amp;ePool[eClass],0)),"")</f>
        <v/>
      </c>
      <c r="S175" t="str">
        <f>IFERROR(INDEX(Table10[Size],MATCH(INDEX(Enemies!$X:$X,MATCH('Enemy Waves'!J175,Enemies!$A:$A,0)),Table10[ID],0)),"")</f>
        <v>S</v>
      </c>
      <c r="U175" t="str">
        <f>IFERROR(INDEX(Table10[Size],MATCH(INDEX(Enemies!$X:$X,MATCH('Enemy Waves'!L175,Enemies!$A:$A,0)),Table10[ID],0)),"")</f>
        <v>S</v>
      </c>
      <c r="W175" t="str">
        <f>IFERROR(INDEX(Table10[Size],MATCH(INDEX(Enemies!$X:$X,MATCH('Enemy Waves'!N175,Enemies!$A:$A,0)),Table10[ID],0)),"")</f>
        <v/>
      </c>
      <c r="Y175" t="str">
        <f>IFERROR(INDEX(Table10[Size],MATCH(INDEX(Enemies!$X:$X,MATCH('Enemy Waves'!P175,Enemies!$A:$A,0)),Table10[ID],0)),"")</f>
        <v/>
      </c>
      <c r="AA175" t="str">
        <f>IFERROR(INDEX(Table10[Size],MATCH(INDEX(Enemies!$X:$X,MATCH('Enemy Waves'!R175,Enemies!$A:$A,0)),Table10[ID],0)),"")</f>
        <v/>
      </c>
      <c r="AB175" s="52" t="str">
        <f>IF(COUNTIF(S175:AA175,"M")&gt;2,"!!!","")&amp;IFERROR(INDEX('OLD Mission Enemy Waves'!A:A,MATCH('Enemy Waves'!A175,'OLD Mission Enemy Waves'!D:D,0)),"--")</f>
        <v>59</v>
      </c>
      <c r="AC175" s="87">
        <v>59</v>
      </c>
      <c r="AD175">
        <v>1</v>
      </c>
      <c r="AE175" t="s">
        <v>14</v>
      </c>
      <c r="AF175" s="205">
        <v>5430591</v>
      </c>
    </row>
    <row r="176" spans="1:32">
      <c r="A176" s="235">
        <v>5430592</v>
      </c>
      <c r="B176" s="1" t="str">
        <f t="shared" si="40"/>
        <v>2T_r1_Light_Valkyrie_e2, 2T_r1_Dark_Blade_e2, 2T_r1_Dark_Blade_e2, 2T_r1_Light_Valkyrie_e2</v>
      </c>
      <c r="C176" s="60" t="str">
        <f t="shared" si="41"/>
        <v>4MSSM</v>
      </c>
      <c r="E176">
        <f>INDEX('OLD Mission Enemy Waves'!K:K,MATCH('Enemy Waves'!$A176,'OLD Mission Enemy Waves'!$D:$D,0))</f>
        <v>5</v>
      </c>
      <c r="F176">
        <f>INDEX('OLD Mission Enemy Waves'!L:L,MATCH('Enemy Waves'!$A176,'OLD Mission Enemy Waves'!$D:$D,0))</f>
        <v>4</v>
      </c>
      <c r="G176">
        <f>INDEX('OLD Mission Enemy Waves'!M:M,MATCH('Enemy Waves'!$A176,'OLD Mission Enemy Waves'!$D:$D,0))</f>
        <v>3</v>
      </c>
      <c r="H176">
        <f>INDEX('OLD Mission Enemy Waves'!N:N,MATCH('Enemy Waves'!$A176,'OLD Mission Enemy Waves'!$D:$D,0))</f>
        <v>4400</v>
      </c>
      <c r="I176">
        <f t="shared" si="42"/>
        <v>4</v>
      </c>
      <c r="J176" t="str">
        <f t="array" ref="J176">IFERROR(INDEX(ePool[Enemy ID],MATCH($G176&amp;INDEX($E176:$F176,1,INDEX(Table12[],MATCH($I176,Table12[eCount],0),MATCH(J$1,Table12[#Headers],0)))&amp;INDEX(eClassWave[],MATCH($H176,eClassWave[eClassWave],0),MATCH(J$1,eClassWave[#Headers],0)),ePool[Enemy Group ID]&amp;ePool[AffinityId]&amp;ePool[eClass],0)),"")</f>
        <v>2T_r1_Light_Valkyrie_e2</v>
      </c>
      <c r="K176" s="21" t="str">
        <f t="shared" si="43"/>
        <v xml:space="preserve">, </v>
      </c>
      <c r="L176" t="str">
        <f t="array" ref="L176">IFERROR(INDEX(ePool[Enemy ID],MATCH($G176&amp;INDEX($E176:$F176,1,INDEX(Table12[],MATCH($I176,Table12[eCount],0),MATCH(L$1,Table12[#Headers],0)))&amp;INDEX(eClassWave[],MATCH($H176,eClassWave[eClassWave],0),MATCH(L$1,eClassWave[#Headers],0)),ePool[Enemy Group ID]&amp;ePool[AffinityId]&amp;ePool[eClass],0)),"")</f>
        <v>2T_r1_Dark_Blade_e2</v>
      </c>
      <c r="M176" s="21" t="str">
        <f t="shared" si="44"/>
        <v xml:space="preserve">, </v>
      </c>
      <c r="N176" t="str">
        <f t="array" ref="N176">IFERROR(INDEX(ePool[Enemy ID],MATCH($G176&amp;INDEX($E176:$F176,1,INDEX(Table12[],MATCH($I176,Table12[eCount],0),MATCH(N$1,Table12[#Headers],0)))&amp;INDEX(eClassWave[],MATCH($H176,eClassWave[eClassWave],0),MATCH(N$1,eClassWave[#Headers],0)),ePool[Enemy Group ID]&amp;ePool[AffinityId]&amp;ePool[eClass],0)),"")</f>
        <v>2T_r1_Dark_Blade_e2</v>
      </c>
      <c r="O176" s="21" t="str">
        <f t="shared" si="45"/>
        <v xml:space="preserve">, </v>
      </c>
      <c r="P176" t="str">
        <f t="array" ref="P176">IFERROR(INDEX(ePool[Enemy ID],MATCH($G176&amp;INDEX($E176:$F176,1,INDEX(Table12[],MATCH($I176,Table12[eCount],0),MATCH(P$1,Table12[#Headers],0)))&amp;INDEX(eClassWave[],MATCH($H176,eClassWave[eClassWave],0),MATCH(P$1,eClassWave[#Headers],0)),ePool[Enemy Group ID]&amp;ePool[AffinityId]&amp;ePool[eClass],0)),"")</f>
        <v>2T_r1_Light_Valkyrie_e2</v>
      </c>
      <c r="Q176" s="21" t="str">
        <f t="shared" si="46"/>
        <v/>
      </c>
      <c r="R176" t="str">
        <f t="array" ref="R176">IFERROR(INDEX(ePool[Enemy ID],MATCH($G176&amp;INDEX($E176:$F176,1,INDEX(Table12[],MATCH($I176,Table12[eCount],0),MATCH(R$1,Table12[#Headers],0)))&amp;INDEX(eClassWave[],MATCH($H176,eClassWave[eClassWave],0),MATCH(R$1,eClassWave[#Headers],0)),ePool[Enemy Group ID]&amp;ePool[AffinityId]&amp;ePool[eClass],0)),"")</f>
        <v/>
      </c>
      <c r="S176" t="str">
        <f>IFERROR(INDEX(Table10[Size],MATCH(INDEX(Enemies!$X:$X,MATCH('Enemy Waves'!J176,Enemies!$A:$A,0)),Table10[ID],0)),"")</f>
        <v>M</v>
      </c>
      <c r="U176" t="str">
        <f>IFERROR(INDEX(Table10[Size],MATCH(INDEX(Enemies!$X:$X,MATCH('Enemy Waves'!L176,Enemies!$A:$A,0)),Table10[ID],0)),"")</f>
        <v>S</v>
      </c>
      <c r="W176" t="str">
        <f>IFERROR(INDEX(Table10[Size],MATCH(INDEX(Enemies!$X:$X,MATCH('Enemy Waves'!N176,Enemies!$A:$A,0)),Table10[ID],0)),"")</f>
        <v>S</v>
      </c>
      <c r="Y176" t="str">
        <f>IFERROR(INDEX(Table10[Size],MATCH(INDEX(Enemies!$X:$X,MATCH('Enemy Waves'!P176,Enemies!$A:$A,0)),Table10[ID],0)),"")</f>
        <v>M</v>
      </c>
      <c r="AA176" t="str">
        <f>IFERROR(INDEX(Table10[Size],MATCH(INDEX(Enemies!$X:$X,MATCH('Enemy Waves'!R176,Enemies!$A:$A,0)),Table10[ID],0)),"")</f>
        <v/>
      </c>
      <c r="AB176" s="52" t="str">
        <f>IF(COUNTIF(S176:AA176,"M")&gt;2,"!!!","")&amp;IFERROR(INDEX('OLD Mission Enemy Waves'!A:A,MATCH('Enemy Waves'!A176,'OLD Mission Enemy Waves'!D:D,0)),"--")</f>
        <v>59</v>
      </c>
      <c r="AC176" s="204">
        <v>59</v>
      </c>
      <c r="AD176">
        <v>2</v>
      </c>
      <c r="AE176" t="s">
        <v>14</v>
      </c>
      <c r="AF176" s="205">
        <v>5430592</v>
      </c>
    </row>
    <row r="177" spans="1:32">
      <c r="A177" s="235">
        <v>5430593</v>
      </c>
      <c r="B177" s="1" t="str">
        <f t="shared" si="40"/>
        <v>3T_r2_Light_Zealot_e2, 3T_r2_Dark_Maiden_e2, 3T_r2_Light_Zealot_e2</v>
      </c>
      <c r="C177" s="60" t="str">
        <f t="shared" si="41"/>
        <v>3MSM</v>
      </c>
      <c r="E177">
        <f>INDEX('OLD Mission Enemy Waves'!K:K,MATCH('Enemy Waves'!$A177,'OLD Mission Enemy Waves'!$D:$D,0))</f>
        <v>5</v>
      </c>
      <c r="F177">
        <f>INDEX('OLD Mission Enemy Waves'!L:L,MATCH('Enemy Waves'!$A177,'OLD Mission Enemy Waves'!$D:$D,0))</f>
        <v>4</v>
      </c>
      <c r="G177">
        <f>INDEX('OLD Mission Enemy Waves'!M:M,MATCH('Enemy Waves'!$A177,'OLD Mission Enemy Waves'!$D:$D,0))</f>
        <v>3</v>
      </c>
      <c r="H177">
        <f>INDEX('OLD Mission Enemy Waves'!N:N,MATCH('Enemy Waves'!$A177,'OLD Mission Enemy Waves'!$D:$D,0))</f>
        <v>3030</v>
      </c>
      <c r="I177">
        <f t="shared" si="42"/>
        <v>3</v>
      </c>
      <c r="J177" t="str">
        <f t="array" ref="J177">IFERROR(INDEX(ePool[Enemy ID],MATCH($G177&amp;INDEX($E177:$F177,1,INDEX(Table12[],MATCH($I177,Table12[eCount],0),MATCH(J$1,Table12[#Headers],0)))&amp;INDEX(eClassWave[],MATCH($H177,eClassWave[eClassWave],0),MATCH(J$1,eClassWave[#Headers],0)),ePool[Enemy Group ID]&amp;ePool[AffinityId]&amp;ePool[eClass],0)),"")</f>
        <v>3T_r2_Light_Zealot_e2</v>
      </c>
      <c r="K177" s="21" t="str">
        <f t="shared" si="43"/>
        <v xml:space="preserve">, </v>
      </c>
      <c r="L177" t="str">
        <f t="array" ref="L177">IFERROR(INDEX(ePool[Enemy ID],MATCH($G177&amp;INDEX($E177:$F177,1,INDEX(Table12[],MATCH($I177,Table12[eCount],0),MATCH(L$1,Table12[#Headers],0)))&amp;INDEX(eClassWave[],MATCH($H177,eClassWave[eClassWave],0),MATCH(L$1,eClassWave[#Headers],0)),ePool[Enemy Group ID]&amp;ePool[AffinityId]&amp;ePool[eClass],0)),"")</f>
        <v>3T_r2_Dark_Maiden_e2</v>
      </c>
      <c r="M177" s="21" t="str">
        <f t="shared" si="44"/>
        <v xml:space="preserve">, </v>
      </c>
      <c r="N177" t="str">
        <f t="array" ref="N177">IFERROR(INDEX(ePool[Enemy ID],MATCH($G177&amp;INDEX($E177:$F177,1,INDEX(Table12[],MATCH($I177,Table12[eCount],0),MATCH(N$1,Table12[#Headers],0)))&amp;INDEX(eClassWave[],MATCH($H177,eClassWave[eClassWave],0),MATCH(N$1,eClassWave[#Headers],0)),ePool[Enemy Group ID]&amp;ePool[AffinityId]&amp;ePool[eClass],0)),"")</f>
        <v>3T_r2_Light_Zealot_e2</v>
      </c>
      <c r="O177" s="21" t="str">
        <f t="shared" si="45"/>
        <v/>
      </c>
      <c r="P177" t="str">
        <f t="array" ref="P177">IFERROR(INDEX(ePool[Enemy ID],MATCH($G177&amp;INDEX($E177:$F177,1,INDEX(Table12[],MATCH($I177,Table12[eCount],0),MATCH(P$1,Table12[#Headers],0)))&amp;INDEX(eClassWave[],MATCH($H177,eClassWave[eClassWave],0),MATCH(P$1,eClassWave[#Headers],0)),ePool[Enemy Group ID]&amp;ePool[AffinityId]&amp;ePool[eClass],0)),"")</f>
        <v/>
      </c>
      <c r="Q177" s="21" t="str">
        <f t="shared" si="46"/>
        <v/>
      </c>
      <c r="R177" t="str">
        <f t="array" ref="R177">IFERROR(INDEX(ePool[Enemy ID],MATCH($G177&amp;INDEX($E177:$F177,1,INDEX(Table12[],MATCH($I177,Table12[eCount],0),MATCH(R$1,Table12[#Headers],0)))&amp;INDEX(eClassWave[],MATCH($H177,eClassWave[eClassWave],0),MATCH(R$1,eClassWave[#Headers],0)),ePool[Enemy Group ID]&amp;ePool[AffinityId]&amp;ePool[eClass],0)),"")</f>
        <v/>
      </c>
      <c r="S177" t="str">
        <f>IFERROR(INDEX(Table10[Size],MATCH(INDEX(Enemies!$X:$X,MATCH('Enemy Waves'!J177,Enemies!$A:$A,0)),Table10[ID],0)),"")</f>
        <v>M</v>
      </c>
      <c r="U177" t="str">
        <f>IFERROR(INDEX(Table10[Size],MATCH(INDEX(Enemies!$X:$X,MATCH('Enemy Waves'!L177,Enemies!$A:$A,0)),Table10[ID],0)),"")</f>
        <v>S</v>
      </c>
      <c r="W177" t="str">
        <f>IFERROR(INDEX(Table10[Size],MATCH(INDEX(Enemies!$X:$X,MATCH('Enemy Waves'!N177,Enemies!$A:$A,0)),Table10[ID],0)),"")</f>
        <v>M</v>
      </c>
      <c r="Y177" t="str">
        <f>IFERROR(INDEX(Table10[Size],MATCH(INDEX(Enemies!$X:$X,MATCH('Enemy Waves'!P177,Enemies!$A:$A,0)),Table10[ID],0)),"")</f>
        <v/>
      </c>
      <c r="AA177" t="str">
        <f>IFERROR(INDEX(Table10[Size],MATCH(INDEX(Enemies!$X:$X,MATCH('Enemy Waves'!R177,Enemies!$A:$A,0)),Table10[ID],0)),"")</f>
        <v/>
      </c>
      <c r="AB177" s="52" t="str">
        <f>IF(COUNTIF(S177:AA177,"M")&gt;2,"!!!","")&amp;IFERROR(INDEX('OLD Mission Enemy Waves'!A:A,MATCH('Enemy Waves'!A177,'OLD Mission Enemy Waves'!D:D,0)),"--")</f>
        <v>59</v>
      </c>
      <c r="AC177" s="204">
        <v>59</v>
      </c>
      <c r="AD177">
        <v>3</v>
      </c>
      <c r="AE177" t="s">
        <v>14</v>
      </c>
      <c r="AF177" s="205">
        <v>5430593</v>
      </c>
    </row>
    <row r="178" spans="1:32">
      <c r="A178" s="235">
        <v>5430601</v>
      </c>
      <c r="B178" s="1" t="str">
        <f t="shared" si="40"/>
        <v>2T_r1_Light_Valkyrie_e2, 3T_r2_Dark_Maiden_e2, 2T_r1_Light_Valkyrie_e2</v>
      </c>
      <c r="C178" s="60" t="str">
        <f t="shared" si="41"/>
        <v>3MSM</v>
      </c>
      <c r="E178">
        <f>INDEX('OLD Mission Enemy Waves'!K:K,MATCH('Enemy Waves'!$A178,'OLD Mission Enemy Waves'!$D:$D,0))</f>
        <v>5</v>
      </c>
      <c r="F178">
        <f>INDEX('OLD Mission Enemy Waves'!L:L,MATCH('Enemy Waves'!$A178,'OLD Mission Enemy Waves'!$D:$D,0))</f>
        <v>4</v>
      </c>
      <c r="G178">
        <f>INDEX('OLD Mission Enemy Waves'!M:M,MATCH('Enemy Waves'!$A178,'OLD Mission Enemy Waves'!$D:$D,0))</f>
        <v>3</v>
      </c>
      <c r="H178">
        <f>INDEX('OLD Mission Enemy Waves'!N:N,MATCH('Enemy Waves'!$A178,'OLD Mission Enemy Waves'!$D:$D,0))</f>
        <v>3210</v>
      </c>
      <c r="I178">
        <f t="shared" si="42"/>
        <v>3</v>
      </c>
      <c r="J178" t="str">
        <f t="array" ref="J178">IFERROR(INDEX(ePool[Enemy ID],MATCH($G178&amp;INDEX($E178:$F178,1,INDEX(Table12[],MATCH($I178,Table12[eCount],0),MATCH(J$1,Table12[#Headers],0)))&amp;INDEX(eClassWave[],MATCH($H178,eClassWave[eClassWave],0),MATCH(J$1,eClassWave[#Headers],0)),ePool[Enemy Group ID]&amp;ePool[AffinityId]&amp;ePool[eClass],0)),"")</f>
        <v>2T_r1_Light_Valkyrie_e2</v>
      </c>
      <c r="K178" s="21" t="str">
        <f t="shared" si="43"/>
        <v xml:space="preserve">, </v>
      </c>
      <c r="L178" t="str">
        <f t="array" ref="L178">IFERROR(INDEX(ePool[Enemy ID],MATCH($G178&amp;INDEX($E178:$F178,1,INDEX(Table12[],MATCH($I178,Table12[eCount],0),MATCH(L$1,Table12[#Headers],0)))&amp;INDEX(eClassWave[],MATCH($H178,eClassWave[eClassWave],0),MATCH(L$1,eClassWave[#Headers],0)),ePool[Enemy Group ID]&amp;ePool[AffinityId]&amp;ePool[eClass],0)),"")</f>
        <v>3T_r2_Dark_Maiden_e2</v>
      </c>
      <c r="M178" s="21" t="str">
        <f t="shared" si="44"/>
        <v xml:space="preserve">, </v>
      </c>
      <c r="N178" t="str">
        <f t="array" ref="N178">IFERROR(INDEX(ePool[Enemy ID],MATCH($G178&amp;INDEX($E178:$F178,1,INDEX(Table12[],MATCH($I178,Table12[eCount],0),MATCH(N$1,Table12[#Headers],0)))&amp;INDEX(eClassWave[],MATCH($H178,eClassWave[eClassWave],0),MATCH(N$1,eClassWave[#Headers],0)),ePool[Enemy Group ID]&amp;ePool[AffinityId]&amp;ePool[eClass],0)),"")</f>
        <v>2T_r1_Light_Valkyrie_e2</v>
      </c>
      <c r="O178" s="21" t="str">
        <f t="shared" si="45"/>
        <v/>
      </c>
      <c r="P178" t="str">
        <f t="array" ref="P178">IFERROR(INDEX(ePool[Enemy ID],MATCH($G178&amp;INDEX($E178:$F178,1,INDEX(Table12[],MATCH($I178,Table12[eCount],0),MATCH(P$1,Table12[#Headers],0)))&amp;INDEX(eClassWave[],MATCH($H178,eClassWave[eClassWave],0),MATCH(P$1,eClassWave[#Headers],0)),ePool[Enemy Group ID]&amp;ePool[AffinityId]&amp;ePool[eClass],0)),"")</f>
        <v/>
      </c>
      <c r="Q178" s="21" t="str">
        <f t="shared" si="46"/>
        <v/>
      </c>
      <c r="R178" t="str">
        <f t="array" ref="R178">IFERROR(INDEX(ePool[Enemy ID],MATCH($G178&amp;INDEX($E178:$F178,1,INDEX(Table12[],MATCH($I178,Table12[eCount],0),MATCH(R$1,Table12[#Headers],0)))&amp;INDEX(eClassWave[],MATCH($H178,eClassWave[eClassWave],0),MATCH(R$1,eClassWave[#Headers],0)),ePool[Enemy Group ID]&amp;ePool[AffinityId]&amp;ePool[eClass],0)),"")</f>
        <v/>
      </c>
      <c r="S178" t="str">
        <f>IFERROR(INDEX(Table10[Size],MATCH(INDEX(Enemies!$X:$X,MATCH('Enemy Waves'!J178,Enemies!$A:$A,0)),Table10[ID],0)),"")</f>
        <v>M</v>
      </c>
      <c r="U178" t="str">
        <f>IFERROR(INDEX(Table10[Size],MATCH(INDEX(Enemies!$X:$X,MATCH('Enemy Waves'!L178,Enemies!$A:$A,0)),Table10[ID],0)),"")</f>
        <v>S</v>
      </c>
      <c r="W178" t="str">
        <f>IFERROR(INDEX(Table10[Size],MATCH(INDEX(Enemies!$X:$X,MATCH('Enemy Waves'!N178,Enemies!$A:$A,0)),Table10[ID],0)),"")</f>
        <v>M</v>
      </c>
      <c r="Y178" t="str">
        <f>IFERROR(INDEX(Table10[Size],MATCH(INDEX(Enemies!$X:$X,MATCH('Enemy Waves'!P178,Enemies!$A:$A,0)),Table10[ID],0)),"")</f>
        <v/>
      </c>
      <c r="AA178" t="str">
        <f>IFERROR(INDEX(Table10[Size],MATCH(INDEX(Enemies!$X:$X,MATCH('Enemy Waves'!R178,Enemies!$A:$A,0)),Table10[ID],0)),"")</f>
        <v/>
      </c>
      <c r="AB178" s="52" t="str">
        <f>IF(COUNTIF(S178:AA178,"M")&gt;2,"!!!","")&amp;IFERROR(INDEX('OLD Mission Enemy Waves'!A:A,MATCH('Enemy Waves'!A178,'OLD Mission Enemy Waves'!D:D,0)),"--")</f>
        <v>60</v>
      </c>
      <c r="AC178" s="87">
        <v>60</v>
      </c>
      <c r="AD178">
        <v>1</v>
      </c>
      <c r="AE178" t="s">
        <v>14</v>
      </c>
      <c r="AF178" s="205">
        <v>5430601</v>
      </c>
    </row>
    <row r="179" spans="1:32">
      <c r="A179" s="235">
        <v>5430602</v>
      </c>
      <c r="B179" s="1" t="str">
        <f t="shared" si="40"/>
        <v>2T_r1_Dark_Blade_e2, 4T_r1_Light_Telepath_e2, 3T_r2_Dark_Maiden_e2, 4T_r1_Light_Telepath_e2, 2T_r1_Dark_Blade_e2</v>
      </c>
      <c r="C179" s="60" t="str">
        <f t="shared" si="41"/>
        <v>5SSSSS</v>
      </c>
      <c r="E179">
        <f>INDEX('OLD Mission Enemy Waves'!K:K,MATCH('Enemy Waves'!$A179,'OLD Mission Enemy Waves'!$D:$D,0))</f>
        <v>5</v>
      </c>
      <c r="F179">
        <f>INDEX('OLD Mission Enemy Waves'!L:L,MATCH('Enemy Waves'!$A179,'OLD Mission Enemy Waves'!$D:$D,0))</f>
        <v>4</v>
      </c>
      <c r="G179">
        <f>INDEX('OLD Mission Enemy Waves'!M:M,MATCH('Enemy Waves'!$A179,'OLD Mission Enemy Waves'!$D:$D,0))</f>
        <v>3</v>
      </c>
      <c r="H179">
        <f>INDEX('OLD Mission Enemy Waves'!N:N,MATCH('Enemy Waves'!$A179,'OLD Mission Enemy Waves'!$D:$D,0))</f>
        <v>5212</v>
      </c>
      <c r="I179">
        <f t="shared" si="42"/>
        <v>5</v>
      </c>
      <c r="J179" t="str">
        <f t="array" ref="J179">IFERROR(INDEX(ePool[Enemy ID],MATCH($G179&amp;INDEX($E179:$F179,1,INDEX(Table12[],MATCH($I179,Table12[eCount],0),MATCH(J$1,Table12[#Headers],0)))&amp;INDEX(eClassWave[],MATCH($H179,eClassWave[eClassWave],0),MATCH(J$1,eClassWave[#Headers],0)),ePool[Enemy Group ID]&amp;ePool[AffinityId]&amp;ePool[eClass],0)),"")</f>
        <v>2T_r1_Dark_Blade_e2</v>
      </c>
      <c r="K179" s="21" t="str">
        <f t="shared" si="43"/>
        <v xml:space="preserve">, </v>
      </c>
      <c r="L179" t="str">
        <f t="array" ref="L179">IFERROR(INDEX(ePool[Enemy ID],MATCH($G179&amp;INDEX($E179:$F179,1,INDEX(Table12[],MATCH($I179,Table12[eCount],0),MATCH(L$1,Table12[#Headers],0)))&amp;INDEX(eClassWave[],MATCH($H179,eClassWave[eClassWave],0),MATCH(L$1,eClassWave[#Headers],0)),ePool[Enemy Group ID]&amp;ePool[AffinityId]&amp;ePool[eClass],0)),"")</f>
        <v>4T_r1_Light_Telepath_e2</v>
      </c>
      <c r="M179" s="21" t="str">
        <f t="shared" si="44"/>
        <v xml:space="preserve">, </v>
      </c>
      <c r="N179" t="str">
        <f t="array" ref="N179">IFERROR(INDEX(ePool[Enemy ID],MATCH($G179&amp;INDEX($E179:$F179,1,INDEX(Table12[],MATCH($I179,Table12[eCount],0),MATCH(N$1,Table12[#Headers],0)))&amp;INDEX(eClassWave[],MATCH($H179,eClassWave[eClassWave],0),MATCH(N$1,eClassWave[#Headers],0)),ePool[Enemy Group ID]&amp;ePool[AffinityId]&amp;ePool[eClass],0)),"")</f>
        <v>3T_r2_Dark_Maiden_e2</v>
      </c>
      <c r="O179" s="21" t="str">
        <f t="shared" si="45"/>
        <v xml:space="preserve">, </v>
      </c>
      <c r="P179" t="str">
        <f t="array" ref="P179">IFERROR(INDEX(ePool[Enemy ID],MATCH($G179&amp;INDEX($E179:$F179,1,INDEX(Table12[],MATCH($I179,Table12[eCount],0),MATCH(P$1,Table12[#Headers],0)))&amp;INDEX(eClassWave[],MATCH($H179,eClassWave[eClassWave],0),MATCH(P$1,eClassWave[#Headers],0)),ePool[Enemy Group ID]&amp;ePool[AffinityId]&amp;ePool[eClass],0)),"")</f>
        <v>4T_r1_Light_Telepath_e2</v>
      </c>
      <c r="Q179" s="21" t="str">
        <f t="shared" si="46"/>
        <v xml:space="preserve">, </v>
      </c>
      <c r="R179" t="str">
        <f t="array" ref="R179">IFERROR(INDEX(ePool[Enemy ID],MATCH($G179&amp;INDEX($E179:$F179,1,INDEX(Table12[],MATCH($I179,Table12[eCount],0),MATCH(R$1,Table12[#Headers],0)))&amp;INDEX(eClassWave[],MATCH($H179,eClassWave[eClassWave],0),MATCH(R$1,eClassWave[#Headers],0)),ePool[Enemy Group ID]&amp;ePool[AffinityId]&amp;ePool[eClass],0)),"")</f>
        <v>2T_r1_Dark_Blade_e2</v>
      </c>
      <c r="S179" t="str">
        <f>IFERROR(INDEX(Table10[Size],MATCH(INDEX(Enemies!$X:$X,MATCH('Enemy Waves'!J179,Enemies!$A:$A,0)),Table10[ID],0)),"")</f>
        <v>S</v>
      </c>
      <c r="U179" t="str">
        <f>IFERROR(INDEX(Table10[Size],MATCH(INDEX(Enemies!$X:$X,MATCH('Enemy Waves'!L179,Enemies!$A:$A,0)),Table10[ID],0)),"")</f>
        <v>S</v>
      </c>
      <c r="W179" t="str">
        <f>IFERROR(INDEX(Table10[Size],MATCH(INDEX(Enemies!$X:$X,MATCH('Enemy Waves'!N179,Enemies!$A:$A,0)),Table10[ID],0)),"")</f>
        <v>S</v>
      </c>
      <c r="Y179" t="str">
        <f>IFERROR(INDEX(Table10[Size],MATCH(INDEX(Enemies!$X:$X,MATCH('Enemy Waves'!P179,Enemies!$A:$A,0)),Table10[ID],0)),"")</f>
        <v>S</v>
      </c>
      <c r="AA179" t="str">
        <f>IFERROR(INDEX(Table10[Size],MATCH(INDEX(Enemies!$X:$X,MATCH('Enemy Waves'!R179,Enemies!$A:$A,0)),Table10[ID],0)),"")</f>
        <v>S</v>
      </c>
      <c r="AB179" s="52" t="str">
        <f>IF(COUNTIF(S179:AA179,"M")&gt;2,"!!!","")&amp;IFERROR(INDEX('OLD Mission Enemy Waves'!A:A,MATCH('Enemy Waves'!A179,'OLD Mission Enemy Waves'!D:D,0)),"--")</f>
        <v>60</v>
      </c>
      <c r="AC179" s="204">
        <v>60</v>
      </c>
      <c r="AD179">
        <v>2</v>
      </c>
      <c r="AE179" t="s">
        <v>14</v>
      </c>
      <c r="AF179" s="205">
        <v>5430602</v>
      </c>
    </row>
    <row r="180" spans="1:32">
      <c r="A180" s="235">
        <v>5430611</v>
      </c>
      <c r="B180" s="1" t="str">
        <f t="shared" si="40"/>
        <v>2T_r1_Dark_Blade_e2, 4T_r1_Light_Telepath_e2, 2T_r1_Dark_Blade_e2, 4T_r1_Light_Telepath_e2, 2T_r1_Dark_Blade_e2</v>
      </c>
      <c r="C180" s="60" t="str">
        <f t="shared" si="41"/>
        <v>5SSSSS</v>
      </c>
      <c r="E180">
        <f>INDEX('OLD Mission Enemy Waves'!K:K,MATCH('Enemy Waves'!$A180,'OLD Mission Enemy Waves'!$D:$D,0))</f>
        <v>5</v>
      </c>
      <c r="F180">
        <f>INDEX('OLD Mission Enemy Waves'!L:L,MATCH('Enemy Waves'!$A180,'OLD Mission Enemy Waves'!$D:$D,0))</f>
        <v>4</v>
      </c>
      <c r="G180">
        <f>INDEX('OLD Mission Enemy Waves'!M:M,MATCH('Enemy Waves'!$A180,'OLD Mission Enemy Waves'!$D:$D,0))</f>
        <v>3</v>
      </c>
      <c r="H180">
        <f>INDEX('OLD Mission Enemy Waves'!N:N,MATCH('Enemy Waves'!$A180,'OLD Mission Enemy Waves'!$D:$D,0))</f>
        <v>5302</v>
      </c>
      <c r="I180">
        <f t="shared" si="42"/>
        <v>5</v>
      </c>
      <c r="J180" t="str">
        <f t="array" ref="J180">IFERROR(INDEX(ePool[Enemy ID],MATCH($G180&amp;INDEX($E180:$F180,1,INDEX(Table12[],MATCH($I180,Table12[eCount],0),MATCH(J$1,Table12[#Headers],0)))&amp;INDEX(eClassWave[],MATCH($H180,eClassWave[eClassWave],0),MATCH(J$1,eClassWave[#Headers],0)),ePool[Enemy Group ID]&amp;ePool[AffinityId]&amp;ePool[eClass],0)),"")</f>
        <v>2T_r1_Dark_Blade_e2</v>
      </c>
      <c r="K180" s="21" t="str">
        <f t="shared" si="43"/>
        <v xml:space="preserve">, </v>
      </c>
      <c r="L180" t="str">
        <f t="array" ref="L180">IFERROR(INDEX(ePool[Enemy ID],MATCH($G180&amp;INDEX($E180:$F180,1,INDEX(Table12[],MATCH($I180,Table12[eCount],0),MATCH(L$1,Table12[#Headers],0)))&amp;INDEX(eClassWave[],MATCH($H180,eClassWave[eClassWave],0),MATCH(L$1,eClassWave[#Headers],0)),ePool[Enemy Group ID]&amp;ePool[AffinityId]&amp;ePool[eClass],0)),"")</f>
        <v>4T_r1_Light_Telepath_e2</v>
      </c>
      <c r="M180" s="21" t="str">
        <f t="shared" si="44"/>
        <v xml:space="preserve">, </v>
      </c>
      <c r="N180" t="str">
        <f t="array" ref="N180">IFERROR(INDEX(ePool[Enemy ID],MATCH($G180&amp;INDEX($E180:$F180,1,INDEX(Table12[],MATCH($I180,Table12[eCount],0),MATCH(N$1,Table12[#Headers],0)))&amp;INDEX(eClassWave[],MATCH($H180,eClassWave[eClassWave],0),MATCH(N$1,eClassWave[#Headers],0)),ePool[Enemy Group ID]&amp;ePool[AffinityId]&amp;ePool[eClass],0)),"")</f>
        <v>2T_r1_Dark_Blade_e2</v>
      </c>
      <c r="O180" s="21" t="str">
        <f t="shared" si="45"/>
        <v xml:space="preserve">, </v>
      </c>
      <c r="P180" t="str">
        <f t="array" ref="P180">IFERROR(INDEX(ePool[Enemy ID],MATCH($G180&amp;INDEX($E180:$F180,1,INDEX(Table12[],MATCH($I180,Table12[eCount],0),MATCH(P$1,Table12[#Headers],0)))&amp;INDEX(eClassWave[],MATCH($H180,eClassWave[eClassWave],0),MATCH(P$1,eClassWave[#Headers],0)),ePool[Enemy Group ID]&amp;ePool[AffinityId]&amp;ePool[eClass],0)),"")</f>
        <v>4T_r1_Light_Telepath_e2</v>
      </c>
      <c r="Q180" s="21" t="str">
        <f t="shared" si="46"/>
        <v xml:space="preserve">, </v>
      </c>
      <c r="R180" t="str">
        <f t="array" ref="R180">IFERROR(INDEX(ePool[Enemy ID],MATCH($G180&amp;INDEX($E180:$F180,1,INDEX(Table12[],MATCH($I180,Table12[eCount],0),MATCH(R$1,Table12[#Headers],0)))&amp;INDEX(eClassWave[],MATCH($H180,eClassWave[eClassWave],0),MATCH(R$1,eClassWave[#Headers],0)),ePool[Enemy Group ID]&amp;ePool[AffinityId]&amp;ePool[eClass],0)),"")</f>
        <v>2T_r1_Dark_Blade_e2</v>
      </c>
      <c r="S180" t="str">
        <f>IFERROR(INDEX(Table10[Size],MATCH(INDEX(Enemies!$X:$X,MATCH('Enemy Waves'!J180,Enemies!$A:$A,0)),Table10[ID],0)),"")</f>
        <v>S</v>
      </c>
      <c r="U180" t="str">
        <f>IFERROR(INDEX(Table10[Size],MATCH(INDEX(Enemies!$X:$X,MATCH('Enemy Waves'!L180,Enemies!$A:$A,0)),Table10[ID],0)),"")</f>
        <v>S</v>
      </c>
      <c r="W180" t="str">
        <f>IFERROR(INDEX(Table10[Size],MATCH(INDEX(Enemies!$X:$X,MATCH('Enemy Waves'!N180,Enemies!$A:$A,0)),Table10[ID],0)),"")</f>
        <v>S</v>
      </c>
      <c r="Y180" t="str">
        <f>IFERROR(INDEX(Table10[Size],MATCH(INDEX(Enemies!$X:$X,MATCH('Enemy Waves'!P180,Enemies!$A:$A,0)),Table10[ID],0)),"")</f>
        <v>S</v>
      </c>
      <c r="AA180" t="str">
        <f>IFERROR(INDEX(Table10[Size],MATCH(INDEX(Enemies!$X:$X,MATCH('Enemy Waves'!R180,Enemies!$A:$A,0)),Table10[ID],0)),"")</f>
        <v>S</v>
      </c>
      <c r="AB180" s="52" t="str">
        <f>IF(COUNTIF(S180:AA180,"M")&gt;2,"!!!","")&amp;IFERROR(INDEX('OLD Mission Enemy Waves'!A:A,MATCH('Enemy Waves'!A180,'OLD Mission Enemy Waves'!D:D,0)),"--")</f>
        <v>61</v>
      </c>
      <c r="AC180" s="87">
        <v>61</v>
      </c>
      <c r="AD180">
        <v>1</v>
      </c>
      <c r="AE180" t="s">
        <v>14</v>
      </c>
      <c r="AF180" s="205">
        <v>5430611</v>
      </c>
    </row>
    <row r="181" spans="1:32">
      <c r="A181" s="235">
        <v>5430612</v>
      </c>
      <c r="B181" s="1" t="str">
        <f t="shared" si="40"/>
        <v>2T_r1_Light_Valkyrie_e2, 2T_r1_Dark_Blade_e2, 2T_r1_Light_Valkyrie_e2</v>
      </c>
      <c r="C181" s="60" t="str">
        <f t="shared" si="41"/>
        <v>3MSM</v>
      </c>
      <c r="E181">
        <f>INDEX('OLD Mission Enemy Waves'!K:K,MATCH('Enemy Waves'!$A181,'OLD Mission Enemy Waves'!$D:$D,0))</f>
        <v>5</v>
      </c>
      <c r="F181">
        <f>INDEX('OLD Mission Enemy Waves'!L:L,MATCH('Enemy Waves'!$A181,'OLD Mission Enemy Waves'!$D:$D,0))</f>
        <v>4</v>
      </c>
      <c r="G181">
        <f>INDEX('OLD Mission Enemy Waves'!M:M,MATCH('Enemy Waves'!$A181,'OLD Mission Enemy Waves'!$D:$D,0))</f>
        <v>3</v>
      </c>
      <c r="H181">
        <f>INDEX('OLD Mission Enemy Waves'!N:N,MATCH('Enemy Waves'!$A181,'OLD Mission Enemy Waves'!$D:$D,0))</f>
        <v>3300</v>
      </c>
      <c r="I181">
        <f t="shared" si="42"/>
        <v>3</v>
      </c>
      <c r="J181" t="str">
        <f t="array" ref="J181">IFERROR(INDEX(ePool[Enemy ID],MATCH($G181&amp;INDEX($E181:$F181,1,INDEX(Table12[],MATCH($I181,Table12[eCount],0),MATCH(J$1,Table12[#Headers],0)))&amp;INDEX(eClassWave[],MATCH($H181,eClassWave[eClassWave],0),MATCH(J$1,eClassWave[#Headers],0)),ePool[Enemy Group ID]&amp;ePool[AffinityId]&amp;ePool[eClass],0)),"")</f>
        <v>2T_r1_Light_Valkyrie_e2</v>
      </c>
      <c r="K181" s="21" t="str">
        <f t="shared" si="43"/>
        <v xml:space="preserve">, </v>
      </c>
      <c r="L181" t="str">
        <f t="array" ref="L181">IFERROR(INDEX(ePool[Enemy ID],MATCH($G181&amp;INDEX($E181:$F181,1,INDEX(Table12[],MATCH($I181,Table12[eCount],0),MATCH(L$1,Table12[#Headers],0)))&amp;INDEX(eClassWave[],MATCH($H181,eClassWave[eClassWave],0),MATCH(L$1,eClassWave[#Headers],0)),ePool[Enemy Group ID]&amp;ePool[AffinityId]&amp;ePool[eClass],0)),"")</f>
        <v>2T_r1_Dark_Blade_e2</v>
      </c>
      <c r="M181" s="21" t="str">
        <f t="shared" si="44"/>
        <v xml:space="preserve">, </v>
      </c>
      <c r="N181" t="str">
        <f t="array" ref="N181">IFERROR(INDEX(ePool[Enemy ID],MATCH($G181&amp;INDEX($E181:$F181,1,INDEX(Table12[],MATCH($I181,Table12[eCount],0),MATCH(N$1,Table12[#Headers],0)))&amp;INDEX(eClassWave[],MATCH($H181,eClassWave[eClassWave],0),MATCH(N$1,eClassWave[#Headers],0)),ePool[Enemy Group ID]&amp;ePool[AffinityId]&amp;ePool[eClass],0)),"")</f>
        <v>2T_r1_Light_Valkyrie_e2</v>
      </c>
      <c r="O181" s="21" t="str">
        <f t="shared" si="45"/>
        <v/>
      </c>
      <c r="P181" t="str">
        <f t="array" ref="P181">IFERROR(INDEX(ePool[Enemy ID],MATCH($G181&amp;INDEX($E181:$F181,1,INDEX(Table12[],MATCH($I181,Table12[eCount],0),MATCH(P$1,Table12[#Headers],0)))&amp;INDEX(eClassWave[],MATCH($H181,eClassWave[eClassWave],0),MATCH(P$1,eClassWave[#Headers],0)),ePool[Enemy Group ID]&amp;ePool[AffinityId]&amp;ePool[eClass],0)),"")</f>
        <v/>
      </c>
      <c r="Q181" s="21" t="str">
        <f t="shared" si="46"/>
        <v/>
      </c>
      <c r="R181" t="str">
        <f t="array" ref="R181">IFERROR(INDEX(ePool[Enemy ID],MATCH($G181&amp;INDEX($E181:$F181,1,INDEX(Table12[],MATCH($I181,Table12[eCount],0),MATCH(R$1,Table12[#Headers],0)))&amp;INDEX(eClassWave[],MATCH($H181,eClassWave[eClassWave],0),MATCH(R$1,eClassWave[#Headers],0)),ePool[Enemy Group ID]&amp;ePool[AffinityId]&amp;ePool[eClass],0)),"")</f>
        <v/>
      </c>
      <c r="S181" t="str">
        <f>IFERROR(INDEX(Table10[Size],MATCH(INDEX(Enemies!$X:$X,MATCH('Enemy Waves'!J181,Enemies!$A:$A,0)),Table10[ID],0)),"")</f>
        <v>M</v>
      </c>
      <c r="U181" t="str">
        <f>IFERROR(INDEX(Table10[Size],MATCH(INDEX(Enemies!$X:$X,MATCH('Enemy Waves'!L181,Enemies!$A:$A,0)),Table10[ID],0)),"")</f>
        <v>S</v>
      </c>
      <c r="W181" t="str">
        <f>IFERROR(INDEX(Table10[Size],MATCH(INDEX(Enemies!$X:$X,MATCH('Enemy Waves'!N181,Enemies!$A:$A,0)),Table10[ID],0)),"")</f>
        <v>M</v>
      </c>
      <c r="Y181" t="str">
        <f>IFERROR(INDEX(Table10[Size],MATCH(INDEX(Enemies!$X:$X,MATCH('Enemy Waves'!P181,Enemies!$A:$A,0)),Table10[ID],0)),"")</f>
        <v/>
      </c>
      <c r="AA181" t="str">
        <f>IFERROR(INDEX(Table10[Size],MATCH(INDEX(Enemies!$X:$X,MATCH('Enemy Waves'!R181,Enemies!$A:$A,0)),Table10[ID],0)),"")</f>
        <v/>
      </c>
      <c r="AB181" s="52" t="str">
        <f>IF(COUNTIF(S181:AA181,"M")&gt;2,"!!!","")&amp;IFERROR(INDEX('OLD Mission Enemy Waves'!A:A,MATCH('Enemy Waves'!A181,'OLD Mission Enemy Waves'!D:D,0)),"--")</f>
        <v>61</v>
      </c>
      <c r="AC181" s="204">
        <v>61</v>
      </c>
      <c r="AD181">
        <v>2</v>
      </c>
      <c r="AE181" t="s">
        <v>14</v>
      </c>
      <c r="AF181" s="205">
        <v>5430612</v>
      </c>
    </row>
    <row r="182" spans="1:32">
      <c r="A182" s="235">
        <v>5430613</v>
      </c>
      <c r="B182" s="1" t="str">
        <f t="shared" si="40"/>
        <v>2T_r1_Light_Valkyrie_e2, 3T_r2_Dark_Maiden_e2, 3T_r2_Dark_Maiden_e2, 4T_r1_Light_Telepath_e2</v>
      </c>
      <c r="C182" s="60" t="str">
        <f t="shared" si="41"/>
        <v>4MSSS</v>
      </c>
      <c r="E182">
        <f>INDEX('OLD Mission Enemy Waves'!K:K,MATCH('Enemy Waves'!$A182,'OLD Mission Enemy Waves'!$D:$D,0))</f>
        <v>5</v>
      </c>
      <c r="F182">
        <f>INDEX('OLD Mission Enemy Waves'!L:L,MATCH('Enemy Waves'!$A182,'OLD Mission Enemy Waves'!$D:$D,0))</f>
        <v>4</v>
      </c>
      <c r="G182">
        <f>INDEX('OLD Mission Enemy Waves'!M:M,MATCH('Enemy Waves'!$A182,'OLD Mission Enemy Waves'!$D:$D,0))</f>
        <v>3</v>
      </c>
      <c r="H182">
        <f>INDEX('OLD Mission Enemy Waves'!N:N,MATCH('Enemy Waves'!$A182,'OLD Mission Enemy Waves'!$D:$D,0))</f>
        <v>4121</v>
      </c>
      <c r="I182">
        <f t="shared" si="42"/>
        <v>4</v>
      </c>
      <c r="J182" t="str">
        <f t="array" ref="J182">IFERROR(INDEX(ePool[Enemy ID],MATCH($G182&amp;INDEX($E182:$F182,1,INDEX(Table12[],MATCH($I182,Table12[eCount],0),MATCH(J$1,Table12[#Headers],0)))&amp;INDEX(eClassWave[],MATCH($H182,eClassWave[eClassWave],0),MATCH(J$1,eClassWave[#Headers],0)),ePool[Enemy Group ID]&amp;ePool[AffinityId]&amp;ePool[eClass],0)),"")</f>
        <v>2T_r1_Light_Valkyrie_e2</v>
      </c>
      <c r="K182" s="21" t="str">
        <f t="shared" si="43"/>
        <v xml:space="preserve">, </v>
      </c>
      <c r="L182" t="str">
        <f t="array" ref="L182">IFERROR(INDEX(ePool[Enemy ID],MATCH($G182&amp;INDEX($E182:$F182,1,INDEX(Table12[],MATCH($I182,Table12[eCount],0),MATCH(L$1,Table12[#Headers],0)))&amp;INDEX(eClassWave[],MATCH($H182,eClassWave[eClassWave],0),MATCH(L$1,eClassWave[#Headers],0)),ePool[Enemy Group ID]&amp;ePool[AffinityId]&amp;ePool[eClass],0)),"")</f>
        <v>3T_r2_Dark_Maiden_e2</v>
      </c>
      <c r="M182" s="21" t="str">
        <f t="shared" si="44"/>
        <v xml:space="preserve">, </v>
      </c>
      <c r="N182" t="str">
        <f t="array" ref="N182">IFERROR(INDEX(ePool[Enemy ID],MATCH($G182&amp;INDEX($E182:$F182,1,INDEX(Table12[],MATCH($I182,Table12[eCount],0),MATCH(N$1,Table12[#Headers],0)))&amp;INDEX(eClassWave[],MATCH($H182,eClassWave[eClassWave],0),MATCH(N$1,eClassWave[#Headers],0)),ePool[Enemy Group ID]&amp;ePool[AffinityId]&amp;ePool[eClass],0)),"")</f>
        <v>3T_r2_Dark_Maiden_e2</v>
      </c>
      <c r="O182" s="21" t="str">
        <f t="shared" si="45"/>
        <v xml:space="preserve">, </v>
      </c>
      <c r="P182" t="str">
        <f t="array" ref="P182">IFERROR(INDEX(ePool[Enemy ID],MATCH($G182&amp;INDEX($E182:$F182,1,INDEX(Table12[],MATCH($I182,Table12[eCount],0),MATCH(P$1,Table12[#Headers],0)))&amp;INDEX(eClassWave[],MATCH($H182,eClassWave[eClassWave],0),MATCH(P$1,eClassWave[#Headers],0)),ePool[Enemy Group ID]&amp;ePool[AffinityId]&amp;ePool[eClass],0)),"")</f>
        <v>4T_r1_Light_Telepath_e2</v>
      </c>
      <c r="Q182" s="21" t="str">
        <f t="shared" si="46"/>
        <v/>
      </c>
      <c r="R182" t="str">
        <f t="array" ref="R182">IFERROR(INDEX(ePool[Enemy ID],MATCH($G182&amp;INDEX($E182:$F182,1,INDEX(Table12[],MATCH($I182,Table12[eCount],0),MATCH(R$1,Table12[#Headers],0)))&amp;INDEX(eClassWave[],MATCH($H182,eClassWave[eClassWave],0),MATCH(R$1,eClassWave[#Headers],0)),ePool[Enemy Group ID]&amp;ePool[AffinityId]&amp;ePool[eClass],0)),"")</f>
        <v/>
      </c>
      <c r="S182" t="str">
        <f>IFERROR(INDEX(Table10[Size],MATCH(INDEX(Enemies!$X:$X,MATCH('Enemy Waves'!J182,Enemies!$A:$A,0)),Table10[ID],0)),"")</f>
        <v>M</v>
      </c>
      <c r="U182" t="str">
        <f>IFERROR(INDEX(Table10[Size],MATCH(INDEX(Enemies!$X:$X,MATCH('Enemy Waves'!L182,Enemies!$A:$A,0)),Table10[ID],0)),"")</f>
        <v>S</v>
      </c>
      <c r="W182" t="str">
        <f>IFERROR(INDEX(Table10[Size],MATCH(INDEX(Enemies!$X:$X,MATCH('Enemy Waves'!N182,Enemies!$A:$A,0)),Table10[ID],0)),"")</f>
        <v>S</v>
      </c>
      <c r="Y182" t="str">
        <f>IFERROR(INDEX(Table10[Size],MATCH(INDEX(Enemies!$X:$X,MATCH('Enemy Waves'!P182,Enemies!$A:$A,0)),Table10[ID],0)),"")</f>
        <v>S</v>
      </c>
      <c r="AA182" t="str">
        <f>IFERROR(INDEX(Table10[Size],MATCH(INDEX(Enemies!$X:$X,MATCH('Enemy Waves'!R182,Enemies!$A:$A,0)),Table10[ID],0)),"")</f>
        <v/>
      </c>
      <c r="AB182" s="52" t="str">
        <f>IF(COUNTIF(S182:AA182,"M")&gt;2,"!!!","")&amp;IFERROR(INDEX('OLD Mission Enemy Waves'!A:A,MATCH('Enemy Waves'!A182,'OLD Mission Enemy Waves'!D:D,0)),"--")</f>
        <v>61</v>
      </c>
      <c r="AC182" s="204">
        <v>61</v>
      </c>
      <c r="AD182">
        <v>3</v>
      </c>
      <c r="AE182" t="s">
        <v>14</v>
      </c>
      <c r="AF182" s="205">
        <v>5430613</v>
      </c>
    </row>
    <row r="183" spans="1:32">
      <c r="A183" s="235">
        <v>5430621</v>
      </c>
      <c r="B183" s="1" t="str">
        <f t="shared" si="40"/>
        <v>2T_r1_Dark_Blade_e2, 3T_r2_Dark_Maiden_e2</v>
      </c>
      <c r="C183" s="60" t="str">
        <f t="shared" si="41"/>
        <v>2SS</v>
      </c>
      <c r="E183">
        <f>INDEX('OLD Mission Enemy Waves'!K:K,MATCH('Enemy Waves'!$A183,'OLD Mission Enemy Waves'!$D:$D,0))</f>
        <v>5</v>
      </c>
      <c r="F183">
        <f>INDEX('OLD Mission Enemy Waves'!L:L,MATCH('Enemy Waves'!$A183,'OLD Mission Enemy Waves'!$D:$D,0))</f>
        <v>4</v>
      </c>
      <c r="G183">
        <f>INDEX('OLD Mission Enemy Waves'!M:M,MATCH('Enemy Waves'!$A183,'OLD Mission Enemy Waves'!$D:$D,0))</f>
        <v>3</v>
      </c>
      <c r="H183">
        <f>INDEX('OLD Mission Enemy Waves'!N:N,MATCH('Enemy Waves'!$A183,'OLD Mission Enemy Waves'!$D:$D,0))</f>
        <v>2110</v>
      </c>
      <c r="I183">
        <f t="shared" si="42"/>
        <v>2</v>
      </c>
      <c r="J183" t="str">
        <f t="array" ref="J183">IFERROR(INDEX(ePool[Enemy ID],MATCH($G183&amp;INDEX($E183:$F183,1,INDEX(Table12[],MATCH($I183,Table12[eCount],0),MATCH(J$1,Table12[#Headers],0)))&amp;INDEX(eClassWave[],MATCH($H183,eClassWave[eClassWave],0),MATCH(J$1,eClassWave[#Headers],0)),ePool[Enemy Group ID]&amp;ePool[AffinityId]&amp;ePool[eClass],0)),"")</f>
        <v>2T_r1_Dark_Blade_e2</v>
      </c>
      <c r="K183" s="21" t="str">
        <f t="shared" si="43"/>
        <v xml:space="preserve">, </v>
      </c>
      <c r="L183" t="str">
        <f t="array" ref="L183">IFERROR(INDEX(ePool[Enemy ID],MATCH($G183&amp;INDEX($E183:$F183,1,INDEX(Table12[],MATCH($I183,Table12[eCount],0),MATCH(L$1,Table12[#Headers],0)))&amp;INDEX(eClassWave[],MATCH($H183,eClassWave[eClassWave],0),MATCH(L$1,eClassWave[#Headers],0)),ePool[Enemy Group ID]&amp;ePool[AffinityId]&amp;ePool[eClass],0)),"")</f>
        <v>3T_r2_Dark_Maiden_e2</v>
      </c>
      <c r="M183" s="21" t="str">
        <f t="shared" si="44"/>
        <v/>
      </c>
      <c r="N183" t="str">
        <f t="array" ref="N183">IFERROR(INDEX(ePool[Enemy ID],MATCH($G183&amp;INDEX($E183:$F183,1,INDEX(Table12[],MATCH($I183,Table12[eCount],0),MATCH(N$1,Table12[#Headers],0)))&amp;INDEX(eClassWave[],MATCH($H183,eClassWave[eClassWave],0),MATCH(N$1,eClassWave[#Headers],0)),ePool[Enemy Group ID]&amp;ePool[AffinityId]&amp;ePool[eClass],0)),"")</f>
        <v/>
      </c>
      <c r="O183" s="21" t="str">
        <f t="shared" si="45"/>
        <v/>
      </c>
      <c r="P183" t="str">
        <f t="array" ref="P183">IFERROR(INDEX(ePool[Enemy ID],MATCH($G183&amp;INDEX($E183:$F183,1,INDEX(Table12[],MATCH($I183,Table12[eCount],0),MATCH(P$1,Table12[#Headers],0)))&amp;INDEX(eClassWave[],MATCH($H183,eClassWave[eClassWave],0),MATCH(P$1,eClassWave[#Headers],0)),ePool[Enemy Group ID]&amp;ePool[AffinityId]&amp;ePool[eClass],0)),"")</f>
        <v/>
      </c>
      <c r="Q183" s="21" t="str">
        <f t="shared" si="46"/>
        <v/>
      </c>
      <c r="R183" t="str">
        <f t="array" ref="R183">IFERROR(INDEX(ePool[Enemy ID],MATCH($G183&amp;INDEX($E183:$F183,1,INDEX(Table12[],MATCH($I183,Table12[eCount],0),MATCH(R$1,Table12[#Headers],0)))&amp;INDEX(eClassWave[],MATCH($H183,eClassWave[eClassWave],0),MATCH(R$1,eClassWave[#Headers],0)),ePool[Enemy Group ID]&amp;ePool[AffinityId]&amp;ePool[eClass],0)),"")</f>
        <v/>
      </c>
      <c r="S183" t="str">
        <f>IFERROR(INDEX(Table10[Size],MATCH(INDEX(Enemies!$X:$X,MATCH('Enemy Waves'!J183,Enemies!$A:$A,0)),Table10[ID],0)),"")</f>
        <v>S</v>
      </c>
      <c r="U183" t="str">
        <f>IFERROR(INDEX(Table10[Size],MATCH(INDEX(Enemies!$X:$X,MATCH('Enemy Waves'!L183,Enemies!$A:$A,0)),Table10[ID],0)),"")</f>
        <v>S</v>
      </c>
      <c r="W183" t="str">
        <f>IFERROR(INDEX(Table10[Size],MATCH(INDEX(Enemies!$X:$X,MATCH('Enemy Waves'!N183,Enemies!$A:$A,0)),Table10[ID],0)),"")</f>
        <v/>
      </c>
      <c r="Y183" t="str">
        <f>IFERROR(INDEX(Table10[Size],MATCH(INDEX(Enemies!$X:$X,MATCH('Enemy Waves'!P183,Enemies!$A:$A,0)),Table10[ID],0)),"")</f>
        <v/>
      </c>
      <c r="AA183" t="str">
        <f>IFERROR(INDEX(Table10[Size],MATCH(INDEX(Enemies!$X:$X,MATCH('Enemy Waves'!R183,Enemies!$A:$A,0)),Table10[ID],0)),"")</f>
        <v/>
      </c>
      <c r="AB183" s="52" t="str">
        <f>IF(COUNTIF(S183:AA183,"M")&gt;2,"!!!","")&amp;IFERROR(INDEX('OLD Mission Enemy Waves'!A:A,MATCH('Enemy Waves'!A183,'OLD Mission Enemy Waves'!D:D,0)),"--")</f>
        <v>62</v>
      </c>
      <c r="AC183" s="87">
        <v>62</v>
      </c>
      <c r="AD183">
        <v>1</v>
      </c>
      <c r="AE183" t="s">
        <v>14</v>
      </c>
      <c r="AF183" s="205">
        <v>5430621</v>
      </c>
    </row>
    <row r="184" spans="1:32">
      <c r="A184" s="235">
        <v>5430622</v>
      </c>
      <c r="B184" s="1" t="str">
        <f t="shared" si="40"/>
        <v>2T_r1_Light_Valkyrie_e2, 2T_r1_Dark_Blade_e2, 2T_r1_Dark_Blade_e2, 2T_r1_Light_Valkyrie_e2</v>
      </c>
      <c r="C184" s="60" t="str">
        <f t="shared" si="41"/>
        <v>4MSSM</v>
      </c>
      <c r="E184">
        <f>INDEX('OLD Mission Enemy Waves'!K:K,MATCH('Enemy Waves'!$A184,'OLD Mission Enemy Waves'!$D:$D,0))</f>
        <v>5</v>
      </c>
      <c r="F184">
        <f>INDEX('OLD Mission Enemy Waves'!L:L,MATCH('Enemy Waves'!$A184,'OLD Mission Enemy Waves'!$D:$D,0))</f>
        <v>4</v>
      </c>
      <c r="G184">
        <f>INDEX('OLD Mission Enemy Waves'!M:M,MATCH('Enemy Waves'!$A184,'OLD Mission Enemy Waves'!$D:$D,0))</f>
        <v>3</v>
      </c>
      <c r="H184">
        <f>INDEX('OLD Mission Enemy Waves'!N:N,MATCH('Enemy Waves'!$A184,'OLD Mission Enemy Waves'!$D:$D,0))</f>
        <v>4400</v>
      </c>
      <c r="I184">
        <f t="shared" si="42"/>
        <v>4</v>
      </c>
      <c r="J184" t="str">
        <f t="array" ref="J184">IFERROR(INDEX(ePool[Enemy ID],MATCH($G184&amp;INDEX($E184:$F184,1,INDEX(Table12[],MATCH($I184,Table12[eCount],0),MATCH(J$1,Table12[#Headers],0)))&amp;INDEX(eClassWave[],MATCH($H184,eClassWave[eClassWave],0),MATCH(J$1,eClassWave[#Headers],0)),ePool[Enemy Group ID]&amp;ePool[AffinityId]&amp;ePool[eClass],0)),"")</f>
        <v>2T_r1_Light_Valkyrie_e2</v>
      </c>
      <c r="K184" s="21" t="str">
        <f t="shared" si="43"/>
        <v xml:space="preserve">, </v>
      </c>
      <c r="L184" t="str">
        <f t="array" ref="L184">IFERROR(INDEX(ePool[Enemy ID],MATCH($G184&amp;INDEX($E184:$F184,1,INDEX(Table12[],MATCH($I184,Table12[eCount],0),MATCH(L$1,Table12[#Headers],0)))&amp;INDEX(eClassWave[],MATCH($H184,eClassWave[eClassWave],0),MATCH(L$1,eClassWave[#Headers],0)),ePool[Enemy Group ID]&amp;ePool[AffinityId]&amp;ePool[eClass],0)),"")</f>
        <v>2T_r1_Dark_Blade_e2</v>
      </c>
      <c r="M184" s="21" t="str">
        <f t="shared" si="44"/>
        <v xml:space="preserve">, </v>
      </c>
      <c r="N184" t="str">
        <f t="array" ref="N184">IFERROR(INDEX(ePool[Enemy ID],MATCH($G184&amp;INDEX($E184:$F184,1,INDEX(Table12[],MATCH($I184,Table12[eCount],0),MATCH(N$1,Table12[#Headers],0)))&amp;INDEX(eClassWave[],MATCH($H184,eClassWave[eClassWave],0),MATCH(N$1,eClassWave[#Headers],0)),ePool[Enemy Group ID]&amp;ePool[AffinityId]&amp;ePool[eClass],0)),"")</f>
        <v>2T_r1_Dark_Blade_e2</v>
      </c>
      <c r="O184" s="21" t="str">
        <f t="shared" si="45"/>
        <v xml:space="preserve">, </v>
      </c>
      <c r="P184" t="str">
        <f t="array" ref="P184">IFERROR(INDEX(ePool[Enemy ID],MATCH($G184&amp;INDEX($E184:$F184,1,INDEX(Table12[],MATCH($I184,Table12[eCount],0),MATCH(P$1,Table12[#Headers],0)))&amp;INDEX(eClassWave[],MATCH($H184,eClassWave[eClassWave],0),MATCH(P$1,eClassWave[#Headers],0)),ePool[Enemy Group ID]&amp;ePool[AffinityId]&amp;ePool[eClass],0)),"")</f>
        <v>2T_r1_Light_Valkyrie_e2</v>
      </c>
      <c r="Q184" s="21" t="str">
        <f t="shared" si="46"/>
        <v/>
      </c>
      <c r="R184" t="str">
        <f t="array" ref="R184">IFERROR(INDEX(ePool[Enemy ID],MATCH($G184&amp;INDEX($E184:$F184,1,INDEX(Table12[],MATCH($I184,Table12[eCount],0),MATCH(R$1,Table12[#Headers],0)))&amp;INDEX(eClassWave[],MATCH($H184,eClassWave[eClassWave],0),MATCH(R$1,eClassWave[#Headers],0)),ePool[Enemy Group ID]&amp;ePool[AffinityId]&amp;ePool[eClass],0)),"")</f>
        <v/>
      </c>
      <c r="S184" t="str">
        <f>IFERROR(INDEX(Table10[Size],MATCH(INDEX(Enemies!$X:$X,MATCH('Enemy Waves'!J184,Enemies!$A:$A,0)),Table10[ID],0)),"")</f>
        <v>M</v>
      </c>
      <c r="U184" t="str">
        <f>IFERROR(INDEX(Table10[Size],MATCH(INDEX(Enemies!$X:$X,MATCH('Enemy Waves'!L184,Enemies!$A:$A,0)),Table10[ID],0)),"")</f>
        <v>S</v>
      </c>
      <c r="W184" t="str">
        <f>IFERROR(INDEX(Table10[Size],MATCH(INDEX(Enemies!$X:$X,MATCH('Enemy Waves'!N184,Enemies!$A:$A,0)),Table10[ID],0)),"")</f>
        <v>S</v>
      </c>
      <c r="Y184" t="str">
        <f>IFERROR(INDEX(Table10[Size],MATCH(INDEX(Enemies!$X:$X,MATCH('Enemy Waves'!P184,Enemies!$A:$A,0)),Table10[ID],0)),"")</f>
        <v>M</v>
      </c>
      <c r="AA184" t="str">
        <f>IFERROR(INDEX(Table10[Size],MATCH(INDEX(Enemies!$X:$X,MATCH('Enemy Waves'!R184,Enemies!$A:$A,0)),Table10[ID],0)),"")</f>
        <v/>
      </c>
      <c r="AB184" s="52" t="str">
        <f>IF(COUNTIF(S184:AA184,"M")&gt;2,"!!!","")&amp;IFERROR(INDEX('OLD Mission Enemy Waves'!A:A,MATCH('Enemy Waves'!A184,'OLD Mission Enemy Waves'!D:D,0)),"--")</f>
        <v>62</v>
      </c>
      <c r="AC184" s="204">
        <v>62</v>
      </c>
      <c r="AD184">
        <v>2</v>
      </c>
      <c r="AE184" t="s">
        <v>14</v>
      </c>
      <c r="AF184" s="205">
        <v>5430622</v>
      </c>
    </row>
    <row r="185" spans="1:32">
      <c r="A185" s="235">
        <v>5430623</v>
      </c>
      <c r="B185" s="1" t="str">
        <f t="shared" si="40"/>
        <v>4T_r1_Light_Telepath_e2, 3T_r2_Dark_Maiden_e2, 4T_r1_Light_Telepath_e2</v>
      </c>
      <c r="C185" s="60" t="str">
        <f t="shared" si="41"/>
        <v>3SSS</v>
      </c>
      <c r="E185">
        <f>INDEX('OLD Mission Enemy Waves'!K:K,MATCH('Enemy Waves'!$A185,'OLD Mission Enemy Waves'!$D:$D,0))</f>
        <v>5</v>
      </c>
      <c r="F185">
        <f>INDEX('OLD Mission Enemy Waves'!L:L,MATCH('Enemy Waves'!$A185,'OLD Mission Enemy Waves'!$D:$D,0))</f>
        <v>4</v>
      </c>
      <c r="G185">
        <f>INDEX('OLD Mission Enemy Waves'!M:M,MATCH('Enemy Waves'!$A185,'OLD Mission Enemy Waves'!$D:$D,0))</f>
        <v>3</v>
      </c>
      <c r="H185">
        <f>INDEX('OLD Mission Enemy Waves'!N:N,MATCH('Enemy Waves'!$A185,'OLD Mission Enemy Waves'!$D:$D,0))</f>
        <v>3012</v>
      </c>
      <c r="I185">
        <f t="shared" si="42"/>
        <v>3</v>
      </c>
      <c r="J185" t="str">
        <f t="array" ref="J185">IFERROR(INDEX(ePool[Enemy ID],MATCH($G185&amp;INDEX($E185:$F185,1,INDEX(Table12[],MATCH($I185,Table12[eCount],0),MATCH(J$1,Table12[#Headers],0)))&amp;INDEX(eClassWave[],MATCH($H185,eClassWave[eClassWave],0),MATCH(J$1,eClassWave[#Headers],0)),ePool[Enemy Group ID]&amp;ePool[AffinityId]&amp;ePool[eClass],0)),"")</f>
        <v>4T_r1_Light_Telepath_e2</v>
      </c>
      <c r="K185" s="21" t="str">
        <f t="shared" si="43"/>
        <v xml:space="preserve">, </v>
      </c>
      <c r="L185" t="str">
        <f t="array" ref="L185">IFERROR(INDEX(ePool[Enemy ID],MATCH($G185&amp;INDEX($E185:$F185,1,INDEX(Table12[],MATCH($I185,Table12[eCount],0),MATCH(L$1,Table12[#Headers],0)))&amp;INDEX(eClassWave[],MATCH($H185,eClassWave[eClassWave],0),MATCH(L$1,eClassWave[#Headers],0)),ePool[Enemy Group ID]&amp;ePool[AffinityId]&amp;ePool[eClass],0)),"")</f>
        <v>3T_r2_Dark_Maiden_e2</v>
      </c>
      <c r="M185" s="21" t="str">
        <f t="shared" si="44"/>
        <v xml:space="preserve">, </v>
      </c>
      <c r="N185" t="str">
        <f t="array" ref="N185">IFERROR(INDEX(ePool[Enemy ID],MATCH($G185&amp;INDEX($E185:$F185,1,INDEX(Table12[],MATCH($I185,Table12[eCount],0),MATCH(N$1,Table12[#Headers],0)))&amp;INDEX(eClassWave[],MATCH($H185,eClassWave[eClassWave],0),MATCH(N$1,eClassWave[#Headers],0)),ePool[Enemy Group ID]&amp;ePool[AffinityId]&amp;ePool[eClass],0)),"")</f>
        <v>4T_r1_Light_Telepath_e2</v>
      </c>
      <c r="O185" s="21" t="str">
        <f t="shared" si="45"/>
        <v/>
      </c>
      <c r="P185" t="str">
        <f t="array" ref="P185">IFERROR(INDEX(ePool[Enemy ID],MATCH($G185&amp;INDEX($E185:$F185,1,INDEX(Table12[],MATCH($I185,Table12[eCount],0),MATCH(P$1,Table12[#Headers],0)))&amp;INDEX(eClassWave[],MATCH($H185,eClassWave[eClassWave],0),MATCH(P$1,eClassWave[#Headers],0)),ePool[Enemy Group ID]&amp;ePool[AffinityId]&amp;ePool[eClass],0)),"")</f>
        <v/>
      </c>
      <c r="Q185" s="21" t="str">
        <f t="shared" si="46"/>
        <v/>
      </c>
      <c r="R185" t="str">
        <f t="array" ref="R185">IFERROR(INDEX(ePool[Enemy ID],MATCH($G185&amp;INDEX($E185:$F185,1,INDEX(Table12[],MATCH($I185,Table12[eCount],0),MATCH(R$1,Table12[#Headers],0)))&amp;INDEX(eClassWave[],MATCH($H185,eClassWave[eClassWave],0),MATCH(R$1,eClassWave[#Headers],0)),ePool[Enemy Group ID]&amp;ePool[AffinityId]&amp;ePool[eClass],0)),"")</f>
        <v/>
      </c>
      <c r="S185" t="str">
        <f>IFERROR(INDEX(Table10[Size],MATCH(INDEX(Enemies!$X:$X,MATCH('Enemy Waves'!J185,Enemies!$A:$A,0)),Table10[ID],0)),"")</f>
        <v>S</v>
      </c>
      <c r="U185" t="str">
        <f>IFERROR(INDEX(Table10[Size],MATCH(INDEX(Enemies!$X:$X,MATCH('Enemy Waves'!L185,Enemies!$A:$A,0)),Table10[ID],0)),"")</f>
        <v>S</v>
      </c>
      <c r="W185" t="str">
        <f>IFERROR(INDEX(Table10[Size],MATCH(INDEX(Enemies!$X:$X,MATCH('Enemy Waves'!N185,Enemies!$A:$A,0)),Table10[ID],0)),"")</f>
        <v>S</v>
      </c>
      <c r="Y185" t="str">
        <f>IFERROR(INDEX(Table10[Size],MATCH(INDEX(Enemies!$X:$X,MATCH('Enemy Waves'!P185,Enemies!$A:$A,0)),Table10[ID],0)),"")</f>
        <v/>
      </c>
      <c r="AA185" t="str">
        <f>IFERROR(INDEX(Table10[Size],MATCH(INDEX(Enemies!$X:$X,MATCH('Enemy Waves'!R185,Enemies!$A:$A,0)),Table10[ID],0)),"")</f>
        <v/>
      </c>
      <c r="AB185" s="52" t="str">
        <f>IF(COUNTIF(S185:AA185,"M")&gt;2,"!!!","")&amp;IFERROR(INDEX('OLD Mission Enemy Waves'!A:A,MATCH('Enemy Waves'!A185,'OLD Mission Enemy Waves'!D:D,0)),"--")</f>
        <v>62</v>
      </c>
      <c r="AC185" s="204">
        <v>62</v>
      </c>
      <c r="AD185">
        <v>3</v>
      </c>
      <c r="AE185" t="s">
        <v>14</v>
      </c>
      <c r="AF185" s="205">
        <v>5430623</v>
      </c>
    </row>
    <row r="186" spans="1:32">
      <c r="A186" s="235">
        <v>5430624</v>
      </c>
      <c r="B186" s="1" t="str">
        <f t="shared" si="40"/>
        <v>2T_r1_Light_Valkyrie_e2, 3T_r2_Dark_Maiden_e2, 4T_r1_Dark_SoulGuardian_e2, 4T_r1_Light_Telepath_e2</v>
      </c>
      <c r="C186" s="60" t="str">
        <f t="shared" si="41"/>
        <v>4MSSS</v>
      </c>
      <c r="E186">
        <f>INDEX('OLD Mission Enemy Waves'!K:K,MATCH('Enemy Waves'!$A186,'OLD Mission Enemy Waves'!$D:$D,0))</f>
        <v>5</v>
      </c>
      <c r="F186">
        <f>INDEX('OLD Mission Enemy Waves'!L:L,MATCH('Enemy Waves'!$A186,'OLD Mission Enemy Waves'!$D:$D,0))</f>
        <v>4</v>
      </c>
      <c r="G186">
        <f>INDEX('OLD Mission Enemy Waves'!M:M,MATCH('Enemy Waves'!$A186,'OLD Mission Enemy Waves'!$D:$D,0))</f>
        <v>3</v>
      </c>
      <c r="H186">
        <f>INDEX('OLD Mission Enemy Waves'!N:N,MATCH('Enemy Waves'!$A186,'OLD Mission Enemy Waves'!$D:$D,0))</f>
        <v>4112</v>
      </c>
      <c r="I186">
        <f t="shared" si="42"/>
        <v>4</v>
      </c>
      <c r="J186" t="str">
        <f t="array" ref="J186">IFERROR(INDEX(ePool[Enemy ID],MATCH($G186&amp;INDEX($E186:$F186,1,INDEX(Table12[],MATCH($I186,Table12[eCount],0),MATCH(J$1,Table12[#Headers],0)))&amp;INDEX(eClassWave[],MATCH($H186,eClassWave[eClassWave],0),MATCH(J$1,eClassWave[#Headers],0)),ePool[Enemy Group ID]&amp;ePool[AffinityId]&amp;ePool[eClass],0)),"")</f>
        <v>2T_r1_Light_Valkyrie_e2</v>
      </c>
      <c r="K186" s="21" t="str">
        <f t="shared" si="43"/>
        <v xml:space="preserve">, </v>
      </c>
      <c r="L186" t="str">
        <f t="array" ref="L186">IFERROR(INDEX(ePool[Enemy ID],MATCH($G186&amp;INDEX($E186:$F186,1,INDEX(Table12[],MATCH($I186,Table12[eCount],0),MATCH(L$1,Table12[#Headers],0)))&amp;INDEX(eClassWave[],MATCH($H186,eClassWave[eClassWave],0),MATCH(L$1,eClassWave[#Headers],0)),ePool[Enemy Group ID]&amp;ePool[AffinityId]&amp;ePool[eClass],0)),"")</f>
        <v>3T_r2_Dark_Maiden_e2</v>
      </c>
      <c r="M186" s="21" t="str">
        <f t="shared" si="44"/>
        <v xml:space="preserve">, </v>
      </c>
      <c r="N186" t="str">
        <f t="array" ref="N186">IFERROR(INDEX(ePool[Enemy ID],MATCH($G186&amp;INDEX($E186:$F186,1,INDEX(Table12[],MATCH($I186,Table12[eCount],0),MATCH(N$1,Table12[#Headers],0)))&amp;INDEX(eClassWave[],MATCH($H186,eClassWave[eClassWave],0),MATCH(N$1,eClassWave[#Headers],0)),ePool[Enemy Group ID]&amp;ePool[AffinityId]&amp;ePool[eClass],0)),"")</f>
        <v>4T_r1_Dark_SoulGuardian_e2</v>
      </c>
      <c r="O186" s="21" t="str">
        <f t="shared" si="45"/>
        <v xml:space="preserve">, </v>
      </c>
      <c r="P186" t="str">
        <f t="array" ref="P186">IFERROR(INDEX(ePool[Enemy ID],MATCH($G186&amp;INDEX($E186:$F186,1,INDEX(Table12[],MATCH($I186,Table12[eCount],0),MATCH(P$1,Table12[#Headers],0)))&amp;INDEX(eClassWave[],MATCH($H186,eClassWave[eClassWave],0),MATCH(P$1,eClassWave[#Headers],0)),ePool[Enemy Group ID]&amp;ePool[AffinityId]&amp;ePool[eClass],0)),"")</f>
        <v>4T_r1_Light_Telepath_e2</v>
      </c>
      <c r="Q186" s="21" t="str">
        <f t="shared" si="46"/>
        <v/>
      </c>
      <c r="R186" t="str">
        <f t="array" ref="R186">IFERROR(INDEX(ePool[Enemy ID],MATCH($G186&amp;INDEX($E186:$F186,1,INDEX(Table12[],MATCH($I186,Table12[eCount],0),MATCH(R$1,Table12[#Headers],0)))&amp;INDEX(eClassWave[],MATCH($H186,eClassWave[eClassWave],0),MATCH(R$1,eClassWave[#Headers],0)),ePool[Enemy Group ID]&amp;ePool[AffinityId]&amp;ePool[eClass],0)),"")</f>
        <v/>
      </c>
      <c r="S186" t="str">
        <f>IFERROR(INDEX(Table10[Size],MATCH(INDEX(Enemies!$X:$X,MATCH('Enemy Waves'!J186,Enemies!$A:$A,0)),Table10[ID],0)),"")</f>
        <v>M</v>
      </c>
      <c r="U186" t="str">
        <f>IFERROR(INDEX(Table10[Size],MATCH(INDEX(Enemies!$X:$X,MATCH('Enemy Waves'!L186,Enemies!$A:$A,0)),Table10[ID],0)),"")</f>
        <v>S</v>
      </c>
      <c r="W186" t="str">
        <f>IFERROR(INDEX(Table10[Size],MATCH(INDEX(Enemies!$X:$X,MATCH('Enemy Waves'!N186,Enemies!$A:$A,0)),Table10[ID],0)),"")</f>
        <v>S</v>
      </c>
      <c r="Y186" t="str">
        <f>IFERROR(INDEX(Table10[Size],MATCH(INDEX(Enemies!$X:$X,MATCH('Enemy Waves'!P186,Enemies!$A:$A,0)),Table10[ID],0)),"")</f>
        <v>S</v>
      </c>
      <c r="AA186" t="str">
        <f>IFERROR(INDEX(Table10[Size],MATCH(INDEX(Enemies!$X:$X,MATCH('Enemy Waves'!R186,Enemies!$A:$A,0)),Table10[ID],0)),"")</f>
        <v/>
      </c>
      <c r="AB186" s="52" t="str">
        <f>IF(COUNTIF(S186:AA186,"M")&gt;2,"!!!","")&amp;IFERROR(INDEX('OLD Mission Enemy Waves'!A:A,MATCH('Enemy Waves'!A186,'OLD Mission Enemy Waves'!D:D,0)),"--")</f>
        <v>62</v>
      </c>
      <c r="AC186" s="204">
        <v>62</v>
      </c>
      <c r="AD186">
        <v>4</v>
      </c>
      <c r="AE186" t="s">
        <v>14</v>
      </c>
      <c r="AF186" s="205">
        <v>5430624</v>
      </c>
    </row>
    <row r="187" spans="1:32">
      <c r="A187" s="235">
        <v>1230631</v>
      </c>
      <c r="B187" s="1" t="str">
        <f t="shared" si="40"/>
        <v>2T_r1_Fire_Knight_e2, 4T_r1_Earth_Enchantress_e2, 3T_r2_Fire_EmberMage_e2, 4T_r1_Earth_Enchantress_e2, 2T_r1_Fire_Knight_e2</v>
      </c>
      <c r="C187" s="60" t="str">
        <f t="shared" si="41"/>
        <v>5MSSSM</v>
      </c>
      <c r="E187">
        <f>INDEX('OLD Mission Enemy Waves'!K:K,MATCH('Enemy Waves'!$A187,'OLD Mission Enemy Waves'!$D:$D,0))</f>
        <v>1</v>
      </c>
      <c r="F187">
        <f>INDEX('OLD Mission Enemy Waves'!L:L,MATCH('Enemy Waves'!$A187,'OLD Mission Enemy Waves'!$D:$D,0))</f>
        <v>2</v>
      </c>
      <c r="G187">
        <f>INDEX('OLD Mission Enemy Waves'!M:M,MATCH('Enemy Waves'!$A187,'OLD Mission Enemy Waves'!$D:$D,0))</f>
        <v>3</v>
      </c>
      <c r="H187">
        <f>INDEX('OLD Mission Enemy Waves'!N:N,MATCH('Enemy Waves'!$A187,'OLD Mission Enemy Waves'!$D:$D,0))</f>
        <v>5212</v>
      </c>
      <c r="I187">
        <f t="shared" si="42"/>
        <v>5</v>
      </c>
      <c r="J187" t="str">
        <f t="array" ref="J187">IFERROR(INDEX(ePool[Enemy ID],MATCH($G187&amp;INDEX($E187:$F187,1,INDEX(Table12[],MATCH($I187,Table12[eCount],0),MATCH(J$1,Table12[#Headers],0)))&amp;INDEX(eClassWave[],MATCH($H187,eClassWave[eClassWave],0),MATCH(J$1,eClassWave[#Headers],0)),ePool[Enemy Group ID]&amp;ePool[AffinityId]&amp;ePool[eClass],0)),"")</f>
        <v>2T_r1_Fire_Knight_e2</v>
      </c>
      <c r="K187" s="21" t="str">
        <f t="shared" si="43"/>
        <v xml:space="preserve">, </v>
      </c>
      <c r="L187" t="str">
        <f t="array" ref="L187">IFERROR(INDEX(ePool[Enemy ID],MATCH($G187&amp;INDEX($E187:$F187,1,INDEX(Table12[],MATCH($I187,Table12[eCount],0),MATCH(L$1,Table12[#Headers],0)))&amp;INDEX(eClassWave[],MATCH($H187,eClassWave[eClassWave],0),MATCH(L$1,eClassWave[#Headers],0)),ePool[Enemy Group ID]&amp;ePool[AffinityId]&amp;ePool[eClass],0)),"")</f>
        <v>4T_r1_Earth_Enchantress_e2</v>
      </c>
      <c r="M187" s="21" t="str">
        <f t="shared" si="44"/>
        <v xml:space="preserve">, </v>
      </c>
      <c r="N187" t="str">
        <f t="array" ref="N187">IFERROR(INDEX(ePool[Enemy ID],MATCH($G187&amp;INDEX($E187:$F187,1,INDEX(Table12[],MATCH($I187,Table12[eCount],0),MATCH(N$1,Table12[#Headers],0)))&amp;INDEX(eClassWave[],MATCH($H187,eClassWave[eClassWave],0),MATCH(N$1,eClassWave[#Headers],0)),ePool[Enemy Group ID]&amp;ePool[AffinityId]&amp;ePool[eClass],0)),"")</f>
        <v>3T_r2_Fire_EmberMage_e2</v>
      </c>
      <c r="O187" s="21" t="str">
        <f t="shared" si="45"/>
        <v xml:space="preserve">, </v>
      </c>
      <c r="P187" t="str">
        <f t="array" ref="P187">IFERROR(INDEX(ePool[Enemy ID],MATCH($G187&amp;INDEX($E187:$F187,1,INDEX(Table12[],MATCH($I187,Table12[eCount],0),MATCH(P$1,Table12[#Headers],0)))&amp;INDEX(eClassWave[],MATCH($H187,eClassWave[eClassWave],0),MATCH(P$1,eClassWave[#Headers],0)),ePool[Enemy Group ID]&amp;ePool[AffinityId]&amp;ePool[eClass],0)),"")</f>
        <v>4T_r1_Earth_Enchantress_e2</v>
      </c>
      <c r="Q187" s="21" t="str">
        <f t="shared" si="46"/>
        <v xml:space="preserve">, </v>
      </c>
      <c r="R187" t="str">
        <f t="array" ref="R187">IFERROR(INDEX(ePool[Enemy ID],MATCH($G187&amp;INDEX($E187:$F187,1,INDEX(Table12[],MATCH($I187,Table12[eCount],0),MATCH(R$1,Table12[#Headers],0)))&amp;INDEX(eClassWave[],MATCH($H187,eClassWave[eClassWave],0),MATCH(R$1,eClassWave[#Headers],0)),ePool[Enemy Group ID]&amp;ePool[AffinityId]&amp;ePool[eClass],0)),"")</f>
        <v>2T_r1_Fire_Knight_e2</v>
      </c>
      <c r="S187" t="str">
        <f>IFERROR(INDEX(Table10[Size],MATCH(INDEX(Enemies!$X:$X,MATCH('Enemy Waves'!J187,Enemies!$A:$A,0)),Table10[ID],0)),"")</f>
        <v>M</v>
      </c>
      <c r="U187" t="str">
        <f>IFERROR(INDEX(Table10[Size],MATCH(INDEX(Enemies!$X:$X,MATCH('Enemy Waves'!L187,Enemies!$A:$A,0)),Table10[ID],0)),"")</f>
        <v>S</v>
      </c>
      <c r="W187" t="str">
        <f>IFERROR(INDEX(Table10[Size],MATCH(INDEX(Enemies!$X:$X,MATCH('Enemy Waves'!N187,Enemies!$A:$A,0)),Table10[ID],0)),"")</f>
        <v>S</v>
      </c>
      <c r="Y187" t="str">
        <f>IFERROR(INDEX(Table10[Size],MATCH(INDEX(Enemies!$X:$X,MATCH('Enemy Waves'!P187,Enemies!$A:$A,0)),Table10[ID],0)),"")</f>
        <v>S</v>
      </c>
      <c r="AA187" t="str">
        <f>IFERROR(INDEX(Table10[Size],MATCH(INDEX(Enemies!$X:$X,MATCH('Enemy Waves'!R187,Enemies!$A:$A,0)),Table10[ID],0)),"")</f>
        <v>M</v>
      </c>
      <c r="AB187" s="52" t="str">
        <f>IF(COUNTIF(S187:AA187,"M")&gt;2,"!!!","")&amp;IFERROR(INDEX('OLD Mission Enemy Waves'!A:A,MATCH('Enemy Waves'!A187,'OLD Mission Enemy Waves'!D:D,0)),"--")</f>
        <v>63</v>
      </c>
      <c r="AC187" s="87">
        <v>63</v>
      </c>
      <c r="AD187">
        <v>1</v>
      </c>
      <c r="AE187" t="s">
        <v>14</v>
      </c>
      <c r="AF187" s="205">
        <v>1230631</v>
      </c>
    </row>
    <row r="188" spans="1:32">
      <c r="A188" s="235">
        <v>1230632</v>
      </c>
      <c r="B188" s="1" t="str">
        <f t="shared" si="40"/>
        <v>2T_r1_Earth_HorseArcher_e2, 3T_r2_Fire_EmberMage_e2, 3T_r2_Fire_EmberMage_e2, 2T_r1_Earth_HorseArcher_e2</v>
      </c>
      <c r="C188" s="60" t="str">
        <f t="shared" si="41"/>
        <v>4SSSS</v>
      </c>
      <c r="E188">
        <f>INDEX('OLD Mission Enemy Waves'!K:K,MATCH('Enemy Waves'!$A188,'OLD Mission Enemy Waves'!$D:$D,0))</f>
        <v>1</v>
      </c>
      <c r="F188">
        <f>INDEX('OLD Mission Enemy Waves'!L:L,MATCH('Enemy Waves'!$A188,'OLD Mission Enemy Waves'!$D:$D,0))</f>
        <v>2</v>
      </c>
      <c r="G188">
        <f>INDEX('OLD Mission Enemy Waves'!M:M,MATCH('Enemy Waves'!$A188,'OLD Mission Enemy Waves'!$D:$D,0))</f>
        <v>3</v>
      </c>
      <c r="H188">
        <f>INDEX('OLD Mission Enemy Waves'!N:N,MATCH('Enemy Waves'!$A188,'OLD Mission Enemy Waves'!$D:$D,0))</f>
        <v>4220</v>
      </c>
      <c r="I188">
        <f t="shared" si="42"/>
        <v>4</v>
      </c>
      <c r="J188" t="str">
        <f t="array" ref="J188">IFERROR(INDEX(ePool[Enemy ID],MATCH($G188&amp;INDEX($E188:$F188,1,INDEX(Table12[],MATCH($I188,Table12[eCount],0),MATCH(J$1,Table12[#Headers],0)))&amp;INDEX(eClassWave[],MATCH($H188,eClassWave[eClassWave],0),MATCH(J$1,eClassWave[#Headers],0)),ePool[Enemy Group ID]&amp;ePool[AffinityId]&amp;ePool[eClass],0)),"")</f>
        <v>2T_r1_Earth_HorseArcher_e2</v>
      </c>
      <c r="K188" s="21" t="str">
        <f t="shared" si="43"/>
        <v xml:space="preserve">, </v>
      </c>
      <c r="L188" t="str">
        <f t="array" ref="L188">IFERROR(INDEX(ePool[Enemy ID],MATCH($G188&amp;INDEX($E188:$F188,1,INDEX(Table12[],MATCH($I188,Table12[eCount],0),MATCH(L$1,Table12[#Headers],0)))&amp;INDEX(eClassWave[],MATCH($H188,eClassWave[eClassWave],0),MATCH(L$1,eClassWave[#Headers],0)),ePool[Enemy Group ID]&amp;ePool[AffinityId]&amp;ePool[eClass],0)),"")</f>
        <v>3T_r2_Fire_EmberMage_e2</v>
      </c>
      <c r="M188" s="21" t="str">
        <f t="shared" si="44"/>
        <v xml:space="preserve">, </v>
      </c>
      <c r="N188" t="str">
        <f t="array" ref="N188">IFERROR(INDEX(ePool[Enemy ID],MATCH($G188&amp;INDEX($E188:$F188,1,INDEX(Table12[],MATCH($I188,Table12[eCount],0),MATCH(N$1,Table12[#Headers],0)))&amp;INDEX(eClassWave[],MATCH($H188,eClassWave[eClassWave],0),MATCH(N$1,eClassWave[#Headers],0)),ePool[Enemy Group ID]&amp;ePool[AffinityId]&amp;ePool[eClass],0)),"")</f>
        <v>3T_r2_Fire_EmberMage_e2</v>
      </c>
      <c r="O188" s="21" t="str">
        <f t="shared" si="45"/>
        <v xml:space="preserve">, </v>
      </c>
      <c r="P188" t="str">
        <f t="array" ref="P188">IFERROR(INDEX(ePool[Enemy ID],MATCH($G188&amp;INDEX($E188:$F188,1,INDEX(Table12[],MATCH($I188,Table12[eCount],0),MATCH(P$1,Table12[#Headers],0)))&amp;INDEX(eClassWave[],MATCH($H188,eClassWave[eClassWave],0),MATCH(P$1,eClassWave[#Headers],0)),ePool[Enemy Group ID]&amp;ePool[AffinityId]&amp;ePool[eClass],0)),"")</f>
        <v>2T_r1_Earth_HorseArcher_e2</v>
      </c>
      <c r="Q188" s="21" t="str">
        <f t="shared" si="46"/>
        <v/>
      </c>
      <c r="R188" t="str">
        <f t="array" ref="R188">IFERROR(INDEX(ePool[Enemy ID],MATCH($G188&amp;INDEX($E188:$F188,1,INDEX(Table12[],MATCH($I188,Table12[eCount],0),MATCH(R$1,Table12[#Headers],0)))&amp;INDEX(eClassWave[],MATCH($H188,eClassWave[eClassWave],0),MATCH(R$1,eClassWave[#Headers],0)),ePool[Enemy Group ID]&amp;ePool[AffinityId]&amp;ePool[eClass],0)),"")</f>
        <v/>
      </c>
      <c r="S188" t="str">
        <f>IFERROR(INDEX(Table10[Size],MATCH(INDEX(Enemies!$X:$X,MATCH('Enemy Waves'!J188,Enemies!$A:$A,0)),Table10[ID],0)),"")</f>
        <v>S</v>
      </c>
      <c r="U188" t="str">
        <f>IFERROR(INDEX(Table10[Size],MATCH(INDEX(Enemies!$X:$X,MATCH('Enemy Waves'!L188,Enemies!$A:$A,0)),Table10[ID],0)),"")</f>
        <v>S</v>
      </c>
      <c r="W188" t="str">
        <f>IFERROR(INDEX(Table10[Size],MATCH(INDEX(Enemies!$X:$X,MATCH('Enemy Waves'!N188,Enemies!$A:$A,0)),Table10[ID],0)),"")</f>
        <v>S</v>
      </c>
      <c r="Y188" t="str">
        <f>IFERROR(INDEX(Table10[Size],MATCH(INDEX(Enemies!$X:$X,MATCH('Enemy Waves'!P188,Enemies!$A:$A,0)),Table10[ID],0)),"")</f>
        <v>S</v>
      </c>
      <c r="AA188" t="str">
        <f>IFERROR(INDEX(Table10[Size],MATCH(INDEX(Enemies!$X:$X,MATCH('Enemy Waves'!R188,Enemies!$A:$A,0)),Table10[ID],0)),"")</f>
        <v/>
      </c>
      <c r="AB188" s="52" t="str">
        <f>IF(COUNTIF(S188:AA188,"M")&gt;2,"!!!","")&amp;IFERROR(INDEX('OLD Mission Enemy Waves'!A:A,MATCH('Enemy Waves'!A188,'OLD Mission Enemy Waves'!D:D,0)),"--")</f>
        <v>63</v>
      </c>
      <c r="AC188" s="204">
        <v>63</v>
      </c>
      <c r="AD188">
        <v>2</v>
      </c>
      <c r="AE188" t="s">
        <v>14</v>
      </c>
      <c r="AF188" s="205">
        <v>1230632</v>
      </c>
    </row>
    <row r="189" spans="1:32">
      <c r="A189" s="235">
        <v>1230641</v>
      </c>
      <c r="B189" s="1" t="str">
        <f t="shared" si="40"/>
        <v>4T_r1_Earth_Enchantress_e2, 3T_r2_Fire_EmberMage_e2, 4T_r1_Earth_Enchantress_e2</v>
      </c>
      <c r="C189" s="60" t="str">
        <f t="shared" si="41"/>
        <v>3SSS</v>
      </c>
      <c r="E189">
        <f>INDEX('OLD Mission Enemy Waves'!K:K,MATCH('Enemy Waves'!$A189,'OLD Mission Enemy Waves'!$D:$D,0))</f>
        <v>1</v>
      </c>
      <c r="F189">
        <f>INDEX('OLD Mission Enemy Waves'!L:L,MATCH('Enemy Waves'!$A189,'OLD Mission Enemy Waves'!$D:$D,0))</f>
        <v>2</v>
      </c>
      <c r="G189">
        <f>INDEX('OLD Mission Enemy Waves'!M:M,MATCH('Enemy Waves'!$A189,'OLD Mission Enemy Waves'!$D:$D,0))</f>
        <v>3</v>
      </c>
      <c r="H189">
        <f>INDEX('OLD Mission Enemy Waves'!N:N,MATCH('Enemy Waves'!$A189,'OLD Mission Enemy Waves'!$D:$D,0))</f>
        <v>3012</v>
      </c>
      <c r="I189">
        <f t="shared" si="42"/>
        <v>3</v>
      </c>
      <c r="J189" t="str">
        <f t="array" ref="J189">IFERROR(INDEX(ePool[Enemy ID],MATCH($G189&amp;INDEX($E189:$F189,1,INDEX(Table12[],MATCH($I189,Table12[eCount],0),MATCH(J$1,Table12[#Headers],0)))&amp;INDEX(eClassWave[],MATCH($H189,eClassWave[eClassWave],0),MATCH(J$1,eClassWave[#Headers],0)),ePool[Enemy Group ID]&amp;ePool[AffinityId]&amp;ePool[eClass],0)),"")</f>
        <v>4T_r1_Earth_Enchantress_e2</v>
      </c>
      <c r="K189" s="21" t="str">
        <f t="shared" si="43"/>
        <v xml:space="preserve">, </v>
      </c>
      <c r="L189" t="str">
        <f t="array" ref="L189">IFERROR(INDEX(ePool[Enemy ID],MATCH($G189&amp;INDEX($E189:$F189,1,INDEX(Table12[],MATCH($I189,Table12[eCount],0),MATCH(L$1,Table12[#Headers],0)))&amp;INDEX(eClassWave[],MATCH($H189,eClassWave[eClassWave],0),MATCH(L$1,eClassWave[#Headers],0)),ePool[Enemy Group ID]&amp;ePool[AffinityId]&amp;ePool[eClass],0)),"")</f>
        <v>3T_r2_Fire_EmberMage_e2</v>
      </c>
      <c r="M189" s="21" t="str">
        <f t="shared" si="44"/>
        <v xml:space="preserve">, </v>
      </c>
      <c r="N189" t="str">
        <f t="array" ref="N189">IFERROR(INDEX(ePool[Enemy ID],MATCH($G189&amp;INDEX($E189:$F189,1,INDEX(Table12[],MATCH($I189,Table12[eCount],0),MATCH(N$1,Table12[#Headers],0)))&amp;INDEX(eClassWave[],MATCH($H189,eClassWave[eClassWave],0),MATCH(N$1,eClassWave[#Headers],0)),ePool[Enemy Group ID]&amp;ePool[AffinityId]&amp;ePool[eClass],0)),"")</f>
        <v>4T_r1_Earth_Enchantress_e2</v>
      </c>
      <c r="O189" s="21" t="str">
        <f t="shared" si="45"/>
        <v/>
      </c>
      <c r="P189" t="str">
        <f t="array" ref="P189">IFERROR(INDEX(ePool[Enemy ID],MATCH($G189&amp;INDEX($E189:$F189,1,INDEX(Table12[],MATCH($I189,Table12[eCount],0),MATCH(P$1,Table12[#Headers],0)))&amp;INDEX(eClassWave[],MATCH($H189,eClassWave[eClassWave],0),MATCH(P$1,eClassWave[#Headers],0)),ePool[Enemy Group ID]&amp;ePool[AffinityId]&amp;ePool[eClass],0)),"")</f>
        <v/>
      </c>
      <c r="Q189" s="21" t="str">
        <f t="shared" si="46"/>
        <v/>
      </c>
      <c r="R189" t="str">
        <f t="array" ref="R189">IFERROR(INDEX(ePool[Enemy ID],MATCH($G189&amp;INDEX($E189:$F189,1,INDEX(Table12[],MATCH($I189,Table12[eCount],0),MATCH(R$1,Table12[#Headers],0)))&amp;INDEX(eClassWave[],MATCH($H189,eClassWave[eClassWave],0),MATCH(R$1,eClassWave[#Headers],0)),ePool[Enemy Group ID]&amp;ePool[AffinityId]&amp;ePool[eClass],0)),"")</f>
        <v/>
      </c>
      <c r="S189" t="str">
        <f>IFERROR(INDEX(Table10[Size],MATCH(INDEX(Enemies!$X:$X,MATCH('Enemy Waves'!J189,Enemies!$A:$A,0)),Table10[ID],0)),"")</f>
        <v>S</v>
      </c>
      <c r="U189" t="str">
        <f>IFERROR(INDEX(Table10[Size],MATCH(INDEX(Enemies!$X:$X,MATCH('Enemy Waves'!L189,Enemies!$A:$A,0)),Table10[ID],0)),"")</f>
        <v>S</v>
      </c>
      <c r="W189" t="str">
        <f>IFERROR(INDEX(Table10[Size],MATCH(INDEX(Enemies!$X:$X,MATCH('Enemy Waves'!N189,Enemies!$A:$A,0)),Table10[ID],0)),"")</f>
        <v>S</v>
      </c>
      <c r="Y189" t="str">
        <f>IFERROR(INDEX(Table10[Size],MATCH(INDEX(Enemies!$X:$X,MATCH('Enemy Waves'!P189,Enemies!$A:$A,0)),Table10[ID],0)),"")</f>
        <v/>
      </c>
      <c r="AA189" t="str">
        <f>IFERROR(INDEX(Table10[Size],MATCH(INDEX(Enemies!$X:$X,MATCH('Enemy Waves'!R189,Enemies!$A:$A,0)),Table10[ID],0)),"")</f>
        <v/>
      </c>
      <c r="AB189" s="52" t="str">
        <f>IF(COUNTIF(S189:AA189,"M")&gt;2,"!!!","")&amp;IFERROR(INDEX('OLD Mission Enemy Waves'!A:A,MATCH('Enemy Waves'!A189,'OLD Mission Enemy Waves'!D:D,0)),"--")</f>
        <v>64</v>
      </c>
      <c r="AC189" s="87">
        <v>64</v>
      </c>
      <c r="AD189">
        <v>1</v>
      </c>
      <c r="AE189" t="s">
        <v>14</v>
      </c>
      <c r="AF189" s="205">
        <v>1230641</v>
      </c>
    </row>
    <row r="190" spans="1:32">
      <c r="A190" s="235">
        <v>1230642</v>
      </c>
      <c r="B190" s="1" t="str">
        <f t="shared" si="40"/>
        <v>2T_r1_Fire_Knight_e2, 4T_r1_Fire_Sorceress_e2</v>
      </c>
      <c r="C190" s="60" t="str">
        <f t="shared" si="41"/>
        <v>2MS</v>
      </c>
      <c r="E190">
        <f>INDEX('OLD Mission Enemy Waves'!K:K,MATCH('Enemy Waves'!$A190,'OLD Mission Enemy Waves'!$D:$D,0))</f>
        <v>1</v>
      </c>
      <c r="F190">
        <f>INDEX('OLD Mission Enemy Waves'!L:L,MATCH('Enemy Waves'!$A190,'OLD Mission Enemy Waves'!$D:$D,0))</f>
        <v>2</v>
      </c>
      <c r="G190">
        <f>INDEX('OLD Mission Enemy Waves'!M:M,MATCH('Enemy Waves'!$A190,'OLD Mission Enemy Waves'!$D:$D,0))</f>
        <v>3</v>
      </c>
      <c r="H190">
        <f>INDEX('OLD Mission Enemy Waves'!N:N,MATCH('Enemy Waves'!$A190,'OLD Mission Enemy Waves'!$D:$D,0))</f>
        <v>2101</v>
      </c>
      <c r="I190">
        <f t="shared" si="42"/>
        <v>2</v>
      </c>
      <c r="J190" t="str">
        <f t="array" ref="J190">IFERROR(INDEX(ePool[Enemy ID],MATCH($G190&amp;INDEX($E190:$F190,1,INDEX(Table12[],MATCH($I190,Table12[eCount],0),MATCH(J$1,Table12[#Headers],0)))&amp;INDEX(eClassWave[],MATCH($H190,eClassWave[eClassWave],0),MATCH(J$1,eClassWave[#Headers],0)),ePool[Enemy Group ID]&amp;ePool[AffinityId]&amp;ePool[eClass],0)),"")</f>
        <v>2T_r1_Fire_Knight_e2</v>
      </c>
      <c r="K190" s="21" t="str">
        <f t="shared" si="43"/>
        <v xml:space="preserve">, </v>
      </c>
      <c r="L190" t="str">
        <f t="array" ref="L190">IFERROR(INDEX(ePool[Enemy ID],MATCH($G190&amp;INDEX($E190:$F190,1,INDEX(Table12[],MATCH($I190,Table12[eCount],0),MATCH(L$1,Table12[#Headers],0)))&amp;INDEX(eClassWave[],MATCH($H190,eClassWave[eClassWave],0),MATCH(L$1,eClassWave[#Headers],0)),ePool[Enemy Group ID]&amp;ePool[AffinityId]&amp;ePool[eClass],0)),"")</f>
        <v>4T_r1_Fire_Sorceress_e2</v>
      </c>
      <c r="M190" s="21" t="str">
        <f t="shared" si="44"/>
        <v/>
      </c>
      <c r="N190" t="str">
        <f t="array" ref="N190">IFERROR(INDEX(ePool[Enemy ID],MATCH($G190&amp;INDEX($E190:$F190,1,INDEX(Table12[],MATCH($I190,Table12[eCount],0),MATCH(N$1,Table12[#Headers],0)))&amp;INDEX(eClassWave[],MATCH($H190,eClassWave[eClassWave],0),MATCH(N$1,eClassWave[#Headers],0)),ePool[Enemy Group ID]&amp;ePool[AffinityId]&amp;ePool[eClass],0)),"")</f>
        <v/>
      </c>
      <c r="O190" s="21" t="str">
        <f t="shared" si="45"/>
        <v/>
      </c>
      <c r="P190" t="str">
        <f t="array" ref="P190">IFERROR(INDEX(ePool[Enemy ID],MATCH($G190&amp;INDEX($E190:$F190,1,INDEX(Table12[],MATCH($I190,Table12[eCount],0),MATCH(P$1,Table12[#Headers],0)))&amp;INDEX(eClassWave[],MATCH($H190,eClassWave[eClassWave],0),MATCH(P$1,eClassWave[#Headers],0)),ePool[Enemy Group ID]&amp;ePool[AffinityId]&amp;ePool[eClass],0)),"")</f>
        <v/>
      </c>
      <c r="Q190" s="21" t="str">
        <f t="shared" si="46"/>
        <v/>
      </c>
      <c r="R190" t="str">
        <f t="array" ref="R190">IFERROR(INDEX(ePool[Enemy ID],MATCH($G190&amp;INDEX($E190:$F190,1,INDEX(Table12[],MATCH($I190,Table12[eCount],0),MATCH(R$1,Table12[#Headers],0)))&amp;INDEX(eClassWave[],MATCH($H190,eClassWave[eClassWave],0),MATCH(R$1,eClassWave[#Headers],0)),ePool[Enemy Group ID]&amp;ePool[AffinityId]&amp;ePool[eClass],0)),"")</f>
        <v/>
      </c>
      <c r="S190" t="str">
        <f>IFERROR(INDEX(Table10[Size],MATCH(INDEX(Enemies!$X:$X,MATCH('Enemy Waves'!J190,Enemies!$A:$A,0)),Table10[ID],0)),"")</f>
        <v>M</v>
      </c>
      <c r="U190" t="str">
        <f>IFERROR(INDEX(Table10[Size],MATCH(INDEX(Enemies!$X:$X,MATCH('Enemy Waves'!L190,Enemies!$A:$A,0)),Table10[ID],0)),"")</f>
        <v>S</v>
      </c>
      <c r="W190" t="str">
        <f>IFERROR(INDEX(Table10[Size],MATCH(INDEX(Enemies!$X:$X,MATCH('Enemy Waves'!N190,Enemies!$A:$A,0)),Table10[ID],0)),"")</f>
        <v/>
      </c>
      <c r="Y190" t="str">
        <f>IFERROR(INDEX(Table10[Size],MATCH(INDEX(Enemies!$X:$X,MATCH('Enemy Waves'!P190,Enemies!$A:$A,0)),Table10[ID],0)),"")</f>
        <v/>
      </c>
      <c r="AA190" t="str">
        <f>IFERROR(INDEX(Table10[Size],MATCH(INDEX(Enemies!$X:$X,MATCH('Enemy Waves'!R190,Enemies!$A:$A,0)),Table10[ID],0)),"")</f>
        <v/>
      </c>
      <c r="AB190" s="52" t="str">
        <f>IF(COUNTIF(S190:AA190,"M")&gt;2,"!!!","")&amp;IFERROR(INDEX('OLD Mission Enemy Waves'!A:A,MATCH('Enemy Waves'!A190,'OLD Mission Enemy Waves'!D:D,0)),"--")</f>
        <v>64</v>
      </c>
      <c r="AC190" s="204">
        <v>64</v>
      </c>
      <c r="AD190">
        <v>2</v>
      </c>
      <c r="AE190" t="s">
        <v>14</v>
      </c>
      <c r="AF190" s="205">
        <v>1230642</v>
      </c>
    </row>
    <row r="191" spans="1:32">
      <c r="A191" s="235">
        <v>1230643</v>
      </c>
      <c r="B191" s="1" t="str">
        <f t="shared" si="40"/>
        <v>3T_r2_Earth_Songstress_e2, 3T_r2_Fire_EmberMage_e2, 3T_r2_Fire_EmberMage_e2, 3T_r2_Earth_Songstress_e2</v>
      </c>
      <c r="C191" s="60" t="str">
        <f t="shared" si="41"/>
        <v>4MSSM</v>
      </c>
      <c r="E191">
        <f>INDEX('OLD Mission Enemy Waves'!K:K,MATCH('Enemy Waves'!$A191,'OLD Mission Enemy Waves'!$D:$D,0))</f>
        <v>1</v>
      </c>
      <c r="F191">
        <f>INDEX('OLD Mission Enemy Waves'!L:L,MATCH('Enemy Waves'!$A191,'OLD Mission Enemy Waves'!$D:$D,0))</f>
        <v>2</v>
      </c>
      <c r="G191">
        <f>INDEX('OLD Mission Enemy Waves'!M:M,MATCH('Enemy Waves'!$A191,'OLD Mission Enemy Waves'!$D:$D,0))</f>
        <v>3</v>
      </c>
      <c r="H191">
        <f>INDEX('OLD Mission Enemy Waves'!N:N,MATCH('Enemy Waves'!$A191,'OLD Mission Enemy Waves'!$D:$D,0))</f>
        <v>4040</v>
      </c>
      <c r="I191">
        <f t="shared" si="42"/>
        <v>4</v>
      </c>
      <c r="J191" t="str">
        <f t="array" ref="J191">IFERROR(INDEX(ePool[Enemy ID],MATCH($G191&amp;INDEX($E191:$F191,1,INDEX(Table12[],MATCH($I191,Table12[eCount],0),MATCH(J$1,Table12[#Headers],0)))&amp;INDEX(eClassWave[],MATCH($H191,eClassWave[eClassWave],0),MATCH(J$1,eClassWave[#Headers],0)),ePool[Enemy Group ID]&amp;ePool[AffinityId]&amp;ePool[eClass],0)),"")</f>
        <v>3T_r2_Earth_Songstress_e2</v>
      </c>
      <c r="K191" s="21" t="str">
        <f t="shared" si="43"/>
        <v xml:space="preserve">, </v>
      </c>
      <c r="L191" t="str">
        <f t="array" ref="L191">IFERROR(INDEX(ePool[Enemy ID],MATCH($G191&amp;INDEX($E191:$F191,1,INDEX(Table12[],MATCH($I191,Table12[eCount],0),MATCH(L$1,Table12[#Headers],0)))&amp;INDEX(eClassWave[],MATCH($H191,eClassWave[eClassWave],0),MATCH(L$1,eClassWave[#Headers],0)),ePool[Enemy Group ID]&amp;ePool[AffinityId]&amp;ePool[eClass],0)),"")</f>
        <v>3T_r2_Fire_EmberMage_e2</v>
      </c>
      <c r="M191" s="21" t="str">
        <f t="shared" si="44"/>
        <v xml:space="preserve">, </v>
      </c>
      <c r="N191" t="str">
        <f t="array" ref="N191">IFERROR(INDEX(ePool[Enemy ID],MATCH($G191&amp;INDEX($E191:$F191,1,INDEX(Table12[],MATCH($I191,Table12[eCount],0),MATCH(N$1,Table12[#Headers],0)))&amp;INDEX(eClassWave[],MATCH($H191,eClassWave[eClassWave],0),MATCH(N$1,eClassWave[#Headers],0)),ePool[Enemy Group ID]&amp;ePool[AffinityId]&amp;ePool[eClass],0)),"")</f>
        <v>3T_r2_Fire_EmberMage_e2</v>
      </c>
      <c r="O191" s="21" t="str">
        <f t="shared" si="45"/>
        <v xml:space="preserve">, </v>
      </c>
      <c r="P191" t="str">
        <f t="array" ref="P191">IFERROR(INDEX(ePool[Enemy ID],MATCH($G191&amp;INDEX($E191:$F191,1,INDEX(Table12[],MATCH($I191,Table12[eCount],0),MATCH(P$1,Table12[#Headers],0)))&amp;INDEX(eClassWave[],MATCH($H191,eClassWave[eClassWave],0),MATCH(P$1,eClassWave[#Headers],0)),ePool[Enemy Group ID]&amp;ePool[AffinityId]&amp;ePool[eClass],0)),"")</f>
        <v>3T_r2_Earth_Songstress_e2</v>
      </c>
      <c r="Q191" s="21" t="str">
        <f t="shared" si="46"/>
        <v/>
      </c>
      <c r="R191" t="str">
        <f t="array" ref="R191">IFERROR(INDEX(ePool[Enemy ID],MATCH($G191&amp;INDEX($E191:$F191,1,INDEX(Table12[],MATCH($I191,Table12[eCount],0),MATCH(R$1,Table12[#Headers],0)))&amp;INDEX(eClassWave[],MATCH($H191,eClassWave[eClassWave],0),MATCH(R$1,eClassWave[#Headers],0)),ePool[Enemy Group ID]&amp;ePool[AffinityId]&amp;ePool[eClass],0)),"")</f>
        <v/>
      </c>
      <c r="S191" t="str">
        <f>IFERROR(INDEX(Table10[Size],MATCH(INDEX(Enemies!$X:$X,MATCH('Enemy Waves'!J191,Enemies!$A:$A,0)),Table10[ID],0)),"")</f>
        <v>M</v>
      </c>
      <c r="U191" t="str">
        <f>IFERROR(INDEX(Table10[Size],MATCH(INDEX(Enemies!$X:$X,MATCH('Enemy Waves'!L191,Enemies!$A:$A,0)),Table10[ID],0)),"")</f>
        <v>S</v>
      </c>
      <c r="W191" t="str">
        <f>IFERROR(INDEX(Table10[Size],MATCH(INDEX(Enemies!$X:$X,MATCH('Enemy Waves'!N191,Enemies!$A:$A,0)),Table10[ID],0)),"")</f>
        <v>S</v>
      </c>
      <c r="Y191" t="str">
        <f>IFERROR(INDEX(Table10[Size],MATCH(INDEX(Enemies!$X:$X,MATCH('Enemy Waves'!P191,Enemies!$A:$A,0)),Table10[ID],0)),"")</f>
        <v>M</v>
      </c>
      <c r="AA191" t="str">
        <f>IFERROR(INDEX(Table10[Size],MATCH(INDEX(Enemies!$X:$X,MATCH('Enemy Waves'!R191,Enemies!$A:$A,0)),Table10[ID],0)),"")</f>
        <v/>
      </c>
      <c r="AB191" s="52" t="str">
        <f>IF(COUNTIF(S191:AA191,"M")&gt;2,"!!!","")&amp;IFERROR(INDEX('OLD Mission Enemy Waves'!A:A,MATCH('Enemy Waves'!A191,'OLD Mission Enemy Waves'!D:D,0)),"--")</f>
        <v>64</v>
      </c>
      <c r="AC191" s="204">
        <v>64</v>
      </c>
      <c r="AD191">
        <v>3</v>
      </c>
      <c r="AE191" t="s">
        <v>14</v>
      </c>
      <c r="AF191" s="205">
        <v>1230643</v>
      </c>
    </row>
    <row r="192" spans="1:32">
      <c r="A192" s="235">
        <v>1230644</v>
      </c>
      <c r="B192" s="1" t="str">
        <f t="shared" si="40"/>
        <v>2T_r1_Earth_HorseArcher_e2, 3T_r2_Fire_EmberMage_e2, 4T_r1_Fire_Sorceress_e2, 2T_r1_Earth_HorseArcher_e2</v>
      </c>
      <c r="C192" s="60" t="str">
        <f t="shared" si="41"/>
        <v>4SSSS</v>
      </c>
      <c r="E192">
        <f>INDEX('OLD Mission Enemy Waves'!K:K,MATCH('Enemy Waves'!$A192,'OLD Mission Enemy Waves'!$D:$D,0))</f>
        <v>1</v>
      </c>
      <c r="F192">
        <f>INDEX('OLD Mission Enemy Waves'!L:L,MATCH('Enemy Waves'!$A192,'OLD Mission Enemy Waves'!$D:$D,0))</f>
        <v>2</v>
      </c>
      <c r="G192">
        <f>INDEX('OLD Mission Enemy Waves'!M:M,MATCH('Enemy Waves'!$A192,'OLD Mission Enemy Waves'!$D:$D,0))</f>
        <v>3</v>
      </c>
      <c r="H192">
        <f>INDEX('OLD Mission Enemy Waves'!N:N,MATCH('Enemy Waves'!$A192,'OLD Mission Enemy Waves'!$D:$D,0))</f>
        <v>4211</v>
      </c>
      <c r="I192">
        <f t="shared" si="42"/>
        <v>4</v>
      </c>
      <c r="J192" t="str">
        <f t="array" ref="J192">IFERROR(INDEX(ePool[Enemy ID],MATCH($G192&amp;INDEX($E192:$F192,1,INDEX(Table12[],MATCH($I192,Table12[eCount],0),MATCH(J$1,Table12[#Headers],0)))&amp;INDEX(eClassWave[],MATCH($H192,eClassWave[eClassWave],0),MATCH(J$1,eClassWave[#Headers],0)),ePool[Enemy Group ID]&amp;ePool[AffinityId]&amp;ePool[eClass],0)),"")</f>
        <v>2T_r1_Earth_HorseArcher_e2</v>
      </c>
      <c r="K192" s="21" t="str">
        <f t="shared" si="43"/>
        <v xml:space="preserve">, </v>
      </c>
      <c r="L192" t="str">
        <f t="array" ref="L192">IFERROR(INDEX(ePool[Enemy ID],MATCH($G192&amp;INDEX($E192:$F192,1,INDEX(Table12[],MATCH($I192,Table12[eCount],0),MATCH(L$1,Table12[#Headers],0)))&amp;INDEX(eClassWave[],MATCH($H192,eClassWave[eClassWave],0),MATCH(L$1,eClassWave[#Headers],0)),ePool[Enemy Group ID]&amp;ePool[AffinityId]&amp;ePool[eClass],0)),"")</f>
        <v>3T_r2_Fire_EmberMage_e2</v>
      </c>
      <c r="M192" s="21" t="str">
        <f t="shared" si="44"/>
        <v xml:space="preserve">, </v>
      </c>
      <c r="N192" t="str">
        <f t="array" ref="N192">IFERROR(INDEX(ePool[Enemy ID],MATCH($G192&amp;INDEX($E192:$F192,1,INDEX(Table12[],MATCH($I192,Table12[eCount],0),MATCH(N$1,Table12[#Headers],0)))&amp;INDEX(eClassWave[],MATCH($H192,eClassWave[eClassWave],0),MATCH(N$1,eClassWave[#Headers],0)),ePool[Enemy Group ID]&amp;ePool[AffinityId]&amp;ePool[eClass],0)),"")</f>
        <v>4T_r1_Fire_Sorceress_e2</v>
      </c>
      <c r="O192" s="21" t="str">
        <f t="shared" si="45"/>
        <v xml:space="preserve">, </v>
      </c>
      <c r="P192" t="str">
        <f t="array" ref="P192">IFERROR(INDEX(ePool[Enemy ID],MATCH($G192&amp;INDEX($E192:$F192,1,INDEX(Table12[],MATCH($I192,Table12[eCount],0),MATCH(P$1,Table12[#Headers],0)))&amp;INDEX(eClassWave[],MATCH($H192,eClassWave[eClassWave],0),MATCH(P$1,eClassWave[#Headers],0)),ePool[Enemy Group ID]&amp;ePool[AffinityId]&amp;ePool[eClass],0)),"")</f>
        <v>2T_r1_Earth_HorseArcher_e2</v>
      </c>
      <c r="Q192" s="21" t="str">
        <f t="shared" si="46"/>
        <v/>
      </c>
      <c r="R192" t="str">
        <f t="array" ref="R192">IFERROR(INDEX(ePool[Enemy ID],MATCH($G192&amp;INDEX($E192:$F192,1,INDEX(Table12[],MATCH($I192,Table12[eCount],0),MATCH(R$1,Table12[#Headers],0)))&amp;INDEX(eClassWave[],MATCH($H192,eClassWave[eClassWave],0),MATCH(R$1,eClassWave[#Headers],0)),ePool[Enemy Group ID]&amp;ePool[AffinityId]&amp;ePool[eClass],0)),"")</f>
        <v/>
      </c>
      <c r="S192" t="str">
        <f>IFERROR(INDEX(Table10[Size],MATCH(INDEX(Enemies!$X:$X,MATCH('Enemy Waves'!J192,Enemies!$A:$A,0)),Table10[ID],0)),"")</f>
        <v>S</v>
      </c>
      <c r="U192" t="str">
        <f>IFERROR(INDEX(Table10[Size],MATCH(INDEX(Enemies!$X:$X,MATCH('Enemy Waves'!L192,Enemies!$A:$A,0)),Table10[ID],0)),"")</f>
        <v>S</v>
      </c>
      <c r="W192" t="str">
        <f>IFERROR(INDEX(Table10[Size],MATCH(INDEX(Enemies!$X:$X,MATCH('Enemy Waves'!N192,Enemies!$A:$A,0)),Table10[ID],0)),"")</f>
        <v>S</v>
      </c>
      <c r="Y192" t="str">
        <f>IFERROR(INDEX(Table10[Size],MATCH(INDEX(Enemies!$X:$X,MATCH('Enemy Waves'!P192,Enemies!$A:$A,0)),Table10[ID],0)),"")</f>
        <v>S</v>
      </c>
      <c r="AA192" t="str">
        <f>IFERROR(INDEX(Table10[Size],MATCH(INDEX(Enemies!$X:$X,MATCH('Enemy Waves'!R192,Enemies!$A:$A,0)),Table10[ID],0)),"")</f>
        <v/>
      </c>
      <c r="AB192" s="52" t="str">
        <f>IF(COUNTIF(S192:AA192,"M")&gt;2,"!!!","")&amp;IFERROR(INDEX('OLD Mission Enemy Waves'!A:A,MATCH('Enemy Waves'!A192,'OLD Mission Enemy Waves'!D:D,0)),"--")</f>
        <v>64</v>
      </c>
      <c r="AC192" s="204">
        <v>64</v>
      </c>
      <c r="AD192">
        <v>4</v>
      </c>
      <c r="AE192" t="s">
        <v>14</v>
      </c>
      <c r="AF192" s="205">
        <v>1230644</v>
      </c>
    </row>
    <row r="193" spans="1:32">
      <c r="A193" s="235">
        <v>1230651</v>
      </c>
      <c r="B193" s="1" t="str">
        <f t="shared" si="40"/>
        <v>2T_r1_Fire_Knight_e2, 2T_r1_Fire_Knight_e2</v>
      </c>
      <c r="C193" s="60" t="str">
        <f t="shared" si="41"/>
        <v>2MM</v>
      </c>
      <c r="E193">
        <f>INDEX('OLD Mission Enemy Waves'!K:K,MATCH('Enemy Waves'!$A193,'OLD Mission Enemy Waves'!$D:$D,0))</f>
        <v>1</v>
      </c>
      <c r="F193">
        <f>INDEX('OLD Mission Enemy Waves'!L:L,MATCH('Enemy Waves'!$A193,'OLD Mission Enemy Waves'!$D:$D,0))</f>
        <v>2</v>
      </c>
      <c r="G193">
        <f>INDEX('OLD Mission Enemy Waves'!M:M,MATCH('Enemy Waves'!$A193,'OLD Mission Enemy Waves'!$D:$D,0))</f>
        <v>3</v>
      </c>
      <c r="H193">
        <f>INDEX('OLD Mission Enemy Waves'!N:N,MATCH('Enemy Waves'!$A193,'OLD Mission Enemy Waves'!$D:$D,0))</f>
        <v>2200</v>
      </c>
      <c r="I193">
        <f t="shared" si="42"/>
        <v>2</v>
      </c>
      <c r="J193" t="str">
        <f t="array" ref="J193">IFERROR(INDEX(ePool[Enemy ID],MATCH($G193&amp;INDEX($E193:$F193,1,INDEX(Table12[],MATCH($I193,Table12[eCount],0),MATCH(J$1,Table12[#Headers],0)))&amp;INDEX(eClassWave[],MATCH($H193,eClassWave[eClassWave],0),MATCH(J$1,eClassWave[#Headers],0)),ePool[Enemy Group ID]&amp;ePool[AffinityId]&amp;ePool[eClass],0)),"")</f>
        <v>2T_r1_Fire_Knight_e2</v>
      </c>
      <c r="K193" s="21" t="str">
        <f t="shared" si="43"/>
        <v xml:space="preserve">, </v>
      </c>
      <c r="L193" t="str">
        <f t="array" ref="L193">IFERROR(INDEX(ePool[Enemy ID],MATCH($G193&amp;INDEX($E193:$F193,1,INDEX(Table12[],MATCH($I193,Table12[eCount],0),MATCH(L$1,Table12[#Headers],0)))&amp;INDEX(eClassWave[],MATCH($H193,eClassWave[eClassWave],0),MATCH(L$1,eClassWave[#Headers],0)),ePool[Enemy Group ID]&amp;ePool[AffinityId]&amp;ePool[eClass],0)),"")</f>
        <v>2T_r1_Fire_Knight_e2</v>
      </c>
      <c r="M193" s="21" t="str">
        <f t="shared" si="44"/>
        <v/>
      </c>
      <c r="N193" t="str">
        <f t="array" ref="N193">IFERROR(INDEX(ePool[Enemy ID],MATCH($G193&amp;INDEX($E193:$F193,1,INDEX(Table12[],MATCH($I193,Table12[eCount],0),MATCH(N$1,Table12[#Headers],0)))&amp;INDEX(eClassWave[],MATCH($H193,eClassWave[eClassWave],0),MATCH(N$1,eClassWave[#Headers],0)),ePool[Enemy Group ID]&amp;ePool[AffinityId]&amp;ePool[eClass],0)),"")</f>
        <v/>
      </c>
      <c r="O193" s="21" t="str">
        <f t="shared" si="45"/>
        <v/>
      </c>
      <c r="P193" t="str">
        <f t="array" ref="P193">IFERROR(INDEX(ePool[Enemy ID],MATCH($G193&amp;INDEX($E193:$F193,1,INDEX(Table12[],MATCH($I193,Table12[eCount],0),MATCH(P$1,Table12[#Headers],0)))&amp;INDEX(eClassWave[],MATCH($H193,eClassWave[eClassWave],0),MATCH(P$1,eClassWave[#Headers],0)),ePool[Enemy Group ID]&amp;ePool[AffinityId]&amp;ePool[eClass],0)),"")</f>
        <v/>
      </c>
      <c r="Q193" s="21" t="str">
        <f t="shared" si="46"/>
        <v/>
      </c>
      <c r="R193" t="str">
        <f t="array" ref="R193">IFERROR(INDEX(ePool[Enemy ID],MATCH($G193&amp;INDEX($E193:$F193,1,INDEX(Table12[],MATCH($I193,Table12[eCount],0),MATCH(R$1,Table12[#Headers],0)))&amp;INDEX(eClassWave[],MATCH($H193,eClassWave[eClassWave],0),MATCH(R$1,eClassWave[#Headers],0)),ePool[Enemy Group ID]&amp;ePool[AffinityId]&amp;ePool[eClass],0)),"")</f>
        <v/>
      </c>
      <c r="S193" t="str">
        <f>IFERROR(INDEX(Table10[Size],MATCH(INDEX(Enemies!$X:$X,MATCH('Enemy Waves'!J193,Enemies!$A:$A,0)),Table10[ID],0)),"")</f>
        <v>M</v>
      </c>
      <c r="U193" t="str">
        <f>IFERROR(INDEX(Table10[Size],MATCH(INDEX(Enemies!$X:$X,MATCH('Enemy Waves'!L193,Enemies!$A:$A,0)),Table10[ID],0)),"")</f>
        <v>M</v>
      </c>
      <c r="W193" t="str">
        <f>IFERROR(INDEX(Table10[Size],MATCH(INDEX(Enemies!$X:$X,MATCH('Enemy Waves'!N193,Enemies!$A:$A,0)),Table10[ID],0)),"")</f>
        <v/>
      </c>
      <c r="Y193" t="str">
        <f>IFERROR(INDEX(Table10[Size],MATCH(INDEX(Enemies!$X:$X,MATCH('Enemy Waves'!P193,Enemies!$A:$A,0)),Table10[ID],0)),"")</f>
        <v/>
      </c>
      <c r="AA193" t="str">
        <f>IFERROR(INDEX(Table10[Size],MATCH(INDEX(Enemies!$X:$X,MATCH('Enemy Waves'!R193,Enemies!$A:$A,0)),Table10[ID],0)),"")</f>
        <v/>
      </c>
      <c r="AB193" s="52" t="str">
        <f>IF(COUNTIF(S193:AA193,"M")&gt;2,"!!!","")&amp;IFERROR(INDEX('OLD Mission Enemy Waves'!A:A,MATCH('Enemy Waves'!A193,'OLD Mission Enemy Waves'!D:D,0)),"--")</f>
        <v>65</v>
      </c>
      <c r="AC193" s="87">
        <v>65</v>
      </c>
      <c r="AD193">
        <v>1</v>
      </c>
      <c r="AE193" t="s">
        <v>14</v>
      </c>
      <c r="AF193" s="205">
        <v>1230651</v>
      </c>
    </row>
    <row r="194" spans="1:32">
      <c r="A194" s="235">
        <v>1230652</v>
      </c>
      <c r="B194" s="1" t="str">
        <f t="shared" si="40"/>
        <v>2T_r1_Fire_Knight_e2, 4T_r1_Earth_Enchantress_e2, 3T_r2_Fire_EmberMage_e2, 4T_r1_Earth_Enchantress_e2, 2T_r1_Fire_Knight_e2</v>
      </c>
      <c r="C194" s="60" t="str">
        <f t="shared" si="41"/>
        <v>5MSSSM</v>
      </c>
      <c r="E194">
        <f>INDEX('OLD Mission Enemy Waves'!K:K,MATCH('Enemy Waves'!$A194,'OLD Mission Enemy Waves'!$D:$D,0))</f>
        <v>1</v>
      </c>
      <c r="F194">
        <f>INDEX('OLD Mission Enemy Waves'!L:L,MATCH('Enemy Waves'!$A194,'OLD Mission Enemy Waves'!$D:$D,0))</f>
        <v>2</v>
      </c>
      <c r="G194">
        <f>INDEX('OLD Mission Enemy Waves'!M:M,MATCH('Enemy Waves'!$A194,'OLD Mission Enemy Waves'!$D:$D,0))</f>
        <v>3</v>
      </c>
      <c r="H194">
        <f>INDEX('OLD Mission Enemy Waves'!N:N,MATCH('Enemy Waves'!$A194,'OLD Mission Enemy Waves'!$D:$D,0))</f>
        <v>5212</v>
      </c>
      <c r="I194">
        <f t="shared" si="42"/>
        <v>5</v>
      </c>
      <c r="J194" t="str">
        <f t="array" ref="J194">IFERROR(INDEX(ePool[Enemy ID],MATCH($G194&amp;INDEX($E194:$F194,1,INDEX(Table12[],MATCH($I194,Table12[eCount],0),MATCH(J$1,Table12[#Headers],0)))&amp;INDEX(eClassWave[],MATCH($H194,eClassWave[eClassWave],0),MATCH(J$1,eClassWave[#Headers],0)),ePool[Enemy Group ID]&amp;ePool[AffinityId]&amp;ePool[eClass],0)),"")</f>
        <v>2T_r1_Fire_Knight_e2</v>
      </c>
      <c r="K194" s="21" t="str">
        <f t="shared" si="43"/>
        <v xml:space="preserve">, </v>
      </c>
      <c r="L194" t="str">
        <f t="array" ref="L194">IFERROR(INDEX(ePool[Enemy ID],MATCH($G194&amp;INDEX($E194:$F194,1,INDEX(Table12[],MATCH($I194,Table12[eCount],0),MATCH(L$1,Table12[#Headers],0)))&amp;INDEX(eClassWave[],MATCH($H194,eClassWave[eClassWave],0),MATCH(L$1,eClassWave[#Headers],0)),ePool[Enemy Group ID]&amp;ePool[AffinityId]&amp;ePool[eClass],0)),"")</f>
        <v>4T_r1_Earth_Enchantress_e2</v>
      </c>
      <c r="M194" s="21" t="str">
        <f t="shared" si="44"/>
        <v xml:space="preserve">, </v>
      </c>
      <c r="N194" t="str">
        <f t="array" ref="N194">IFERROR(INDEX(ePool[Enemy ID],MATCH($G194&amp;INDEX($E194:$F194,1,INDEX(Table12[],MATCH($I194,Table12[eCount],0),MATCH(N$1,Table12[#Headers],0)))&amp;INDEX(eClassWave[],MATCH($H194,eClassWave[eClassWave],0),MATCH(N$1,eClassWave[#Headers],0)),ePool[Enemy Group ID]&amp;ePool[AffinityId]&amp;ePool[eClass],0)),"")</f>
        <v>3T_r2_Fire_EmberMage_e2</v>
      </c>
      <c r="O194" s="21" t="str">
        <f t="shared" si="45"/>
        <v xml:space="preserve">, </v>
      </c>
      <c r="P194" t="str">
        <f t="array" ref="P194">IFERROR(INDEX(ePool[Enemy ID],MATCH($G194&amp;INDEX($E194:$F194,1,INDEX(Table12[],MATCH($I194,Table12[eCount],0),MATCH(P$1,Table12[#Headers],0)))&amp;INDEX(eClassWave[],MATCH($H194,eClassWave[eClassWave],0),MATCH(P$1,eClassWave[#Headers],0)),ePool[Enemy Group ID]&amp;ePool[AffinityId]&amp;ePool[eClass],0)),"")</f>
        <v>4T_r1_Earth_Enchantress_e2</v>
      </c>
      <c r="Q194" s="21" t="str">
        <f t="shared" si="46"/>
        <v xml:space="preserve">, </v>
      </c>
      <c r="R194" t="str">
        <f t="array" ref="R194">IFERROR(INDEX(ePool[Enemy ID],MATCH($G194&amp;INDEX($E194:$F194,1,INDEX(Table12[],MATCH($I194,Table12[eCount],0),MATCH(R$1,Table12[#Headers],0)))&amp;INDEX(eClassWave[],MATCH($H194,eClassWave[eClassWave],0),MATCH(R$1,eClassWave[#Headers],0)),ePool[Enemy Group ID]&amp;ePool[AffinityId]&amp;ePool[eClass],0)),"")</f>
        <v>2T_r1_Fire_Knight_e2</v>
      </c>
      <c r="S194" t="str">
        <f>IFERROR(INDEX(Table10[Size],MATCH(INDEX(Enemies!$X:$X,MATCH('Enemy Waves'!J194,Enemies!$A:$A,0)),Table10[ID],0)),"")</f>
        <v>M</v>
      </c>
      <c r="U194" t="str">
        <f>IFERROR(INDEX(Table10[Size],MATCH(INDEX(Enemies!$X:$X,MATCH('Enemy Waves'!L194,Enemies!$A:$A,0)),Table10[ID],0)),"")</f>
        <v>S</v>
      </c>
      <c r="W194" t="str">
        <f>IFERROR(INDEX(Table10[Size],MATCH(INDEX(Enemies!$X:$X,MATCH('Enemy Waves'!N194,Enemies!$A:$A,0)),Table10[ID],0)),"")</f>
        <v>S</v>
      </c>
      <c r="Y194" t="str">
        <f>IFERROR(INDEX(Table10[Size],MATCH(INDEX(Enemies!$X:$X,MATCH('Enemy Waves'!P194,Enemies!$A:$A,0)),Table10[ID],0)),"")</f>
        <v>S</v>
      </c>
      <c r="AA194" t="str">
        <f>IFERROR(INDEX(Table10[Size],MATCH(INDEX(Enemies!$X:$X,MATCH('Enemy Waves'!R194,Enemies!$A:$A,0)),Table10[ID],0)),"")</f>
        <v>M</v>
      </c>
      <c r="AB194" s="52" t="str">
        <f>IF(COUNTIF(S194:AA194,"M")&gt;2,"!!!","")&amp;IFERROR(INDEX('OLD Mission Enemy Waves'!A:A,MATCH('Enemy Waves'!A194,'OLD Mission Enemy Waves'!D:D,0)),"--")</f>
        <v>65</v>
      </c>
      <c r="AC194" s="204">
        <v>65</v>
      </c>
      <c r="AD194">
        <v>2</v>
      </c>
      <c r="AE194" t="s">
        <v>14</v>
      </c>
      <c r="AF194" s="205">
        <v>1230652</v>
      </c>
    </row>
    <row r="195" spans="1:32">
      <c r="A195" s="235">
        <v>1230661</v>
      </c>
      <c r="B195" s="1" t="str">
        <f t="shared" si="40"/>
        <v>4T_r1_Earth_Enchantress_e2, 3T_r2_Fire_EmberMage_e2, 4T_r1_Earth_Enchantress_e2</v>
      </c>
      <c r="C195" s="60" t="str">
        <f t="shared" si="41"/>
        <v>3SSS</v>
      </c>
      <c r="E195">
        <f>INDEX('OLD Mission Enemy Waves'!K:K,MATCH('Enemy Waves'!$A195,'OLD Mission Enemy Waves'!$D:$D,0))</f>
        <v>1</v>
      </c>
      <c r="F195">
        <f>INDEX('OLD Mission Enemy Waves'!L:L,MATCH('Enemy Waves'!$A195,'OLD Mission Enemy Waves'!$D:$D,0))</f>
        <v>2</v>
      </c>
      <c r="G195">
        <f>INDEX('OLD Mission Enemy Waves'!M:M,MATCH('Enemy Waves'!$A195,'OLD Mission Enemy Waves'!$D:$D,0))</f>
        <v>3</v>
      </c>
      <c r="H195">
        <f>INDEX('OLD Mission Enemy Waves'!N:N,MATCH('Enemy Waves'!$A195,'OLD Mission Enemy Waves'!$D:$D,0))</f>
        <v>3012</v>
      </c>
      <c r="I195">
        <f t="shared" si="42"/>
        <v>3</v>
      </c>
      <c r="J195" t="str">
        <f t="array" ref="J195">IFERROR(INDEX(ePool[Enemy ID],MATCH($G195&amp;INDEX($E195:$F195,1,INDEX(Table12[],MATCH($I195,Table12[eCount],0),MATCH(J$1,Table12[#Headers],0)))&amp;INDEX(eClassWave[],MATCH($H195,eClassWave[eClassWave],0),MATCH(J$1,eClassWave[#Headers],0)),ePool[Enemy Group ID]&amp;ePool[AffinityId]&amp;ePool[eClass],0)),"")</f>
        <v>4T_r1_Earth_Enchantress_e2</v>
      </c>
      <c r="K195" s="21" t="str">
        <f t="shared" si="43"/>
        <v xml:space="preserve">, </v>
      </c>
      <c r="L195" t="str">
        <f t="array" ref="L195">IFERROR(INDEX(ePool[Enemy ID],MATCH($G195&amp;INDEX($E195:$F195,1,INDEX(Table12[],MATCH($I195,Table12[eCount],0),MATCH(L$1,Table12[#Headers],0)))&amp;INDEX(eClassWave[],MATCH($H195,eClassWave[eClassWave],0),MATCH(L$1,eClassWave[#Headers],0)),ePool[Enemy Group ID]&amp;ePool[AffinityId]&amp;ePool[eClass],0)),"")</f>
        <v>3T_r2_Fire_EmberMage_e2</v>
      </c>
      <c r="M195" s="21" t="str">
        <f t="shared" si="44"/>
        <v xml:space="preserve">, </v>
      </c>
      <c r="N195" t="str">
        <f t="array" ref="N195">IFERROR(INDEX(ePool[Enemy ID],MATCH($G195&amp;INDEX($E195:$F195,1,INDEX(Table12[],MATCH($I195,Table12[eCount],0),MATCH(N$1,Table12[#Headers],0)))&amp;INDEX(eClassWave[],MATCH($H195,eClassWave[eClassWave],0),MATCH(N$1,eClassWave[#Headers],0)),ePool[Enemy Group ID]&amp;ePool[AffinityId]&amp;ePool[eClass],0)),"")</f>
        <v>4T_r1_Earth_Enchantress_e2</v>
      </c>
      <c r="O195" s="21" t="str">
        <f t="shared" si="45"/>
        <v/>
      </c>
      <c r="P195" t="str">
        <f t="array" ref="P195">IFERROR(INDEX(ePool[Enemy ID],MATCH($G195&amp;INDEX($E195:$F195,1,INDEX(Table12[],MATCH($I195,Table12[eCount],0),MATCH(P$1,Table12[#Headers],0)))&amp;INDEX(eClassWave[],MATCH($H195,eClassWave[eClassWave],0),MATCH(P$1,eClassWave[#Headers],0)),ePool[Enemy Group ID]&amp;ePool[AffinityId]&amp;ePool[eClass],0)),"")</f>
        <v/>
      </c>
      <c r="Q195" s="21" t="str">
        <f t="shared" si="46"/>
        <v/>
      </c>
      <c r="R195" t="str">
        <f t="array" ref="R195">IFERROR(INDEX(ePool[Enemy ID],MATCH($G195&amp;INDEX($E195:$F195,1,INDEX(Table12[],MATCH($I195,Table12[eCount],0),MATCH(R$1,Table12[#Headers],0)))&amp;INDEX(eClassWave[],MATCH($H195,eClassWave[eClassWave],0),MATCH(R$1,eClassWave[#Headers],0)),ePool[Enemy Group ID]&amp;ePool[AffinityId]&amp;ePool[eClass],0)),"")</f>
        <v/>
      </c>
      <c r="S195" t="str">
        <f>IFERROR(INDEX(Table10[Size],MATCH(INDEX(Enemies!$X:$X,MATCH('Enemy Waves'!J195,Enemies!$A:$A,0)),Table10[ID],0)),"")</f>
        <v>S</v>
      </c>
      <c r="U195" t="str">
        <f>IFERROR(INDEX(Table10[Size],MATCH(INDEX(Enemies!$X:$X,MATCH('Enemy Waves'!L195,Enemies!$A:$A,0)),Table10[ID],0)),"")</f>
        <v>S</v>
      </c>
      <c r="W195" t="str">
        <f>IFERROR(INDEX(Table10[Size],MATCH(INDEX(Enemies!$X:$X,MATCH('Enemy Waves'!N195,Enemies!$A:$A,0)),Table10[ID],0)),"")</f>
        <v>S</v>
      </c>
      <c r="Y195" t="str">
        <f>IFERROR(INDEX(Table10[Size],MATCH(INDEX(Enemies!$X:$X,MATCH('Enemy Waves'!P195,Enemies!$A:$A,0)),Table10[ID],0)),"")</f>
        <v/>
      </c>
      <c r="AA195" t="str">
        <f>IFERROR(INDEX(Table10[Size],MATCH(INDEX(Enemies!$X:$X,MATCH('Enemy Waves'!R195,Enemies!$A:$A,0)),Table10[ID],0)),"")</f>
        <v/>
      </c>
      <c r="AB195" s="52" t="str">
        <f>IF(COUNTIF(S195:AA195,"M")&gt;2,"!!!","")&amp;IFERROR(INDEX('OLD Mission Enemy Waves'!A:A,MATCH('Enemy Waves'!A195,'OLD Mission Enemy Waves'!D:D,0)),"--")</f>
        <v>66</v>
      </c>
      <c r="AC195" s="87">
        <v>66</v>
      </c>
      <c r="AD195">
        <v>1</v>
      </c>
      <c r="AE195" t="s">
        <v>14</v>
      </c>
      <c r="AF195" s="205">
        <v>1230661</v>
      </c>
    </row>
    <row r="196" spans="1:32">
      <c r="A196" s="235">
        <v>1230662</v>
      </c>
      <c r="B196" s="1" t="str">
        <f t="shared" si="40"/>
        <v>4T_r1_Earth_Enchantress_e2, 4T_r1_Fire_Sorceress_e2, 4T_r1_Earth_Enchantress_e2</v>
      </c>
      <c r="C196" s="60" t="str">
        <f t="shared" si="41"/>
        <v>3SSS</v>
      </c>
      <c r="E196">
        <f>INDEX('OLD Mission Enemy Waves'!K:K,MATCH('Enemy Waves'!$A196,'OLD Mission Enemy Waves'!$D:$D,0))</f>
        <v>1</v>
      </c>
      <c r="F196">
        <f>INDEX('OLD Mission Enemy Waves'!L:L,MATCH('Enemy Waves'!$A196,'OLD Mission Enemy Waves'!$D:$D,0))</f>
        <v>2</v>
      </c>
      <c r="G196">
        <f>INDEX('OLD Mission Enemy Waves'!M:M,MATCH('Enemy Waves'!$A196,'OLD Mission Enemy Waves'!$D:$D,0))</f>
        <v>3</v>
      </c>
      <c r="H196">
        <f>INDEX('OLD Mission Enemy Waves'!N:N,MATCH('Enemy Waves'!$A196,'OLD Mission Enemy Waves'!$D:$D,0))</f>
        <v>3003</v>
      </c>
      <c r="I196">
        <f t="shared" si="42"/>
        <v>3</v>
      </c>
      <c r="J196" t="str">
        <f t="array" ref="J196">IFERROR(INDEX(ePool[Enemy ID],MATCH($G196&amp;INDEX($E196:$F196,1,INDEX(Table12[],MATCH($I196,Table12[eCount],0),MATCH(J$1,Table12[#Headers],0)))&amp;INDEX(eClassWave[],MATCH($H196,eClassWave[eClassWave],0),MATCH(J$1,eClassWave[#Headers],0)),ePool[Enemy Group ID]&amp;ePool[AffinityId]&amp;ePool[eClass],0)),"")</f>
        <v>4T_r1_Earth_Enchantress_e2</v>
      </c>
      <c r="K196" s="21" t="str">
        <f t="shared" si="43"/>
        <v xml:space="preserve">, </v>
      </c>
      <c r="L196" t="str">
        <f t="array" ref="L196">IFERROR(INDEX(ePool[Enemy ID],MATCH($G196&amp;INDEX($E196:$F196,1,INDEX(Table12[],MATCH($I196,Table12[eCount],0),MATCH(L$1,Table12[#Headers],0)))&amp;INDEX(eClassWave[],MATCH($H196,eClassWave[eClassWave],0),MATCH(L$1,eClassWave[#Headers],0)),ePool[Enemy Group ID]&amp;ePool[AffinityId]&amp;ePool[eClass],0)),"")</f>
        <v>4T_r1_Fire_Sorceress_e2</v>
      </c>
      <c r="M196" s="21" t="str">
        <f t="shared" si="44"/>
        <v xml:space="preserve">, </v>
      </c>
      <c r="N196" t="str">
        <f t="array" ref="N196">IFERROR(INDEX(ePool[Enemy ID],MATCH($G196&amp;INDEX($E196:$F196,1,INDEX(Table12[],MATCH($I196,Table12[eCount],0),MATCH(N$1,Table12[#Headers],0)))&amp;INDEX(eClassWave[],MATCH($H196,eClassWave[eClassWave],0),MATCH(N$1,eClassWave[#Headers],0)),ePool[Enemy Group ID]&amp;ePool[AffinityId]&amp;ePool[eClass],0)),"")</f>
        <v>4T_r1_Earth_Enchantress_e2</v>
      </c>
      <c r="O196" s="21" t="str">
        <f t="shared" si="45"/>
        <v/>
      </c>
      <c r="P196" t="str">
        <f t="array" ref="P196">IFERROR(INDEX(ePool[Enemy ID],MATCH($G196&amp;INDEX($E196:$F196,1,INDEX(Table12[],MATCH($I196,Table12[eCount],0),MATCH(P$1,Table12[#Headers],0)))&amp;INDEX(eClassWave[],MATCH($H196,eClassWave[eClassWave],0),MATCH(P$1,eClassWave[#Headers],0)),ePool[Enemy Group ID]&amp;ePool[AffinityId]&amp;ePool[eClass],0)),"")</f>
        <v/>
      </c>
      <c r="Q196" s="21" t="str">
        <f t="shared" si="46"/>
        <v/>
      </c>
      <c r="R196" t="str">
        <f t="array" ref="R196">IFERROR(INDEX(ePool[Enemy ID],MATCH($G196&amp;INDEX($E196:$F196,1,INDEX(Table12[],MATCH($I196,Table12[eCount],0),MATCH(R$1,Table12[#Headers],0)))&amp;INDEX(eClassWave[],MATCH($H196,eClassWave[eClassWave],0),MATCH(R$1,eClassWave[#Headers],0)),ePool[Enemy Group ID]&amp;ePool[AffinityId]&amp;ePool[eClass],0)),"")</f>
        <v/>
      </c>
      <c r="S196" t="str">
        <f>IFERROR(INDEX(Table10[Size],MATCH(INDEX(Enemies!$X:$X,MATCH('Enemy Waves'!J196,Enemies!$A:$A,0)),Table10[ID],0)),"")</f>
        <v>S</v>
      </c>
      <c r="U196" t="str">
        <f>IFERROR(INDEX(Table10[Size],MATCH(INDEX(Enemies!$X:$X,MATCH('Enemy Waves'!L196,Enemies!$A:$A,0)),Table10[ID],0)),"")</f>
        <v>S</v>
      </c>
      <c r="W196" t="str">
        <f>IFERROR(INDEX(Table10[Size],MATCH(INDEX(Enemies!$X:$X,MATCH('Enemy Waves'!N196,Enemies!$A:$A,0)),Table10[ID],0)),"")</f>
        <v>S</v>
      </c>
      <c r="Y196" t="str">
        <f>IFERROR(INDEX(Table10[Size],MATCH(INDEX(Enemies!$X:$X,MATCH('Enemy Waves'!P196,Enemies!$A:$A,0)),Table10[ID],0)),"")</f>
        <v/>
      </c>
      <c r="AA196" t="str">
        <f>IFERROR(INDEX(Table10[Size],MATCH(INDEX(Enemies!$X:$X,MATCH('Enemy Waves'!R196,Enemies!$A:$A,0)),Table10[ID],0)),"")</f>
        <v/>
      </c>
      <c r="AB196" s="52" t="str">
        <f>IF(COUNTIF(S196:AA196,"M")&gt;2,"!!!","")&amp;IFERROR(INDEX('OLD Mission Enemy Waves'!A:A,MATCH('Enemy Waves'!A196,'OLD Mission Enemy Waves'!D:D,0)),"--")</f>
        <v>66</v>
      </c>
      <c r="AC196" s="204">
        <v>66</v>
      </c>
      <c r="AD196">
        <v>2</v>
      </c>
      <c r="AE196" t="s">
        <v>14</v>
      </c>
      <c r="AF196" s="205">
        <v>1230662</v>
      </c>
    </row>
    <row r="197" spans="1:32">
      <c r="A197" s="235">
        <v>1230663</v>
      </c>
      <c r="B197" s="1" t="str">
        <f t="shared" si="40"/>
        <v>4T_r1_Earth_Enchantress_e2, 4T_r1_Fire_Sorceress_e2, 4T_r1_Fire_Sorceress_e2, 4T_r1_Earth_Enchantress_e2</v>
      </c>
      <c r="C197" s="60" t="str">
        <f t="shared" si="41"/>
        <v>4SSSS</v>
      </c>
      <c r="E197">
        <f>INDEX('OLD Mission Enemy Waves'!K:K,MATCH('Enemy Waves'!$A197,'OLD Mission Enemy Waves'!$D:$D,0))</f>
        <v>1</v>
      </c>
      <c r="F197">
        <f>INDEX('OLD Mission Enemy Waves'!L:L,MATCH('Enemy Waves'!$A197,'OLD Mission Enemy Waves'!$D:$D,0))</f>
        <v>2</v>
      </c>
      <c r="G197">
        <f>INDEX('OLD Mission Enemy Waves'!M:M,MATCH('Enemy Waves'!$A197,'OLD Mission Enemy Waves'!$D:$D,0))</f>
        <v>3</v>
      </c>
      <c r="H197">
        <f>INDEX('OLD Mission Enemy Waves'!N:N,MATCH('Enemy Waves'!$A197,'OLD Mission Enemy Waves'!$D:$D,0))</f>
        <v>4004</v>
      </c>
      <c r="I197">
        <f t="shared" si="42"/>
        <v>4</v>
      </c>
      <c r="J197" t="str">
        <f t="array" ref="J197">IFERROR(INDEX(ePool[Enemy ID],MATCH($G197&amp;INDEX($E197:$F197,1,INDEX(Table12[],MATCH($I197,Table12[eCount],0),MATCH(J$1,Table12[#Headers],0)))&amp;INDEX(eClassWave[],MATCH($H197,eClassWave[eClassWave],0),MATCH(J$1,eClassWave[#Headers],0)),ePool[Enemy Group ID]&amp;ePool[AffinityId]&amp;ePool[eClass],0)),"")</f>
        <v>4T_r1_Earth_Enchantress_e2</v>
      </c>
      <c r="K197" s="21" t="str">
        <f t="shared" si="43"/>
        <v xml:space="preserve">, </v>
      </c>
      <c r="L197" t="str">
        <f t="array" ref="L197">IFERROR(INDEX(ePool[Enemy ID],MATCH($G197&amp;INDEX($E197:$F197,1,INDEX(Table12[],MATCH($I197,Table12[eCount],0),MATCH(L$1,Table12[#Headers],0)))&amp;INDEX(eClassWave[],MATCH($H197,eClassWave[eClassWave],0),MATCH(L$1,eClassWave[#Headers],0)),ePool[Enemy Group ID]&amp;ePool[AffinityId]&amp;ePool[eClass],0)),"")</f>
        <v>4T_r1_Fire_Sorceress_e2</v>
      </c>
      <c r="M197" s="21" t="str">
        <f t="shared" si="44"/>
        <v xml:space="preserve">, </v>
      </c>
      <c r="N197" t="str">
        <f t="array" ref="N197">IFERROR(INDEX(ePool[Enemy ID],MATCH($G197&amp;INDEX($E197:$F197,1,INDEX(Table12[],MATCH($I197,Table12[eCount],0),MATCH(N$1,Table12[#Headers],0)))&amp;INDEX(eClassWave[],MATCH($H197,eClassWave[eClassWave],0),MATCH(N$1,eClassWave[#Headers],0)),ePool[Enemy Group ID]&amp;ePool[AffinityId]&amp;ePool[eClass],0)),"")</f>
        <v>4T_r1_Fire_Sorceress_e2</v>
      </c>
      <c r="O197" s="21" t="str">
        <f t="shared" si="45"/>
        <v xml:space="preserve">, </v>
      </c>
      <c r="P197" t="str">
        <f t="array" ref="P197">IFERROR(INDEX(ePool[Enemy ID],MATCH($G197&amp;INDEX($E197:$F197,1,INDEX(Table12[],MATCH($I197,Table12[eCount],0),MATCH(P$1,Table12[#Headers],0)))&amp;INDEX(eClassWave[],MATCH($H197,eClassWave[eClassWave],0),MATCH(P$1,eClassWave[#Headers],0)),ePool[Enemy Group ID]&amp;ePool[AffinityId]&amp;ePool[eClass],0)),"")</f>
        <v>4T_r1_Earth_Enchantress_e2</v>
      </c>
      <c r="Q197" s="21" t="str">
        <f t="shared" si="46"/>
        <v/>
      </c>
      <c r="R197" t="str">
        <f t="array" ref="R197">IFERROR(INDEX(ePool[Enemy ID],MATCH($G197&amp;INDEX($E197:$F197,1,INDEX(Table12[],MATCH($I197,Table12[eCount],0),MATCH(R$1,Table12[#Headers],0)))&amp;INDEX(eClassWave[],MATCH($H197,eClassWave[eClassWave],0),MATCH(R$1,eClassWave[#Headers],0)),ePool[Enemy Group ID]&amp;ePool[AffinityId]&amp;ePool[eClass],0)),"")</f>
        <v/>
      </c>
      <c r="S197" t="str">
        <f>IFERROR(INDEX(Table10[Size],MATCH(INDEX(Enemies!$X:$X,MATCH('Enemy Waves'!J197,Enemies!$A:$A,0)),Table10[ID],0)),"")</f>
        <v>S</v>
      </c>
      <c r="U197" t="str">
        <f>IFERROR(INDEX(Table10[Size],MATCH(INDEX(Enemies!$X:$X,MATCH('Enemy Waves'!L197,Enemies!$A:$A,0)),Table10[ID],0)),"")</f>
        <v>S</v>
      </c>
      <c r="W197" t="str">
        <f>IFERROR(INDEX(Table10[Size],MATCH(INDEX(Enemies!$X:$X,MATCH('Enemy Waves'!N197,Enemies!$A:$A,0)),Table10[ID],0)),"")</f>
        <v>S</v>
      </c>
      <c r="Y197" t="str">
        <f>IFERROR(INDEX(Table10[Size],MATCH(INDEX(Enemies!$X:$X,MATCH('Enemy Waves'!P197,Enemies!$A:$A,0)),Table10[ID],0)),"")</f>
        <v>S</v>
      </c>
      <c r="AA197" t="str">
        <f>IFERROR(INDEX(Table10[Size],MATCH(INDEX(Enemies!$X:$X,MATCH('Enemy Waves'!R197,Enemies!$A:$A,0)),Table10[ID],0)),"")</f>
        <v/>
      </c>
      <c r="AB197" s="52" t="str">
        <f>IF(COUNTIF(S197:AA197,"M")&gt;2,"!!!","")&amp;IFERROR(INDEX('OLD Mission Enemy Waves'!A:A,MATCH('Enemy Waves'!A197,'OLD Mission Enemy Waves'!D:D,0)),"--")</f>
        <v>66</v>
      </c>
      <c r="AC197" s="204">
        <v>66</v>
      </c>
      <c r="AD197">
        <v>3</v>
      </c>
      <c r="AE197" t="s">
        <v>14</v>
      </c>
      <c r="AF197" s="205">
        <v>1230663</v>
      </c>
    </row>
    <row r="198" spans="1:32">
      <c r="A198" s="235">
        <v>1230664</v>
      </c>
      <c r="B198" s="1" t="str">
        <f t="shared" si="40"/>
        <v>2T_r1_Fire_Knight_e2, 4T_r1_Earth_Enchantress_e2, 3T_r2_Fire_EmberMage_e2, 4T_r1_Earth_Enchantress_e2, 2T_r1_Fire_Knight_e2</v>
      </c>
      <c r="C198" s="60" t="str">
        <f t="shared" si="41"/>
        <v>5MSSSM</v>
      </c>
      <c r="E198">
        <f>INDEX('OLD Mission Enemy Waves'!K:K,MATCH('Enemy Waves'!$A198,'OLD Mission Enemy Waves'!$D:$D,0))</f>
        <v>1</v>
      </c>
      <c r="F198">
        <f>INDEX('OLD Mission Enemy Waves'!L:L,MATCH('Enemy Waves'!$A198,'OLD Mission Enemy Waves'!$D:$D,0))</f>
        <v>2</v>
      </c>
      <c r="G198">
        <f>INDEX('OLD Mission Enemy Waves'!M:M,MATCH('Enemy Waves'!$A198,'OLD Mission Enemy Waves'!$D:$D,0))</f>
        <v>3</v>
      </c>
      <c r="H198">
        <f>INDEX('OLD Mission Enemy Waves'!N:N,MATCH('Enemy Waves'!$A198,'OLD Mission Enemy Waves'!$D:$D,0))</f>
        <v>5212</v>
      </c>
      <c r="I198">
        <f t="shared" si="42"/>
        <v>5</v>
      </c>
      <c r="J198" t="str">
        <f t="array" ref="J198">IFERROR(INDEX(ePool[Enemy ID],MATCH($G198&amp;INDEX($E198:$F198,1,INDEX(Table12[],MATCH($I198,Table12[eCount],0),MATCH(J$1,Table12[#Headers],0)))&amp;INDEX(eClassWave[],MATCH($H198,eClassWave[eClassWave],0),MATCH(J$1,eClassWave[#Headers],0)),ePool[Enemy Group ID]&amp;ePool[AffinityId]&amp;ePool[eClass],0)),"")</f>
        <v>2T_r1_Fire_Knight_e2</v>
      </c>
      <c r="K198" s="21" t="str">
        <f t="shared" si="43"/>
        <v xml:space="preserve">, </v>
      </c>
      <c r="L198" t="str">
        <f t="array" ref="L198">IFERROR(INDEX(ePool[Enemy ID],MATCH($G198&amp;INDEX($E198:$F198,1,INDEX(Table12[],MATCH($I198,Table12[eCount],0),MATCH(L$1,Table12[#Headers],0)))&amp;INDEX(eClassWave[],MATCH($H198,eClassWave[eClassWave],0),MATCH(L$1,eClassWave[#Headers],0)),ePool[Enemy Group ID]&amp;ePool[AffinityId]&amp;ePool[eClass],0)),"")</f>
        <v>4T_r1_Earth_Enchantress_e2</v>
      </c>
      <c r="M198" s="21" t="str">
        <f t="shared" si="44"/>
        <v xml:space="preserve">, </v>
      </c>
      <c r="N198" t="str">
        <f t="array" ref="N198">IFERROR(INDEX(ePool[Enemy ID],MATCH($G198&amp;INDEX($E198:$F198,1,INDEX(Table12[],MATCH($I198,Table12[eCount],0),MATCH(N$1,Table12[#Headers],0)))&amp;INDEX(eClassWave[],MATCH($H198,eClassWave[eClassWave],0),MATCH(N$1,eClassWave[#Headers],0)),ePool[Enemy Group ID]&amp;ePool[AffinityId]&amp;ePool[eClass],0)),"")</f>
        <v>3T_r2_Fire_EmberMage_e2</v>
      </c>
      <c r="O198" s="21" t="str">
        <f t="shared" si="45"/>
        <v xml:space="preserve">, </v>
      </c>
      <c r="P198" t="str">
        <f t="array" ref="P198">IFERROR(INDEX(ePool[Enemy ID],MATCH($G198&amp;INDEX($E198:$F198,1,INDEX(Table12[],MATCH($I198,Table12[eCount],0),MATCH(P$1,Table12[#Headers],0)))&amp;INDEX(eClassWave[],MATCH($H198,eClassWave[eClassWave],0),MATCH(P$1,eClassWave[#Headers],0)),ePool[Enemy Group ID]&amp;ePool[AffinityId]&amp;ePool[eClass],0)),"")</f>
        <v>4T_r1_Earth_Enchantress_e2</v>
      </c>
      <c r="Q198" s="21" t="str">
        <f t="shared" si="46"/>
        <v xml:space="preserve">, </v>
      </c>
      <c r="R198" t="str">
        <f t="array" ref="R198">IFERROR(INDEX(ePool[Enemy ID],MATCH($G198&amp;INDEX($E198:$F198,1,INDEX(Table12[],MATCH($I198,Table12[eCount],0),MATCH(R$1,Table12[#Headers],0)))&amp;INDEX(eClassWave[],MATCH($H198,eClassWave[eClassWave],0),MATCH(R$1,eClassWave[#Headers],0)),ePool[Enemy Group ID]&amp;ePool[AffinityId]&amp;ePool[eClass],0)),"")</f>
        <v>2T_r1_Fire_Knight_e2</v>
      </c>
      <c r="S198" t="str">
        <f>IFERROR(INDEX(Table10[Size],MATCH(INDEX(Enemies!$X:$X,MATCH('Enemy Waves'!J198,Enemies!$A:$A,0)),Table10[ID],0)),"")</f>
        <v>M</v>
      </c>
      <c r="U198" t="str">
        <f>IFERROR(INDEX(Table10[Size],MATCH(INDEX(Enemies!$X:$X,MATCH('Enemy Waves'!L198,Enemies!$A:$A,0)),Table10[ID],0)),"")</f>
        <v>S</v>
      </c>
      <c r="W198" t="str">
        <f>IFERROR(INDEX(Table10[Size],MATCH(INDEX(Enemies!$X:$X,MATCH('Enemy Waves'!N198,Enemies!$A:$A,0)),Table10[ID],0)),"")</f>
        <v>S</v>
      </c>
      <c r="Y198" t="str">
        <f>IFERROR(INDEX(Table10[Size],MATCH(INDEX(Enemies!$X:$X,MATCH('Enemy Waves'!P198,Enemies!$A:$A,0)),Table10[ID],0)),"")</f>
        <v>S</v>
      </c>
      <c r="AA198" t="str">
        <f>IFERROR(INDEX(Table10[Size],MATCH(INDEX(Enemies!$X:$X,MATCH('Enemy Waves'!R198,Enemies!$A:$A,0)),Table10[ID],0)),"")</f>
        <v>M</v>
      </c>
      <c r="AB198" s="52" t="str">
        <f>IF(COUNTIF(S198:AA198,"M")&gt;2,"!!!","")&amp;IFERROR(INDEX('OLD Mission Enemy Waves'!A:A,MATCH('Enemy Waves'!A198,'OLD Mission Enemy Waves'!D:D,0)),"--")</f>
        <v>66</v>
      </c>
      <c r="AC198" s="204">
        <v>66</v>
      </c>
      <c r="AD198">
        <v>4</v>
      </c>
      <c r="AE198" t="s">
        <v>14</v>
      </c>
      <c r="AF198" s="205">
        <v>1230664</v>
      </c>
    </row>
    <row r="199" spans="1:32">
      <c r="A199" s="235">
        <v>2330671</v>
      </c>
      <c r="B199" s="1" t="str">
        <f t="shared" si="40"/>
        <v>4T_r1_Water_Mage_e2, 3T_r2_Earth_Songstress_e2, 4T_r1_Water_Mage_e2</v>
      </c>
      <c r="C199" s="60" t="str">
        <f t="shared" si="41"/>
        <v>3SMS</v>
      </c>
      <c r="E199">
        <f>INDEX('OLD Mission Enemy Waves'!K:K,MATCH('Enemy Waves'!$A199,'OLD Mission Enemy Waves'!$D:$D,0))</f>
        <v>2</v>
      </c>
      <c r="F199">
        <f>INDEX('OLD Mission Enemy Waves'!L:L,MATCH('Enemy Waves'!$A199,'OLD Mission Enemy Waves'!$D:$D,0))</f>
        <v>3</v>
      </c>
      <c r="G199">
        <f>INDEX('OLD Mission Enemy Waves'!M:M,MATCH('Enemy Waves'!$A199,'OLD Mission Enemy Waves'!$D:$D,0))</f>
        <v>3</v>
      </c>
      <c r="H199">
        <f>INDEX('OLD Mission Enemy Waves'!N:N,MATCH('Enemy Waves'!$A199,'OLD Mission Enemy Waves'!$D:$D,0))</f>
        <v>3012</v>
      </c>
      <c r="I199">
        <f t="shared" si="42"/>
        <v>3</v>
      </c>
      <c r="J199" t="str">
        <f t="array" ref="J199">IFERROR(INDEX(ePool[Enemy ID],MATCH($G199&amp;INDEX($E199:$F199,1,INDEX(Table12[],MATCH($I199,Table12[eCount],0),MATCH(J$1,Table12[#Headers],0)))&amp;INDEX(eClassWave[],MATCH($H199,eClassWave[eClassWave],0),MATCH(J$1,eClassWave[#Headers],0)),ePool[Enemy Group ID]&amp;ePool[AffinityId]&amp;ePool[eClass],0)),"")</f>
        <v>4T_r1_Water_Mage_e2</v>
      </c>
      <c r="K199" s="21" t="str">
        <f t="shared" si="43"/>
        <v xml:space="preserve">, </v>
      </c>
      <c r="L199" t="str">
        <f t="array" ref="L199">IFERROR(INDEX(ePool[Enemy ID],MATCH($G199&amp;INDEX($E199:$F199,1,INDEX(Table12[],MATCH($I199,Table12[eCount],0),MATCH(L$1,Table12[#Headers],0)))&amp;INDEX(eClassWave[],MATCH($H199,eClassWave[eClassWave],0),MATCH(L$1,eClassWave[#Headers],0)),ePool[Enemy Group ID]&amp;ePool[AffinityId]&amp;ePool[eClass],0)),"")</f>
        <v>3T_r2_Earth_Songstress_e2</v>
      </c>
      <c r="M199" s="21" t="str">
        <f t="shared" si="44"/>
        <v xml:space="preserve">, </v>
      </c>
      <c r="N199" t="str">
        <f t="array" ref="N199">IFERROR(INDEX(ePool[Enemy ID],MATCH($G199&amp;INDEX($E199:$F199,1,INDEX(Table12[],MATCH($I199,Table12[eCount],0),MATCH(N$1,Table12[#Headers],0)))&amp;INDEX(eClassWave[],MATCH($H199,eClassWave[eClassWave],0),MATCH(N$1,eClassWave[#Headers],0)),ePool[Enemy Group ID]&amp;ePool[AffinityId]&amp;ePool[eClass],0)),"")</f>
        <v>4T_r1_Water_Mage_e2</v>
      </c>
      <c r="O199" s="21" t="str">
        <f t="shared" si="45"/>
        <v/>
      </c>
      <c r="P199" t="str">
        <f t="array" ref="P199">IFERROR(INDEX(ePool[Enemy ID],MATCH($G199&amp;INDEX($E199:$F199,1,INDEX(Table12[],MATCH($I199,Table12[eCount],0),MATCH(P$1,Table12[#Headers],0)))&amp;INDEX(eClassWave[],MATCH($H199,eClassWave[eClassWave],0),MATCH(P$1,eClassWave[#Headers],0)),ePool[Enemy Group ID]&amp;ePool[AffinityId]&amp;ePool[eClass],0)),"")</f>
        <v/>
      </c>
      <c r="Q199" s="21" t="str">
        <f t="shared" si="46"/>
        <v/>
      </c>
      <c r="R199" t="str">
        <f t="array" ref="R199">IFERROR(INDEX(ePool[Enemy ID],MATCH($G199&amp;INDEX($E199:$F199,1,INDEX(Table12[],MATCH($I199,Table12[eCount],0),MATCH(R$1,Table12[#Headers],0)))&amp;INDEX(eClassWave[],MATCH($H199,eClassWave[eClassWave],0),MATCH(R$1,eClassWave[#Headers],0)),ePool[Enemy Group ID]&amp;ePool[AffinityId]&amp;ePool[eClass],0)),"")</f>
        <v/>
      </c>
      <c r="S199" t="str">
        <f>IFERROR(INDEX(Table10[Size],MATCH(INDEX(Enemies!$X:$X,MATCH('Enemy Waves'!J199,Enemies!$A:$A,0)),Table10[ID],0)),"")</f>
        <v>S</v>
      </c>
      <c r="U199" t="str">
        <f>IFERROR(INDEX(Table10[Size],MATCH(INDEX(Enemies!$X:$X,MATCH('Enemy Waves'!L199,Enemies!$A:$A,0)),Table10[ID],0)),"")</f>
        <v>M</v>
      </c>
      <c r="W199" t="str">
        <f>IFERROR(INDEX(Table10[Size],MATCH(INDEX(Enemies!$X:$X,MATCH('Enemy Waves'!N199,Enemies!$A:$A,0)),Table10[ID],0)),"")</f>
        <v>S</v>
      </c>
      <c r="Y199" t="str">
        <f>IFERROR(INDEX(Table10[Size],MATCH(INDEX(Enemies!$X:$X,MATCH('Enemy Waves'!P199,Enemies!$A:$A,0)),Table10[ID],0)),"")</f>
        <v/>
      </c>
      <c r="AA199" t="str">
        <f>IFERROR(INDEX(Table10[Size],MATCH(INDEX(Enemies!$X:$X,MATCH('Enemy Waves'!R199,Enemies!$A:$A,0)),Table10[ID],0)),"")</f>
        <v/>
      </c>
      <c r="AB199" s="52" t="str">
        <f>IF(COUNTIF(S199:AA199,"M")&gt;2,"!!!","")&amp;IFERROR(INDEX('OLD Mission Enemy Waves'!A:A,MATCH('Enemy Waves'!A199,'OLD Mission Enemy Waves'!D:D,0)),"--")</f>
        <v>67</v>
      </c>
      <c r="AC199" s="87">
        <v>67</v>
      </c>
      <c r="AD199">
        <v>1</v>
      </c>
      <c r="AE199" t="s">
        <v>14</v>
      </c>
      <c r="AF199" s="205">
        <v>2330671</v>
      </c>
    </row>
    <row r="200" spans="1:32">
      <c r="A200" s="235">
        <v>2330672</v>
      </c>
      <c r="B200" s="1" t="str">
        <f t="shared" si="40"/>
        <v>2T_r1_Water_Reaver_e2, 4T_r1_Earth_Enchantress_e2, 4T_r1_Earth_Enchantress_e2, 2T_r1_Water_Reaver_e2</v>
      </c>
      <c r="C200" s="60" t="str">
        <f t="shared" si="41"/>
        <v>4SSSS</v>
      </c>
      <c r="E200">
        <f>INDEX('OLD Mission Enemy Waves'!K:K,MATCH('Enemy Waves'!$A200,'OLD Mission Enemy Waves'!$D:$D,0))</f>
        <v>2</v>
      </c>
      <c r="F200">
        <f>INDEX('OLD Mission Enemy Waves'!L:L,MATCH('Enemy Waves'!$A200,'OLD Mission Enemy Waves'!$D:$D,0))</f>
        <v>3</v>
      </c>
      <c r="G200">
        <f>INDEX('OLD Mission Enemy Waves'!M:M,MATCH('Enemy Waves'!$A200,'OLD Mission Enemy Waves'!$D:$D,0))</f>
        <v>3</v>
      </c>
      <c r="H200">
        <f>INDEX('OLD Mission Enemy Waves'!N:N,MATCH('Enemy Waves'!$A200,'OLD Mission Enemy Waves'!$D:$D,0))</f>
        <v>4202</v>
      </c>
      <c r="I200">
        <f t="shared" si="42"/>
        <v>4</v>
      </c>
      <c r="J200" t="str">
        <f t="array" ref="J200">IFERROR(INDEX(ePool[Enemy ID],MATCH($G200&amp;INDEX($E200:$F200,1,INDEX(Table12[],MATCH($I200,Table12[eCount],0),MATCH(J$1,Table12[#Headers],0)))&amp;INDEX(eClassWave[],MATCH($H200,eClassWave[eClassWave],0),MATCH(J$1,eClassWave[#Headers],0)),ePool[Enemy Group ID]&amp;ePool[AffinityId]&amp;ePool[eClass],0)),"")</f>
        <v>2T_r1_Water_Reaver_e2</v>
      </c>
      <c r="K200" s="21" t="str">
        <f t="shared" si="43"/>
        <v xml:space="preserve">, </v>
      </c>
      <c r="L200" t="str">
        <f t="array" ref="L200">IFERROR(INDEX(ePool[Enemy ID],MATCH($G200&amp;INDEX($E200:$F200,1,INDEX(Table12[],MATCH($I200,Table12[eCount],0),MATCH(L$1,Table12[#Headers],0)))&amp;INDEX(eClassWave[],MATCH($H200,eClassWave[eClassWave],0),MATCH(L$1,eClassWave[#Headers],0)),ePool[Enemy Group ID]&amp;ePool[AffinityId]&amp;ePool[eClass],0)),"")</f>
        <v>4T_r1_Earth_Enchantress_e2</v>
      </c>
      <c r="M200" s="21" t="str">
        <f t="shared" si="44"/>
        <v xml:space="preserve">, </v>
      </c>
      <c r="N200" t="str">
        <f t="array" ref="N200">IFERROR(INDEX(ePool[Enemy ID],MATCH($G200&amp;INDEX($E200:$F200,1,INDEX(Table12[],MATCH($I200,Table12[eCount],0),MATCH(N$1,Table12[#Headers],0)))&amp;INDEX(eClassWave[],MATCH($H200,eClassWave[eClassWave],0),MATCH(N$1,eClassWave[#Headers],0)),ePool[Enemy Group ID]&amp;ePool[AffinityId]&amp;ePool[eClass],0)),"")</f>
        <v>4T_r1_Earth_Enchantress_e2</v>
      </c>
      <c r="O200" s="21" t="str">
        <f t="shared" si="45"/>
        <v xml:space="preserve">, </v>
      </c>
      <c r="P200" t="str">
        <f t="array" ref="P200">IFERROR(INDEX(ePool[Enemy ID],MATCH($G200&amp;INDEX($E200:$F200,1,INDEX(Table12[],MATCH($I200,Table12[eCount],0),MATCH(P$1,Table12[#Headers],0)))&amp;INDEX(eClassWave[],MATCH($H200,eClassWave[eClassWave],0),MATCH(P$1,eClassWave[#Headers],0)),ePool[Enemy Group ID]&amp;ePool[AffinityId]&amp;ePool[eClass],0)),"")</f>
        <v>2T_r1_Water_Reaver_e2</v>
      </c>
      <c r="Q200" s="21" t="str">
        <f t="shared" si="46"/>
        <v/>
      </c>
      <c r="R200" t="str">
        <f t="array" ref="R200">IFERROR(INDEX(ePool[Enemy ID],MATCH($G200&amp;INDEX($E200:$F200,1,INDEX(Table12[],MATCH($I200,Table12[eCount],0),MATCH(R$1,Table12[#Headers],0)))&amp;INDEX(eClassWave[],MATCH($H200,eClassWave[eClassWave],0),MATCH(R$1,eClassWave[#Headers],0)),ePool[Enemy Group ID]&amp;ePool[AffinityId]&amp;ePool[eClass],0)),"")</f>
        <v/>
      </c>
      <c r="S200" t="str">
        <f>IFERROR(INDEX(Table10[Size],MATCH(INDEX(Enemies!$X:$X,MATCH('Enemy Waves'!J200,Enemies!$A:$A,0)),Table10[ID],0)),"")</f>
        <v>S</v>
      </c>
      <c r="U200" t="str">
        <f>IFERROR(INDEX(Table10[Size],MATCH(INDEX(Enemies!$X:$X,MATCH('Enemy Waves'!L200,Enemies!$A:$A,0)),Table10[ID],0)),"")</f>
        <v>S</v>
      </c>
      <c r="W200" t="str">
        <f>IFERROR(INDEX(Table10[Size],MATCH(INDEX(Enemies!$X:$X,MATCH('Enemy Waves'!N200,Enemies!$A:$A,0)),Table10[ID],0)),"")</f>
        <v>S</v>
      </c>
      <c r="Y200" t="str">
        <f>IFERROR(INDEX(Table10[Size],MATCH(INDEX(Enemies!$X:$X,MATCH('Enemy Waves'!P200,Enemies!$A:$A,0)),Table10[ID],0)),"")</f>
        <v>S</v>
      </c>
      <c r="AA200" t="str">
        <f>IFERROR(INDEX(Table10[Size],MATCH(INDEX(Enemies!$X:$X,MATCH('Enemy Waves'!R200,Enemies!$A:$A,0)),Table10[ID],0)),"")</f>
        <v/>
      </c>
      <c r="AB200" s="52" t="str">
        <f>IF(COUNTIF(S200:AA200,"M")&gt;2,"!!!","")&amp;IFERROR(INDEX('OLD Mission Enemy Waves'!A:A,MATCH('Enemy Waves'!A200,'OLD Mission Enemy Waves'!D:D,0)),"--")</f>
        <v>67</v>
      </c>
      <c r="AC200" s="204">
        <v>67</v>
      </c>
      <c r="AD200">
        <v>2</v>
      </c>
      <c r="AE200" t="s">
        <v>14</v>
      </c>
      <c r="AF200" s="205">
        <v>2330672</v>
      </c>
    </row>
    <row r="201" spans="1:32">
      <c r="A201" s="235">
        <v>2330681</v>
      </c>
      <c r="B201" s="1" t="str">
        <f t="shared" si="40"/>
        <v>2T_r1_Water_Reaver_e2, 3T_r2_Earth_Songstress_e2, 2T_r1_Water_Reaver_e2</v>
      </c>
      <c r="C201" s="60" t="str">
        <f t="shared" si="41"/>
        <v>3SMS</v>
      </c>
      <c r="E201">
        <f>INDEX('OLD Mission Enemy Waves'!K:K,MATCH('Enemy Waves'!$A201,'OLD Mission Enemy Waves'!$D:$D,0))</f>
        <v>2</v>
      </c>
      <c r="F201">
        <f>INDEX('OLD Mission Enemy Waves'!L:L,MATCH('Enemy Waves'!$A201,'OLD Mission Enemy Waves'!$D:$D,0))</f>
        <v>3</v>
      </c>
      <c r="G201">
        <f>INDEX('OLD Mission Enemy Waves'!M:M,MATCH('Enemy Waves'!$A201,'OLD Mission Enemy Waves'!$D:$D,0))</f>
        <v>3</v>
      </c>
      <c r="H201">
        <f>INDEX('OLD Mission Enemy Waves'!N:N,MATCH('Enemy Waves'!$A201,'OLD Mission Enemy Waves'!$D:$D,0))</f>
        <v>3210</v>
      </c>
      <c r="I201">
        <f t="shared" si="42"/>
        <v>3</v>
      </c>
      <c r="J201" t="str">
        <f t="array" ref="J201">IFERROR(INDEX(ePool[Enemy ID],MATCH($G201&amp;INDEX($E201:$F201,1,INDEX(Table12[],MATCH($I201,Table12[eCount],0),MATCH(J$1,Table12[#Headers],0)))&amp;INDEX(eClassWave[],MATCH($H201,eClassWave[eClassWave],0),MATCH(J$1,eClassWave[#Headers],0)),ePool[Enemy Group ID]&amp;ePool[AffinityId]&amp;ePool[eClass],0)),"")</f>
        <v>2T_r1_Water_Reaver_e2</v>
      </c>
      <c r="K201" s="21" t="str">
        <f t="shared" si="43"/>
        <v xml:space="preserve">, </v>
      </c>
      <c r="L201" t="str">
        <f t="array" ref="L201">IFERROR(INDEX(ePool[Enemy ID],MATCH($G201&amp;INDEX($E201:$F201,1,INDEX(Table12[],MATCH($I201,Table12[eCount],0),MATCH(L$1,Table12[#Headers],0)))&amp;INDEX(eClassWave[],MATCH($H201,eClassWave[eClassWave],0),MATCH(L$1,eClassWave[#Headers],0)),ePool[Enemy Group ID]&amp;ePool[AffinityId]&amp;ePool[eClass],0)),"")</f>
        <v>3T_r2_Earth_Songstress_e2</v>
      </c>
      <c r="M201" s="21" t="str">
        <f t="shared" si="44"/>
        <v xml:space="preserve">, </v>
      </c>
      <c r="N201" t="str">
        <f t="array" ref="N201">IFERROR(INDEX(ePool[Enemy ID],MATCH($G201&amp;INDEX($E201:$F201,1,INDEX(Table12[],MATCH($I201,Table12[eCount],0),MATCH(N$1,Table12[#Headers],0)))&amp;INDEX(eClassWave[],MATCH($H201,eClassWave[eClassWave],0),MATCH(N$1,eClassWave[#Headers],0)),ePool[Enemy Group ID]&amp;ePool[AffinityId]&amp;ePool[eClass],0)),"")</f>
        <v>2T_r1_Water_Reaver_e2</v>
      </c>
      <c r="O201" s="21" t="str">
        <f t="shared" si="45"/>
        <v/>
      </c>
      <c r="P201" t="str">
        <f t="array" ref="P201">IFERROR(INDEX(ePool[Enemy ID],MATCH($G201&amp;INDEX($E201:$F201,1,INDEX(Table12[],MATCH($I201,Table12[eCount],0),MATCH(P$1,Table12[#Headers],0)))&amp;INDEX(eClassWave[],MATCH($H201,eClassWave[eClassWave],0),MATCH(P$1,eClassWave[#Headers],0)),ePool[Enemy Group ID]&amp;ePool[AffinityId]&amp;ePool[eClass],0)),"")</f>
        <v/>
      </c>
      <c r="Q201" s="21" t="str">
        <f t="shared" si="46"/>
        <v/>
      </c>
      <c r="R201" t="str">
        <f t="array" ref="R201">IFERROR(INDEX(ePool[Enemy ID],MATCH($G201&amp;INDEX($E201:$F201,1,INDEX(Table12[],MATCH($I201,Table12[eCount],0),MATCH(R$1,Table12[#Headers],0)))&amp;INDEX(eClassWave[],MATCH($H201,eClassWave[eClassWave],0),MATCH(R$1,eClassWave[#Headers],0)),ePool[Enemy Group ID]&amp;ePool[AffinityId]&amp;ePool[eClass],0)),"")</f>
        <v/>
      </c>
      <c r="S201" t="str">
        <f>IFERROR(INDEX(Table10[Size],MATCH(INDEX(Enemies!$X:$X,MATCH('Enemy Waves'!J201,Enemies!$A:$A,0)),Table10[ID],0)),"")</f>
        <v>S</v>
      </c>
      <c r="U201" t="str">
        <f>IFERROR(INDEX(Table10[Size],MATCH(INDEX(Enemies!$X:$X,MATCH('Enemy Waves'!L201,Enemies!$A:$A,0)),Table10[ID],0)),"")</f>
        <v>M</v>
      </c>
      <c r="W201" t="str">
        <f>IFERROR(INDEX(Table10[Size],MATCH(INDEX(Enemies!$X:$X,MATCH('Enemy Waves'!N201,Enemies!$A:$A,0)),Table10[ID],0)),"")</f>
        <v>S</v>
      </c>
      <c r="Y201" t="str">
        <f>IFERROR(INDEX(Table10[Size],MATCH(INDEX(Enemies!$X:$X,MATCH('Enemy Waves'!P201,Enemies!$A:$A,0)),Table10[ID],0)),"")</f>
        <v/>
      </c>
      <c r="AA201" t="str">
        <f>IFERROR(INDEX(Table10[Size],MATCH(INDEX(Enemies!$X:$X,MATCH('Enemy Waves'!R201,Enemies!$A:$A,0)),Table10[ID],0)),"")</f>
        <v/>
      </c>
      <c r="AB201" s="52" t="str">
        <f>IF(COUNTIF(S201:AA201,"M")&gt;2,"!!!","")&amp;IFERROR(INDEX('OLD Mission Enemy Waves'!A:A,MATCH('Enemy Waves'!A201,'OLD Mission Enemy Waves'!D:D,0)),"--")</f>
        <v>68</v>
      </c>
      <c r="AC201" s="87">
        <v>68</v>
      </c>
      <c r="AD201">
        <v>1</v>
      </c>
      <c r="AE201" t="s">
        <v>14</v>
      </c>
      <c r="AF201" s="205">
        <v>2330681</v>
      </c>
    </row>
    <row r="202" spans="1:32">
      <c r="A202" s="235">
        <v>2330682</v>
      </c>
      <c r="B202" s="1" t="str">
        <f t="shared" si="40"/>
        <v>4T_r1_Earth_Enchantress_e2, 3T_r2_Water_Wizard_e2, 2T_r1_Earth_HorseArcher_e2, 3T_r2_Water_Wizard_e2, 4T_r1_Earth_Enchantress_e2</v>
      </c>
      <c r="C202" s="60" t="str">
        <f t="shared" si="41"/>
        <v>5SSSSS</v>
      </c>
      <c r="E202">
        <f>INDEX('OLD Mission Enemy Waves'!K:K,MATCH('Enemy Waves'!$A202,'OLD Mission Enemy Waves'!$D:$D,0))</f>
        <v>2</v>
      </c>
      <c r="F202">
        <f>INDEX('OLD Mission Enemy Waves'!L:L,MATCH('Enemy Waves'!$A202,'OLD Mission Enemy Waves'!$D:$D,0))</f>
        <v>3</v>
      </c>
      <c r="G202">
        <f>INDEX('OLD Mission Enemy Waves'!M:M,MATCH('Enemy Waves'!$A202,'OLD Mission Enemy Waves'!$D:$D,0))</f>
        <v>3</v>
      </c>
      <c r="H202">
        <f>INDEX('OLD Mission Enemy Waves'!N:N,MATCH('Enemy Waves'!$A202,'OLD Mission Enemy Waves'!$D:$D,0))</f>
        <v>5122</v>
      </c>
      <c r="I202">
        <f t="shared" si="42"/>
        <v>5</v>
      </c>
      <c r="J202" t="str">
        <f t="array" ref="J202">IFERROR(INDEX(ePool[Enemy ID],MATCH($G202&amp;INDEX($E202:$F202,1,INDEX(Table12[],MATCH($I202,Table12[eCount],0),MATCH(J$1,Table12[#Headers],0)))&amp;INDEX(eClassWave[],MATCH($H202,eClassWave[eClassWave],0),MATCH(J$1,eClassWave[#Headers],0)),ePool[Enemy Group ID]&amp;ePool[AffinityId]&amp;ePool[eClass],0)),"")</f>
        <v>4T_r1_Earth_Enchantress_e2</v>
      </c>
      <c r="K202" s="21" t="str">
        <f t="shared" si="43"/>
        <v xml:space="preserve">, </v>
      </c>
      <c r="L202" t="str">
        <f t="array" ref="L202">IFERROR(INDEX(ePool[Enemy ID],MATCH($G202&amp;INDEX($E202:$F202,1,INDEX(Table12[],MATCH($I202,Table12[eCount],0),MATCH(L$1,Table12[#Headers],0)))&amp;INDEX(eClassWave[],MATCH($H202,eClassWave[eClassWave],0),MATCH(L$1,eClassWave[#Headers],0)),ePool[Enemy Group ID]&amp;ePool[AffinityId]&amp;ePool[eClass],0)),"")</f>
        <v>3T_r2_Water_Wizard_e2</v>
      </c>
      <c r="M202" s="21" t="str">
        <f t="shared" si="44"/>
        <v xml:space="preserve">, </v>
      </c>
      <c r="N202" t="str">
        <f t="array" ref="N202">IFERROR(INDEX(ePool[Enemy ID],MATCH($G202&amp;INDEX($E202:$F202,1,INDEX(Table12[],MATCH($I202,Table12[eCount],0),MATCH(N$1,Table12[#Headers],0)))&amp;INDEX(eClassWave[],MATCH($H202,eClassWave[eClassWave],0),MATCH(N$1,eClassWave[#Headers],0)),ePool[Enemy Group ID]&amp;ePool[AffinityId]&amp;ePool[eClass],0)),"")</f>
        <v>2T_r1_Earth_HorseArcher_e2</v>
      </c>
      <c r="O202" s="21" t="str">
        <f t="shared" si="45"/>
        <v xml:space="preserve">, </v>
      </c>
      <c r="P202" t="str">
        <f t="array" ref="P202">IFERROR(INDEX(ePool[Enemy ID],MATCH($G202&amp;INDEX($E202:$F202,1,INDEX(Table12[],MATCH($I202,Table12[eCount],0),MATCH(P$1,Table12[#Headers],0)))&amp;INDEX(eClassWave[],MATCH($H202,eClassWave[eClassWave],0),MATCH(P$1,eClassWave[#Headers],0)),ePool[Enemy Group ID]&amp;ePool[AffinityId]&amp;ePool[eClass],0)),"")</f>
        <v>3T_r2_Water_Wizard_e2</v>
      </c>
      <c r="Q202" s="21" t="str">
        <f t="shared" si="46"/>
        <v xml:space="preserve">, </v>
      </c>
      <c r="R202" t="str">
        <f t="array" ref="R202">IFERROR(INDEX(ePool[Enemy ID],MATCH($G202&amp;INDEX($E202:$F202,1,INDEX(Table12[],MATCH($I202,Table12[eCount],0),MATCH(R$1,Table12[#Headers],0)))&amp;INDEX(eClassWave[],MATCH($H202,eClassWave[eClassWave],0),MATCH(R$1,eClassWave[#Headers],0)),ePool[Enemy Group ID]&amp;ePool[AffinityId]&amp;ePool[eClass],0)),"")</f>
        <v>4T_r1_Earth_Enchantress_e2</v>
      </c>
      <c r="S202" t="str">
        <f>IFERROR(INDEX(Table10[Size],MATCH(INDEX(Enemies!$X:$X,MATCH('Enemy Waves'!J202,Enemies!$A:$A,0)),Table10[ID],0)),"")</f>
        <v>S</v>
      </c>
      <c r="U202" t="str">
        <f>IFERROR(INDEX(Table10[Size],MATCH(INDEX(Enemies!$X:$X,MATCH('Enemy Waves'!L202,Enemies!$A:$A,0)),Table10[ID],0)),"")</f>
        <v>S</v>
      </c>
      <c r="W202" t="str">
        <f>IFERROR(INDEX(Table10[Size],MATCH(INDEX(Enemies!$X:$X,MATCH('Enemy Waves'!N202,Enemies!$A:$A,0)),Table10[ID],0)),"")</f>
        <v>S</v>
      </c>
      <c r="Y202" t="str">
        <f>IFERROR(INDEX(Table10[Size],MATCH(INDEX(Enemies!$X:$X,MATCH('Enemy Waves'!P202,Enemies!$A:$A,0)),Table10[ID],0)),"")</f>
        <v>S</v>
      </c>
      <c r="AA202" t="str">
        <f>IFERROR(INDEX(Table10[Size],MATCH(INDEX(Enemies!$X:$X,MATCH('Enemy Waves'!R202,Enemies!$A:$A,0)),Table10[ID],0)),"")</f>
        <v>S</v>
      </c>
      <c r="AB202" s="52" t="str">
        <f>IF(COUNTIF(S202:AA202,"M")&gt;2,"!!!","")&amp;IFERROR(INDEX('OLD Mission Enemy Waves'!A:A,MATCH('Enemy Waves'!A202,'OLD Mission Enemy Waves'!D:D,0)),"--")</f>
        <v>68</v>
      </c>
      <c r="AC202" s="204">
        <v>68</v>
      </c>
      <c r="AD202">
        <v>2</v>
      </c>
      <c r="AE202" t="s">
        <v>14</v>
      </c>
      <c r="AF202" s="205">
        <v>2330682</v>
      </c>
    </row>
    <row r="203" spans="1:32">
      <c r="A203" s="235">
        <v>2330683</v>
      </c>
      <c r="B203" s="1" t="str">
        <f t="shared" si="40"/>
        <v>4T_r1_Water_Mage_e2, 3T_r2_Earth_Songstress_e2, 4T_r1_Water_Mage_e2</v>
      </c>
      <c r="C203" s="60" t="str">
        <f t="shared" si="41"/>
        <v>3SMS</v>
      </c>
      <c r="E203">
        <f>INDEX('OLD Mission Enemy Waves'!K:K,MATCH('Enemy Waves'!$A203,'OLD Mission Enemy Waves'!$D:$D,0))</f>
        <v>2</v>
      </c>
      <c r="F203">
        <f>INDEX('OLD Mission Enemy Waves'!L:L,MATCH('Enemy Waves'!$A203,'OLD Mission Enemy Waves'!$D:$D,0))</f>
        <v>3</v>
      </c>
      <c r="G203">
        <f>INDEX('OLD Mission Enemy Waves'!M:M,MATCH('Enemy Waves'!$A203,'OLD Mission Enemy Waves'!$D:$D,0))</f>
        <v>3</v>
      </c>
      <c r="H203">
        <f>INDEX('OLD Mission Enemy Waves'!N:N,MATCH('Enemy Waves'!$A203,'OLD Mission Enemy Waves'!$D:$D,0))</f>
        <v>3012</v>
      </c>
      <c r="I203">
        <f t="shared" si="42"/>
        <v>3</v>
      </c>
      <c r="J203" t="str">
        <f t="array" ref="J203">IFERROR(INDEX(ePool[Enemy ID],MATCH($G203&amp;INDEX($E203:$F203,1,INDEX(Table12[],MATCH($I203,Table12[eCount],0),MATCH(J$1,Table12[#Headers],0)))&amp;INDEX(eClassWave[],MATCH($H203,eClassWave[eClassWave],0),MATCH(J$1,eClassWave[#Headers],0)),ePool[Enemy Group ID]&amp;ePool[AffinityId]&amp;ePool[eClass],0)),"")</f>
        <v>4T_r1_Water_Mage_e2</v>
      </c>
      <c r="K203" s="21" t="str">
        <f t="shared" si="43"/>
        <v xml:space="preserve">, </v>
      </c>
      <c r="L203" t="str">
        <f t="array" ref="L203">IFERROR(INDEX(ePool[Enemy ID],MATCH($G203&amp;INDEX($E203:$F203,1,INDEX(Table12[],MATCH($I203,Table12[eCount],0),MATCH(L$1,Table12[#Headers],0)))&amp;INDEX(eClassWave[],MATCH($H203,eClassWave[eClassWave],0),MATCH(L$1,eClassWave[#Headers],0)),ePool[Enemy Group ID]&amp;ePool[AffinityId]&amp;ePool[eClass],0)),"")</f>
        <v>3T_r2_Earth_Songstress_e2</v>
      </c>
      <c r="M203" s="21" t="str">
        <f t="shared" si="44"/>
        <v xml:space="preserve">, </v>
      </c>
      <c r="N203" t="str">
        <f t="array" ref="N203">IFERROR(INDEX(ePool[Enemy ID],MATCH($G203&amp;INDEX($E203:$F203,1,INDEX(Table12[],MATCH($I203,Table12[eCount],0),MATCH(N$1,Table12[#Headers],0)))&amp;INDEX(eClassWave[],MATCH($H203,eClassWave[eClassWave],0),MATCH(N$1,eClassWave[#Headers],0)),ePool[Enemy Group ID]&amp;ePool[AffinityId]&amp;ePool[eClass],0)),"")</f>
        <v>4T_r1_Water_Mage_e2</v>
      </c>
      <c r="O203" s="21" t="str">
        <f t="shared" si="45"/>
        <v/>
      </c>
      <c r="P203" t="str">
        <f t="array" ref="P203">IFERROR(INDEX(ePool[Enemy ID],MATCH($G203&amp;INDEX($E203:$F203,1,INDEX(Table12[],MATCH($I203,Table12[eCount],0),MATCH(P$1,Table12[#Headers],0)))&amp;INDEX(eClassWave[],MATCH($H203,eClassWave[eClassWave],0),MATCH(P$1,eClassWave[#Headers],0)),ePool[Enemy Group ID]&amp;ePool[AffinityId]&amp;ePool[eClass],0)),"")</f>
        <v/>
      </c>
      <c r="Q203" s="21" t="str">
        <f t="shared" si="46"/>
        <v/>
      </c>
      <c r="R203" t="str">
        <f t="array" ref="R203">IFERROR(INDEX(ePool[Enemy ID],MATCH($G203&amp;INDEX($E203:$F203,1,INDEX(Table12[],MATCH($I203,Table12[eCount],0),MATCH(R$1,Table12[#Headers],0)))&amp;INDEX(eClassWave[],MATCH($H203,eClassWave[eClassWave],0),MATCH(R$1,eClassWave[#Headers],0)),ePool[Enemy Group ID]&amp;ePool[AffinityId]&amp;ePool[eClass],0)),"")</f>
        <v/>
      </c>
      <c r="S203" t="str">
        <f>IFERROR(INDEX(Table10[Size],MATCH(INDEX(Enemies!$X:$X,MATCH('Enemy Waves'!J203,Enemies!$A:$A,0)),Table10[ID],0)),"")</f>
        <v>S</v>
      </c>
      <c r="U203" t="str">
        <f>IFERROR(INDEX(Table10[Size],MATCH(INDEX(Enemies!$X:$X,MATCH('Enemy Waves'!L203,Enemies!$A:$A,0)),Table10[ID],0)),"")</f>
        <v>M</v>
      </c>
      <c r="W203" t="str">
        <f>IFERROR(INDEX(Table10[Size],MATCH(INDEX(Enemies!$X:$X,MATCH('Enemy Waves'!N203,Enemies!$A:$A,0)),Table10[ID],0)),"")</f>
        <v>S</v>
      </c>
      <c r="Y203" t="str">
        <f>IFERROR(INDEX(Table10[Size],MATCH(INDEX(Enemies!$X:$X,MATCH('Enemy Waves'!P203,Enemies!$A:$A,0)),Table10[ID],0)),"")</f>
        <v/>
      </c>
      <c r="AA203" t="str">
        <f>IFERROR(INDEX(Table10[Size],MATCH(INDEX(Enemies!$X:$X,MATCH('Enemy Waves'!R203,Enemies!$A:$A,0)),Table10[ID],0)),"")</f>
        <v/>
      </c>
      <c r="AB203" s="52" t="str">
        <f>IF(COUNTIF(S203:AA203,"M")&gt;2,"!!!","")&amp;IFERROR(INDEX('OLD Mission Enemy Waves'!A:A,MATCH('Enemy Waves'!A203,'OLD Mission Enemy Waves'!D:D,0)),"--")</f>
        <v>68</v>
      </c>
      <c r="AC203" s="204">
        <v>68</v>
      </c>
      <c r="AD203">
        <v>3</v>
      </c>
      <c r="AE203" t="s">
        <v>14</v>
      </c>
      <c r="AF203" s="205">
        <v>2330683</v>
      </c>
    </row>
    <row r="204" spans="1:32">
      <c r="A204" s="235">
        <v>2330691</v>
      </c>
      <c r="B204" s="1" t="str">
        <f t="shared" si="40"/>
        <v>2T_r1_Water_Reaver_e2, 3T_r2_Earth_Songstress_e2, 4T_r1_Earth_Enchantress_e2, 4T_r1_Water_Mage_e2</v>
      </c>
      <c r="C204" s="60" t="str">
        <f t="shared" si="41"/>
        <v>4SMSS</v>
      </c>
      <c r="E204">
        <f>INDEX('OLD Mission Enemy Waves'!K:K,MATCH('Enemy Waves'!$A204,'OLD Mission Enemy Waves'!$D:$D,0))</f>
        <v>2</v>
      </c>
      <c r="F204">
        <f>INDEX('OLD Mission Enemy Waves'!L:L,MATCH('Enemy Waves'!$A204,'OLD Mission Enemy Waves'!$D:$D,0))</f>
        <v>3</v>
      </c>
      <c r="G204">
        <f>INDEX('OLD Mission Enemy Waves'!M:M,MATCH('Enemy Waves'!$A204,'OLD Mission Enemy Waves'!$D:$D,0))</f>
        <v>3</v>
      </c>
      <c r="H204">
        <f>INDEX('OLD Mission Enemy Waves'!N:N,MATCH('Enemy Waves'!$A204,'OLD Mission Enemy Waves'!$D:$D,0))</f>
        <v>4112</v>
      </c>
      <c r="I204">
        <f t="shared" si="42"/>
        <v>4</v>
      </c>
      <c r="J204" t="str">
        <f t="array" ref="J204">IFERROR(INDEX(ePool[Enemy ID],MATCH($G204&amp;INDEX($E204:$F204,1,INDEX(Table12[],MATCH($I204,Table12[eCount],0),MATCH(J$1,Table12[#Headers],0)))&amp;INDEX(eClassWave[],MATCH($H204,eClassWave[eClassWave],0),MATCH(J$1,eClassWave[#Headers],0)),ePool[Enemy Group ID]&amp;ePool[AffinityId]&amp;ePool[eClass],0)),"")</f>
        <v>2T_r1_Water_Reaver_e2</v>
      </c>
      <c r="K204" s="21" t="str">
        <f t="shared" si="43"/>
        <v xml:space="preserve">, </v>
      </c>
      <c r="L204" t="str">
        <f t="array" ref="L204">IFERROR(INDEX(ePool[Enemy ID],MATCH($G204&amp;INDEX($E204:$F204,1,INDEX(Table12[],MATCH($I204,Table12[eCount],0),MATCH(L$1,Table12[#Headers],0)))&amp;INDEX(eClassWave[],MATCH($H204,eClassWave[eClassWave],0),MATCH(L$1,eClassWave[#Headers],0)),ePool[Enemy Group ID]&amp;ePool[AffinityId]&amp;ePool[eClass],0)),"")</f>
        <v>3T_r2_Earth_Songstress_e2</v>
      </c>
      <c r="M204" s="21" t="str">
        <f t="shared" si="44"/>
        <v xml:space="preserve">, </v>
      </c>
      <c r="N204" t="str">
        <f t="array" ref="N204">IFERROR(INDEX(ePool[Enemy ID],MATCH($G204&amp;INDEX($E204:$F204,1,INDEX(Table12[],MATCH($I204,Table12[eCount],0),MATCH(N$1,Table12[#Headers],0)))&amp;INDEX(eClassWave[],MATCH($H204,eClassWave[eClassWave],0),MATCH(N$1,eClassWave[#Headers],0)),ePool[Enemy Group ID]&amp;ePool[AffinityId]&amp;ePool[eClass],0)),"")</f>
        <v>4T_r1_Earth_Enchantress_e2</v>
      </c>
      <c r="O204" s="21" t="str">
        <f t="shared" si="45"/>
        <v xml:space="preserve">, </v>
      </c>
      <c r="P204" t="str">
        <f t="array" ref="P204">IFERROR(INDEX(ePool[Enemy ID],MATCH($G204&amp;INDEX($E204:$F204,1,INDEX(Table12[],MATCH($I204,Table12[eCount],0),MATCH(P$1,Table12[#Headers],0)))&amp;INDEX(eClassWave[],MATCH($H204,eClassWave[eClassWave],0),MATCH(P$1,eClassWave[#Headers],0)),ePool[Enemy Group ID]&amp;ePool[AffinityId]&amp;ePool[eClass],0)),"")</f>
        <v>4T_r1_Water_Mage_e2</v>
      </c>
      <c r="Q204" s="21" t="str">
        <f t="shared" si="46"/>
        <v/>
      </c>
      <c r="R204" t="str">
        <f t="array" ref="R204">IFERROR(INDEX(ePool[Enemy ID],MATCH($G204&amp;INDEX($E204:$F204,1,INDEX(Table12[],MATCH($I204,Table12[eCount],0),MATCH(R$1,Table12[#Headers],0)))&amp;INDEX(eClassWave[],MATCH($H204,eClassWave[eClassWave],0),MATCH(R$1,eClassWave[#Headers],0)),ePool[Enemy Group ID]&amp;ePool[AffinityId]&amp;ePool[eClass],0)),"")</f>
        <v/>
      </c>
      <c r="S204" t="str">
        <f>IFERROR(INDEX(Table10[Size],MATCH(INDEX(Enemies!$X:$X,MATCH('Enemy Waves'!J204,Enemies!$A:$A,0)),Table10[ID],0)),"")</f>
        <v>S</v>
      </c>
      <c r="U204" t="str">
        <f>IFERROR(INDEX(Table10[Size],MATCH(INDEX(Enemies!$X:$X,MATCH('Enemy Waves'!L204,Enemies!$A:$A,0)),Table10[ID],0)),"")</f>
        <v>M</v>
      </c>
      <c r="W204" t="str">
        <f>IFERROR(INDEX(Table10[Size],MATCH(INDEX(Enemies!$X:$X,MATCH('Enemy Waves'!N204,Enemies!$A:$A,0)),Table10[ID],0)),"")</f>
        <v>S</v>
      </c>
      <c r="Y204" t="str">
        <f>IFERROR(INDEX(Table10[Size],MATCH(INDEX(Enemies!$X:$X,MATCH('Enemy Waves'!P204,Enemies!$A:$A,0)),Table10[ID],0)),"")</f>
        <v>S</v>
      </c>
      <c r="AA204" t="str">
        <f>IFERROR(INDEX(Table10[Size],MATCH(INDEX(Enemies!$X:$X,MATCH('Enemy Waves'!R204,Enemies!$A:$A,0)),Table10[ID],0)),"")</f>
        <v/>
      </c>
      <c r="AB204" s="52" t="str">
        <f>IF(COUNTIF(S204:AA204,"M")&gt;2,"!!!","")&amp;IFERROR(INDEX('OLD Mission Enemy Waves'!A:A,MATCH('Enemy Waves'!A204,'OLD Mission Enemy Waves'!D:D,0)),"--")</f>
        <v>69</v>
      </c>
      <c r="AC204" s="87">
        <v>69</v>
      </c>
      <c r="AD204">
        <v>1</v>
      </c>
      <c r="AE204" t="s">
        <v>14</v>
      </c>
      <c r="AF204" s="205">
        <v>2330691</v>
      </c>
    </row>
    <row r="205" spans="1:32">
      <c r="A205" s="235">
        <v>2330692</v>
      </c>
      <c r="B205" s="1" t="str">
        <f t="shared" si="40"/>
        <v>2T_r1_Earth_HorseArcher_e2, 3T_r2_Water_Wizard_e2, 4T_r1_Earth_Enchantress_e2, 3T_r2_Water_Wizard_e2, 2T_r1_Earth_HorseArcher_e2</v>
      </c>
      <c r="C205" s="60" t="str">
        <f t="shared" si="41"/>
        <v>5SSSSS</v>
      </c>
      <c r="E205">
        <f>INDEX('OLD Mission Enemy Waves'!K:K,MATCH('Enemy Waves'!$A205,'OLD Mission Enemy Waves'!$D:$D,0))</f>
        <v>2</v>
      </c>
      <c r="F205">
        <f>INDEX('OLD Mission Enemy Waves'!L:L,MATCH('Enemy Waves'!$A205,'OLD Mission Enemy Waves'!$D:$D,0))</f>
        <v>3</v>
      </c>
      <c r="G205">
        <f>INDEX('OLD Mission Enemy Waves'!M:M,MATCH('Enemy Waves'!$A205,'OLD Mission Enemy Waves'!$D:$D,0))</f>
        <v>3</v>
      </c>
      <c r="H205">
        <f>INDEX('OLD Mission Enemy Waves'!N:N,MATCH('Enemy Waves'!$A205,'OLD Mission Enemy Waves'!$D:$D,0))</f>
        <v>5221</v>
      </c>
      <c r="I205">
        <f t="shared" si="42"/>
        <v>5</v>
      </c>
      <c r="J205" t="str">
        <f t="array" ref="J205">IFERROR(INDEX(ePool[Enemy ID],MATCH($G205&amp;INDEX($E205:$F205,1,INDEX(Table12[],MATCH($I205,Table12[eCount],0),MATCH(J$1,Table12[#Headers],0)))&amp;INDEX(eClassWave[],MATCH($H205,eClassWave[eClassWave],0),MATCH(J$1,eClassWave[#Headers],0)),ePool[Enemy Group ID]&amp;ePool[AffinityId]&amp;ePool[eClass],0)),"")</f>
        <v>2T_r1_Earth_HorseArcher_e2</v>
      </c>
      <c r="K205" s="21" t="str">
        <f t="shared" si="43"/>
        <v xml:space="preserve">, </v>
      </c>
      <c r="L205" t="str">
        <f t="array" ref="L205">IFERROR(INDEX(ePool[Enemy ID],MATCH($G205&amp;INDEX($E205:$F205,1,INDEX(Table12[],MATCH($I205,Table12[eCount],0),MATCH(L$1,Table12[#Headers],0)))&amp;INDEX(eClassWave[],MATCH($H205,eClassWave[eClassWave],0),MATCH(L$1,eClassWave[#Headers],0)),ePool[Enemy Group ID]&amp;ePool[AffinityId]&amp;ePool[eClass],0)),"")</f>
        <v>3T_r2_Water_Wizard_e2</v>
      </c>
      <c r="M205" s="21" t="str">
        <f t="shared" si="44"/>
        <v xml:space="preserve">, </v>
      </c>
      <c r="N205" t="str">
        <f t="array" ref="N205">IFERROR(INDEX(ePool[Enemy ID],MATCH($G205&amp;INDEX($E205:$F205,1,INDEX(Table12[],MATCH($I205,Table12[eCount],0),MATCH(N$1,Table12[#Headers],0)))&amp;INDEX(eClassWave[],MATCH($H205,eClassWave[eClassWave],0),MATCH(N$1,eClassWave[#Headers],0)),ePool[Enemy Group ID]&amp;ePool[AffinityId]&amp;ePool[eClass],0)),"")</f>
        <v>4T_r1_Earth_Enchantress_e2</v>
      </c>
      <c r="O205" s="21" t="str">
        <f t="shared" si="45"/>
        <v xml:space="preserve">, </v>
      </c>
      <c r="P205" t="str">
        <f t="array" ref="P205">IFERROR(INDEX(ePool[Enemy ID],MATCH($G205&amp;INDEX($E205:$F205,1,INDEX(Table12[],MATCH($I205,Table12[eCount],0),MATCH(P$1,Table12[#Headers],0)))&amp;INDEX(eClassWave[],MATCH($H205,eClassWave[eClassWave],0),MATCH(P$1,eClassWave[#Headers],0)),ePool[Enemy Group ID]&amp;ePool[AffinityId]&amp;ePool[eClass],0)),"")</f>
        <v>3T_r2_Water_Wizard_e2</v>
      </c>
      <c r="Q205" s="21" t="str">
        <f t="shared" si="46"/>
        <v xml:space="preserve">, </v>
      </c>
      <c r="R205" t="str">
        <f t="array" ref="R205">IFERROR(INDEX(ePool[Enemy ID],MATCH($G205&amp;INDEX($E205:$F205,1,INDEX(Table12[],MATCH($I205,Table12[eCount],0),MATCH(R$1,Table12[#Headers],0)))&amp;INDEX(eClassWave[],MATCH($H205,eClassWave[eClassWave],0),MATCH(R$1,eClassWave[#Headers],0)),ePool[Enemy Group ID]&amp;ePool[AffinityId]&amp;ePool[eClass],0)),"")</f>
        <v>2T_r1_Earth_HorseArcher_e2</v>
      </c>
      <c r="S205" t="str">
        <f>IFERROR(INDEX(Table10[Size],MATCH(INDEX(Enemies!$X:$X,MATCH('Enemy Waves'!J205,Enemies!$A:$A,0)),Table10[ID],0)),"")</f>
        <v>S</v>
      </c>
      <c r="U205" t="str">
        <f>IFERROR(INDEX(Table10[Size],MATCH(INDEX(Enemies!$X:$X,MATCH('Enemy Waves'!L205,Enemies!$A:$A,0)),Table10[ID],0)),"")</f>
        <v>S</v>
      </c>
      <c r="W205" t="str">
        <f>IFERROR(INDEX(Table10[Size],MATCH(INDEX(Enemies!$X:$X,MATCH('Enemy Waves'!N205,Enemies!$A:$A,0)),Table10[ID],0)),"")</f>
        <v>S</v>
      </c>
      <c r="Y205" t="str">
        <f>IFERROR(INDEX(Table10[Size],MATCH(INDEX(Enemies!$X:$X,MATCH('Enemy Waves'!P205,Enemies!$A:$A,0)),Table10[ID],0)),"")</f>
        <v>S</v>
      </c>
      <c r="AA205" t="str">
        <f>IFERROR(INDEX(Table10[Size],MATCH(INDEX(Enemies!$X:$X,MATCH('Enemy Waves'!R205,Enemies!$A:$A,0)),Table10[ID],0)),"")</f>
        <v>S</v>
      </c>
      <c r="AB205" s="52" t="str">
        <f>IF(COUNTIF(S205:AA205,"M")&gt;2,"!!!","")&amp;IFERROR(INDEX('OLD Mission Enemy Waves'!A:A,MATCH('Enemy Waves'!A205,'OLD Mission Enemy Waves'!D:D,0)),"--")</f>
        <v>69</v>
      </c>
      <c r="AC205" s="204">
        <v>69</v>
      </c>
      <c r="AD205">
        <v>2</v>
      </c>
      <c r="AE205" t="s">
        <v>14</v>
      </c>
      <c r="AF205" s="205">
        <v>2330692</v>
      </c>
    </row>
    <row r="206" spans="1:32">
      <c r="A206" s="235">
        <v>2330693</v>
      </c>
      <c r="B206" s="1" t="str">
        <f t="shared" si="40"/>
        <v>4T_r1_Water_Mage_e2, 2T_r1_Earth_HorseArcher_e2, 4T_r1_Water_Mage_e2</v>
      </c>
      <c r="C206" s="60" t="str">
        <f t="shared" si="41"/>
        <v>3SSS</v>
      </c>
      <c r="E206">
        <f>INDEX('OLD Mission Enemy Waves'!K:K,MATCH('Enemy Waves'!$A206,'OLD Mission Enemy Waves'!$D:$D,0))</f>
        <v>2</v>
      </c>
      <c r="F206">
        <f>INDEX('OLD Mission Enemy Waves'!L:L,MATCH('Enemy Waves'!$A206,'OLD Mission Enemy Waves'!$D:$D,0))</f>
        <v>3</v>
      </c>
      <c r="G206">
        <f>INDEX('OLD Mission Enemy Waves'!M:M,MATCH('Enemy Waves'!$A206,'OLD Mission Enemy Waves'!$D:$D,0))</f>
        <v>3</v>
      </c>
      <c r="H206">
        <f>INDEX('OLD Mission Enemy Waves'!N:N,MATCH('Enemy Waves'!$A206,'OLD Mission Enemy Waves'!$D:$D,0))</f>
        <v>3102</v>
      </c>
      <c r="I206">
        <f t="shared" si="42"/>
        <v>3</v>
      </c>
      <c r="J206" t="str">
        <f t="array" ref="J206">IFERROR(INDEX(ePool[Enemy ID],MATCH($G206&amp;INDEX($E206:$F206,1,INDEX(Table12[],MATCH($I206,Table12[eCount],0),MATCH(J$1,Table12[#Headers],0)))&amp;INDEX(eClassWave[],MATCH($H206,eClassWave[eClassWave],0),MATCH(J$1,eClassWave[#Headers],0)),ePool[Enemy Group ID]&amp;ePool[AffinityId]&amp;ePool[eClass],0)),"")</f>
        <v>4T_r1_Water_Mage_e2</v>
      </c>
      <c r="K206" s="21" t="str">
        <f t="shared" si="43"/>
        <v xml:space="preserve">, </v>
      </c>
      <c r="L206" t="str">
        <f t="array" ref="L206">IFERROR(INDEX(ePool[Enemy ID],MATCH($G206&amp;INDEX($E206:$F206,1,INDEX(Table12[],MATCH($I206,Table12[eCount],0),MATCH(L$1,Table12[#Headers],0)))&amp;INDEX(eClassWave[],MATCH($H206,eClassWave[eClassWave],0),MATCH(L$1,eClassWave[#Headers],0)),ePool[Enemy Group ID]&amp;ePool[AffinityId]&amp;ePool[eClass],0)),"")</f>
        <v>2T_r1_Earth_HorseArcher_e2</v>
      </c>
      <c r="M206" s="21" t="str">
        <f t="shared" si="44"/>
        <v xml:space="preserve">, </v>
      </c>
      <c r="N206" t="str">
        <f t="array" ref="N206">IFERROR(INDEX(ePool[Enemy ID],MATCH($G206&amp;INDEX($E206:$F206,1,INDEX(Table12[],MATCH($I206,Table12[eCount],0),MATCH(N$1,Table12[#Headers],0)))&amp;INDEX(eClassWave[],MATCH($H206,eClassWave[eClassWave],0),MATCH(N$1,eClassWave[#Headers],0)),ePool[Enemy Group ID]&amp;ePool[AffinityId]&amp;ePool[eClass],0)),"")</f>
        <v>4T_r1_Water_Mage_e2</v>
      </c>
      <c r="O206" s="21" t="str">
        <f t="shared" si="45"/>
        <v/>
      </c>
      <c r="P206" t="str">
        <f t="array" ref="P206">IFERROR(INDEX(ePool[Enemy ID],MATCH($G206&amp;INDEX($E206:$F206,1,INDEX(Table12[],MATCH($I206,Table12[eCount],0),MATCH(P$1,Table12[#Headers],0)))&amp;INDEX(eClassWave[],MATCH($H206,eClassWave[eClassWave],0),MATCH(P$1,eClassWave[#Headers],0)),ePool[Enemy Group ID]&amp;ePool[AffinityId]&amp;ePool[eClass],0)),"")</f>
        <v/>
      </c>
      <c r="Q206" s="21" t="str">
        <f t="shared" si="46"/>
        <v/>
      </c>
      <c r="R206" t="str">
        <f t="array" ref="R206">IFERROR(INDEX(ePool[Enemy ID],MATCH($G206&amp;INDEX($E206:$F206,1,INDEX(Table12[],MATCH($I206,Table12[eCount],0),MATCH(R$1,Table12[#Headers],0)))&amp;INDEX(eClassWave[],MATCH($H206,eClassWave[eClassWave],0),MATCH(R$1,eClassWave[#Headers],0)),ePool[Enemy Group ID]&amp;ePool[AffinityId]&amp;ePool[eClass],0)),"")</f>
        <v/>
      </c>
      <c r="S206" t="str">
        <f>IFERROR(INDEX(Table10[Size],MATCH(INDEX(Enemies!$X:$X,MATCH('Enemy Waves'!J206,Enemies!$A:$A,0)),Table10[ID],0)),"")</f>
        <v>S</v>
      </c>
      <c r="U206" t="str">
        <f>IFERROR(INDEX(Table10[Size],MATCH(INDEX(Enemies!$X:$X,MATCH('Enemy Waves'!L206,Enemies!$A:$A,0)),Table10[ID],0)),"")</f>
        <v>S</v>
      </c>
      <c r="W206" t="str">
        <f>IFERROR(INDEX(Table10[Size],MATCH(INDEX(Enemies!$X:$X,MATCH('Enemy Waves'!N206,Enemies!$A:$A,0)),Table10[ID],0)),"")</f>
        <v>S</v>
      </c>
      <c r="Y206" t="str">
        <f>IFERROR(INDEX(Table10[Size],MATCH(INDEX(Enemies!$X:$X,MATCH('Enemy Waves'!P206,Enemies!$A:$A,0)),Table10[ID],0)),"")</f>
        <v/>
      </c>
      <c r="AA206" t="str">
        <f>IFERROR(INDEX(Table10[Size],MATCH(INDEX(Enemies!$X:$X,MATCH('Enemy Waves'!R206,Enemies!$A:$A,0)),Table10[ID],0)),"")</f>
        <v/>
      </c>
      <c r="AB206" s="52" t="str">
        <f>IF(COUNTIF(S206:AA206,"M")&gt;2,"!!!","")&amp;IFERROR(INDEX('OLD Mission Enemy Waves'!A:A,MATCH('Enemy Waves'!A206,'OLD Mission Enemy Waves'!D:D,0)),"--")</f>
        <v>69</v>
      </c>
      <c r="AC206" s="204">
        <v>69</v>
      </c>
      <c r="AD206">
        <v>3</v>
      </c>
      <c r="AE206" t="s">
        <v>14</v>
      </c>
      <c r="AF206" s="205">
        <v>2330693</v>
      </c>
    </row>
    <row r="207" spans="1:32">
      <c r="A207" s="235">
        <v>2330701</v>
      </c>
      <c r="B207" s="1" t="str">
        <f t="shared" si="40"/>
        <v>2T_r1_Water_Reaver_e2, 3T_r2_Earth_Songstress_e2, 4T_r1_Earth_Enchantress_e2, 2T_r1_Water_Reaver_e2</v>
      </c>
      <c r="C207" s="60" t="str">
        <f t="shared" si="41"/>
        <v>4SMSS</v>
      </c>
      <c r="E207">
        <f>INDEX('OLD Mission Enemy Waves'!K:K,MATCH('Enemy Waves'!$A207,'OLD Mission Enemy Waves'!$D:$D,0))</f>
        <v>2</v>
      </c>
      <c r="F207">
        <f>INDEX('OLD Mission Enemy Waves'!L:L,MATCH('Enemy Waves'!$A207,'OLD Mission Enemy Waves'!$D:$D,0))</f>
        <v>3</v>
      </c>
      <c r="G207">
        <f>INDEX('OLD Mission Enemy Waves'!M:M,MATCH('Enemy Waves'!$A207,'OLD Mission Enemy Waves'!$D:$D,0))</f>
        <v>3</v>
      </c>
      <c r="H207">
        <f>INDEX('OLD Mission Enemy Waves'!N:N,MATCH('Enemy Waves'!$A207,'OLD Mission Enemy Waves'!$D:$D,0))</f>
        <v>4211</v>
      </c>
      <c r="I207">
        <f t="shared" si="42"/>
        <v>4</v>
      </c>
      <c r="J207" t="str">
        <f t="array" ref="J207">IFERROR(INDEX(ePool[Enemy ID],MATCH($G207&amp;INDEX($E207:$F207,1,INDEX(Table12[],MATCH($I207,Table12[eCount],0),MATCH(J$1,Table12[#Headers],0)))&amp;INDEX(eClassWave[],MATCH($H207,eClassWave[eClassWave],0),MATCH(J$1,eClassWave[#Headers],0)),ePool[Enemy Group ID]&amp;ePool[AffinityId]&amp;ePool[eClass],0)),"")</f>
        <v>2T_r1_Water_Reaver_e2</v>
      </c>
      <c r="K207" s="21" t="str">
        <f t="shared" si="43"/>
        <v xml:space="preserve">, </v>
      </c>
      <c r="L207" t="str">
        <f t="array" ref="L207">IFERROR(INDEX(ePool[Enemy ID],MATCH($G207&amp;INDEX($E207:$F207,1,INDEX(Table12[],MATCH($I207,Table12[eCount],0),MATCH(L$1,Table12[#Headers],0)))&amp;INDEX(eClassWave[],MATCH($H207,eClassWave[eClassWave],0),MATCH(L$1,eClassWave[#Headers],0)),ePool[Enemy Group ID]&amp;ePool[AffinityId]&amp;ePool[eClass],0)),"")</f>
        <v>3T_r2_Earth_Songstress_e2</v>
      </c>
      <c r="M207" s="21" t="str">
        <f t="shared" si="44"/>
        <v xml:space="preserve">, </v>
      </c>
      <c r="N207" t="str">
        <f t="array" ref="N207">IFERROR(INDEX(ePool[Enemy ID],MATCH($G207&amp;INDEX($E207:$F207,1,INDEX(Table12[],MATCH($I207,Table12[eCount],0),MATCH(N$1,Table12[#Headers],0)))&amp;INDEX(eClassWave[],MATCH($H207,eClassWave[eClassWave],0),MATCH(N$1,eClassWave[#Headers],0)),ePool[Enemy Group ID]&amp;ePool[AffinityId]&amp;ePool[eClass],0)),"")</f>
        <v>4T_r1_Earth_Enchantress_e2</v>
      </c>
      <c r="O207" s="21" t="str">
        <f t="shared" si="45"/>
        <v xml:space="preserve">, </v>
      </c>
      <c r="P207" t="str">
        <f t="array" ref="P207">IFERROR(INDEX(ePool[Enemy ID],MATCH($G207&amp;INDEX($E207:$F207,1,INDEX(Table12[],MATCH($I207,Table12[eCount],0),MATCH(P$1,Table12[#Headers],0)))&amp;INDEX(eClassWave[],MATCH($H207,eClassWave[eClassWave],0),MATCH(P$1,eClassWave[#Headers],0)),ePool[Enemy Group ID]&amp;ePool[AffinityId]&amp;ePool[eClass],0)),"")</f>
        <v>2T_r1_Water_Reaver_e2</v>
      </c>
      <c r="Q207" s="21" t="str">
        <f t="shared" si="46"/>
        <v/>
      </c>
      <c r="R207" t="str">
        <f t="array" ref="R207">IFERROR(INDEX(ePool[Enemy ID],MATCH($G207&amp;INDEX($E207:$F207,1,INDEX(Table12[],MATCH($I207,Table12[eCount],0),MATCH(R$1,Table12[#Headers],0)))&amp;INDEX(eClassWave[],MATCH($H207,eClassWave[eClassWave],0),MATCH(R$1,eClassWave[#Headers],0)),ePool[Enemy Group ID]&amp;ePool[AffinityId]&amp;ePool[eClass],0)),"")</f>
        <v/>
      </c>
      <c r="S207" t="str">
        <f>IFERROR(INDEX(Table10[Size],MATCH(INDEX(Enemies!$X:$X,MATCH('Enemy Waves'!J207,Enemies!$A:$A,0)),Table10[ID],0)),"")</f>
        <v>S</v>
      </c>
      <c r="U207" t="str">
        <f>IFERROR(INDEX(Table10[Size],MATCH(INDEX(Enemies!$X:$X,MATCH('Enemy Waves'!L207,Enemies!$A:$A,0)),Table10[ID],0)),"")</f>
        <v>M</v>
      </c>
      <c r="W207" t="str">
        <f>IFERROR(INDEX(Table10[Size],MATCH(INDEX(Enemies!$X:$X,MATCH('Enemy Waves'!N207,Enemies!$A:$A,0)),Table10[ID],0)),"")</f>
        <v>S</v>
      </c>
      <c r="Y207" t="str">
        <f>IFERROR(INDEX(Table10[Size],MATCH(INDEX(Enemies!$X:$X,MATCH('Enemy Waves'!P207,Enemies!$A:$A,0)),Table10[ID],0)),"")</f>
        <v>S</v>
      </c>
      <c r="AA207" t="str">
        <f>IFERROR(INDEX(Table10[Size],MATCH(INDEX(Enemies!$X:$X,MATCH('Enemy Waves'!R207,Enemies!$A:$A,0)),Table10[ID],0)),"")</f>
        <v/>
      </c>
      <c r="AB207" s="52" t="str">
        <f>IF(COUNTIF(S207:AA207,"M")&gt;2,"!!!","")&amp;IFERROR(INDEX('OLD Mission Enemy Waves'!A:A,MATCH('Enemy Waves'!A207,'OLD Mission Enemy Waves'!D:D,0)),"--")</f>
        <v>70</v>
      </c>
      <c r="AC207" s="87">
        <v>70</v>
      </c>
      <c r="AD207">
        <v>1</v>
      </c>
      <c r="AE207" t="s">
        <v>14</v>
      </c>
      <c r="AF207" s="205">
        <v>2330701</v>
      </c>
    </row>
    <row r="208" spans="1:32">
      <c r="A208" s="235">
        <v>2330702</v>
      </c>
      <c r="B208" s="1" t="str">
        <f t="shared" si="40"/>
        <v>3T_r2_Earth_Songstress_e2, 3T_r2_Earth_Songstress_e2</v>
      </c>
      <c r="C208" s="60" t="str">
        <f t="shared" si="41"/>
        <v>2MM</v>
      </c>
      <c r="E208">
        <f>INDEX('OLD Mission Enemy Waves'!K:K,MATCH('Enemy Waves'!$A208,'OLD Mission Enemy Waves'!$D:$D,0))</f>
        <v>2</v>
      </c>
      <c r="F208">
        <f>INDEX('OLD Mission Enemy Waves'!L:L,MATCH('Enemy Waves'!$A208,'OLD Mission Enemy Waves'!$D:$D,0))</f>
        <v>3</v>
      </c>
      <c r="G208">
        <f>INDEX('OLD Mission Enemy Waves'!M:M,MATCH('Enemy Waves'!$A208,'OLD Mission Enemy Waves'!$D:$D,0))</f>
        <v>3</v>
      </c>
      <c r="H208">
        <f>INDEX('OLD Mission Enemy Waves'!N:N,MATCH('Enemy Waves'!$A208,'OLD Mission Enemy Waves'!$D:$D,0))</f>
        <v>2020</v>
      </c>
      <c r="I208">
        <f t="shared" si="42"/>
        <v>2</v>
      </c>
      <c r="J208" t="str">
        <f t="array" ref="J208">IFERROR(INDEX(ePool[Enemy ID],MATCH($G208&amp;INDEX($E208:$F208,1,INDEX(Table12[],MATCH($I208,Table12[eCount],0),MATCH(J$1,Table12[#Headers],0)))&amp;INDEX(eClassWave[],MATCH($H208,eClassWave[eClassWave],0),MATCH(J$1,eClassWave[#Headers],0)),ePool[Enemy Group ID]&amp;ePool[AffinityId]&amp;ePool[eClass],0)),"")</f>
        <v>3T_r2_Earth_Songstress_e2</v>
      </c>
      <c r="K208" s="21" t="str">
        <f t="shared" si="43"/>
        <v xml:space="preserve">, </v>
      </c>
      <c r="L208" t="str">
        <f t="array" ref="L208">IFERROR(INDEX(ePool[Enemy ID],MATCH($G208&amp;INDEX($E208:$F208,1,INDEX(Table12[],MATCH($I208,Table12[eCount],0),MATCH(L$1,Table12[#Headers],0)))&amp;INDEX(eClassWave[],MATCH($H208,eClassWave[eClassWave],0),MATCH(L$1,eClassWave[#Headers],0)),ePool[Enemy Group ID]&amp;ePool[AffinityId]&amp;ePool[eClass],0)),"")</f>
        <v>3T_r2_Earth_Songstress_e2</v>
      </c>
      <c r="M208" s="21" t="str">
        <f t="shared" si="44"/>
        <v/>
      </c>
      <c r="N208" t="str">
        <f t="array" ref="N208">IFERROR(INDEX(ePool[Enemy ID],MATCH($G208&amp;INDEX($E208:$F208,1,INDEX(Table12[],MATCH($I208,Table12[eCount],0),MATCH(N$1,Table12[#Headers],0)))&amp;INDEX(eClassWave[],MATCH($H208,eClassWave[eClassWave],0),MATCH(N$1,eClassWave[#Headers],0)),ePool[Enemy Group ID]&amp;ePool[AffinityId]&amp;ePool[eClass],0)),"")</f>
        <v/>
      </c>
      <c r="O208" s="21" t="str">
        <f t="shared" si="45"/>
        <v/>
      </c>
      <c r="P208" t="str">
        <f t="array" ref="P208">IFERROR(INDEX(ePool[Enemy ID],MATCH($G208&amp;INDEX($E208:$F208,1,INDEX(Table12[],MATCH($I208,Table12[eCount],0),MATCH(P$1,Table12[#Headers],0)))&amp;INDEX(eClassWave[],MATCH($H208,eClassWave[eClassWave],0),MATCH(P$1,eClassWave[#Headers],0)),ePool[Enemy Group ID]&amp;ePool[AffinityId]&amp;ePool[eClass],0)),"")</f>
        <v/>
      </c>
      <c r="Q208" s="21" t="str">
        <f t="shared" si="46"/>
        <v/>
      </c>
      <c r="R208" t="str">
        <f t="array" ref="R208">IFERROR(INDEX(ePool[Enemy ID],MATCH($G208&amp;INDEX($E208:$F208,1,INDEX(Table12[],MATCH($I208,Table12[eCount],0),MATCH(R$1,Table12[#Headers],0)))&amp;INDEX(eClassWave[],MATCH($H208,eClassWave[eClassWave],0),MATCH(R$1,eClassWave[#Headers],0)),ePool[Enemy Group ID]&amp;ePool[AffinityId]&amp;ePool[eClass],0)),"")</f>
        <v/>
      </c>
      <c r="S208" t="str">
        <f>IFERROR(INDEX(Table10[Size],MATCH(INDEX(Enemies!$X:$X,MATCH('Enemy Waves'!J208,Enemies!$A:$A,0)),Table10[ID],0)),"")</f>
        <v>M</v>
      </c>
      <c r="U208" t="str">
        <f>IFERROR(INDEX(Table10[Size],MATCH(INDEX(Enemies!$X:$X,MATCH('Enemy Waves'!L208,Enemies!$A:$A,0)),Table10[ID],0)),"")</f>
        <v>M</v>
      </c>
      <c r="W208" t="str">
        <f>IFERROR(INDEX(Table10[Size],MATCH(INDEX(Enemies!$X:$X,MATCH('Enemy Waves'!N208,Enemies!$A:$A,0)),Table10[ID],0)),"")</f>
        <v/>
      </c>
      <c r="Y208" t="str">
        <f>IFERROR(INDEX(Table10[Size],MATCH(INDEX(Enemies!$X:$X,MATCH('Enemy Waves'!P208,Enemies!$A:$A,0)),Table10[ID],0)),"")</f>
        <v/>
      </c>
      <c r="AA208" t="str">
        <f>IFERROR(INDEX(Table10[Size],MATCH(INDEX(Enemies!$X:$X,MATCH('Enemy Waves'!R208,Enemies!$A:$A,0)),Table10[ID],0)),"")</f>
        <v/>
      </c>
      <c r="AB208" s="52" t="str">
        <f>IF(COUNTIF(S208:AA208,"M")&gt;2,"!!!","")&amp;IFERROR(INDEX('OLD Mission Enemy Waves'!A:A,MATCH('Enemy Waves'!A208,'OLD Mission Enemy Waves'!D:D,0)),"--")</f>
        <v>70</v>
      </c>
      <c r="AC208" s="204">
        <v>70</v>
      </c>
      <c r="AD208">
        <v>2</v>
      </c>
      <c r="AE208" t="s">
        <v>14</v>
      </c>
      <c r="AF208" s="205">
        <v>2330702</v>
      </c>
    </row>
    <row r="209" spans="1:32">
      <c r="A209" s="235">
        <v>2330703</v>
      </c>
      <c r="B209" s="1" t="str">
        <f t="shared" si="40"/>
        <v>2T_r1_Earth_HorseArcher_e2, 2T_r1_Earth_HorseArcher_e2</v>
      </c>
      <c r="C209" s="60" t="str">
        <f t="shared" si="41"/>
        <v>2SS</v>
      </c>
      <c r="E209">
        <f>INDEX('OLD Mission Enemy Waves'!K:K,MATCH('Enemy Waves'!$A209,'OLD Mission Enemy Waves'!$D:$D,0))</f>
        <v>2</v>
      </c>
      <c r="F209">
        <f>INDEX('OLD Mission Enemy Waves'!L:L,MATCH('Enemy Waves'!$A209,'OLD Mission Enemy Waves'!$D:$D,0))</f>
        <v>3</v>
      </c>
      <c r="G209">
        <f>INDEX('OLD Mission Enemy Waves'!M:M,MATCH('Enemy Waves'!$A209,'OLD Mission Enemy Waves'!$D:$D,0))</f>
        <v>3</v>
      </c>
      <c r="H209">
        <f>INDEX('OLD Mission Enemy Waves'!N:N,MATCH('Enemy Waves'!$A209,'OLD Mission Enemy Waves'!$D:$D,0))</f>
        <v>2200</v>
      </c>
      <c r="I209">
        <f t="shared" si="42"/>
        <v>2</v>
      </c>
      <c r="J209" t="str">
        <f t="array" ref="J209">IFERROR(INDEX(ePool[Enemy ID],MATCH($G209&amp;INDEX($E209:$F209,1,INDEX(Table12[],MATCH($I209,Table12[eCount],0),MATCH(J$1,Table12[#Headers],0)))&amp;INDEX(eClassWave[],MATCH($H209,eClassWave[eClassWave],0),MATCH(J$1,eClassWave[#Headers],0)),ePool[Enemy Group ID]&amp;ePool[AffinityId]&amp;ePool[eClass],0)),"")</f>
        <v>2T_r1_Earth_HorseArcher_e2</v>
      </c>
      <c r="K209" s="21" t="str">
        <f t="shared" si="43"/>
        <v xml:space="preserve">, </v>
      </c>
      <c r="L209" t="str">
        <f t="array" ref="L209">IFERROR(INDEX(ePool[Enemy ID],MATCH($G209&amp;INDEX($E209:$F209,1,INDEX(Table12[],MATCH($I209,Table12[eCount],0),MATCH(L$1,Table12[#Headers],0)))&amp;INDEX(eClassWave[],MATCH($H209,eClassWave[eClassWave],0),MATCH(L$1,eClassWave[#Headers],0)),ePool[Enemy Group ID]&amp;ePool[AffinityId]&amp;ePool[eClass],0)),"")</f>
        <v>2T_r1_Earth_HorseArcher_e2</v>
      </c>
      <c r="M209" s="21" t="str">
        <f t="shared" si="44"/>
        <v/>
      </c>
      <c r="N209" t="str">
        <f t="array" ref="N209">IFERROR(INDEX(ePool[Enemy ID],MATCH($G209&amp;INDEX($E209:$F209,1,INDEX(Table12[],MATCH($I209,Table12[eCount],0),MATCH(N$1,Table12[#Headers],0)))&amp;INDEX(eClassWave[],MATCH($H209,eClassWave[eClassWave],0),MATCH(N$1,eClassWave[#Headers],0)),ePool[Enemy Group ID]&amp;ePool[AffinityId]&amp;ePool[eClass],0)),"")</f>
        <v/>
      </c>
      <c r="O209" s="21" t="str">
        <f t="shared" si="45"/>
        <v/>
      </c>
      <c r="P209" t="str">
        <f t="array" ref="P209">IFERROR(INDEX(ePool[Enemy ID],MATCH($G209&amp;INDEX($E209:$F209,1,INDEX(Table12[],MATCH($I209,Table12[eCount],0),MATCH(P$1,Table12[#Headers],0)))&amp;INDEX(eClassWave[],MATCH($H209,eClassWave[eClassWave],0),MATCH(P$1,eClassWave[#Headers],0)),ePool[Enemy Group ID]&amp;ePool[AffinityId]&amp;ePool[eClass],0)),"")</f>
        <v/>
      </c>
      <c r="Q209" s="21" t="str">
        <f t="shared" si="46"/>
        <v/>
      </c>
      <c r="R209" t="str">
        <f t="array" ref="R209">IFERROR(INDEX(ePool[Enemy ID],MATCH($G209&amp;INDEX($E209:$F209,1,INDEX(Table12[],MATCH($I209,Table12[eCount],0),MATCH(R$1,Table12[#Headers],0)))&amp;INDEX(eClassWave[],MATCH($H209,eClassWave[eClassWave],0),MATCH(R$1,eClassWave[#Headers],0)),ePool[Enemy Group ID]&amp;ePool[AffinityId]&amp;ePool[eClass],0)),"")</f>
        <v/>
      </c>
      <c r="S209" t="str">
        <f>IFERROR(INDEX(Table10[Size],MATCH(INDEX(Enemies!$X:$X,MATCH('Enemy Waves'!J209,Enemies!$A:$A,0)),Table10[ID],0)),"")</f>
        <v>S</v>
      </c>
      <c r="U209" t="str">
        <f>IFERROR(INDEX(Table10[Size],MATCH(INDEX(Enemies!$X:$X,MATCH('Enemy Waves'!L209,Enemies!$A:$A,0)),Table10[ID],0)),"")</f>
        <v>S</v>
      </c>
      <c r="W209" t="str">
        <f>IFERROR(INDEX(Table10[Size],MATCH(INDEX(Enemies!$X:$X,MATCH('Enemy Waves'!N209,Enemies!$A:$A,0)),Table10[ID],0)),"")</f>
        <v/>
      </c>
      <c r="Y209" t="str">
        <f>IFERROR(INDEX(Table10[Size],MATCH(INDEX(Enemies!$X:$X,MATCH('Enemy Waves'!P209,Enemies!$A:$A,0)),Table10[ID],0)),"")</f>
        <v/>
      </c>
      <c r="AA209" t="str">
        <f>IFERROR(INDEX(Table10[Size],MATCH(INDEX(Enemies!$X:$X,MATCH('Enemy Waves'!R209,Enemies!$A:$A,0)),Table10[ID],0)),"")</f>
        <v/>
      </c>
      <c r="AB209" s="52" t="str">
        <f>IF(COUNTIF(S209:AA209,"M")&gt;2,"!!!","")&amp;IFERROR(INDEX('OLD Mission Enemy Waves'!A:A,MATCH('Enemy Waves'!A209,'OLD Mission Enemy Waves'!D:D,0)),"--")</f>
        <v>70</v>
      </c>
      <c r="AC209" s="204">
        <v>70</v>
      </c>
      <c r="AD209">
        <v>3</v>
      </c>
      <c r="AE209" t="s">
        <v>14</v>
      </c>
      <c r="AF209" s="205">
        <v>2330703</v>
      </c>
    </row>
    <row r="210" spans="1:32">
      <c r="A210" s="235">
        <v>2330704</v>
      </c>
      <c r="B210" s="1" t="str">
        <f t="shared" si="40"/>
        <v>2T_r1_Earth_HorseArcher_e2, 3T_r2_Water_Wizard_e2, 4T_r1_Earth_Enchantress_e2, 3T_r2_Water_Wizard_e2, 2T_r1_Earth_HorseArcher_e2</v>
      </c>
      <c r="C210" s="60" t="str">
        <f t="shared" si="41"/>
        <v>5SSSSS</v>
      </c>
      <c r="E210">
        <f>INDEX('OLD Mission Enemy Waves'!K:K,MATCH('Enemy Waves'!$A210,'OLD Mission Enemy Waves'!$D:$D,0))</f>
        <v>2</v>
      </c>
      <c r="F210">
        <f>INDEX('OLD Mission Enemy Waves'!L:L,MATCH('Enemy Waves'!$A210,'OLD Mission Enemy Waves'!$D:$D,0))</f>
        <v>3</v>
      </c>
      <c r="G210">
        <f>INDEX('OLD Mission Enemy Waves'!M:M,MATCH('Enemy Waves'!$A210,'OLD Mission Enemy Waves'!$D:$D,0))</f>
        <v>3</v>
      </c>
      <c r="H210">
        <f>INDEX('OLD Mission Enemy Waves'!N:N,MATCH('Enemy Waves'!$A210,'OLD Mission Enemy Waves'!$D:$D,0))</f>
        <v>5221</v>
      </c>
      <c r="I210">
        <f t="shared" si="42"/>
        <v>5</v>
      </c>
      <c r="J210" t="str">
        <f t="array" ref="J210">IFERROR(INDEX(ePool[Enemy ID],MATCH($G210&amp;INDEX($E210:$F210,1,INDEX(Table12[],MATCH($I210,Table12[eCount],0),MATCH(J$1,Table12[#Headers],0)))&amp;INDEX(eClassWave[],MATCH($H210,eClassWave[eClassWave],0),MATCH(J$1,eClassWave[#Headers],0)),ePool[Enemy Group ID]&amp;ePool[AffinityId]&amp;ePool[eClass],0)),"")</f>
        <v>2T_r1_Earth_HorseArcher_e2</v>
      </c>
      <c r="K210" s="21" t="str">
        <f t="shared" si="43"/>
        <v xml:space="preserve">, </v>
      </c>
      <c r="L210" t="str">
        <f t="array" ref="L210">IFERROR(INDEX(ePool[Enemy ID],MATCH($G210&amp;INDEX($E210:$F210,1,INDEX(Table12[],MATCH($I210,Table12[eCount],0),MATCH(L$1,Table12[#Headers],0)))&amp;INDEX(eClassWave[],MATCH($H210,eClassWave[eClassWave],0),MATCH(L$1,eClassWave[#Headers],0)),ePool[Enemy Group ID]&amp;ePool[AffinityId]&amp;ePool[eClass],0)),"")</f>
        <v>3T_r2_Water_Wizard_e2</v>
      </c>
      <c r="M210" s="21" t="str">
        <f t="shared" si="44"/>
        <v xml:space="preserve">, </v>
      </c>
      <c r="N210" t="str">
        <f t="array" ref="N210">IFERROR(INDEX(ePool[Enemy ID],MATCH($G210&amp;INDEX($E210:$F210,1,INDEX(Table12[],MATCH($I210,Table12[eCount],0),MATCH(N$1,Table12[#Headers],0)))&amp;INDEX(eClassWave[],MATCH($H210,eClassWave[eClassWave],0),MATCH(N$1,eClassWave[#Headers],0)),ePool[Enemy Group ID]&amp;ePool[AffinityId]&amp;ePool[eClass],0)),"")</f>
        <v>4T_r1_Earth_Enchantress_e2</v>
      </c>
      <c r="O210" s="21" t="str">
        <f t="shared" si="45"/>
        <v xml:space="preserve">, </v>
      </c>
      <c r="P210" t="str">
        <f t="array" ref="P210">IFERROR(INDEX(ePool[Enemy ID],MATCH($G210&amp;INDEX($E210:$F210,1,INDEX(Table12[],MATCH($I210,Table12[eCount],0),MATCH(P$1,Table12[#Headers],0)))&amp;INDEX(eClassWave[],MATCH($H210,eClassWave[eClassWave],0),MATCH(P$1,eClassWave[#Headers],0)),ePool[Enemy Group ID]&amp;ePool[AffinityId]&amp;ePool[eClass],0)),"")</f>
        <v>3T_r2_Water_Wizard_e2</v>
      </c>
      <c r="Q210" s="21" t="str">
        <f t="shared" si="46"/>
        <v xml:space="preserve">, </v>
      </c>
      <c r="R210" t="str">
        <f t="array" ref="R210">IFERROR(INDEX(ePool[Enemy ID],MATCH($G210&amp;INDEX($E210:$F210,1,INDEX(Table12[],MATCH($I210,Table12[eCount],0),MATCH(R$1,Table12[#Headers],0)))&amp;INDEX(eClassWave[],MATCH($H210,eClassWave[eClassWave],0),MATCH(R$1,eClassWave[#Headers],0)),ePool[Enemy Group ID]&amp;ePool[AffinityId]&amp;ePool[eClass],0)),"")</f>
        <v>2T_r1_Earth_HorseArcher_e2</v>
      </c>
      <c r="S210" t="str">
        <f>IFERROR(INDEX(Table10[Size],MATCH(INDEX(Enemies!$X:$X,MATCH('Enemy Waves'!J210,Enemies!$A:$A,0)),Table10[ID],0)),"")</f>
        <v>S</v>
      </c>
      <c r="U210" t="str">
        <f>IFERROR(INDEX(Table10[Size],MATCH(INDEX(Enemies!$X:$X,MATCH('Enemy Waves'!L210,Enemies!$A:$A,0)),Table10[ID],0)),"")</f>
        <v>S</v>
      </c>
      <c r="W210" t="str">
        <f>IFERROR(INDEX(Table10[Size],MATCH(INDEX(Enemies!$X:$X,MATCH('Enemy Waves'!N210,Enemies!$A:$A,0)),Table10[ID],0)),"")</f>
        <v>S</v>
      </c>
      <c r="Y210" t="str">
        <f>IFERROR(INDEX(Table10[Size],MATCH(INDEX(Enemies!$X:$X,MATCH('Enemy Waves'!P210,Enemies!$A:$A,0)),Table10[ID],0)),"")</f>
        <v>S</v>
      </c>
      <c r="AA210" t="str">
        <f>IFERROR(INDEX(Table10[Size],MATCH(INDEX(Enemies!$X:$X,MATCH('Enemy Waves'!R210,Enemies!$A:$A,0)),Table10[ID],0)),"")</f>
        <v>S</v>
      </c>
      <c r="AB210" s="52" t="str">
        <f>IF(COUNTIF(S210:AA210,"M")&gt;2,"!!!","")&amp;IFERROR(INDEX('OLD Mission Enemy Waves'!A:A,MATCH('Enemy Waves'!A210,'OLD Mission Enemy Waves'!D:D,0)),"--")</f>
        <v>70</v>
      </c>
      <c r="AC210" s="204">
        <v>70</v>
      </c>
      <c r="AD210">
        <v>4</v>
      </c>
      <c r="AE210" t="s">
        <v>14</v>
      </c>
      <c r="AF210" s="205">
        <v>2330704</v>
      </c>
    </row>
    <row r="211" spans="1:32">
      <c r="A211" s="235">
        <v>3130711</v>
      </c>
      <c r="B211" s="1" t="str">
        <f t="shared" si="40"/>
        <v>3T_r2_Fire_EmberMage_e2, 4T_r1_Water_Mage_e2, 3T_r2_Fire_EmberMage_e2</v>
      </c>
      <c r="C211" s="60" t="str">
        <f t="shared" si="41"/>
        <v>3SSS</v>
      </c>
      <c r="E211">
        <f>INDEX('OLD Mission Enemy Waves'!K:K,MATCH('Enemy Waves'!$A211,'OLD Mission Enemy Waves'!$D:$D,0))</f>
        <v>3</v>
      </c>
      <c r="F211">
        <f>INDEX('OLD Mission Enemy Waves'!L:L,MATCH('Enemy Waves'!$A211,'OLD Mission Enemy Waves'!$D:$D,0))</f>
        <v>1</v>
      </c>
      <c r="G211">
        <f>INDEX('OLD Mission Enemy Waves'!M:M,MATCH('Enemy Waves'!$A211,'OLD Mission Enemy Waves'!$D:$D,0))</f>
        <v>3</v>
      </c>
      <c r="H211">
        <f>INDEX('OLD Mission Enemy Waves'!N:N,MATCH('Enemy Waves'!$A211,'OLD Mission Enemy Waves'!$D:$D,0))</f>
        <v>3021</v>
      </c>
      <c r="I211">
        <f t="shared" si="42"/>
        <v>3</v>
      </c>
      <c r="J211" t="str">
        <f t="array" ref="J211">IFERROR(INDEX(ePool[Enemy ID],MATCH($G211&amp;INDEX($E211:$F211,1,INDEX(Table12[],MATCH($I211,Table12[eCount],0),MATCH(J$1,Table12[#Headers],0)))&amp;INDEX(eClassWave[],MATCH($H211,eClassWave[eClassWave],0),MATCH(J$1,eClassWave[#Headers],0)),ePool[Enemy Group ID]&amp;ePool[AffinityId]&amp;ePool[eClass],0)),"")</f>
        <v>3T_r2_Fire_EmberMage_e2</v>
      </c>
      <c r="K211" s="21" t="str">
        <f t="shared" si="43"/>
        <v xml:space="preserve">, </v>
      </c>
      <c r="L211" t="str">
        <f t="array" ref="L211">IFERROR(INDEX(ePool[Enemy ID],MATCH($G211&amp;INDEX($E211:$F211,1,INDEX(Table12[],MATCH($I211,Table12[eCount],0),MATCH(L$1,Table12[#Headers],0)))&amp;INDEX(eClassWave[],MATCH($H211,eClassWave[eClassWave],0),MATCH(L$1,eClassWave[#Headers],0)),ePool[Enemy Group ID]&amp;ePool[AffinityId]&amp;ePool[eClass],0)),"")</f>
        <v>4T_r1_Water_Mage_e2</v>
      </c>
      <c r="M211" s="21" t="str">
        <f t="shared" si="44"/>
        <v xml:space="preserve">, </v>
      </c>
      <c r="N211" t="str">
        <f t="array" ref="N211">IFERROR(INDEX(ePool[Enemy ID],MATCH($G211&amp;INDEX($E211:$F211,1,INDEX(Table12[],MATCH($I211,Table12[eCount],0),MATCH(N$1,Table12[#Headers],0)))&amp;INDEX(eClassWave[],MATCH($H211,eClassWave[eClassWave],0),MATCH(N$1,eClassWave[#Headers],0)),ePool[Enemy Group ID]&amp;ePool[AffinityId]&amp;ePool[eClass],0)),"")</f>
        <v>3T_r2_Fire_EmberMage_e2</v>
      </c>
      <c r="O211" s="21" t="str">
        <f t="shared" si="45"/>
        <v/>
      </c>
      <c r="P211" t="str">
        <f t="array" ref="P211">IFERROR(INDEX(ePool[Enemy ID],MATCH($G211&amp;INDEX($E211:$F211,1,INDEX(Table12[],MATCH($I211,Table12[eCount],0),MATCH(P$1,Table12[#Headers],0)))&amp;INDEX(eClassWave[],MATCH($H211,eClassWave[eClassWave],0),MATCH(P$1,eClassWave[#Headers],0)),ePool[Enemy Group ID]&amp;ePool[AffinityId]&amp;ePool[eClass],0)),"")</f>
        <v/>
      </c>
      <c r="Q211" s="21" t="str">
        <f t="shared" si="46"/>
        <v/>
      </c>
      <c r="R211" t="str">
        <f t="array" ref="R211">IFERROR(INDEX(ePool[Enemy ID],MATCH($G211&amp;INDEX($E211:$F211,1,INDEX(Table12[],MATCH($I211,Table12[eCount],0),MATCH(R$1,Table12[#Headers],0)))&amp;INDEX(eClassWave[],MATCH($H211,eClassWave[eClassWave],0),MATCH(R$1,eClassWave[#Headers],0)),ePool[Enemy Group ID]&amp;ePool[AffinityId]&amp;ePool[eClass],0)),"")</f>
        <v/>
      </c>
      <c r="S211" t="str">
        <f>IFERROR(INDEX(Table10[Size],MATCH(INDEX(Enemies!$X:$X,MATCH('Enemy Waves'!J211,Enemies!$A:$A,0)),Table10[ID],0)),"")</f>
        <v>S</v>
      </c>
      <c r="U211" t="str">
        <f>IFERROR(INDEX(Table10[Size],MATCH(INDEX(Enemies!$X:$X,MATCH('Enemy Waves'!L211,Enemies!$A:$A,0)),Table10[ID],0)),"")</f>
        <v>S</v>
      </c>
      <c r="W211" t="str">
        <f>IFERROR(INDEX(Table10[Size],MATCH(INDEX(Enemies!$X:$X,MATCH('Enemy Waves'!N211,Enemies!$A:$A,0)),Table10[ID],0)),"")</f>
        <v>S</v>
      </c>
      <c r="Y211" t="str">
        <f>IFERROR(INDEX(Table10[Size],MATCH(INDEX(Enemies!$X:$X,MATCH('Enemy Waves'!P211,Enemies!$A:$A,0)),Table10[ID],0)),"")</f>
        <v/>
      </c>
      <c r="AA211" t="str">
        <f>IFERROR(INDEX(Table10[Size],MATCH(INDEX(Enemies!$X:$X,MATCH('Enemy Waves'!R211,Enemies!$A:$A,0)),Table10[ID],0)),"")</f>
        <v/>
      </c>
      <c r="AB211" s="52" t="str">
        <f>IF(COUNTIF(S211:AA211,"M")&gt;2,"!!!","")&amp;IFERROR(INDEX('OLD Mission Enemy Waves'!A:A,MATCH('Enemy Waves'!A211,'OLD Mission Enemy Waves'!D:D,0)),"--")</f>
        <v>71</v>
      </c>
      <c r="AC211" s="87">
        <v>71</v>
      </c>
      <c r="AD211">
        <v>1</v>
      </c>
      <c r="AE211" t="s">
        <v>14</v>
      </c>
      <c r="AF211" s="205">
        <v>3130711</v>
      </c>
    </row>
    <row r="212" spans="1:32">
      <c r="A212" s="235">
        <v>3130712</v>
      </c>
      <c r="B212" s="1" t="str">
        <f t="shared" si="40"/>
        <v>2T_r1_Fire_Knight_e2, 2T_r1_Water_Reaver_e2, 2T_r1_Fire_Knight_e2</v>
      </c>
      <c r="C212" s="60" t="str">
        <f t="shared" si="41"/>
        <v>3MSM</v>
      </c>
      <c r="E212">
        <f>INDEX('OLD Mission Enemy Waves'!K:K,MATCH('Enemy Waves'!$A212,'OLD Mission Enemy Waves'!$D:$D,0))</f>
        <v>3</v>
      </c>
      <c r="F212">
        <f>INDEX('OLD Mission Enemy Waves'!L:L,MATCH('Enemy Waves'!$A212,'OLD Mission Enemy Waves'!$D:$D,0))</f>
        <v>1</v>
      </c>
      <c r="G212">
        <f>INDEX('OLD Mission Enemy Waves'!M:M,MATCH('Enemy Waves'!$A212,'OLD Mission Enemy Waves'!$D:$D,0))</f>
        <v>3</v>
      </c>
      <c r="H212">
        <f>INDEX('OLD Mission Enemy Waves'!N:N,MATCH('Enemy Waves'!$A212,'OLD Mission Enemy Waves'!$D:$D,0))</f>
        <v>3300</v>
      </c>
      <c r="I212">
        <f t="shared" si="42"/>
        <v>3</v>
      </c>
      <c r="J212" t="str">
        <f t="array" ref="J212">IFERROR(INDEX(ePool[Enemy ID],MATCH($G212&amp;INDEX($E212:$F212,1,INDEX(Table12[],MATCH($I212,Table12[eCount],0),MATCH(J$1,Table12[#Headers],0)))&amp;INDEX(eClassWave[],MATCH($H212,eClassWave[eClassWave],0),MATCH(J$1,eClassWave[#Headers],0)),ePool[Enemy Group ID]&amp;ePool[AffinityId]&amp;ePool[eClass],0)),"")</f>
        <v>2T_r1_Fire_Knight_e2</v>
      </c>
      <c r="K212" s="21" t="str">
        <f t="shared" si="43"/>
        <v xml:space="preserve">, </v>
      </c>
      <c r="L212" t="str">
        <f t="array" ref="L212">IFERROR(INDEX(ePool[Enemy ID],MATCH($G212&amp;INDEX($E212:$F212,1,INDEX(Table12[],MATCH($I212,Table12[eCount],0),MATCH(L$1,Table12[#Headers],0)))&amp;INDEX(eClassWave[],MATCH($H212,eClassWave[eClassWave],0),MATCH(L$1,eClassWave[#Headers],0)),ePool[Enemy Group ID]&amp;ePool[AffinityId]&amp;ePool[eClass],0)),"")</f>
        <v>2T_r1_Water_Reaver_e2</v>
      </c>
      <c r="M212" s="21" t="str">
        <f t="shared" si="44"/>
        <v xml:space="preserve">, </v>
      </c>
      <c r="N212" t="str">
        <f t="array" ref="N212">IFERROR(INDEX(ePool[Enemy ID],MATCH($G212&amp;INDEX($E212:$F212,1,INDEX(Table12[],MATCH($I212,Table12[eCount],0),MATCH(N$1,Table12[#Headers],0)))&amp;INDEX(eClassWave[],MATCH($H212,eClassWave[eClassWave],0),MATCH(N$1,eClassWave[#Headers],0)),ePool[Enemy Group ID]&amp;ePool[AffinityId]&amp;ePool[eClass],0)),"")</f>
        <v>2T_r1_Fire_Knight_e2</v>
      </c>
      <c r="O212" s="21" t="str">
        <f t="shared" si="45"/>
        <v/>
      </c>
      <c r="P212" t="str">
        <f t="array" ref="P212">IFERROR(INDEX(ePool[Enemy ID],MATCH($G212&amp;INDEX($E212:$F212,1,INDEX(Table12[],MATCH($I212,Table12[eCount],0),MATCH(P$1,Table12[#Headers],0)))&amp;INDEX(eClassWave[],MATCH($H212,eClassWave[eClassWave],0),MATCH(P$1,eClassWave[#Headers],0)),ePool[Enemy Group ID]&amp;ePool[AffinityId]&amp;ePool[eClass],0)),"")</f>
        <v/>
      </c>
      <c r="Q212" s="21" t="str">
        <f t="shared" si="46"/>
        <v/>
      </c>
      <c r="R212" t="str">
        <f t="array" ref="R212">IFERROR(INDEX(ePool[Enemy ID],MATCH($G212&amp;INDEX($E212:$F212,1,INDEX(Table12[],MATCH($I212,Table12[eCount],0),MATCH(R$1,Table12[#Headers],0)))&amp;INDEX(eClassWave[],MATCH($H212,eClassWave[eClassWave],0),MATCH(R$1,eClassWave[#Headers],0)),ePool[Enemy Group ID]&amp;ePool[AffinityId]&amp;ePool[eClass],0)),"")</f>
        <v/>
      </c>
      <c r="S212" t="str">
        <f>IFERROR(INDEX(Table10[Size],MATCH(INDEX(Enemies!$X:$X,MATCH('Enemy Waves'!J212,Enemies!$A:$A,0)),Table10[ID],0)),"")</f>
        <v>M</v>
      </c>
      <c r="U212" t="str">
        <f>IFERROR(INDEX(Table10[Size],MATCH(INDEX(Enemies!$X:$X,MATCH('Enemy Waves'!L212,Enemies!$A:$A,0)),Table10[ID],0)),"")</f>
        <v>S</v>
      </c>
      <c r="W212" t="str">
        <f>IFERROR(INDEX(Table10[Size],MATCH(INDEX(Enemies!$X:$X,MATCH('Enemy Waves'!N212,Enemies!$A:$A,0)),Table10[ID],0)),"")</f>
        <v>M</v>
      </c>
      <c r="Y212" t="str">
        <f>IFERROR(INDEX(Table10[Size],MATCH(INDEX(Enemies!$X:$X,MATCH('Enemy Waves'!P212,Enemies!$A:$A,0)),Table10[ID],0)),"")</f>
        <v/>
      </c>
      <c r="AA212" t="str">
        <f>IFERROR(INDEX(Table10[Size],MATCH(INDEX(Enemies!$X:$X,MATCH('Enemy Waves'!R212,Enemies!$A:$A,0)),Table10[ID],0)),"")</f>
        <v/>
      </c>
      <c r="AB212" s="52" t="str">
        <f>IF(COUNTIF(S212:AA212,"M")&gt;2,"!!!","")&amp;IFERROR(INDEX('OLD Mission Enemy Waves'!A:A,MATCH('Enemy Waves'!A212,'OLD Mission Enemy Waves'!D:D,0)),"--")</f>
        <v>71</v>
      </c>
      <c r="AC212" s="204">
        <v>71</v>
      </c>
      <c r="AD212">
        <v>2</v>
      </c>
      <c r="AE212" t="s">
        <v>14</v>
      </c>
      <c r="AF212" s="205">
        <v>3130712</v>
      </c>
    </row>
    <row r="213" spans="1:32">
      <c r="A213" s="235">
        <v>3130713</v>
      </c>
      <c r="B213" s="1" t="str">
        <f t="shared" si="40"/>
        <v>3T_r2_Fire_EmberMage_e2, 4T_r1_Water_Mage_e2, 3T_r2_Fire_EmberMage_e2</v>
      </c>
      <c r="C213" s="60" t="str">
        <f t="shared" si="41"/>
        <v>3SSS</v>
      </c>
      <c r="E213">
        <f>INDEX('OLD Mission Enemy Waves'!K:K,MATCH('Enemy Waves'!$A213,'OLD Mission Enemy Waves'!$D:$D,0))</f>
        <v>3</v>
      </c>
      <c r="F213">
        <f>INDEX('OLD Mission Enemy Waves'!L:L,MATCH('Enemy Waves'!$A213,'OLD Mission Enemy Waves'!$D:$D,0))</f>
        <v>1</v>
      </c>
      <c r="G213">
        <f>INDEX('OLD Mission Enemy Waves'!M:M,MATCH('Enemy Waves'!$A213,'OLD Mission Enemy Waves'!$D:$D,0))</f>
        <v>3</v>
      </c>
      <c r="H213">
        <f>INDEX('OLD Mission Enemy Waves'!N:N,MATCH('Enemy Waves'!$A213,'OLD Mission Enemy Waves'!$D:$D,0))</f>
        <v>3021</v>
      </c>
      <c r="I213">
        <f t="shared" si="42"/>
        <v>3</v>
      </c>
      <c r="J213" t="str">
        <f t="array" ref="J213">IFERROR(INDEX(ePool[Enemy ID],MATCH($G213&amp;INDEX($E213:$F213,1,INDEX(Table12[],MATCH($I213,Table12[eCount],0),MATCH(J$1,Table12[#Headers],0)))&amp;INDEX(eClassWave[],MATCH($H213,eClassWave[eClassWave],0),MATCH(J$1,eClassWave[#Headers],0)),ePool[Enemy Group ID]&amp;ePool[AffinityId]&amp;ePool[eClass],0)),"")</f>
        <v>3T_r2_Fire_EmberMage_e2</v>
      </c>
      <c r="K213" s="21" t="str">
        <f t="shared" si="43"/>
        <v xml:space="preserve">, </v>
      </c>
      <c r="L213" t="str">
        <f t="array" ref="L213">IFERROR(INDEX(ePool[Enemy ID],MATCH($G213&amp;INDEX($E213:$F213,1,INDEX(Table12[],MATCH($I213,Table12[eCount],0),MATCH(L$1,Table12[#Headers],0)))&amp;INDEX(eClassWave[],MATCH($H213,eClassWave[eClassWave],0),MATCH(L$1,eClassWave[#Headers],0)),ePool[Enemy Group ID]&amp;ePool[AffinityId]&amp;ePool[eClass],0)),"")</f>
        <v>4T_r1_Water_Mage_e2</v>
      </c>
      <c r="M213" s="21" t="str">
        <f t="shared" si="44"/>
        <v xml:space="preserve">, </v>
      </c>
      <c r="N213" t="str">
        <f t="array" ref="N213">IFERROR(INDEX(ePool[Enemy ID],MATCH($G213&amp;INDEX($E213:$F213,1,INDEX(Table12[],MATCH($I213,Table12[eCount],0),MATCH(N$1,Table12[#Headers],0)))&amp;INDEX(eClassWave[],MATCH($H213,eClassWave[eClassWave],0),MATCH(N$1,eClassWave[#Headers],0)),ePool[Enemy Group ID]&amp;ePool[AffinityId]&amp;ePool[eClass],0)),"")</f>
        <v>3T_r2_Fire_EmberMage_e2</v>
      </c>
      <c r="O213" s="21" t="str">
        <f t="shared" si="45"/>
        <v/>
      </c>
      <c r="P213" t="str">
        <f t="array" ref="P213">IFERROR(INDEX(ePool[Enemy ID],MATCH($G213&amp;INDEX($E213:$F213,1,INDEX(Table12[],MATCH($I213,Table12[eCount],0),MATCH(P$1,Table12[#Headers],0)))&amp;INDEX(eClassWave[],MATCH($H213,eClassWave[eClassWave],0),MATCH(P$1,eClassWave[#Headers],0)),ePool[Enemy Group ID]&amp;ePool[AffinityId]&amp;ePool[eClass],0)),"")</f>
        <v/>
      </c>
      <c r="Q213" s="21" t="str">
        <f t="shared" si="46"/>
        <v/>
      </c>
      <c r="R213" t="str">
        <f t="array" ref="R213">IFERROR(INDEX(ePool[Enemy ID],MATCH($G213&amp;INDEX($E213:$F213,1,INDEX(Table12[],MATCH($I213,Table12[eCount],0),MATCH(R$1,Table12[#Headers],0)))&amp;INDEX(eClassWave[],MATCH($H213,eClassWave[eClassWave],0),MATCH(R$1,eClassWave[#Headers],0)),ePool[Enemy Group ID]&amp;ePool[AffinityId]&amp;ePool[eClass],0)),"")</f>
        <v/>
      </c>
      <c r="S213" t="str">
        <f>IFERROR(INDEX(Table10[Size],MATCH(INDEX(Enemies!$X:$X,MATCH('Enemy Waves'!J213,Enemies!$A:$A,0)),Table10[ID],0)),"")</f>
        <v>S</v>
      </c>
      <c r="U213" t="str">
        <f>IFERROR(INDEX(Table10[Size],MATCH(INDEX(Enemies!$X:$X,MATCH('Enemy Waves'!L213,Enemies!$A:$A,0)),Table10[ID],0)),"")</f>
        <v>S</v>
      </c>
      <c r="W213" t="str">
        <f>IFERROR(INDEX(Table10[Size],MATCH(INDEX(Enemies!$X:$X,MATCH('Enemy Waves'!N213,Enemies!$A:$A,0)),Table10[ID],0)),"")</f>
        <v>S</v>
      </c>
      <c r="Y213" t="str">
        <f>IFERROR(INDEX(Table10[Size],MATCH(INDEX(Enemies!$X:$X,MATCH('Enemy Waves'!P213,Enemies!$A:$A,0)),Table10[ID],0)),"")</f>
        <v/>
      </c>
      <c r="AA213" t="str">
        <f>IFERROR(INDEX(Table10[Size],MATCH(INDEX(Enemies!$X:$X,MATCH('Enemy Waves'!R213,Enemies!$A:$A,0)),Table10[ID],0)),"")</f>
        <v/>
      </c>
      <c r="AB213" s="52" t="str">
        <f>IF(COUNTIF(S213:AA213,"M")&gt;2,"!!!","")&amp;IFERROR(INDEX('OLD Mission Enemy Waves'!A:A,MATCH('Enemy Waves'!A213,'OLD Mission Enemy Waves'!D:D,0)),"--")</f>
        <v>71</v>
      </c>
      <c r="AC213" s="204">
        <v>71</v>
      </c>
      <c r="AD213">
        <v>3</v>
      </c>
      <c r="AE213" t="s">
        <v>14</v>
      </c>
      <c r="AF213" s="205">
        <v>3130713</v>
      </c>
    </row>
    <row r="214" spans="1:32">
      <c r="A214" s="235">
        <v>3130721</v>
      </c>
      <c r="B214" s="1" t="str">
        <f t="shared" si="40"/>
        <v>3T_r2_Fire_EmberMage_e2, 4T_r1_Water_Mage_e2, 3T_r2_Fire_EmberMage_e2</v>
      </c>
      <c r="C214" s="60" t="str">
        <f t="shared" si="41"/>
        <v>3SSS</v>
      </c>
      <c r="E214">
        <f>INDEX('OLD Mission Enemy Waves'!K:K,MATCH('Enemy Waves'!$A214,'OLD Mission Enemy Waves'!$D:$D,0))</f>
        <v>3</v>
      </c>
      <c r="F214">
        <f>INDEX('OLD Mission Enemy Waves'!L:L,MATCH('Enemy Waves'!$A214,'OLD Mission Enemy Waves'!$D:$D,0))</f>
        <v>1</v>
      </c>
      <c r="G214">
        <f>INDEX('OLD Mission Enemy Waves'!M:M,MATCH('Enemy Waves'!$A214,'OLD Mission Enemy Waves'!$D:$D,0))</f>
        <v>3</v>
      </c>
      <c r="H214">
        <f>INDEX('OLD Mission Enemy Waves'!N:N,MATCH('Enemy Waves'!$A214,'OLD Mission Enemy Waves'!$D:$D,0))</f>
        <v>3021</v>
      </c>
      <c r="I214">
        <f t="shared" si="42"/>
        <v>3</v>
      </c>
      <c r="J214" t="str">
        <f t="array" ref="J214">IFERROR(INDEX(ePool[Enemy ID],MATCH($G214&amp;INDEX($E214:$F214,1,INDEX(Table12[],MATCH($I214,Table12[eCount],0),MATCH(J$1,Table12[#Headers],0)))&amp;INDEX(eClassWave[],MATCH($H214,eClassWave[eClassWave],0),MATCH(J$1,eClassWave[#Headers],0)),ePool[Enemy Group ID]&amp;ePool[AffinityId]&amp;ePool[eClass],0)),"")</f>
        <v>3T_r2_Fire_EmberMage_e2</v>
      </c>
      <c r="K214" s="21" t="str">
        <f t="shared" si="43"/>
        <v xml:space="preserve">, </v>
      </c>
      <c r="L214" t="str">
        <f t="array" ref="L214">IFERROR(INDEX(ePool[Enemy ID],MATCH($G214&amp;INDEX($E214:$F214,1,INDEX(Table12[],MATCH($I214,Table12[eCount],0),MATCH(L$1,Table12[#Headers],0)))&amp;INDEX(eClassWave[],MATCH($H214,eClassWave[eClassWave],0),MATCH(L$1,eClassWave[#Headers],0)),ePool[Enemy Group ID]&amp;ePool[AffinityId]&amp;ePool[eClass],0)),"")</f>
        <v>4T_r1_Water_Mage_e2</v>
      </c>
      <c r="M214" s="21" t="str">
        <f t="shared" si="44"/>
        <v xml:space="preserve">, </v>
      </c>
      <c r="N214" t="str">
        <f t="array" ref="N214">IFERROR(INDEX(ePool[Enemy ID],MATCH($G214&amp;INDEX($E214:$F214,1,INDEX(Table12[],MATCH($I214,Table12[eCount],0),MATCH(N$1,Table12[#Headers],0)))&amp;INDEX(eClassWave[],MATCH($H214,eClassWave[eClassWave],0),MATCH(N$1,eClassWave[#Headers],0)),ePool[Enemy Group ID]&amp;ePool[AffinityId]&amp;ePool[eClass],0)),"")</f>
        <v>3T_r2_Fire_EmberMage_e2</v>
      </c>
      <c r="O214" s="21" t="str">
        <f t="shared" si="45"/>
        <v/>
      </c>
      <c r="P214" t="str">
        <f t="array" ref="P214">IFERROR(INDEX(ePool[Enemy ID],MATCH($G214&amp;INDEX($E214:$F214,1,INDEX(Table12[],MATCH($I214,Table12[eCount],0),MATCH(P$1,Table12[#Headers],0)))&amp;INDEX(eClassWave[],MATCH($H214,eClassWave[eClassWave],0),MATCH(P$1,eClassWave[#Headers],0)),ePool[Enemy Group ID]&amp;ePool[AffinityId]&amp;ePool[eClass],0)),"")</f>
        <v/>
      </c>
      <c r="Q214" s="21" t="str">
        <f t="shared" si="46"/>
        <v/>
      </c>
      <c r="R214" t="str">
        <f t="array" ref="R214">IFERROR(INDEX(ePool[Enemy ID],MATCH($G214&amp;INDEX($E214:$F214,1,INDEX(Table12[],MATCH($I214,Table12[eCount],0),MATCH(R$1,Table12[#Headers],0)))&amp;INDEX(eClassWave[],MATCH($H214,eClassWave[eClassWave],0),MATCH(R$1,eClassWave[#Headers],0)),ePool[Enemy Group ID]&amp;ePool[AffinityId]&amp;ePool[eClass],0)),"")</f>
        <v/>
      </c>
      <c r="S214" t="str">
        <f>IFERROR(INDEX(Table10[Size],MATCH(INDEX(Enemies!$X:$X,MATCH('Enemy Waves'!J214,Enemies!$A:$A,0)),Table10[ID],0)),"")</f>
        <v>S</v>
      </c>
      <c r="U214" t="str">
        <f>IFERROR(INDEX(Table10[Size],MATCH(INDEX(Enemies!$X:$X,MATCH('Enemy Waves'!L214,Enemies!$A:$A,0)),Table10[ID],0)),"")</f>
        <v>S</v>
      </c>
      <c r="W214" t="str">
        <f>IFERROR(INDEX(Table10[Size],MATCH(INDEX(Enemies!$X:$X,MATCH('Enemy Waves'!N214,Enemies!$A:$A,0)),Table10[ID],0)),"")</f>
        <v>S</v>
      </c>
      <c r="Y214" t="str">
        <f>IFERROR(INDEX(Table10[Size],MATCH(INDEX(Enemies!$X:$X,MATCH('Enemy Waves'!P214,Enemies!$A:$A,0)),Table10[ID],0)),"")</f>
        <v/>
      </c>
      <c r="AA214" t="str">
        <f>IFERROR(INDEX(Table10[Size],MATCH(INDEX(Enemies!$X:$X,MATCH('Enemy Waves'!R214,Enemies!$A:$A,0)),Table10[ID],0)),"")</f>
        <v/>
      </c>
      <c r="AB214" s="52" t="str">
        <f>IF(COUNTIF(S214:AA214,"M")&gt;2,"!!!","")&amp;IFERROR(INDEX('OLD Mission Enemy Waves'!A:A,MATCH('Enemy Waves'!A214,'OLD Mission Enemy Waves'!D:D,0)),"--")</f>
        <v>72</v>
      </c>
      <c r="AC214" s="87">
        <v>72</v>
      </c>
      <c r="AD214">
        <v>1</v>
      </c>
      <c r="AE214" t="s">
        <v>14</v>
      </c>
      <c r="AF214" s="205">
        <v>3130721</v>
      </c>
    </row>
    <row r="215" spans="1:32">
      <c r="A215" s="235">
        <v>3130722</v>
      </c>
      <c r="B215" s="1" t="str">
        <f t="shared" si="40"/>
        <v>2T_r1_Water_Reaver_e2, 3T_r2_Fire_EmberMage_e2, 4T_r1_Water_Mage_e2, 3T_r2_Fire_EmberMage_e2, 2T_r1_Water_Reaver_e2</v>
      </c>
      <c r="C215" s="60" t="str">
        <f t="shared" si="41"/>
        <v>5SSSSS</v>
      </c>
      <c r="E215">
        <f>INDEX('OLD Mission Enemy Waves'!K:K,MATCH('Enemy Waves'!$A215,'OLD Mission Enemy Waves'!$D:$D,0))</f>
        <v>3</v>
      </c>
      <c r="F215">
        <f>INDEX('OLD Mission Enemy Waves'!L:L,MATCH('Enemy Waves'!$A215,'OLD Mission Enemy Waves'!$D:$D,0))</f>
        <v>1</v>
      </c>
      <c r="G215">
        <f>INDEX('OLD Mission Enemy Waves'!M:M,MATCH('Enemy Waves'!$A215,'OLD Mission Enemy Waves'!$D:$D,0))</f>
        <v>3</v>
      </c>
      <c r="H215">
        <f>INDEX('OLD Mission Enemy Waves'!N:N,MATCH('Enemy Waves'!$A215,'OLD Mission Enemy Waves'!$D:$D,0))</f>
        <v>5221</v>
      </c>
      <c r="I215">
        <f t="shared" si="42"/>
        <v>5</v>
      </c>
      <c r="J215" t="str">
        <f t="array" ref="J215">IFERROR(INDEX(ePool[Enemy ID],MATCH($G215&amp;INDEX($E215:$F215,1,INDEX(Table12[],MATCH($I215,Table12[eCount],0),MATCH(J$1,Table12[#Headers],0)))&amp;INDEX(eClassWave[],MATCH($H215,eClassWave[eClassWave],0),MATCH(J$1,eClassWave[#Headers],0)),ePool[Enemy Group ID]&amp;ePool[AffinityId]&amp;ePool[eClass],0)),"")</f>
        <v>2T_r1_Water_Reaver_e2</v>
      </c>
      <c r="K215" s="21" t="str">
        <f t="shared" si="43"/>
        <v xml:space="preserve">, </v>
      </c>
      <c r="L215" t="str">
        <f t="array" ref="L215">IFERROR(INDEX(ePool[Enemy ID],MATCH($G215&amp;INDEX($E215:$F215,1,INDEX(Table12[],MATCH($I215,Table12[eCount],0),MATCH(L$1,Table12[#Headers],0)))&amp;INDEX(eClassWave[],MATCH($H215,eClassWave[eClassWave],0),MATCH(L$1,eClassWave[#Headers],0)),ePool[Enemy Group ID]&amp;ePool[AffinityId]&amp;ePool[eClass],0)),"")</f>
        <v>3T_r2_Fire_EmberMage_e2</v>
      </c>
      <c r="M215" s="21" t="str">
        <f t="shared" si="44"/>
        <v xml:space="preserve">, </v>
      </c>
      <c r="N215" t="str">
        <f t="array" ref="N215">IFERROR(INDEX(ePool[Enemy ID],MATCH($G215&amp;INDEX($E215:$F215,1,INDEX(Table12[],MATCH($I215,Table12[eCount],0),MATCH(N$1,Table12[#Headers],0)))&amp;INDEX(eClassWave[],MATCH($H215,eClassWave[eClassWave],0),MATCH(N$1,eClassWave[#Headers],0)),ePool[Enemy Group ID]&amp;ePool[AffinityId]&amp;ePool[eClass],0)),"")</f>
        <v>4T_r1_Water_Mage_e2</v>
      </c>
      <c r="O215" s="21" t="str">
        <f t="shared" si="45"/>
        <v xml:space="preserve">, </v>
      </c>
      <c r="P215" t="str">
        <f t="array" ref="P215">IFERROR(INDEX(ePool[Enemy ID],MATCH($G215&amp;INDEX($E215:$F215,1,INDEX(Table12[],MATCH($I215,Table12[eCount],0),MATCH(P$1,Table12[#Headers],0)))&amp;INDEX(eClassWave[],MATCH($H215,eClassWave[eClassWave],0),MATCH(P$1,eClassWave[#Headers],0)),ePool[Enemy Group ID]&amp;ePool[AffinityId]&amp;ePool[eClass],0)),"")</f>
        <v>3T_r2_Fire_EmberMage_e2</v>
      </c>
      <c r="Q215" s="21" t="str">
        <f t="shared" si="46"/>
        <v xml:space="preserve">, </v>
      </c>
      <c r="R215" t="str">
        <f t="array" ref="R215">IFERROR(INDEX(ePool[Enemy ID],MATCH($G215&amp;INDEX($E215:$F215,1,INDEX(Table12[],MATCH($I215,Table12[eCount],0),MATCH(R$1,Table12[#Headers],0)))&amp;INDEX(eClassWave[],MATCH($H215,eClassWave[eClassWave],0),MATCH(R$1,eClassWave[#Headers],0)),ePool[Enemy Group ID]&amp;ePool[AffinityId]&amp;ePool[eClass],0)),"")</f>
        <v>2T_r1_Water_Reaver_e2</v>
      </c>
      <c r="S215" t="str">
        <f>IFERROR(INDEX(Table10[Size],MATCH(INDEX(Enemies!$X:$X,MATCH('Enemy Waves'!J215,Enemies!$A:$A,0)),Table10[ID],0)),"")</f>
        <v>S</v>
      </c>
      <c r="U215" t="str">
        <f>IFERROR(INDEX(Table10[Size],MATCH(INDEX(Enemies!$X:$X,MATCH('Enemy Waves'!L215,Enemies!$A:$A,0)),Table10[ID],0)),"")</f>
        <v>S</v>
      </c>
      <c r="W215" t="str">
        <f>IFERROR(INDEX(Table10[Size],MATCH(INDEX(Enemies!$X:$X,MATCH('Enemy Waves'!N215,Enemies!$A:$A,0)),Table10[ID],0)),"")</f>
        <v>S</v>
      </c>
      <c r="Y215" t="str">
        <f>IFERROR(INDEX(Table10[Size],MATCH(INDEX(Enemies!$X:$X,MATCH('Enemy Waves'!P215,Enemies!$A:$A,0)),Table10[ID],0)),"")</f>
        <v>S</v>
      </c>
      <c r="AA215" t="str">
        <f>IFERROR(INDEX(Table10[Size],MATCH(INDEX(Enemies!$X:$X,MATCH('Enemy Waves'!R215,Enemies!$A:$A,0)),Table10[ID],0)),"")</f>
        <v>S</v>
      </c>
      <c r="AB215" s="52" t="str">
        <f>IF(COUNTIF(S215:AA215,"M")&gt;2,"!!!","")&amp;IFERROR(INDEX('OLD Mission Enemy Waves'!A:A,MATCH('Enemy Waves'!A215,'OLD Mission Enemy Waves'!D:D,0)),"--")</f>
        <v>72</v>
      </c>
      <c r="AC215" s="204">
        <v>72</v>
      </c>
      <c r="AD215">
        <v>2</v>
      </c>
      <c r="AE215" t="s">
        <v>14</v>
      </c>
      <c r="AF215" s="205">
        <v>3130722</v>
      </c>
    </row>
    <row r="216" spans="1:32">
      <c r="A216" s="235">
        <v>3130723</v>
      </c>
      <c r="B216" s="1" t="str">
        <f t="shared" ref="B216:B279" si="47">CONCATENATE(J216,K216,L216,M216,N216,O216,P216,Q216,R216)</f>
        <v>3T_r2_Fire_EmberMage_e2, 3T_r2_Water_Wizard_e2, 3T_r2_Fire_EmberMage_e2</v>
      </c>
      <c r="C216" s="60" t="str">
        <f t="shared" ref="C216:C279" si="48">I216&amp;S216&amp;U216&amp;W216&amp;Y216&amp;AA216</f>
        <v>3SSS</v>
      </c>
      <c r="E216">
        <f>INDEX('OLD Mission Enemy Waves'!K:K,MATCH('Enemy Waves'!$A216,'OLD Mission Enemy Waves'!$D:$D,0))</f>
        <v>3</v>
      </c>
      <c r="F216">
        <f>INDEX('OLD Mission Enemy Waves'!L:L,MATCH('Enemy Waves'!$A216,'OLD Mission Enemy Waves'!$D:$D,0))</f>
        <v>1</v>
      </c>
      <c r="G216">
        <f>INDEX('OLD Mission Enemy Waves'!M:M,MATCH('Enemy Waves'!$A216,'OLD Mission Enemy Waves'!$D:$D,0))</f>
        <v>3</v>
      </c>
      <c r="H216">
        <f>INDEX('OLD Mission Enemy Waves'!N:N,MATCH('Enemy Waves'!$A216,'OLD Mission Enemy Waves'!$D:$D,0))</f>
        <v>3030</v>
      </c>
      <c r="I216">
        <f t="shared" ref="I216:I279" si="49">INT(LEFT(H216,1))</f>
        <v>3</v>
      </c>
      <c r="J216" t="str">
        <f t="array" ref="J216">IFERROR(INDEX(ePool[Enemy ID],MATCH($G216&amp;INDEX($E216:$F216,1,INDEX(Table12[],MATCH($I216,Table12[eCount],0),MATCH(J$1,Table12[#Headers],0)))&amp;INDEX(eClassWave[],MATCH($H216,eClassWave[eClassWave],0),MATCH(J$1,eClassWave[#Headers],0)),ePool[Enemy Group ID]&amp;ePool[AffinityId]&amp;ePool[eClass],0)),"")</f>
        <v>3T_r2_Fire_EmberMage_e2</v>
      </c>
      <c r="K216" s="21" t="str">
        <f t="shared" ref="K216:K279" si="50">IF(L216="","",", ")</f>
        <v xml:space="preserve">, </v>
      </c>
      <c r="L216" t="str">
        <f t="array" ref="L216">IFERROR(INDEX(ePool[Enemy ID],MATCH($G216&amp;INDEX($E216:$F216,1,INDEX(Table12[],MATCH($I216,Table12[eCount],0),MATCH(L$1,Table12[#Headers],0)))&amp;INDEX(eClassWave[],MATCH($H216,eClassWave[eClassWave],0),MATCH(L$1,eClassWave[#Headers],0)),ePool[Enemy Group ID]&amp;ePool[AffinityId]&amp;ePool[eClass],0)),"")</f>
        <v>3T_r2_Water_Wizard_e2</v>
      </c>
      <c r="M216" s="21" t="str">
        <f t="shared" ref="M216:M279" si="51">IF(N216="","",", ")</f>
        <v xml:space="preserve">, </v>
      </c>
      <c r="N216" t="str">
        <f t="array" ref="N216">IFERROR(INDEX(ePool[Enemy ID],MATCH($G216&amp;INDEX($E216:$F216,1,INDEX(Table12[],MATCH($I216,Table12[eCount],0),MATCH(N$1,Table12[#Headers],0)))&amp;INDEX(eClassWave[],MATCH($H216,eClassWave[eClassWave],0),MATCH(N$1,eClassWave[#Headers],0)),ePool[Enemy Group ID]&amp;ePool[AffinityId]&amp;ePool[eClass],0)),"")</f>
        <v>3T_r2_Fire_EmberMage_e2</v>
      </c>
      <c r="O216" s="21" t="str">
        <f t="shared" ref="O216:O279" si="52">IF(P216="","",", ")</f>
        <v/>
      </c>
      <c r="P216" t="str">
        <f t="array" ref="P216">IFERROR(INDEX(ePool[Enemy ID],MATCH($G216&amp;INDEX($E216:$F216,1,INDEX(Table12[],MATCH($I216,Table12[eCount],0),MATCH(P$1,Table12[#Headers],0)))&amp;INDEX(eClassWave[],MATCH($H216,eClassWave[eClassWave],0),MATCH(P$1,eClassWave[#Headers],0)),ePool[Enemy Group ID]&amp;ePool[AffinityId]&amp;ePool[eClass],0)),"")</f>
        <v/>
      </c>
      <c r="Q216" s="21" t="str">
        <f t="shared" ref="Q216:Q279" si="53">IF(R216="","",", ")</f>
        <v/>
      </c>
      <c r="R216" t="str">
        <f t="array" ref="R216">IFERROR(INDEX(ePool[Enemy ID],MATCH($G216&amp;INDEX($E216:$F216,1,INDEX(Table12[],MATCH($I216,Table12[eCount],0),MATCH(R$1,Table12[#Headers],0)))&amp;INDEX(eClassWave[],MATCH($H216,eClassWave[eClassWave],0),MATCH(R$1,eClassWave[#Headers],0)),ePool[Enemy Group ID]&amp;ePool[AffinityId]&amp;ePool[eClass],0)),"")</f>
        <v/>
      </c>
      <c r="S216" t="str">
        <f>IFERROR(INDEX(Table10[Size],MATCH(INDEX(Enemies!$X:$X,MATCH('Enemy Waves'!J216,Enemies!$A:$A,0)),Table10[ID],0)),"")</f>
        <v>S</v>
      </c>
      <c r="U216" t="str">
        <f>IFERROR(INDEX(Table10[Size],MATCH(INDEX(Enemies!$X:$X,MATCH('Enemy Waves'!L216,Enemies!$A:$A,0)),Table10[ID],0)),"")</f>
        <v>S</v>
      </c>
      <c r="W216" t="str">
        <f>IFERROR(INDEX(Table10[Size],MATCH(INDEX(Enemies!$X:$X,MATCH('Enemy Waves'!N216,Enemies!$A:$A,0)),Table10[ID],0)),"")</f>
        <v>S</v>
      </c>
      <c r="Y216" t="str">
        <f>IFERROR(INDEX(Table10[Size],MATCH(INDEX(Enemies!$X:$X,MATCH('Enemy Waves'!P216,Enemies!$A:$A,0)),Table10[ID],0)),"")</f>
        <v/>
      </c>
      <c r="AA216" t="str">
        <f>IFERROR(INDEX(Table10[Size],MATCH(INDEX(Enemies!$X:$X,MATCH('Enemy Waves'!R216,Enemies!$A:$A,0)),Table10[ID],0)),"")</f>
        <v/>
      </c>
      <c r="AB216" s="52" t="str">
        <f>IF(COUNTIF(S216:AA216,"M")&gt;2,"!!!","")&amp;IFERROR(INDEX('OLD Mission Enemy Waves'!A:A,MATCH('Enemy Waves'!A216,'OLD Mission Enemy Waves'!D:D,0)),"--")</f>
        <v>72</v>
      </c>
      <c r="AC216" s="204">
        <v>72</v>
      </c>
      <c r="AD216">
        <v>3</v>
      </c>
      <c r="AE216" t="s">
        <v>14</v>
      </c>
      <c r="AF216" s="205">
        <v>3130723</v>
      </c>
    </row>
    <row r="217" spans="1:32">
      <c r="A217" s="235">
        <v>3130731</v>
      </c>
      <c r="B217" s="1" t="str">
        <f t="shared" si="47"/>
        <v>2T_r1_Fire_Knight_e2, 3T_r2_Water_Wizard_e2, 4T_r1_Water_Mage_e2, 2T_r1_Fire_Knight_e2</v>
      </c>
      <c r="C217" s="60" t="str">
        <f t="shared" si="48"/>
        <v>4MSSM</v>
      </c>
      <c r="E217">
        <f>INDEX('OLD Mission Enemy Waves'!K:K,MATCH('Enemy Waves'!$A217,'OLD Mission Enemy Waves'!$D:$D,0))</f>
        <v>3</v>
      </c>
      <c r="F217">
        <f>INDEX('OLD Mission Enemy Waves'!L:L,MATCH('Enemy Waves'!$A217,'OLD Mission Enemy Waves'!$D:$D,0))</f>
        <v>1</v>
      </c>
      <c r="G217">
        <f>INDEX('OLD Mission Enemy Waves'!M:M,MATCH('Enemy Waves'!$A217,'OLD Mission Enemy Waves'!$D:$D,0))</f>
        <v>3</v>
      </c>
      <c r="H217">
        <f>INDEX('OLD Mission Enemy Waves'!N:N,MATCH('Enemy Waves'!$A217,'OLD Mission Enemy Waves'!$D:$D,0))</f>
        <v>4211</v>
      </c>
      <c r="I217">
        <f t="shared" si="49"/>
        <v>4</v>
      </c>
      <c r="J217" t="str">
        <f t="array" ref="J217">IFERROR(INDEX(ePool[Enemy ID],MATCH($G217&amp;INDEX($E217:$F217,1,INDEX(Table12[],MATCH($I217,Table12[eCount],0),MATCH(J$1,Table12[#Headers],0)))&amp;INDEX(eClassWave[],MATCH($H217,eClassWave[eClassWave],0),MATCH(J$1,eClassWave[#Headers],0)),ePool[Enemy Group ID]&amp;ePool[AffinityId]&amp;ePool[eClass],0)),"")</f>
        <v>2T_r1_Fire_Knight_e2</v>
      </c>
      <c r="K217" s="21" t="str">
        <f t="shared" si="50"/>
        <v xml:space="preserve">, </v>
      </c>
      <c r="L217" t="str">
        <f t="array" ref="L217">IFERROR(INDEX(ePool[Enemy ID],MATCH($G217&amp;INDEX($E217:$F217,1,INDEX(Table12[],MATCH($I217,Table12[eCount],0),MATCH(L$1,Table12[#Headers],0)))&amp;INDEX(eClassWave[],MATCH($H217,eClassWave[eClassWave],0),MATCH(L$1,eClassWave[#Headers],0)),ePool[Enemy Group ID]&amp;ePool[AffinityId]&amp;ePool[eClass],0)),"")</f>
        <v>3T_r2_Water_Wizard_e2</v>
      </c>
      <c r="M217" s="21" t="str">
        <f t="shared" si="51"/>
        <v xml:space="preserve">, </v>
      </c>
      <c r="N217" t="str">
        <f t="array" ref="N217">IFERROR(INDEX(ePool[Enemy ID],MATCH($G217&amp;INDEX($E217:$F217,1,INDEX(Table12[],MATCH($I217,Table12[eCount],0),MATCH(N$1,Table12[#Headers],0)))&amp;INDEX(eClassWave[],MATCH($H217,eClassWave[eClassWave],0),MATCH(N$1,eClassWave[#Headers],0)),ePool[Enemy Group ID]&amp;ePool[AffinityId]&amp;ePool[eClass],0)),"")</f>
        <v>4T_r1_Water_Mage_e2</v>
      </c>
      <c r="O217" s="21" t="str">
        <f t="shared" si="52"/>
        <v xml:space="preserve">, </v>
      </c>
      <c r="P217" t="str">
        <f t="array" ref="P217">IFERROR(INDEX(ePool[Enemy ID],MATCH($G217&amp;INDEX($E217:$F217,1,INDEX(Table12[],MATCH($I217,Table12[eCount],0),MATCH(P$1,Table12[#Headers],0)))&amp;INDEX(eClassWave[],MATCH($H217,eClassWave[eClassWave],0),MATCH(P$1,eClassWave[#Headers],0)),ePool[Enemy Group ID]&amp;ePool[AffinityId]&amp;ePool[eClass],0)),"")</f>
        <v>2T_r1_Fire_Knight_e2</v>
      </c>
      <c r="Q217" s="21" t="str">
        <f t="shared" si="53"/>
        <v/>
      </c>
      <c r="R217" t="str">
        <f t="array" ref="R217">IFERROR(INDEX(ePool[Enemy ID],MATCH($G217&amp;INDEX($E217:$F217,1,INDEX(Table12[],MATCH($I217,Table12[eCount],0),MATCH(R$1,Table12[#Headers],0)))&amp;INDEX(eClassWave[],MATCH($H217,eClassWave[eClassWave],0),MATCH(R$1,eClassWave[#Headers],0)),ePool[Enemy Group ID]&amp;ePool[AffinityId]&amp;ePool[eClass],0)),"")</f>
        <v/>
      </c>
      <c r="S217" t="str">
        <f>IFERROR(INDEX(Table10[Size],MATCH(INDEX(Enemies!$X:$X,MATCH('Enemy Waves'!J217,Enemies!$A:$A,0)),Table10[ID],0)),"")</f>
        <v>M</v>
      </c>
      <c r="U217" t="str">
        <f>IFERROR(INDEX(Table10[Size],MATCH(INDEX(Enemies!$X:$X,MATCH('Enemy Waves'!L217,Enemies!$A:$A,0)),Table10[ID],0)),"")</f>
        <v>S</v>
      </c>
      <c r="W217" t="str">
        <f>IFERROR(INDEX(Table10[Size],MATCH(INDEX(Enemies!$X:$X,MATCH('Enemy Waves'!N217,Enemies!$A:$A,0)),Table10[ID],0)),"")</f>
        <v>S</v>
      </c>
      <c r="Y217" t="str">
        <f>IFERROR(INDEX(Table10[Size],MATCH(INDEX(Enemies!$X:$X,MATCH('Enemy Waves'!P217,Enemies!$A:$A,0)),Table10[ID],0)),"")</f>
        <v>M</v>
      </c>
      <c r="AA217" t="str">
        <f>IFERROR(INDEX(Table10[Size],MATCH(INDEX(Enemies!$X:$X,MATCH('Enemy Waves'!R217,Enemies!$A:$A,0)),Table10[ID],0)),"")</f>
        <v/>
      </c>
      <c r="AB217" s="52" t="str">
        <f>IF(COUNTIF(S217:AA217,"M")&gt;2,"!!!","")&amp;IFERROR(INDEX('OLD Mission Enemy Waves'!A:A,MATCH('Enemy Waves'!A217,'OLD Mission Enemy Waves'!D:D,0)),"--")</f>
        <v>73</v>
      </c>
      <c r="AC217" s="87">
        <v>73</v>
      </c>
      <c r="AD217">
        <v>1</v>
      </c>
      <c r="AE217" t="s">
        <v>14</v>
      </c>
      <c r="AF217" s="205">
        <v>3130731</v>
      </c>
    </row>
    <row r="218" spans="1:32">
      <c r="A218" s="235">
        <v>3130732</v>
      </c>
      <c r="B218" s="1" t="str">
        <f t="shared" si="47"/>
        <v>2T_r1_Fire_Knight_e2, 3T_r2_Water_Wizard_e2, 4T_r1_Water_Mage_e2, 4T_r1_Fire_Sorceress_e2</v>
      </c>
      <c r="C218" s="60" t="str">
        <f t="shared" si="48"/>
        <v>4MSSS</v>
      </c>
      <c r="E218">
        <f>INDEX('OLD Mission Enemy Waves'!K:K,MATCH('Enemy Waves'!$A218,'OLD Mission Enemy Waves'!$D:$D,0))</f>
        <v>3</v>
      </c>
      <c r="F218">
        <f>INDEX('OLD Mission Enemy Waves'!L:L,MATCH('Enemy Waves'!$A218,'OLD Mission Enemy Waves'!$D:$D,0))</f>
        <v>1</v>
      </c>
      <c r="G218">
        <f>INDEX('OLD Mission Enemy Waves'!M:M,MATCH('Enemy Waves'!$A218,'OLD Mission Enemy Waves'!$D:$D,0))</f>
        <v>3</v>
      </c>
      <c r="H218">
        <f>INDEX('OLD Mission Enemy Waves'!N:N,MATCH('Enemy Waves'!$A218,'OLD Mission Enemy Waves'!$D:$D,0))</f>
        <v>4112</v>
      </c>
      <c r="I218">
        <f t="shared" si="49"/>
        <v>4</v>
      </c>
      <c r="J218" t="str">
        <f t="array" ref="J218">IFERROR(INDEX(ePool[Enemy ID],MATCH($G218&amp;INDEX($E218:$F218,1,INDEX(Table12[],MATCH($I218,Table12[eCount],0),MATCH(J$1,Table12[#Headers],0)))&amp;INDEX(eClassWave[],MATCH($H218,eClassWave[eClassWave],0),MATCH(J$1,eClassWave[#Headers],0)),ePool[Enemy Group ID]&amp;ePool[AffinityId]&amp;ePool[eClass],0)),"")</f>
        <v>2T_r1_Fire_Knight_e2</v>
      </c>
      <c r="K218" s="21" t="str">
        <f t="shared" si="50"/>
        <v xml:space="preserve">, </v>
      </c>
      <c r="L218" t="str">
        <f t="array" ref="L218">IFERROR(INDEX(ePool[Enemy ID],MATCH($G218&amp;INDEX($E218:$F218,1,INDEX(Table12[],MATCH($I218,Table12[eCount],0),MATCH(L$1,Table12[#Headers],0)))&amp;INDEX(eClassWave[],MATCH($H218,eClassWave[eClassWave],0),MATCH(L$1,eClassWave[#Headers],0)),ePool[Enemy Group ID]&amp;ePool[AffinityId]&amp;ePool[eClass],0)),"")</f>
        <v>3T_r2_Water_Wizard_e2</v>
      </c>
      <c r="M218" s="21" t="str">
        <f t="shared" si="51"/>
        <v xml:space="preserve">, </v>
      </c>
      <c r="N218" t="str">
        <f t="array" ref="N218">IFERROR(INDEX(ePool[Enemy ID],MATCH($G218&amp;INDEX($E218:$F218,1,INDEX(Table12[],MATCH($I218,Table12[eCount],0),MATCH(N$1,Table12[#Headers],0)))&amp;INDEX(eClassWave[],MATCH($H218,eClassWave[eClassWave],0),MATCH(N$1,eClassWave[#Headers],0)),ePool[Enemy Group ID]&amp;ePool[AffinityId]&amp;ePool[eClass],0)),"")</f>
        <v>4T_r1_Water_Mage_e2</v>
      </c>
      <c r="O218" s="21" t="str">
        <f t="shared" si="52"/>
        <v xml:space="preserve">, </v>
      </c>
      <c r="P218" t="str">
        <f t="array" ref="P218">IFERROR(INDEX(ePool[Enemy ID],MATCH($G218&amp;INDEX($E218:$F218,1,INDEX(Table12[],MATCH($I218,Table12[eCount],0),MATCH(P$1,Table12[#Headers],0)))&amp;INDEX(eClassWave[],MATCH($H218,eClassWave[eClassWave],0),MATCH(P$1,eClassWave[#Headers],0)),ePool[Enemy Group ID]&amp;ePool[AffinityId]&amp;ePool[eClass],0)),"")</f>
        <v>4T_r1_Fire_Sorceress_e2</v>
      </c>
      <c r="Q218" s="21" t="str">
        <f t="shared" si="53"/>
        <v/>
      </c>
      <c r="R218" t="str">
        <f t="array" ref="R218">IFERROR(INDEX(ePool[Enemy ID],MATCH($G218&amp;INDEX($E218:$F218,1,INDEX(Table12[],MATCH($I218,Table12[eCount],0),MATCH(R$1,Table12[#Headers],0)))&amp;INDEX(eClassWave[],MATCH($H218,eClassWave[eClassWave],0),MATCH(R$1,eClassWave[#Headers],0)),ePool[Enemy Group ID]&amp;ePool[AffinityId]&amp;ePool[eClass],0)),"")</f>
        <v/>
      </c>
      <c r="S218" t="str">
        <f>IFERROR(INDEX(Table10[Size],MATCH(INDEX(Enemies!$X:$X,MATCH('Enemy Waves'!J218,Enemies!$A:$A,0)),Table10[ID],0)),"")</f>
        <v>M</v>
      </c>
      <c r="U218" t="str">
        <f>IFERROR(INDEX(Table10[Size],MATCH(INDEX(Enemies!$X:$X,MATCH('Enemy Waves'!L218,Enemies!$A:$A,0)),Table10[ID],0)),"")</f>
        <v>S</v>
      </c>
      <c r="W218" t="str">
        <f>IFERROR(INDEX(Table10[Size],MATCH(INDEX(Enemies!$X:$X,MATCH('Enemy Waves'!N218,Enemies!$A:$A,0)),Table10[ID],0)),"")</f>
        <v>S</v>
      </c>
      <c r="Y218" t="str">
        <f>IFERROR(INDEX(Table10[Size],MATCH(INDEX(Enemies!$X:$X,MATCH('Enemy Waves'!P218,Enemies!$A:$A,0)),Table10[ID],0)),"")</f>
        <v>S</v>
      </c>
      <c r="AA218" t="str">
        <f>IFERROR(INDEX(Table10[Size],MATCH(INDEX(Enemies!$X:$X,MATCH('Enemy Waves'!R218,Enemies!$A:$A,0)),Table10[ID],0)),"")</f>
        <v/>
      </c>
      <c r="AB218" s="52" t="str">
        <f>IF(COUNTIF(S218:AA218,"M")&gt;2,"!!!","")&amp;IFERROR(INDEX('OLD Mission Enemy Waves'!A:A,MATCH('Enemy Waves'!A218,'OLD Mission Enemy Waves'!D:D,0)),"--")</f>
        <v>73</v>
      </c>
      <c r="AC218" s="204">
        <v>73</v>
      </c>
      <c r="AD218">
        <v>2</v>
      </c>
      <c r="AE218" t="s">
        <v>14</v>
      </c>
      <c r="AF218" s="205">
        <v>3130732</v>
      </c>
    </row>
    <row r="219" spans="1:32">
      <c r="A219" s="235">
        <v>3130741</v>
      </c>
      <c r="B219" s="1" t="str">
        <f t="shared" si="47"/>
        <v>3T_r2_Fire_EmberMage_e2, 2T_r1_Water_Reaver_e2, 3T_r2_Fire_EmberMage_e2</v>
      </c>
      <c r="C219" s="60" t="str">
        <f t="shared" si="48"/>
        <v>3SSS</v>
      </c>
      <c r="E219">
        <f>INDEX('OLD Mission Enemy Waves'!K:K,MATCH('Enemy Waves'!$A219,'OLD Mission Enemy Waves'!$D:$D,0))</f>
        <v>3</v>
      </c>
      <c r="F219">
        <f>INDEX('OLD Mission Enemy Waves'!L:L,MATCH('Enemy Waves'!$A219,'OLD Mission Enemy Waves'!$D:$D,0))</f>
        <v>1</v>
      </c>
      <c r="G219">
        <f>INDEX('OLD Mission Enemy Waves'!M:M,MATCH('Enemy Waves'!$A219,'OLD Mission Enemy Waves'!$D:$D,0))</f>
        <v>3</v>
      </c>
      <c r="H219">
        <f>INDEX('OLD Mission Enemy Waves'!N:N,MATCH('Enemy Waves'!$A219,'OLD Mission Enemy Waves'!$D:$D,0))</f>
        <v>3120</v>
      </c>
      <c r="I219">
        <f t="shared" si="49"/>
        <v>3</v>
      </c>
      <c r="J219" t="str">
        <f t="array" ref="J219">IFERROR(INDEX(ePool[Enemy ID],MATCH($G219&amp;INDEX($E219:$F219,1,INDEX(Table12[],MATCH($I219,Table12[eCount],0),MATCH(J$1,Table12[#Headers],0)))&amp;INDEX(eClassWave[],MATCH($H219,eClassWave[eClassWave],0),MATCH(J$1,eClassWave[#Headers],0)),ePool[Enemy Group ID]&amp;ePool[AffinityId]&amp;ePool[eClass],0)),"")</f>
        <v>3T_r2_Fire_EmberMage_e2</v>
      </c>
      <c r="K219" s="21" t="str">
        <f t="shared" si="50"/>
        <v xml:space="preserve">, </v>
      </c>
      <c r="L219" t="str">
        <f t="array" ref="L219">IFERROR(INDEX(ePool[Enemy ID],MATCH($G219&amp;INDEX($E219:$F219,1,INDEX(Table12[],MATCH($I219,Table12[eCount],0),MATCH(L$1,Table12[#Headers],0)))&amp;INDEX(eClassWave[],MATCH($H219,eClassWave[eClassWave],0),MATCH(L$1,eClassWave[#Headers],0)),ePool[Enemy Group ID]&amp;ePool[AffinityId]&amp;ePool[eClass],0)),"")</f>
        <v>2T_r1_Water_Reaver_e2</v>
      </c>
      <c r="M219" s="21" t="str">
        <f t="shared" si="51"/>
        <v xml:space="preserve">, </v>
      </c>
      <c r="N219" t="str">
        <f t="array" ref="N219">IFERROR(INDEX(ePool[Enemy ID],MATCH($G219&amp;INDEX($E219:$F219,1,INDEX(Table12[],MATCH($I219,Table12[eCount],0),MATCH(N$1,Table12[#Headers],0)))&amp;INDEX(eClassWave[],MATCH($H219,eClassWave[eClassWave],0),MATCH(N$1,eClassWave[#Headers],0)),ePool[Enemy Group ID]&amp;ePool[AffinityId]&amp;ePool[eClass],0)),"")</f>
        <v>3T_r2_Fire_EmberMage_e2</v>
      </c>
      <c r="O219" s="21" t="str">
        <f t="shared" si="52"/>
        <v/>
      </c>
      <c r="P219" t="str">
        <f t="array" ref="P219">IFERROR(INDEX(ePool[Enemy ID],MATCH($G219&amp;INDEX($E219:$F219,1,INDEX(Table12[],MATCH($I219,Table12[eCount],0),MATCH(P$1,Table12[#Headers],0)))&amp;INDEX(eClassWave[],MATCH($H219,eClassWave[eClassWave],0),MATCH(P$1,eClassWave[#Headers],0)),ePool[Enemy Group ID]&amp;ePool[AffinityId]&amp;ePool[eClass],0)),"")</f>
        <v/>
      </c>
      <c r="Q219" s="21" t="str">
        <f t="shared" si="53"/>
        <v/>
      </c>
      <c r="R219" t="str">
        <f t="array" ref="R219">IFERROR(INDEX(ePool[Enemy ID],MATCH($G219&amp;INDEX($E219:$F219,1,INDEX(Table12[],MATCH($I219,Table12[eCount],0),MATCH(R$1,Table12[#Headers],0)))&amp;INDEX(eClassWave[],MATCH($H219,eClassWave[eClassWave],0),MATCH(R$1,eClassWave[#Headers],0)),ePool[Enemy Group ID]&amp;ePool[AffinityId]&amp;ePool[eClass],0)),"")</f>
        <v/>
      </c>
      <c r="S219" t="str">
        <f>IFERROR(INDEX(Table10[Size],MATCH(INDEX(Enemies!$X:$X,MATCH('Enemy Waves'!J219,Enemies!$A:$A,0)),Table10[ID],0)),"")</f>
        <v>S</v>
      </c>
      <c r="U219" t="str">
        <f>IFERROR(INDEX(Table10[Size],MATCH(INDEX(Enemies!$X:$X,MATCH('Enemy Waves'!L219,Enemies!$A:$A,0)),Table10[ID],0)),"")</f>
        <v>S</v>
      </c>
      <c r="W219" t="str">
        <f>IFERROR(INDEX(Table10[Size],MATCH(INDEX(Enemies!$X:$X,MATCH('Enemy Waves'!N219,Enemies!$A:$A,0)),Table10[ID],0)),"")</f>
        <v>S</v>
      </c>
      <c r="Y219" t="str">
        <f>IFERROR(INDEX(Table10[Size],MATCH(INDEX(Enemies!$X:$X,MATCH('Enemy Waves'!P219,Enemies!$A:$A,0)),Table10[ID],0)),"")</f>
        <v/>
      </c>
      <c r="AA219" t="str">
        <f>IFERROR(INDEX(Table10[Size],MATCH(INDEX(Enemies!$X:$X,MATCH('Enemy Waves'!R219,Enemies!$A:$A,0)),Table10[ID],0)),"")</f>
        <v/>
      </c>
      <c r="AB219" s="52" t="str">
        <f>IF(COUNTIF(S219:AA219,"M")&gt;2,"!!!","")&amp;IFERROR(INDEX('OLD Mission Enemy Waves'!A:A,MATCH('Enemy Waves'!A219,'OLD Mission Enemy Waves'!D:D,0)),"--")</f>
        <v>74</v>
      </c>
      <c r="AC219" s="87">
        <v>74</v>
      </c>
      <c r="AD219">
        <v>1</v>
      </c>
      <c r="AE219" t="s">
        <v>14</v>
      </c>
      <c r="AF219" s="205">
        <v>3130741</v>
      </c>
    </row>
    <row r="220" spans="1:32">
      <c r="A220" s="235">
        <v>3130742</v>
      </c>
      <c r="B220" s="1" t="str">
        <f t="shared" si="47"/>
        <v>2T_r1_Fire_Knight_e2, 4T_r1_Water_Mage_e2, 2T_r1_Fire_Knight_e2</v>
      </c>
      <c r="C220" s="60" t="str">
        <f t="shared" si="48"/>
        <v>3MSM</v>
      </c>
      <c r="E220">
        <f>INDEX('OLD Mission Enemy Waves'!K:K,MATCH('Enemy Waves'!$A220,'OLD Mission Enemy Waves'!$D:$D,0))</f>
        <v>3</v>
      </c>
      <c r="F220">
        <f>INDEX('OLD Mission Enemy Waves'!L:L,MATCH('Enemy Waves'!$A220,'OLD Mission Enemy Waves'!$D:$D,0))</f>
        <v>1</v>
      </c>
      <c r="G220">
        <f>INDEX('OLD Mission Enemy Waves'!M:M,MATCH('Enemy Waves'!$A220,'OLD Mission Enemy Waves'!$D:$D,0))</f>
        <v>3</v>
      </c>
      <c r="H220">
        <f>INDEX('OLD Mission Enemy Waves'!N:N,MATCH('Enemy Waves'!$A220,'OLD Mission Enemy Waves'!$D:$D,0))</f>
        <v>3201</v>
      </c>
      <c r="I220">
        <f t="shared" si="49"/>
        <v>3</v>
      </c>
      <c r="J220" t="str">
        <f t="array" ref="J220">IFERROR(INDEX(ePool[Enemy ID],MATCH($G220&amp;INDEX($E220:$F220,1,INDEX(Table12[],MATCH($I220,Table12[eCount],0),MATCH(J$1,Table12[#Headers],0)))&amp;INDEX(eClassWave[],MATCH($H220,eClassWave[eClassWave],0),MATCH(J$1,eClassWave[#Headers],0)),ePool[Enemy Group ID]&amp;ePool[AffinityId]&amp;ePool[eClass],0)),"")</f>
        <v>2T_r1_Fire_Knight_e2</v>
      </c>
      <c r="K220" s="21" t="str">
        <f t="shared" si="50"/>
        <v xml:space="preserve">, </v>
      </c>
      <c r="L220" t="str">
        <f t="array" ref="L220">IFERROR(INDEX(ePool[Enemy ID],MATCH($G220&amp;INDEX($E220:$F220,1,INDEX(Table12[],MATCH($I220,Table12[eCount],0),MATCH(L$1,Table12[#Headers],0)))&amp;INDEX(eClassWave[],MATCH($H220,eClassWave[eClassWave],0),MATCH(L$1,eClassWave[#Headers],0)),ePool[Enemy Group ID]&amp;ePool[AffinityId]&amp;ePool[eClass],0)),"")</f>
        <v>4T_r1_Water_Mage_e2</v>
      </c>
      <c r="M220" s="21" t="str">
        <f t="shared" si="51"/>
        <v xml:space="preserve">, </v>
      </c>
      <c r="N220" t="str">
        <f t="array" ref="N220">IFERROR(INDEX(ePool[Enemy ID],MATCH($G220&amp;INDEX($E220:$F220,1,INDEX(Table12[],MATCH($I220,Table12[eCount],0),MATCH(N$1,Table12[#Headers],0)))&amp;INDEX(eClassWave[],MATCH($H220,eClassWave[eClassWave],0),MATCH(N$1,eClassWave[#Headers],0)),ePool[Enemy Group ID]&amp;ePool[AffinityId]&amp;ePool[eClass],0)),"")</f>
        <v>2T_r1_Fire_Knight_e2</v>
      </c>
      <c r="O220" s="21" t="str">
        <f t="shared" si="52"/>
        <v/>
      </c>
      <c r="P220" t="str">
        <f t="array" ref="P220">IFERROR(INDEX(ePool[Enemy ID],MATCH($G220&amp;INDEX($E220:$F220,1,INDEX(Table12[],MATCH($I220,Table12[eCount],0),MATCH(P$1,Table12[#Headers],0)))&amp;INDEX(eClassWave[],MATCH($H220,eClassWave[eClassWave],0),MATCH(P$1,eClassWave[#Headers],0)),ePool[Enemy Group ID]&amp;ePool[AffinityId]&amp;ePool[eClass],0)),"")</f>
        <v/>
      </c>
      <c r="Q220" s="21" t="str">
        <f t="shared" si="53"/>
        <v/>
      </c>
      <c r="R220" t="str">
        <f t="array" ref="R220">IFERROR(INDEX(ePool[Enemy ID],MATCH($G220&amp;INDEX($E220:$F220,1,INDEX(Table12[],MATCH($I220,Table12[eCount],0),MATCH(R$1,Table12[#Headers],0)))&amp;INDEX(eClassWave[],MATCH($H220,eClassWave[eClassWave],0),MATCH(R$1,eClassWave[#Headers],0)),ePool[Enemy Group ID]&amp;ePool[AffinityId]&amp;ePool[eClass],0)),"")</f>
        <v/>
      </c>
      <c r="S220" t="str">
        <f>IFERROR(INDEX(Table10[Size],MATCH(INDEX(Enemies!$X:$X,MATCH('Enemy Waves'!J220,Enemies!$A:$A,0)),Table10[ID],0)),"")</f>
        <v>M</v>
      </c>
      <c r="U220" t="str">
        <f>IFERROR(INDEX(Table10[Size],MATCH(INDEX(Enemies!$X:$X,MATCH('Enemy Waves'!L220,Enemies!$A:$A,0)),Table10[ID],0)),"")</f>
        <v>S</v>
      </c>
      <c r="W220" t="str">
        <f>IFERROR(INDEX(Table10[Size],MATCH(INDEX(Enemies!$X:$X,MATCH('Enemy Waves'!N220,Enemies!$A:$A,0)),Table10[ID],0)),"")</f>
        <v>M</v>
      </c>
      <c r="Y220" t="str">
        <f>IFERROR(INDEX(Table10[Size],MATCH(INDEX(Enemies!$X:$X,MATCH('Enemy Waves'!P220,Enemies!$A:$A,0)),Table10[ID],0)),"")</f>
        <v/>
      </c>
      <c r="AA220" t="str">
        <f>IFERROR(INDEX(Table10[Size],MATCH(INDEX(Enemies!$X:$X,MATCH('Enemy Waves'!R220,Enemies!$A:$A,0)),Table10[ID],0)),"")</f>
        <v/>
      </c>
      <c r="AB220" s="52" t="str">
        <f>IF(COUNTIF(S220:AA220,"M")&gt;2,"!!!","")&amp;IFERROR(INDEX('OLD Mission Enemy Waves'!A:A,MATCH('Enemy Waves'!A220,'OLD Mission Enemy Waves'!D:D,0)),"--")</f>
        <v>74</v>
      </c>
      <c r="AC220" s="204">
        <v>74</v>
      </c>
      <c r="AD220">
        <v>2</v>
      </c>
      <c r="AE220" t="s">
        <v>14</v>
      </c>
      <c r="AF220" s="205">
        <v>3130742</v>
      </c>
    </row>
    <row r="221" spans="1:32">
      <c r="A221" s="235">
        <v>3130743</v>
      </c>
      <c r="B221" s="1" t="str">
        <f t="shared" si="47"/>
        <v>2T_r1_Fire_Knight_e2, 3T_r2_Water_Wizard_e2, 2T_r1_Fire_Knight_e2</v>
      </c>
      <c r="C221" s="60" t="str">
        <f t="shared" si="48"/>
        <v>3MSM</v>
      </c>
      <c r="E221">
        <f>INDEX('OLD Mission Enemy Waves'!K:K,MATCH('Enemy Waves'!$A221,'OLD Mission Enemy Waves'!$D:$D,0))</f>
        <v>3</v>
      </c>
      <c r="F221">
        <f>INDEX('OLD Mission Enemy Waves'!L:L,MATCH('Enemy Waves'!$A221,'OLD Mission Enemy Waves'!$D:$D,0))</f>
        <v>1</v>
      </c>
      <c r="G221">
        <f>INDEX('OLD Mission Enemy Waves'!M:M,MATCH('Enemy Waves'!$A221,'OLD Mission Enemy Waves'!$D:$D,0))</f>
        <v>3</v>
      </c>
      <c r="H221">
        <f>INDEX('OLD Mission Enemy Waves'!N:N,MATCH('Enemy Waves'!$A221,'OLD Mission Enemy Waves'!$D:$D,0))</f>
        <v>3210</v>
      </c>
      <c r="I221">
        <f t="shared" si="49"/>
        <v>3</v>
      </c>
      <c r="J221" t="str">
        <f t="array" ref="J221">IFERROR(INDEX(ePool[Enemy ID],MATCH($G221&amp;INDEX($E221:$F221,1,INDEX(Table12[],MATCH($I221,Table12[eCount],0),MATCH(J$1,Table12[#Headers],0)))&amp;INDEX(eClassWave[],MATCH($H221,eClassWave[eClassWave],0),MATCH(J$1,eClassWave[#Headers],0)),ePool[Enemy Group ID]&amp;ePool[AffinityId]&amp;ePool[eClass],0)),"")</f>
        <v>2T_r1_Fire_Knight_e2</v>
      </c>
      <c r="K221" s="21" t="str">
        <f t="shared" si="50"/>
        <v xml:space="preserve">, </v>
      </c>
      <c r="L221" t="str">
        <f t="array" ref="L221">IFERROR(INDEX(ePool[Enemy ID],MATCH($G221&amp;INDEX($E221:$F221,1,INDEX(Table12[],MATCH($I221,Table12[eCount],0),MATCH(L$1,Table12[#Headers],0)))&amp;INDEX(eClassWave[],MATCH($H221,eClassWave[eClassWave],0),MATCH(L$1,eClassWave[#Headers],0)),ePool[Enemy Group ID]&amp;ePool[AffinityId]&amp;ePool[eClass],0)),"")</f>
        <v>3T_r2_Water_Wizard_e2</v>
      </c>
      <c r="M221" s="21" t="str">
        <f t="shared" si="51"/>
        <v xml:space="preserve">, </v>
      </c>
      <c r="N221" t="str">
        <f t="array" ref="N221">IFERROR(INDEX(ePool[Enemy ID],MATCH($G221&amp;INDEX($E221:$F221,1,INDEX(Table12[],MATCH($I221,Table12[eCount],0),MATCH(N$1,Table12[#Headers],0)))&amp;INDEX(eClassWave[],MATCH($H221,eClassWave[eClassWave],0),MATCH(N$1,eClassWave[#Headers],0)),ePool[Enemy Group ID]&amp;ePool[AffinityId]&amp;ePool[eClass],0)),"")</f>
        <v>2T_r1_Fire_Knight_e2</v>
      </c>
      <c r="O221" s="21" t="str">
        <f t="shared" si="52"/>
        <v/>
      </c>
      <c r="P221" t="str">
        <f t="array" ref="P221">IFERROR(INDEX(ePool[Enemy ID],MATCH($G221&amp;INDEX($E221:$F221,1,INDEX(Table12[],MATCH($I221,Table12[eCount],0),MATCH(P$1,Table12[#Headers],0)))&amp;INDEX(eClassWave[],MATCH($H221,eClassWave[eClassWave],0),MATCH(P$1,eClassWave[#Headers],0)),ePool[Enemy Group ID]&amp;ePool[AffinityId]&amp;ePool[eClass],0)),"")</f>
        <v/>
      </c>
      <c r="Q221" s="21" t="str">
        <f t="shared" si="53"/>
        <v/>
      </c>
      <c r="R221" t="str">
        <f t="array" ref="R221">IFERROR(INDEX(ePool[Enemy ID],MATCH($G221&amp;INDEX($E221:$F221,1,INDEX(Table12[],MATCH($I221,Table12[eCount],0),MATCH(R$1,Table12[#Headers],0)))&amp;INDEX(eClassWave[],MATCH($H221,eClassWave[eClassWave],0),MATCH(R$1,eClassWave[#Headers],0)),ePool[Enemy Group ID]&amp;ePool[AffinityId]&amp;ePool[eClass],0)),"")</f>
        <v/>
      </c>
      <c r="S221" t="str">
        <f>IFERROR(INDEX(Table10[Size],MATCH(INDEX(Enemies!$X:$X,MATCH('Enemy Waves'!J221,Enemies!$A:$A,0)),Table10[ID],0)),"")</f>
        <v>M</v>
      </c>
      <c r="U221" t="str">
        <f>IFERROR(INDEX(Table10[Size],MATCH(INDEX(Enemies!$X:$X,MATCH('Enemy Waves'!L221,Enemies!$A:$A,0)),Table10[ID],0)),"")</f>
        <v>S</v>
      </c>
      <c r="W221" t="str">
        <f>IFERROR(INDEX(Table10[Size],MATCH(INDEX(Enemies!$X:$X,MATCH('Enemy Waves'!N221,Enemies!$A:$A,0)),Table10[ID],0)),"")</f>
        <v>M</v>
      </c>
      <c r="Y221" t="str">
        <f>IFERROR(INDEX(Table10[Size],MATCH(INDEX(Enemies!$X:$X,MATCH('Enemy Waves'!P221,Enemies!$A:$A,0)),Table10[ID],0)),"")</f>
        <v/>
      </c>
      <c r="AA221" t="str">
        <f>IFERROR(INDEX(Table10[Size],MATCH(INDEX(Enemies!$X:$X,MATCH('Enemy Waves'!R221,Enemies!$A:$A,0)),Table10[ID],0)),"")</f>
        <v/>
      </c>
      <c r="AB221" s="52" t="str">
        <f>IF(COUNTIF(S221:AA221,"M")&gt;2,"!!!","")&amp;IFERROR(INDEX('OLD Mission Enemy Waves'!A:A,MATCH('Enemy Waves'!A221,'OLD Mission Enemy Waves'!D:D,0)),"--")</f>
        <v>74</v>
      </c>
      <c r="AC221" s="204">
        <v>74</v>
      </c>
      <c r="AD221">
        <v>3</v>
      </c>
      <c r="AE221" t="s">
        <v>14</v>
      </c>
      <c r="AF221" s="205">
        <v>3130743</v>
      </c>
    </row>
    <row r="222" spans="1:32">
      <c r="A222" s="235">
        <v>3130744</v>
      </c>
      <c r="B222" s="1" t="str">
        <f t="shared" si="47"/>
        <v>2T_r1_Fire_Knight_e2, 3T_r2_Water_Wizard_e2, 4T_r1_Water_Mage_e2, 2T_r1_Fire_Knight_e2</v>
      </c>
      <c r="C222" s="60" t="str">
        <f t="shared" si="48"/>
        <v>4MSSM</v>
      </c>
      <c r="E222">
        <f>INDEX('OLD Mission Enemy Waves'!K:K,MATCH('Enemy Waves'!$A222,'OLD Mission Enemy Waves'!$D:$D,0))</f>
        <v>3</v>
      </c>
      <c r="F222">
        <f>INDEX('OLD Mission Enemy Waves'!L:L,MATCH('Enemy Waves'!$A222,'OLD Mission Enemy Waves'!$D:$D,0))</f>
        <v>1</v>
      </c>
      <c r="G222">
        <f>INDEX('OLD Mission Enemy Waves'!M:M,MATCH('Enemy Waves'!$A222,'OLD Mission Enemy Waves'!$D:$D,0))</f>
        <v>3</v>
      </c>
      <c r="H222">
        <f>INDEX('OLD Mission Enemy Waves'!N:N,MATCH('Enemy Waves'!$A222,'OLD Mission Enemy Waves'!$D:$D,0))</f>
        <v>4211</v>
      </c>
      <c r="I222">
        <f t="shared" si="49"/>
        <v>4</v>
      </c>
      <c r="J222" t="str">
        <f t="array" ref="J222">IFERROR(INDEX(ePool[Enemy ID],MATCH($G222&amp;INDEX($E222:$F222,1,INDEX(Table12[],MATCH($I222,Table12[eCount],0),MATCH(J$1,Table12[#Headers],0)))&amp;INDEX(eClassWave[],MATCH($H222,eClassWave[eClassWave],0),MATCH(J$1,eClassWave[#Headers],0)),ePool[Enemy Group ID]&amp;ePool[AffinityId]&amp;ePool[eClass],0)),"")</f>
        <v>2T_r1_Fire_Knight_e2</v>
      </c>
      <c r="K222" s="21" t="str">
        <f t="shared" si="50"/>
        <v xml:space="preserve">, </v>
      </c>
      <c r="L222" t="str">
        <f t="array" ref="L222">IFERROR(INDEX(ePool[Enemy ID],MATCH($G222&amp;INDEX($E222:$F222,1,INDEX(Table12[],MATCH($I222,Table12[eCount],0),MATCH(L$1,Table12[#Headers],0)))&amp;INDEX(eClassWave[],MATCH($H222,eClassWave[eClassWave],0),MATCH(L$1,eClassWave[#Headers],0)),ePool[Enemy Group ID]&amp;ePool[AffinityId]&amp;ePool[eClass],0)),"")</f>
        <v>3T_r2_Water_Wizard_e2</v>
      </c>
      <c r="M222" s="21" t="str">
        <f t="shared" si="51"/>
        <v xml:space="preserve">, </v>
      </c>
      <c r="N222" t="str">
        <f t="array" ref="N222">IFERROR(INDEX(ePool[Enemy ID],MATCH($G222&amp;INDEX($E222:$F222,1,INDEX(Table12[],MATCH($I222,Table12[eCount],0),MATCH(N$1,Table12[#Headers],0)))&amp;INDEX(eClassWave[],MATCH($H222,eClassWave[eClassWave],0),MATCH(N$1,eClassWave[#Headers],0)),ePool[Enemy Group ID]&amp;ePool[AffinityId]&amp;ePool[eClass],0)),"")</f>
        <v>4T_r1_Water_Mage_e2</v>
      </c>
      <c r="O222" s="21" t="str">
        <f t="shared" si="52"/>
        <v xml:space="preserve">, </v>
      </c>
      <c r="P222" t="str">
        <f t="array" ref="P222">IFERROR(INDEX(ePool[Enemy ID],MATCH($G222&amp;INDEX($E222:$F222,1,INDEX(Table12[],MATCH($I222,Table12[eCount],0),MATCH(P$1,Table12[#Headers],0)))&amp;INDEX(eClassWave[],MATCH($H222,eClassWave[eClassWave],0),MATCH(P$1,eClassWave[#Headers],0)),ePool[Enemy Group ID]&amp;ePool[AffinityId]&amp;ePool[eClass],0)),"")</f>
        <v>2T_r1_Fire_Knight_e2</v>
      </c>
      <c r="Q222" s="21" t="str">
        <f t="shared" si="53"/>
        <v/>
      </c>
      <c r="R222" t="str">
        <f t="array" ref="R222">IFERROR(INDEX(ePool[Enemy ID],MATCH($G222&amp;INDEX($E222:$F222,1,INDEX(Table12[],MATCH($I222,Table12[eCount],0),MATCH(R$1,Table12[#Headers],0)))&amp;INDEX(eClassWave[],MATCH($H222,eClassWave[eClassWave],0),MATCH(R$1,eClassWave[#Headers],0)),ePool[Enemy Group ID]&amp;ePool[AffinityId]&amp;ePool[eClass],0)),"")</f>
        <v/>
      </c>
      <c r="S222" t="str">
        <f>IFERROR(INDEX(Table10[Size],MATCH(INDEX(Enemies!$X:$X,MATCH('Enemy Waves'!J222,Enemies!$A:$A,0)),Table10[ID],0)),"")</f>
        <v>M</v>
      </c>
      <c r="U222" t="str">
        <f>IFERROR(INDEX(Table10[Size],MATCH(INDEX(Enemies!$X:$X,MATCH('Enemy Waves'!L222,Enemies!$A:$A,0)),Table10[ID],0)),"")</f>
        <v>S</v>
      </c>
      <c r="W222" t="str">
        <f>IFERROR(INDEX(Table10[Size],MATCH(INDEX(Enemies!$X:$X,MATCH('Enemy Waves'!N222,Enemies!$A:$A,0)),Table10[ID],0)),"")</f>
        <v>S</v>
      </c>
      <c r="Y222" t="str">
        <f>IFERROR(INDEX(Table10[Size],MATCH(INDEX(Enemies!$X:$X,MATCH('Enemy Waves'!P222,Enemies!$A:$A,0)),Table10[ID],0)),"")</f>
        <v>M</v>
      </c>
      <c r="AA222" t="str">
        <f>IFERROR(INDEX(Table10[Size],MATCH(INDEX(Enemies!$X:$X,MATCH('Enemy Waves'!R222,Enemies!$A:$A,0)),Table10[ID],0)),"")</f>
        <v/>
      </c>
      <c r="AB222" s="52" t="str">
        <f>IF(COUNTIF(S222:AA222,"M")&gt;2,"!!!","")&amp;IFERROR(INDEX('OLD Mission Enemy Waves'!A:A,MATCH('Enemy Waves'!A222,'OLD Mission Enemy Waves'!D:D,0)),"--")</f>
        <v>74</v>
      </c>
      <c r="AC222" s="204">
        <v>74</v>
      </c>
      <c r="AD222">
        <v>4</v>
      </c>
      <c r="AE222" t="s">
        <v>14</v>
      </c>
      <c r="AF222" s="205">
        <v>3130744</v>
      </c>
    </row>
    <row r="223" spans="1:32">
      <c r="A223" s="235">
        <v>5430751</v>
      </c>
      <c r="B223" s="1" t="str">
        <f t="shared" si="47"/>
        <v>2T_r1_Dark_Blade_e2, 3T_r2_Light_Zealot_e2, 2T_r1_Dark_Blade_e2, 3T_r2_Light_Zealot_e2, 2T_r1_Dark_Blade_e2</v>
      </c>
      <c r="C223" s="60" t="str">
        <f t="shared" si="48"/>
        <v>5SMSMS</v>
      </c>
      <c r="E223">
        <f>INDEX('OLD Mission Enemy Waves'!K:K,MATCH('Enemy Waves'!$A223,'OLD Mission Enemy Waves'!$D:$D,0))</f>
        <v>5</v>
      </c>
      <c r="F223">
        <f>INDEX('OLD Mission Enemy Waves'!L:L,MATCH('Enemy Waves'!$A223,'OLD Mission Enemy Waves'!$D:$D,0))</f>
        <v>4</v>
      </c>
      <c r="G223">
        <f>INDEX('OLD Mission Enemy Waves'!M:M,MATCH('Enemy Waves'!$A223,'OLD Mission Enemy Waves'!$D:$D,0))</f>
        <v>3</v>
      </c>
      <c r="H223">
        <f>INDEX('OLD Mission Enemy Waves'!N:N,MATCH('Enemy Waves'!$A223,'OLD Mission Enemy Waves'!$D:$D,0))</f>
        <v>5320</v>
      </c>
      <c r="I223">
        <f t="shared" si="49"/>
        <v>5</v>
      </c>
      <c r="J223" t="str">
        <f t="array" ref="J223">IFERROR(INDEX(ePool[Enemy ID],MATCH($G223&amp;INDEX($E223:$F223,1,INDEX(Table12[],MATCH($I223,Table12[eCount],0),MATCH(J$1,Table12[#Headers],0)))&amp;INDEX(eClassWave[],MATCH($H223,eClassWave[eClassWave],0),MATCH(J$1,eClassWave[#Headers],0)),ePool[Enemy Group ID]&amp;ePool[AffinityId]&amp;ePool[eClass],0)),"")</f>
        <v>2T_r1_Dark_Blade_e2</v>
      </c>
      <c r="K223" s="21" t="str">
        <f t="shared" si="50"/>
        <v xml:space="preserve">, </v>
      </c>
      <c r="L223" t="str">
        <f t="array" ref="L223">IFERROR(INDEX(ePool[Enemy ID],MATCH($G223&amp;INDEX($E223:$F223,1,INDEX(Table12[],MATCH($I223,Table12[eCount],0),MATCH(L$1,Table12[#Headers],0)))&amp;INDEX(eClassWave[],MATCH($H223,eClassWave[eClassWave],0),MATCH(L$1,eClassWave[#Headers],0)),ePool[Enemy Group ID]&amp;ePool[AffinityId]&amp;ePool[eClass],0)),"")</f>
        <v>3T_r2_Light_Zealot_e2</v>
      </c>
      <c r="M223" s="21" t="str">
        <f t="shared" si="51"/>
        <v xml:space="preserve">, </v>
      </c>
      <c r="N223" t="str">
        <f t="array" ref="N223">IFERROR(INDEX(ePool[Enemy ID],MATCH($G223&amp;INDEX($E223:$F223,1,INDEX(Table12[],MATCH($I223,Table12[eCount],0),MATCH(N$1,Table12[#Headers],0)))&amp;INDEX(eClassWave[],MATCH($H223,eClassWave[eClassWave],0),MATCH(N$1,eClassWave[#Headers],0)),ePool[Enemy Group ID]&amp;ePool[AffinityId]&amp;ePool[eClass],0)),"")</f>
        <v>2T_r1_Dark_Blade_e2</v>
      </c>
      <c r="O223" s="21" t="str">
        <f t="shared" si="52"/>
        <v xml:space="preserve">, </v>
      </c>
      <c r="P223" t="str">
        <f t="array" ref="P223">IFERROR(INDEX(ePool[Enemy ID],MATCH($G223&amp;INDEX($E223:$F223,1,INDEX(Table12[],MATCH($I223,Table12[eCount],0),MATCH(P$1,Table12[#Headers],0)))&amp;INDEX(eClassWave[],MATCH($H223,eClassWave[eClassWave],0),MATCH(P$1,eClassWave[#Headers],0)),ePool[Enemy Group ID]&amp;ePool[AffinityId]&amp;ePool[eClass],0)),"")</f>
        <v>3T_r2_Light_Zealot_e2</v>
      </c>
      <c r="Q223" s="21" t="str">
        <f t="shared" si="53"/>
        <v xml:space="preserve">, </v>
      </c>
      <c r="R223" t="str">
        <f t="array" ref="R223">IFERROR(INDEX(ePool[Enemy ID],MATCH($G223&amp;INDEX($E223:$F223,1,INDEX(Table12[],MATCH($I223,Table12[eCount],0),MATCH(R$1,Table12[#Headers],0)))&amp;INDEX(eClassWave[],MATCH($H223,eClassWave[eClassWave],0),MATCH(R$1,eClassWave[#Headers],0)),ePool[Enemy Group ID]&amp;ePool[AffinityId]&amp;ePool[eClass],0)),"")</f>
        <v>2T_r1_Dark_Blade_e2</v>
      </c>
      <c r="S223" t="str">
        <f>IFERROR(INDEX(Table10[Size],MATCH(INDEX(Enemies!$X:$X,MATCH('Enemy Waves'!J223,Enemies!$A:$A,0)),Table10[ID],0)),"")</f>
        <v>S</v>
      </c>
      <c r="U223" t="str">
        <f>IFERROR(INDEX(Table10[Size],MATCH(INDEX(Enemies!$X:$X,MATCH('Enemy Waves'!L223,Enemies!$A:$A,0)),Table10[ID],0)),"")</f>
        <v>M</v>
      </c>
      <c r="W223" t="str">
        <f>IFERROR(INDEX(Table10[Size],MATCH(INDEX(Enemies!$X:$X,MATCH('Enemy Waves'!N223,Enemies!$A:$A,0)),Table10[ID],0)),"")</f>
        <v>S</v>
      </c>
      <c r="Y223" t="str">
        <f>IFERROR(INDEX(Table10[Size],MATCH(INDEX(Enemies!$X:$X,MATCH('Enemy Waves'!P223,Enemies!$A:$A,0)),Table10[ID],0)),"")</f>
        <v>M</v>
      </c>
      <c r="AA223" t="str">
        <f>IFERROR(INDEX(Table10[Size],MATCH(INDEX(Enemies!$X:$X,MATCH('Enemy Waves'!R223,Enemies!$A:$A,0)),Table10[ID],0)),"")</f>
        <v>S</v>
      </c>
      <c r="AB223" s="52" t="str">
        <f>IF(COUNTIF(S223:AA223,"M")&gt;2,"!!!","")&amp;IFERROR(INDEX('OLD Mission Enemy Waves'!A:A,MATCH('Enemy Waves'!A223,'OLD Mission Enemy Waves'!D:D,0)),"--")</f>
        <v>75</v>
      </c>
      <c r="AC223" s="87">
        <v>75</v>
      </c>
      <c r="AD223">
        <v>1</v>
      </c>
      <c r="AE223" t="s">
        <v>14</v>
      </c>
      <c r="AF223" s="205">
        <v>5430751</v>
      </c>
    </row>
    <row r="224" spans="1:32">
      <c r="A224" s="235">
        <v>5430752</v>
      </c>
      <c r="B224" s="1" t="str">
        <f t="shared" si="47"/>
        <v>2T_r1_Light_Valkyrie_e2, 3T_r2_Dark_Maiden_e2, 3T_r2_Dark_Maiden_e2, 4T_r1_Light_Telepath_e2</v>
      </c>
      <c r="C224" s="60" t="str">
        <f t="shared" si="48"/>
        <v>4MSSS</v>
      </c>
      <c r="E224">
        <f>INDEX('OLD Mission Enemy Waves'!K:K,MATCH('Enemy Waves'!$A224,'OLD Mission Enemy Waves'!$D:$D,0))</f>
        <v>5</v>
      </c>
      <c r="F224">
        <f>INDEX('OLD Mission Enemy Waves'!L:L,MATCH('Enemy Waves'!$A224,'OLD Mission Enemy Waves'!$D:$D,0))</f>
        <v>4</v>
      </c>
      <c r="G224">
        <f>INDEX('OLD Mission Enemy Waves'!M:M,MATCH('Enemy Waves'!$A224,'OLD Mission Enemy Waves'!$D:$D,0))</f>
        <v>3</v>
      </c>
      <c r="H224">
        <f>INDEX('OLD Mission Enemy Waves'!N:N,MATCH('Enemy Waves'!$A224,'OLD Mission Enemy Waves'!$D:$D,0))</f>
        <v>4121</v>
      </c>
      <c r="I224">
        <f t="shared" si="49"/>
        <v>4</v>
      </c>
      <c r="J224" t="str">
        <f t="array" ref="J224">IFERROR(INDEX(ePool[Enemy ID],MATCH($G224&amp;INDEX($E224:$F224,1,INDEX(Table12[],MATCH($I224,Table12[eCount],0),MATCH(J$1,Table12[#Headers],0)))&amp;INDEX(eClassWave[],MATCH($H224,eClassWave[eClassWave],0),MATCH(J$1,eClassWave[#Headers],0)),ePool[Enemy Group ID]&amp;ePool[AffinityId]&amp;ePool[eClass],0)),"")</f>
        <v>2T_r1_Light_Valkyrie_e2</v>
      </c>
      <c r="K224" s="21" t="str">
        <f t="shared" si="50"/>
        <v xml:space="preserve">, </v>
      </c>
      <c r="L224" t="str">
        <f t="array" ref="L224">IFERROR(INDEX(ePool[Enemy ID],MATCH($G224&amp;INDEX($E224:$F224,1,INDEX(Table12[],MATCH($I224,Table12[eCount],0),MATCH(L$1,Table12[#Headers],0)))&amp;INDEX(eClassWave[],MATCH($H224,eClassWave[eClassWave],0),MATCH(L$1,eClassWave[#Headers],0)),ePool[Enemy Group ID]&amp;ePool[AffinityId]&amp;ePool[eClass],0)),"")</f>
        <v>3T_r2_Dark_Maiden_e2</v>
      </c>
      <c r="M224" s="21" t="str">
        <f t="shared" si="51"/>
        <v xml:space="preserve">, </v>
      </c>
      <c r="N224" t="str">
        <f t="array" ref="N224">IFERROR(INDEX(ePool[Enemy ID],MATCH($G224&amp;INDEX($E224:$F224,1,INDEX(Table12[],MATCH($I224,Table12[eCount],0),MATCH(N$1,Table12[#Headers],0)))&amp;INDEX(eClassWave[],MATCH($H224,eClassWave[eClassWave],0),MATCH(N$1,eClassWave[#Headers],0)),ePool[Enemy Group ID]&amp;ePool[AffinityId]&amp;ePool[eClass],0)),"")</f>
        <v>3T_r2_Dark_Maiden_e2</v>
      </c>
      <c r="O224" s="21" t="str">
        <f t="shared" si="52"/>
        <v xml:space="preserve">, </v>
      </c>
      <c r="P224" t="str">
        <f t="array" ref="P224">IFERROR(INDEX(ePool[Enemy ID],MATCH($G224&amp;INDEX($E224:$F224,1,INDEX(Table12[],MATCH($I224,Table12[eCount],0),MATCH(P$1,Table12[#Headers],0)))&amp;INDEX(eClassWave[],MATCH($H224,eClassWave[eClassWave],0),MATCH(P$1,eClassWave[#Headers],0)),ePool[Enemy Group ID]&amp;ePool[AffinityId]&amp;ePool[eClass],0)),"")</f>
        <v>4T_r1_Light_Telepath_e2</v>
      </c>
      <c r="Q224" s="21" t="str">
        <f t="shared" si="53"/>
        <v/>
      </c>
      <c r="R224" t="str">
        <f t="array" ref="R224">IFERROR(INDEX(ePool[Enemy ID],MATCH($G224&amp;INDEX($E224:$F224,1,INDEX(Table12[],MATCH($I224,Table12[eCount],0),MATCH(R$1,Table12[#Headers],0)))&amp;INDEX(eClassWave[],MATCH($H224,eClassWave[eClassWave],0),MATCH(R$1,eClassWave[#Headers],0)),ePool[Enemy Group ID]&amp;ePool[AffinityId]&amp;ePool[eClass],0)),"")</f>
        <v/>
      </c>
      <c r="S224" t="str">
        <f>IFERROR(INDEX(Table10[Size],MATCH(INDEX(Enemies!$X:$X,MATCH('Enemy Waves'!J224,Enemies!$A:$A,0)),Table10[ID],0)),"")</f>
        <v>M</v>
      </c>
      <c r="U224" t="str">
        <f>IFERROR(INDEX(Table10[Size],MATCH(INDEX(Enemies!$X:$X,MATCH('Enemy Waves'!L224,Enemies!$A:$A,0)),Table10[ID],0)),"")</f>
        <v>S</v>
      </c>
      <c r="W224" t="str">
        <f>IFERROR(INDEX(Table10[Size],MATCH(INDEX(Enemies!$X:$X,MATCH('Enemy Waves'!N224,Enemies!$A:$A,0)),Table10[ID],0)),"")</f>
        <v>S</v>
      </c>
      <c r="Y224" t="str">
        <f>IFERROR(INDEX(Table10[Size],MATCH(INDEX(Enemies!$X:$X,MATCH('Enemy Waves'!P224,Enemies!$A:$A,0)),Table10[ID],0)),"")</f>
        <v>S</v>
      </c>
      <c r="AA224" t="str">
        <f>IFERROR(INDEX(Table10[Size],MATCH(INDEX(Enemies!$X:$X,MATCH('Enemy Waves'!R224,Enemies!$A:$A,0)),Table10[ID],0)),"")</f>
        <v/>
      </c>
      <c r="AB224" s="52" t="str">
        <f>IF(COUNTIF(S224:AA224,"M")&gt;2,"!!!","")&amp;IFERROR(INDEX('OLD Mission Enemy Waves'!A:A,MATCH('Enemy Waves'!A224,'OLD Mission Enemy Waves'!D:D,0)),"--")</f>
        <v>75</v>
      </c>
      <c r="AC224" s="204">
        <v>75</v>
      </c>
      <c r="AD224">
        <v>2</v>
      </c>
      <c r="AE224" t="s">
        <v>14</v>
      </c>
      <c r="AF224" s="205">
        <v>5430752</v>
      </c>
    </row>
    <row r="225" spans="1:32">
      <c r="A225" s="235">
        <v>5430753</v>
      </c>
      <c r="B225" s="1" t="str">
        <f t="shared" si="47"/>
        <v>2T_r1_Dark_Blade_e2, 2T_r1_Light_Valkyrie_e2, 2T_r1_Dark_Blade_e2, 2T_r1_Light_Valkyrie_e2, 2T_r1_Dark_Blade_e2</v>
      </c>
      <c r="C225" s="60" t="str">
        <f t="shared" si="48"/>
        <v>5SMSMS</v>
      </c>
      <c r="E225">
        <f>INDEX('OLD Mission Enemy Waves'!K:K,MATCH('Enemy Waves'!$A225,'OLD Mission Enemy Waves'!$D:$D,0))</f>
        <v>5</v>
      </c>
      <c r="F225">
        <f>INDEX('OLD Mission Enemy Waves'!L:L,MATCH('Enemy Waves'!$A225,'OLD Mission Enemy Waves'!$D:$D,0))</f>
        <v>4</v>
      </c>
      <c r="G225">
        <f>INDEX('OLD Mission Enemy Waves'!M:M,MATCH('Enemy Waves'!$A225,'OLD Mission Enemy Waves'!$D:$D,0))</f>
        <v>3</v>
      </c>
      <c r="H225">
        <f>INDEX('OLD Mission Enemy Waves'!N:N,MATCH('Enemy Waves'!$A225,'OLD Mission Enemy Waves'!$D:$D,0))</f>
        <v>5500</v>
      </c>
      <c r="I225">
        <f t="shared" si="49"/>
        <v>5</v>
      </c>
      <c r="J225" t="str">
        <f t="array" ref="J225">IFERROR(INDEX(ePool[Enemy ID],MATCH($G225&amp;INDEX($E225:$F225,1,INDEX(Table12[],MATCH($I225,Table12[eCount],0),MATCH(J$1,Table12[#Headers],0)))&amp;INDEX(eClassWave[],MATCH($H225,eClassWave[eClassWave],0),MATCH(J$1,eClassWave[#Headers],0)),ePool[Enemy Group ID]&amp;ePool[AffinityId]&amp;ePool[eClass],0)),"")</f>
        <v>2T_r1_Dark_Blade_e2</v>
      </c>
      <c r="K225" s="21" t="str">
        <f t="shared" si="50"/>
        <v xml:space="preserve">, </v>
      </c>
      <c r="L225" t="str">
        <f t="array" ref="L225">IFERROR(INDEX(ePool[Enemy ID],MATCH($G225&amp;INDEX($E225:$F225,1,INDEX(Table12[],MATCH($I225,Table12[eCount],0),MATCH(L$1,Table12[#Headers],0)))&amp;INDEX(eClassWave[],MATCH($H225,eClassWave[eClassWave],0),MATCH(L$1,eClassWave[#Headers],0)),ePool[Enemy Group ID]&amp;ePool[AffinityId]&amp;ePool[eClass],0)),"")</f>
        <v>2T_r1_Light_Valkyrie_e2</v>
      </c>
      <c r="M225" s="21" t="str">
        <f t="shared" si="51"/>
        <v xml:space="preserve">, </v>
      </c>
      <c r="N225" t="str">
        <f t="array" ref="N225">IFERROR(INDEX(ePool[Enemy ID],MATCH($G225&amp;INDEX($E225:$F225,1,INDEX(Table12[],MATCH($I225,Table12[eCount],0),MATCH(N$1,Table12[#Headers],0)))&amp;INDEX(eClassWave[],MATCH($H225,eClassWave[eClassWave],0),MATCH(N$1,eClassWave[#Headers],0)),ePool[Enemy Group ID]&amp;ePool[AffinityId]&amp;ePool[eClass],0)),"")</f>
        <v>2T_r1_Dark_Blade_e2</v>
      </c>
      <c r="O225" s="21" t="str">
        <f t="shared" si="52"/>
        <v xml:space="preserve">, </v>
      </c>
      <c r="P225" t="str">
        <f t="array" ref="P225">IFERROR(INDEX(ePool[Enemy ID],MATCH($G225&amp;INDEX($E225:$F225,1,INDEX(Table12[],MATCH($I225,Table12[eCount],0),MATCH(P$1,Table12[#Headers],0)))&amp;INDEX(eClassWave[],MATCH($H225,eClassWave[eClassWave],0),MATCH(P$1,eClassWave[#Headers],0)),ePool[Enemy Group ID]&amp;ePool[AffinityId]&amp;ePool[eClass],0)),"")</f>
        <v>2T_r1_Light_Valkyrie_e2</v>
      </c>
      <c r="Q225" s="21" t="str">
        <f t="shared" si="53"/>
        <v xml:space="preserve">, </v>
      </c>
      <c r="R225" t="str">
        <f t="array" ref="R225">IFERROR(INDEX(ePool[Enemy ID],MATCH($G225&amp;INDEX($E225:$F225,1,INDEX(Table12[],MATCH($I225,Table12[eCount],0),MATCH(R$1,Table12[#Headers],0)))&amp;INDEX(eClassWave[],MATCH($H225,eClassWave[eClassWave],0),MATCH(R$1,eClassWave[#Headers],0)),ePool[Enemy Group ID]&amp;ePool[AffinityId]&amp;ePool[eClass],0)),"")</f>
        <v>2T_r1_Dark_Blade_e2</v>
      </c>
      <c r="S225" t="str">
        <f>IFERROR(INDEX(Table10[Size],MATCH(INDEX(Enemies!$X:$X,MATCH('Enemy Waves'!J225,Enemies!$A:$A,0)),Table10[ID],0)),"")</f>
        <v>S</v>
      </c>
      <c r="U225" t="str">
        <f>IFERROR(INDEX(Table10[Size],MATCH(INDEX(Enemies!$X:$X,MATCH('Enemy Waves'!L225,Enemies!$A:$A,0)),Table10[ID],0)),"")</f>
        <v>M</v>
      </c>
      <c r="W225" t="str">
        <f>IFERROR(INDEX(Table10[Size],MATCH(INDEX(Enemies!$X:$X,MATCH('Enemy Waves'!N225,Enemies!$A:$A,0)),Table10[ID],0)),"")</f>
        <v>S</v>
      </c>
      <c r="Y225" t="str">
        <f>IFERROR(INDEX(Table10[Size],MATCH(INDEX(Enemies!$X:$X,MATCH('Enemy Waves'!P225,Enemies!$A:$A,0)),Table10[ID],0)),"")</f>
        <v>M</v>
      </c>
      <c r="AA225" t="str">
        <f>IFERROR(INDEX(Table10[Size],MATCH(INDEX(Enemies!$X:$X,MATCH('Enemy Waves'!R225,Enemies!$A:$A,0)),Table10[ID],0)),"")</f>
        <v>S</v>
      </c>
      <c r="AB225" s="52" t="str">
        <f>IF(COUNTIF(S225:AA225,"M")&gt;2,"!!!","")&amp;IFERROR(INDEX('OLD Mission Enemy Waves'!A:A,MATCH('Enemy Waves'!A225,'OLD Mission Enemy Waves'!D:D,0)),"--")</f>
        <v>75</v>
      </c>
      <c r="AC225" s="204">
        <v>75</v>
      </c>
      <c r="AD225">
        <v>3</v>
      </c>
      <c r="AE225" t="s">
        <v>14</v>
      </c>
      <c r="AF225" s="205">
        <v>5430753</v>
      </c>
    </row>
    <row r="226" spans="1:32">
      <c r="A226" s="235">
        <v>5430761</v>
      </c>
      <c r="B226" s="1" t="str">
        <f t="shared" si="47"/>
        <v>3T_r2_Dark_Maiden_e2, 4T_r1_Dark_SoulGuardian_e2</v>
      </c>
      <c r="C226" s="60" t="str">
        <f t="shared" si="48"/>
        <v>2SS</v>
      </c>
      <c r="E226">
        <f>INDEX('OLD Mission Enemy Waves'!K:K,MATCH('Enemy Waves'!$A226,'OLD Mission Enemy Waves'!$D:$D,0))</f>
        <v>5</v>
      </c>
      <c r="F226">
        <f>INDEX('OLD Mission Enemy Waves'!L:L,MATCH('Enemy Waves'!$A226,'OLD Mission Enemy Waves'!$D:$D,0))</f>
        <v>4</v>
      </c>
      <c r="G226">
        <f>INDEX('OLD Mission Enemy Waves'!M:M,MATCH('Enemy Waves'!$A226,'OLD Mission Enemy Waves'!$D:$D,0))</f>
        <v>3</v>
      </c>
      <c r="H226">
        <f>INDEX('OLD Mission Enemy Waves'!N:N,MATCH('Enemy Waves'!$A226,'OLD Mission Enemy Waves'!$D:$D,0))</f>
        <v>2011</v>
      </c>
      <c r="I226">
        <f t="shared" si="49"/>
        <v>2</v>
      </c>
      <c r="J226" t="str">
        <f t="array" ref="J226">IFERROR(INDEX(ePool[Enemy ID],MATCH($G226&amp;INDEX($E226:$F226,1,INDEX(Table12[],MATCH($I226,Table12[eCount],0),MATCH(J$1,Table12[#Headers],0)))&amp;INDEX(eClassWave[],MATCH($H226,eClassWave[eClassWave],0),MATCH(J$1,eClassWave[#Headers],0)),ePool[Enemy Group ID]&amp;ePool[AffinityId]&amp;ePool[eClass],0)),"")</f>
        <v>3T_r2_Dark_Maiden_e2</v>
      </c>
      <c r="K226" s="21" t="str">
        <f t="shared" si="50"/>
        <v xml:space="preserve">, </v>
      </c>
      <c r="L226" t="str">
        <f t="array" ref="L226">IFERROR(INDEX(ePool[Enemy ID],MATCH($G226&amp;INDEX($E226:$F226,1,INDEX(Table12[],MATCH($I226,Table12[eCount],0),MATCH(L$1,Table12[#Headers],0)))&amp;INDEX(eClassWave[],MATCH($H226,eClassWave[eClassWave],0),MATCH(L$1,eClassWave[#Headers],0)),ePool[Enemy Group ID]&amp;ePool[AffinityId]&amp;ePool[eClass],0)),"")</f>
        <v>4T_r1_Dark_SoulGuardian_e2</v>
      </c>
      <c r="M226" s="21" t="str">
        <f t="shared" si="51"/>
        <v/>
      </c>
      <c r="N226" t="str">
        <f t="array" ref="N226">IFERROR(INDEX(ePool[Enemy ID],MATCH($G226&amp;INDEX($E226:$F226,1,INDEX(Table12[],MATCH($I226,Table12[eCount],0),MATCH(N$1,Table12[#Headers],0)))&amp;INDEX(eClassWave[],MATCH($H226,eClassWave[eClassWave],0),MATCH(N$1,eClassWave[#Headers],0)),ePool[Enemy Group ID]&amp;ePool[AffinityId]&amp;ePool[eClass],0)),"")</f>
        <v/>
      </c>
      <c r="O226" s="21" t="str">
        <f t="shared" si="52"/>
        <v/>
      </c>
      <c r="P226" t="str">
        <f t="array" ref="P226">IFERROR(INDEX(ePool[Enemy ID],MATCH($G226&amp;INDEX($E226:$F226,1,INDEX(Table12[],MATCH($I226,Table12[eCount],0),MATCH(P$1,Table12[#Headers],0)))&amp;INDEX(eClassWave[],MATCH($H226,eClassWave[eClassWave],0),MATCH(P$1,eClassWave[#Headers],0)),ePool[Enemy Group ID]&amp;ePool[AffinityId]&amp;ePool[eClass],0)),"")</f>
        <v/>
      </c>
      <c r="Q226" s="21" t="str">
        <f t="shared" si="53"/>
        <v/>
      </c>
      <c r="R226" t="str">
        <f t="array" ref="R226">IFERROR(INDEX(ePool[Enemy ID],MATCH($G226&amp;INDEX($E226:$F226,1,INDEX(Table12[],MATCH($I226,Table12[eCount],0),MATCH(R$1,Table12[#Headers],0)))&amp;INDEX(eClassWave[],MATCH($H226,eClassWave[eClassWave],0),MATCH(R$1,eClassWave[#Headers],0)),ePool[Enemy Group ID]&amp;ePool[AffinityId]&amp;ePool[eClass],0)),"")</f>
        <v/>
      </c>
      <c r="S226" t="str">
        <f>IFERROR(INDEX(Table10[Size],MATCH(INDEX(Enemies!$X:$X,MATCH('Enemy Waves'!J226,Enemies!$A:$A,0)),Table10[ID],0)),"")</f>
        <v>S</v>
      </c>
      <c r="U226" t="str">
        <f>IFERROR(INDEX(Table10[Size],MATCH(INDEX(Enemies!$X:$X,MATCH('Enemy Waves'!L226,Enemies!$A:$A,0)),Table10[ID],0)),"")</f>
        <v>S</v>
      </c>
      <c r="W226" t="str">
        <f>IFERROR(INDEX(Table10[Size],MATCH(INDEX(Enemies!$X:$X,MATCH('Enemy Waves'!N226,Enemies!$A:$A,0)),Table10[ID],0)),"")</f>
        <v/>
      </c>
      <c r="Y226" t="str">
        <f>IFERROR(INDEX(Table10[Size],MATCH(INDEX(Enemies!$X:$X,MATCH('Enemy Waves'!P226,Enemies!$A:$A,0)),Table10[ID],0)),"")</f>
        <v/>
      </c>
      <c r="AA226" t="str">
        <f>IFERROR(INDEX(Table10[Size],MATCH(INDEX(Enemies!$X:$X,MATCH('Enemy Waves'!R226,Enemies!$A:$A,0)),Table10[ID],0)),"")</f>
        <v/>
      </c>
      <c r="AB226" s="52" t="str">
        <f>IF(COUNTIF(S226:AA226,"M")&gt;2,"!!!","")&amp;IFERROR(INDEX('OLD Mission Enemy Waves'!A:A,MATCH('Enemy Waves'!A226,'OLD Mission Enemy Waves'!D:D,0)),"--")</f>
        <v>76</v>
      </c>
      <c r="AC226" s="87">
        <v>76</v>
      </c>
      <c r="AD226">
        <v>1</v>
      </c>
      <c r="AE226" t="s">
        <v>14</v>
      </c>
      <c r="AF226" s="205">
        <v>5430761</v>
      </c>
    </row>
    <row r="227" spans="1:32">
      <c r="A227" s="235">
        <v>5430762</v>
      </c>
      <c r="B227" s="1" t="str">
        <f t="shared" si="47"/>
        <v>4T_r1_Dark_SoulGuardian_e2, 4T_r1_Dark_SoulGuardian_e2</v>
      </c>
      <c r="C227" s="60" t="str">
        <f t="shared" si="48"/>
        <v>2SS</v>
      </c>
      <c r="E227">
        <f>INDEX('OLD Mission Enemy Waves'!K:K,MATCH('Enemy Waves'!$A227,'OLD Mission Enemy Waves'!$D:$D,0))</f>
        <v>5</v>
      </c>
      <c r="F227">
        <f>INDEX('OLD Mission Enemy Waves'!L:L,MATCH('Enemy Waves'!$A227,'OLD Mission Enemy Waves'!$D:$D,0))</f>
        <v>4</v>
      </c>
      <c r="G227">
        <f>INDEX('OLD Mission Enemy Waves'!M:M,MATCH('Enemy Waves'!$A227,'OLD Mission Enemy Waves'!$D:$D,0))</f>
        <v>3</v>
      </c>
      <c r="H227">
        <f>INDEX('OLD Mission Enemy Waves'!N:N,MATCH('Enemy Waves'!$A227,'OLD Mission Enemy Waves'!$D:$D,0))</f>
        <v>2002</v>
      </c>
      <c r="I227">
        <f t="shared" si="49"/>
        <v>2</v>
      </c>
      <c r="J227" t="str">
        <f t="array" ref="J227">IFERROR(INDEX(ePool[Enemy ID],MATCH($G227&amp;INDEX($E227:$F227,1,INDEX(Table12[],MATCH($I227,Table12[eCount],0),MATCH(J$1,Table12[#Headers],0)))&amp;INDEX(eClassWave[],MATCH($H227,eClassWave[eClassWave],0),MATCH(J$1,eClassWave[#Headers],0)),ePool[Enemy Group ID]&amp;ePool[AffinityId]&amp;ePool[eClass],0)),"")</f>
        <v>4T_r1_Dark_SoulGuardian_e2</v>
      </c>
      <c r="K227" s="21" t="str">
        <f t="shared" si="50"/>
        <v xml:space="preserve">, </v>
      </c>
      <c r="L227" t="str">
        <f t="array" ref="L227">IFERROR(INDEX(ePool[Enemy ID],MATCH($G227&amp;INDEX($E227:$F227,1,INDEX(Table12[],MATCH($I227,Table12[eCount],0),MATCH(L$1,Table12[#Headers],0)))&amp;INDEX(eClassWave[],MATCH($H227,eClassWave[eClassWave],0),MATCH(L$1,eClassWave[#Headers],0)),ePool[Enemy Group ID]&amp;ePool[AffinityId]&amp;ePool[eClass],0)),"")</f>
        <v>4T_r1_Dark_SoulGuardian_e2</v>
      </c>
      <c r="M227" s="21" t="str">
        <f t="shared" si="51"/>
        <v/>
      </c>
      <c r="N227" t="str">
        <f t="array" ref="N227">IFERROR(INDEX(ePool[Enemy ID],MATCH($G227&amp;INDEX($E227:$F227,1,INDEX(Table12[],MATCH($I227,Table12[eCount],0),MATCH(N$1,Table12[#Headers],0)))&amp;INDEX(eClassWave[],MATCH($H227,eClassWave[eClassWave],0),MATCH(N$1,eClassWave[#Headers],0)),ePool[Enemy Group ID]&amp;ePool[AffinityId]&amp;ePool[eClass],0)),"")</f>
        <v/>
      </c>
      <c r="O227" s="21" t="str">
        <f t="shared" si="52"/>
        <v/>
      </c>
      <c r="P227" t="str">
        <f t="array" ref="P227">IFERROR(INDEX(ePool[Enemy ID],MATCH($G227&amp;INDEX($E227:$F227,1,INDEX(Table12[],MATCH($I227,Table12[eCount],0),MATCH(P$1,Table12[#Headers],0)))&amp;INDEX(eClassWave[],MATCH($H227,eClassWave[eClassWave],0),MATCH(P$1,eClassWave[#Headers],0)),ePool[Enemy Group ID]&amp;ePool[AffinityId]&amp;ePool[eClass],0)),"")</f>
        <v/>
      </c>
      <c r="Q227" s="21" t="str">
        <f t="shared" si="53"/>
        <v/>
      </c>
      <c r="R227" t="str">
        <f t="array" ref="R227">IFERROR(INDEX(ePool[Enemy ID],MATCH($G227&amp;INDEX($E227:$F227,1,INDEX(Table12[],MATCH($I227,Table12[eCount],0),MATCH(R$1,Table12[#Headers],0)))&amp;INDEX(eClassWave[],MATCH($H227,eClassWave[eClassWave],0),MATCH(R$1,eClassWave[#Headers],0)),ePool[Enemy Group ID]&amp;ePool[AffinityId]&amp;ePool[eClass],0)),"")</f>
        <v/>
      </c>
      <c r="S227" t="str">
        <f>IFERROR(INDEX(Table10[Size],MATCH(INDEX(Enemies!$X:$X,MATCH('Enemy Waves'!J227,Enemies!$A:$A,0)),Table10[ID],0)),"")</f>
        <v>S</v>
      </c>
      <c r="U227" t="str">
        <f>IFERROR(INDEX(Table10[Size],MATCH(INDEX(Enemies!$X:$X,MATCH('Enemy Waves'!L227,Enemies!$A:$A,0)),Table10[ID],0)),"")</f>
        <v>S</v>
      </c>
      <c r="W227" t="str">
        <f>IFERROR(INDEX(Table10[Size],MATCH(INDEX(Enemies!$X:$X,MATCH('Enemy Waves'!N227,Enemies!$A:$A,0)),Table10[ID],0)),"")</f>
        <v/>
      </c>
      <c r="Y227" t="str">
        <f>IFERROR(INDEX(Table10[Size],MATCH(INDEX(Enemies!$X:$X,MATCH('Enemy Waves'!P227,Enemies!$A:$A,0)),Table10[ID],0)),"")</f>
        <v/>
      </c>
      <c r="AA227" t="str">
        <f>IFERROR(INDEX(Table10[Size],MATCH(INDEX(Enemies!$X:$X,MATCH('Enemy Waves'!R227,Enemies!$A:$A,0)),Table10[ID],0)),"")</f>
        <v/>
      </c>
      <c r="AB227" s="52" t="str">
        <f>IF(COUNTIF(S227:AA227,"M")&gt;2,"!!!","")&amp;IFERROR(INDEX('OLD Mission Enemy Waves'!A:A,MATCH('Enemy Waves'!A227,'OLD Mission Enemy Waves'!D:D,0)),"--")</f>
        <v>76</v>
      </c>
      <c r="AC227" s="204">
        <v>76</v>
      </c>
      <c r="AD227">
        <v>2</v>
      </c>
      <c r="AE227" t="s">
        <v>14</v>
      </c>
      <c r="AF227" s="205">
        <v>5430762</v>
      </c>
    </row>
    <row r="228" spans="1:32">
      <c r="A228" s="235">
        <v>5430763</v>
      </c>
      <c r="B228" s="1" t="str">
        <f t="shared" si="47"/>
        <v>2T_r1_Light_Valkyrie_e2, 3T_r2_Dark_Maiden_e2, 2T_r1_Dark_Blade_e2, 2T_r1_Light_Valkyrie_e2</v>
      </c>
      <c r="C228" s="60" t="str">
        <f t="shared" si="48"/>
        <v>4MSSM</v>
      </c>
      <c r="E228">
        <f>INDEX('OLD Mission Enemy Waves'!K:K,MATCH('Enemy Waves'!$A228,'OLD Mission Enemy Waves'!$D:$D,0))</f>
        <v>5</v>
      </c>
      <c r="F228">
        <f>INDEX('OLD Mission Enemy Waves'!L:L,MATCH('Enemy Waves'!$A228,'OLD Mission Enemy Waves'!$D:$D,0))</f>
        <v>4</v>
      </c>
      <c r="G228">
        <f>INDEX('OLD Mission Enemy Waves'!M:M,MATCH('Enemy Waves'!$A228,'OLD Mission Enemy Waves'!$D:$D,0))</f>
        <v>3</v>
      </c>
      <c r="H228">
        <f>INDEX('OLD Mission Enemy Waves'!N:N,MATCH('Enemy Waves'!$A228,'OLD Mission Enemy Waves'!$D:$D,0))</f>
        <v>4310</v>
      </c>
      <c r="I228">
        <f t="shared" si="49"/>
        <v>4</v>
      </c>
      <c r="J228" t="str">
        <f t="array" ref="J228">IFERROR(INDEX(ePool[Enemy ID],MATCH($G228&amp;INDEX($E228:$F228,1,INDEX(Table12[],MATCH($I228,Table12[eCount],0),MATCH(J$1,Table12[#Headers],0)))&amp;INDEX(eClassWave[],MATCH($H228,eClassWave[eClassWave],0),MATCH(J$1,eClassWave[#Headers],0)),ePool[Enemy Group ID]&amp;ePool[AffinityId]&amp;ePool[eClass],0)),"")</f>
        <v>2T_r1_Light_Valkyrie_e2</v>
      </c>
      <c r="K228" s="21" t="str">
        <f t="shared" si="50"/>
        <v xml:space="preserve">, </v>
      </c>
      <c r="L228" t="str">
        <f t="array" ref="L228">IFERROR(INDEX(ePool[Enemy ID],MATCH($G228&amp;INDEX($E228:$F228,1,INDEX(Table12[],MATCH($I228,Table12[eCount],0),MATCH(L$1,Table12[#Headers],0)))&amp;INDEX(eClassWave[],MATCH($H228,eClassWave[eClassWave],0),MATCH(L$1,eClassWave[#Headers],0)),ePool[Enemy Group ID]&amp;ePool[AffinityId]&amp;ePool[eClass],0)),"")</f>
        <v>3T_r2_Dark_Maiden_e2</v>
      </c>
      <c r="M228" s="21" t="str">
        <f t="shared" si="51"/>
        <v xml:space="preserve">, </v>
      </c>
      <c r="N228" t="str">
        <f t="array" ref="N228">IFERROR(INDEX(ePool[Enemy ID],MATCH($G228&amp;INDEX($E228:$F228,1,INDEX(Table12[],MATCH($I228,Table12[eCount],0),MATCH(N$1,Table12[#Headers],0)))&amp;INDEX(eClassWave[],MATCH($H228,eClassWave[eClassWave],0),MATCH(N$1,eClassWave[#Headers],0)),ePool[Enemy Group ID]&amp;ePool[AffinityId]&amp;ePool[eClass],0)),"")</f>
        <v>2T_r1_Dark_Blade_e2</v>
      </c>
      <c r="O228" s="21" t="str">
        <f t="shared" si="52"/>
        <v xml:space="preserve">, </v>
      </c>
      <c r="P228" t="str">
        <f t="array" ref="P228">IFERROR(INDEX(ePool[Enemy ID],MATCH($G228&amp;INDEX($E228:$F228,1,INDEX(Table12[],MATCH($I228,Table12[eCount],0),MATCH(P$1,Table12[#Headers],0)))&amp;INDEX(eClassWave[],MATCH($H228,eClassWave[eClassWave],0),MATCH(P$1,eClassWave[#Headers],0)),ePool[Enemy Group ID]&amp;ePool[AffinityId]&amp;ePool[eClass],0)),"")</f>
        <v>2T_r1_Light_Valkyrie_e2</v>
      </c>
      <c r="Q228" s="21" t="str">
        <f t="shared" si="53"/>
        <v/>
      </c>
      <c r="R228" t="str">
        <f t="array" ref="R228">IFERROR(INDEX(ePool[Enemy ID],MATCH($G228&amp;INDEX($E228:$F228,1,INDEX(Table12[],MATCH($I228,Table12[eCount],0),MATCH(R$1,Table12[#Headers],0)))&amp;INDEX(eClassWave[],MATCH($H228,eClassWave[eClassWave],0),MATCH(R$1,eClassWave[#Headers],0)),ePool[Enemy Group ID]&amp;ePool[AffinityId]&amp;ePool[eClass],0)),"")</f>
        <v/>
      </c>
      <c r="S228" t="str">
        <f>IFERROR(INDEX(Table10[Size],MATCH(INDEX(Enemies!$X:$X,MATCH('Enemy Waves'!J228,Enemies!$A:$A,0)),Table10[ID],0)),"")</f>
        <v>M</v>
      </c>
      <c r="U228" t="str">
        <f>IFERROR(INDEX(Table10[Size],MATCH(INDEX(Enemies!$X:$X,MATCH('Enemy Waves'!L228,Enemies!$A:$A,0)),Table10[ID],0)),"")</f>
        <v>S</v>
      </c>
      <c r="W228" t="str">
        <f>IFERROR(INDEX(Table10[Size],MATCH(INDEX(Enemies!$X:$X,MATCH('Enemy Waves'!N228,Enemies!$A:$A,0)),Table10[ID],0)),"")</f>
        <v>S</v>
      </c>
      <c r="Y228" t="str">
        <f>IFERROR(INDEX(Table10[Size],MATCH(INDEX(Enemies!$X:$X,MATCH('Enemy Waves'!P228,Enemies!$A:$A,0)),Table10[ID],0)),"")</f>
        <v>M</v>
      </c>
      <c r="AA228" t="str">
        <f>IFERROR(INDEX(Table10[Size],MATCH(INDEX(Enemies!$X:$X,MATCH('Enemy Waves'!R228,Enemies!$A:$A,0)),Table10[ID],0)),"")</f>
        <v/>
      </c>
      <c r="AB228" s="52" t="str">
        <f>IF(COUNTIF(S228:AA228,"M")&gt;2,"!!!","")&amp;IFERROR(INDEX('OLD Mission Enemy Waves'!A:A,MATCH('Enemy Waves'!A228,'OLD Mission Enemy Waves'!D:D,0)),"--")</f>
        <v>76</v>
      </c>
      <c r="AC228" s="204">
        <v>76</v>
      </c>
      <c r="AD228">
        <v>3</v>
      </c>
      <c r="AE228" t="s">
        <v>14</v>
      </c>
      <c r="AF228" s="205">
        <v>5430763</v>
      </c>
    </row>
    <row r="229" spans="1:32">
      <c r="A229" s="235">
        <v>5430764</v>
      </c>
      <c r="B229" s="1" t="str">
        <f t="shared" si="47"/>
        <v>2T_r1_Light_Valkyrie_e2, 3T_r2_Dark_Maiden_e2, 2T_r1_Light_Valkyrie_e2</v>
      </c>
      <c r="C229" s="60" t="str">
        <f t="shared" si="48"/>
        <v>3MSM</v>
      </c>
      <c r="E229">
        <f>INDEX('OLD Mission Enemy Waves'!K:K,MATCH('Enemy Waves'!$A229,'OLD Mission Enemy Waves'!$D:$D,0))</f>
        <v>5</v>
      </c>
      <c r="F229">
        <f>INDEX('OLD Mission Enemy Waves'!L:L,MATCH('Enemy Waves'!$A229,'OLD Mission Enemy Waves'!$D:$D,0))</f>
        <v>4</v>
      </c>
      <c r="G229">
        <f>INDEX('OLD Mission Enemy Waves'!M:M,MATCH('Enemy Waves'!$A229,'OLD Mission Enemy Waves'!$D:$D,0))</f>
        <v>3</v>
      </c>
      <c r="H229">
        <f>INDEX('OLD Mission Enemy Waves'!N:N,MATCH('Enemy Waves'!$A229,'OLD Mission Enemy Waves'!$D:$D,0))</f>
        <v>3210</v>
      </c>
      <c r="I229">
        <f t="shared" si="49"/>
        <v>3</v>
      </c>
      <c r="J229" t="str">
        <f t="array" ref="J229">IFERROR(INDEX(ePool[Enemy ID],MATCH($G229&amp;INDEX($E229:$F229,1,INDEX(Table12[],MATCH($I229,Table12[eCount],0),MATCH(J$1,Table12[#Headers],0)))&amp;INDEX(eClassWave[],MATCH($H229,eClassWave[eClassWave],0),MATCH(J$1,eClassWave[#Headers],0)),ePool[Enemy Group ID]&amp;ePool[AffinityId]&amp;ePool[eClass],0)),"")</f>
        <v>2T_r1_Light_Valkyrie_e2</v>
      </c>
      <c r="K229" s="21" t="str">
        <f t="shared" si="50"/>
        <v xml:space="preserve">, </v>
      </c>
      <c r="L229" t="str">
        <f t="array" ref="L229">IFERROR(INDEX(ePool[Enemy ID],MATCH($G229&amp;INDEX($E229:$F229,1,INDEX(Table12[],MATCH($I229,Table12[eCount],0),MATCH(L$1,Table12[#Headers],0)))&amp;INDEX(eClassWave[],MATCH($H229,eClassWave[eClassWave],0),MATCH(L$1,eClassWave[#Headers],0)),ePool[Enemy Group ID]&amp;ePool[AffinityId]&amp;ePool[eClass],0)),"")</f>
        <v>3T_r2_Dark_Maiden_e2</v>
      </c>
      <c r="M229" s="21" t="str">
        <f t="shared" si="51"/>
        <v xml:space="preserve">, </v>
      </c>
      <c r="N229" t="str">
        <f t="array" ref="N229">IFERROR(INDEX(ePool[Enemy ID],MATCH($G229&amp;INDEX($E229:$F229,1,INDEX(Table12[],MATCH($I229,Table12[eCount],0),MATCH(N$1,Table12[#Headers],0)))&amp;INDEX(eClassWave[],MATCH($H229,eClassWave[eClassWave],0),MATCH(N$1,eClassWave[#Headers],0)),ePool[Enemy Group ID]&amp;ePool[AffinityId]&amp;ePool[eClass],0)),"")</f>
        <v>2T_r1_Light_Valkyrie_e2</v>
      </c>
      <c r="O229" s="21" t="str">
        <f t="shared" si="52"/>
        <v/>
      </c>
      <c r="P229" t="str">
        <f t="array" ref="P229">IFERROR(INDEX(ePool[Enemy ID],MATCH($G229&amp;INDEX($E229:$F229,1,INDEX(Table12[],MATCH($I229,Table12[eCount],0),MATCH(P$1,Table12[#Headers],0)))&amp;INDEX(eClassWave[],MATCH($H229,eClassWave[eClassWave],0),MATCH(P$1,eClassWave[#Headers],0)),ePool[Enemy Group ID]&amp;ePool[AffinityId]&amp;ePool[eClass],0)),"")</f>
        <v/>
      </c>
      <c r="Q229" s="21" t="str">
        <f t="shared" si="53"/>
        <v/>
      </c>
      <c r="R229" t="str">
        <f t="array" ref="R229">IFERROR(INDEX(ePool[Enemy ID],MATCH($G229&amp;INDEX($E229:$F229,1,INDEX(Table12[],MATCH($I229,Table12[eCount],0),MATCH(R$1,Table12[#Headers],0)))&amp;INDEX(eClassWave[],MATCH($H229,eClassWave[eClassWave],0),MATCH(R$1,eClassWave[#Headers],0)),ePool[Enemy Group ID]&amp;ePool[AffinityId]&amp;ePool[eClass],0)),"")</f>
        <v/>
      </c>
      <c r="S229" t="str">
        <f>IFERROR(INDEX(Table10[Size],MATCH(INDEX(Enemies!$X:$X,MATCH('Enemy Waves'!J229,Enemies!$A:$A,0)),Table10[ID],0)),"")</f>
        <v>M</v>
      </c>
      <c r="U229" t="str">
        <f>IFERROR(INDEX(Table10[Size],MATCH(INDEX(Enemies!$X:$X,MATCH('Enemy Waves'!L229,Enemies!$A:$A,0)),Table10[ID],0)),"")</f>
        <v>S</v>
      </c>
      <c r="W229" t="str">
        <f>IFERROR(INDEX(Table10[Size],MATCH(INDEX(Enemies!$X:$X,MATCH('Enemy Waves'!N229,Enemies!$A:$A,0)),Table10[ID],0)),"")</f>
        <v>M</v>
      </c>
      <c r="Y229" t="str">
        <f>IFERROR(INDEX(Table10[Size],MATCH(INDEX(Enemies!$X:$X,MATCH('Enemy Waves'!P229,Enemies!$A:$A,0)),Table10[ID],0)),"")</f>
        <v/>
      </c>
      <c r="AA229" t="str">
        <f>IFERROR(INDEX(Table10[Size],MATCH(INDEX(Enemies!$X:$X,MATCH('Enemy Waves'!R229,Enemies!$A:$A,0)),Table10[ID],0)),"")</f>
        <v/>
      </c>
      <c r="AB229" s="52" t="str">
        <f>IF(COUNTIF(S229:AA229,"M")&gt;2,"!!!","")&amp;IFERROR(INDEX('OLD Mission Enemy Waves'!A:A,MATCH('Enemy Waves'!A229,'OLD Mission Enemy Waves'!D:D,0)),"--")</f>
        <v>76</v>
      </c>
      <c r="AC229" s="204">
        <v>76</v>
      </c>
      <c r="AD229">
        <v>4</v>
      </c>
      <c r="AE229" t="s">
        <v>14</v>
      </c>
      <c r="AF229" s="205">
        <v>5430764</v>
      </c>
    </row>
    <row r="230" spans="1:32">
      <c r="A230" s="235">
        <v>5430771</v>
      </c>
      <c r="B230" s="1" t="str">
        <f t="shared" si="47"/>
        <v>2T_r1_Light_Valkyrie_e2, 3T_r2_Dark_Maiden_e2, 4T_r1_Dark_SoulGuardian_e2, 4T_r1_Light_Telepath_e2</v>
      </c>
      <c r="C230" s="60" t="str">
        <f t="shared" si="48"/>
        <v>4MSSS</v>
      </c>
      <c r="E230">
        <f>INDEX('OLD Mission Enemy Waves'!K:K,MATCH('Enemy Waves'!$A230,'OLD Mission Enemy Waves'!$D:$D,0))</f>
        <v>5</v>
      </c>
      <c r="F230">
        <f>INDEX('OLD Mission Enemy Waves'!L:L,MATCH('Enemy Waves'!$A230,'OLD Mission Enemy Waves'!$D:$D,0))</f>
        <v>4</v>
      </c>
      <c r="G230">
        <f>INDEX('OLD Mission Enemy Waves'!M:M,MATCH('Enemy Waves'!$A230,'OLD Mission Enemy Waves'!$D:$D,0))</f>
        <v>3</v>
      </c>
      <c r="H230">
        <f>INDEX('OLD Mission Enemy Waves'!N:N,MATCH('Enemy Waves'!$A230,'OLD Mission Enemy Waves'!$D:$D,0))</f>
        <v>4112</v>
      </c>
      <c r="I230">
        <f t="shared" si="49"/>
        <v>4</v>
      </c>
      <c r="J230" t="str">
        <f t="array" ref="J230">IFERROR(INDEX(ePool[Enemy ID],MATCH($G230&amp;INDEX($E230:$F230,1,INDEX(Table12[],MATCH($I230,Table12[eCount],0),MATCH(J$1,Table12[#Headers],0)))&amp;INDEX(eClassWave[],MATCH($H230,eClassWave[eClassWave],0),MATCH(J$1,eClassWave[#Headers],0)),ePool[Enemy Group ID]&amp;ePool[AffinityId]&amp;ePool[eClass],0)),"")</f>
        <v>2T_r1_Light_Valkyrie_e2</v>
      </c>
      <c r="K230" s="21" t="str">
        <f t="shared" si="50"/>
        <v xml:space="preserve">, </v>
      </c>
      <c r="L230" t="str">
        <f t="array" ref="L230">IFERROR(INDEX(ePool[Enemy ID],MATCH($G230&amp;INDEX($E230:$F230,1,INDEX(Table12[],MATCH($I230,Table12[eCount],0),MATCH(L$1,Table12[#Headers],0)))&amp;INDEX(eClassWave[],MATCH($H230,eClassWave[eClassWave],0),MATCH(L$1,eClassWave[#Headers],0)),ePool[Enemy Group ID]&amp;ePool[AffinityId]&amp;ePool[eClass],0)),"")</f>
        <v>3T_r2_Dark_Maiden_e2</v>
      </c>
      <c r="M230" s="21" t="str">
        <f t="shared" si="51"/>
        <v xml:space="preserve">, </v>
      </c>
      <c r="N230" t="str">
        <f t="array" ref="N230">IFERROR(INDEX(ePool[Enemy ID],MATCH($G230&amp;INDEX($E230:$F230,1,INDEX(Table12[],MATCH($I230,Table12[eCount],0),MATCH(N$1,Table12[#Headers],0)))&amp;INDEX(eClassWave[],MATCH($H230,eClassWave[eClassWave],0),MATCH(N$1,eClassWave[#Headers],0)),ePool[Enemy Group ID]&amp;ePool[AffinityId]&amp;ePool[eClass],0)),"")</f>
        <v>4T_r1_Dark_SoulGuardian_e2</v>
      </c>
      <c r="O230" s="21" t="str">
        <f t="shared" si="52"/>
        <v xml:space="preserve">, </v>
      </c>
      <c r="P230" t="str">
        <f t="array" ref="P230">IFERROR(INDEX(ePool[Enemy ID],MATCH($G230&amp;INDEX($E230:$F230,1,INDEX(Table12[],MATCH($I230,Table12[eCount],0),MATCH(P$1,Table12[#Headers],0)))&amp;INDEX(eClassWave[],MATCH($H230,eClassWave[eClassWave],0),MATCH(P$1,eClassWave[#Headers],0)),ePool[Enemy Group ID]&amp;ePool[AffinityId]&amp;ePool[eClass],0)),"")</f>
        <v>4T_r1_Light_Telepath_e2</v>
      </c>
      <c r="Q230" s="21" t="str">
        <f t="shared" si="53"/>
        <v/>
      </c>
      <c r="R230" t="str">
        <f t="array" ref="R230">IFERROR(INDEX(ePool[Enemy ID],MATCH($G230&amp;INDEX($E230:$F230,1,INDEX(Table12[],MATCH($I230,Table12[eCount],0),MATCH(R$1,Table12[#Headers],0)))&amp;INDEX(eClassWave[],MATCH($H230,eClassWave[eClassWave],0),MATCH(R$1,eClassWave[#Headers],0)),ePool[Enemy Group ID]&amp;ePool[AffinityId]&amp;ePool[eClass],0)),"")</f>
        <v/>
      </c>
      <c r="S230" t="str">
        <f>IFERROR(INDEX(Table10[Size],MATCH(INDEX(Enemies!$X:$X,MATCH('Enemy Waves'!J230,Enemies!$A:$A,0)),Table10[ID],0)),"")</f>
        <v>M</v>
      </c>
      <c r="U230" t="str">
        <f>IFERROR(INDEX(Table10[Size],MATCH(INDEX(Enemies!$X:$X,MATCH('Enemy Waves'!L230,Enemies!$A:$A,0)),Table10[ID],0)),"")</f>
        <v>S</v>
      </c>
      <c r="W230" t="str">
        <f>IFERROR(INDEX(Table10[Size],MATCH(INDEX(Enemies!$X:$X,MATCH('Enemy Waves'!N230,Enemies!$A:$A,0)),Table10[ID],0)),"")</f>
        <v>S</v>
      </c>
      <c r="Y230" t="str">
        <f>IFERROR(INDEX(Table10[Size],MATCH(INDEX(Enemies!$X:$X,MATCH('Enemy Waves'!P230,Enemies!$A:$A,0)),Table10[ID],0)),"")</f>
        <v>S</v>
      </c>
      <c r="AA230" t="str">
        <f>IFERROR(INDEX(Table10[Size],MATCH(INDEX(Enemies!$X:$X,MATCH('Enemy Waves'!R230,Enemies!$A:$A,0)),Table10[ID],0)),"")</f>
        <v/>
      </c>
      <c r="AB230" s="52" t="str">
        <f>IF(COUNTIF(S230:AA230,"M")&gt;2,"!!!","")&amp;IFERROR(INDEX('OLD Mission Enemy Waves'!A:A,MATCH('Enemy Waves'!A230,'OLD Mission Enemy Waves'!D:D,0)),"--")</f>
        <v>77</v>
      </c>
      <c r="AC230" s="87">
        <v>77</v>
      </c>
      <c r="AD230">
        <v>1</v>
      </c>
      <c r="AE230" t="s">
        <v>14</v>
      </c>
      <c r="AF230" s="205">
        <v>5430771</v>
      </c>
    </row>
    <row r="231" spans="1:32">
      <c r="A231" s="235">
        <v>5430772</v>
      </c>
      <c r="B231" s="1" t="str">
        <f t="shared" si="47"/>
        <v>2T_r1_Light_Valkyrie_e2, 3T_r2_Dark_Maiden_e2, 4T_r1_Light_Telepath_e2</v>
      </c>
      <c r="C231" s="60" t="str">
        <f t="shared" si="48"/>
        <v>3MSS</v>
      </c>
      <c r="E231">
        <f>INDEX('OLD Mission Enemy Waves'!K:K,MATCH('Enemy Waves'!$A231,'OLD Mission Enemy Waves'!$D:$D,0))</f>
        <v>5</v>
      </c>
      <c r="F231">
        <f>INDEX('OLD Mission Enemy Waves'!L:L,MATCH('Enemy Waves'!$A231,'OLD Mission Enemy Waves'!$D:$D,0))</f>
        <v>4</v>
      </c>
      <c r="G231">
        <f>INDEX('OLD Mission Enemy Waves'!M:M,MATCH('Enemy Waves'!$A231,'OLD Mission Enemy Waves'!$D:$D,0))</f>
        <v>3</v>
      </c>
      <c r="H231">
        <f>INDEX('OLD Mission Enemy Waves'!N:N,MATCH('Enemy Waves'!$A231,'OLD Mission Enemy Waves'!$D:$D,0))</f>
        <v>3111</v>
      </c>
      <c r="I231">
        <f t="shared" si="49"/>
        <v>3</v>
      </c>
      <c r="J231" t="str">
        <f t="array" ref="J231">IFERROR(INDEX(ePool[Enemy ID],MATCH($G231&amp;INDEX($E231:$F231,1,INDEX(Table12[],MATCH($I231,Table12[eCount],0),MATCH(J$1,Table12[#Headers],0)))&amp;INDEX(eClassWave[],MATCH($H231,eClassWave[eClassWave],0),MATCH(J$1,eClassWave[#Headers],0)),ePool[Enemy Group ID]&amp;ePool[AffinityId]&amp;ePool[eClass],0)),"")</f>
        <v>2T_r1_Light_Valkyrie_e2</v>
      </c>
      <c r="K231" s="21" t="str">
        <f t="shared" si="50"/>
        <v xml:space="preserve">, </v>
      </c>
      <c r="L231" t="str">
        <f t="array" ref="L231">IFERROR(INDEX(ePool[Enemy ID],MATCH($G231&amp;INDEX($E231:$F231,1,INDEX(Table12[],MATCH($I231,Table12[eCount],0),MATCH(L$1,Table12[#Headers],0)))&amp;INDEX(eClassWave[],MATCH($H231,eClassWave[eClassWave],0),MATCH(L$1,eClassWave[#Headers],0)),ePool[Enemy Group ID]&amp;ePool[AffinityId]&amp;ePool[eClass],0)),"")</f>
        <v>3T_r2_Dark_Maiden_e2</v>
      </c>
      <c r="M231" s="21" t="str">
        <f t="shared" si="51"/>
        <v xml:space="preserve">, </v>
      </c>
      <c r="N231" t="str">
        <f t="array" ref="N231">IFERROR(INDEX(ePool[Enemy ID],MATCH($G231&amp;INDEX($E231:$F231,1,INDEX(Table12[],MATCH($I231,Table12[eCount],0),MATCH(N$1,Table12[#Headers],0)))&amp;INDEX(eClassWave[],MATCH($H231,eClassWave[eClassWave],0),MATCH(N$1,eClassWave[#Headers],0)),ePool[Enemy Group ID]&amp;ePool[AffinityId]&amp;ePool[eClass],0)),"")</f>
        <v>4T_r1_Light_Telepath_e2</v>
      </c>
      <c r="O231" s="21" t="str">
        <f t="shared" si="52"/>
        <v/>
      </c>
      <c r="P231" t="str">
        <f t="array" ref="P231">IFERROR(INDEX(ePool[Enemy ID],MATCH($G231&amp;INDEX($E231:$F231,1,INDEX(Table12[],MATCH($I231,Table12[eCount],0),MATCH(P$1,Table12[#Headers],0)))&amp;INDEX(eClassWave[],MATCH($H231,eClassWave[eClassWave],0),MATCH(P$1,eClassWave[#Headers],0)),ePool[Enemy Group ID]&amp;ePool[AffinityId]&amp;ePool[eClass],0)),"")</f>
        <v/>
      </c>
      <c r="Q231" s="21" t="str">
        <f t="shared" si="53"/>
        <v/>
      </c>
      <c r="R231" t="str">
        <f t="array" ref="R231">IFERROR(INDEX(ePool[Enemy ID],MATCH($G231&amp;INDEX($E231:$F231,1,INDEX(Table12[],MATCH($I231,Table12[eCount],0),MATCH(R$1,Table12[#Headers],0)))&amp;INDEX(eClassWave[],MATCH($H231,eClassWave[eClassWave],0),MATCH(R$1,eClassWave[#Headers],0)),ePool[Enemy Group ID]&amp;ePool[AffinityId]&amp;ePool[eClass],0)),"")</f>
        <v/>
      </c>
      <c r="S231" t="str">
        <f>IFERROR(INDEX(Table10[Size],MATCH(INDEX(Enemies!$X:$X,MATCH('Enemy Waves'!J231,Enemies!$A:$A,0)),Table10[ID],0)),"")</f>
        <v>M</v>
      </c>
      <c r="U231" t="str">
        <f>IFERROR(INDEX(Table10[Size],MATCH(INDEX(Enemies!$X:$X,MATCH('Enemy Waves'!L231,Enemies!$A:$A,0)),Table10[ID],0)),"")</f>
        <v>S</v>
      </c>
      <c r="W231" t="str">
        <f>IFERROR(INDEX(Table10[Size],MATCH(INDEX(Enemies!$X:$X,MATCH('Enemy Waves'!N231,Enemies!$A:$A,0)),Table10[ID],0)),"")</f>
        <v>S</v>
      </c>
      <c r="Y231" t="str">
        <f>IFERROR(INDEX(Table10[Size],MATCH(INDEX(Enemies!$X:$X,MATCH('Enemy Waves'!P231,Enemies!$A:$A,0)),Table10[ID],0)),"")</f>
        <v/>
      </c>
      <c r="AA231" t="str">
        <f>IFERROR(INDEX(Table10[Size],MATCH(INDEX(Enemies!$X:$X,MATCH('Enemy Waves'!R231,Enemies!$A:$A,0)),Table10[ID],0)),"")</f>
        <v/>
      </c>
      <c r="AB231" s="52" t="str">
        <f>IF(COUNTIF(S231:AA231,"M")&gt;2,"!!!","")&amp;IFERROR(INDEX('OLD Mission Enemy Waves'!A:A,MATCH('Enemy Waves'!A231,'OLD Mission Enemy Waves'!D:D,0)),"--")</f>
        <v>77</v>
      </c>
      <c r="AC231" s="204">
        <v>77</v>
      </c>
      <c r="AD231">
        <v>2</v>
      </c>
      <c r="AE231" t="s">
        <v>14</v>
      </c>
      <c r="AF231" s="205">
        <v>5430772</v>
      </c>
    </row>
    <row r="232" spans="1:32">
      <c r="A232" s="235">
        <v>5430781</v>
      </c>
      <c r="B232" s="1" t="str">
        <f t="shared" si="47"/>
        <v>2T_r1_Light_Valkyrie_e2, 2T_r1_Dark_Blade_e2, 2T_r1_Dark_Blade_e2, 2T_r1_Light_Valkyrie_e2</v>
      </c>
      <c r="C232" s="60" t="str">
        <f t="shared" si="48"/>
        <v>4MSSM</v>
      </c>
      <c r="E232">
        <f>INDEX('OLD Mission Enemy Waves'!K:K,MATCH('Enemy Waves'!$A232,'OLD Mission Enemy Waves'!$D:$D,0))</f>
        <v>5</v>
      </c>
      <c r="F232">
        <f>INDEX('OLD Mission Enemy Waves'!L:L,MATCH('Enemy Waves'!$A232,'OLD Mission Enemy Waves'!$D:$D,0))</f>
        <v>4</v>
      </c>
      <c r="G232">
        <f>INDEX('OLD Mission Enemy Waves'!M:M,MATCH('Enemy Waves'!$A232,'OLD Mission Enemy Waves'!$D:$D,0))</f>
        <v>3</v>
      </c>
      <c r="H232">
        <f>INDEX('OLD Mission Enemy Waves'!N:N,MATCH('Enemy Waves'!$A232,'OLD Mission Enemy Waves'!$D:$D,0))</f>
        <v>4400</v>
      </c>
      <c r="I232">
        <f t="shared" si="49"/>
        <v>4</v>
      </c>
      <c r="J232" t="str">
        <f t="array" ref="J232">IFERROR(INDEX(ePool[Enemy ID],MATCH($G232&amp;INDEX($E232:$F232,1,INDEX(Table12[],MATCH($I232,Table12[eCount],0),MATCH(J$1,Table12[#Headers],0)))&amp;INDEX(eClassWave[],MATCH($H232,eClassWave[eClassWave],0),MATCH(J$1,eClassWave[#Headers],0)),ePool[Enemy Group ID]&amp;ePool[AffinityId]&amp;ePool[eClass],0)),"")</f>
        <v>2T_r1_Light_Valkyrie_e2</v>
      </c>
      <c r="K232" s="21" t="str">
        <f t="shared" si="50"/>
        <v xml:space="preserve">, </v>
      </c>
      <c r="L232" t="str">
        <f t="array" ref="L232">IFERROR(INDEX(ePool[Enemy ID],MATCH($G232&amp;INDEX($E232:$F232,1,INDEX(Table12[],MATCH($I232,Table12[eCount],0),MATCH(L$1,Table12[#Headers],0)))&amp;INDEX(eClassWave[],MATCH($H232,eClassWave[eClassWave],0),MATCH(L$1,eClassWave[#Headers],0)),ePool[Enemy Group ID]&amp;ePool[AffinityId]&amp;ePool[eClass],0)),"")</f>
        <v>2T_r1_Dark_Blade_e2</v>
      </c>
      <c r="M232" s="21" t="str">
        <f t="shared" si="51"/>
        <v xml:space="preserve">, </v>
      </c>
      <c r="N232" t="str">
        <f t="array" ref="N232">IFERROR(INDEX(ePool[Enemy ID],MATCH($G232&amp;INDEX($E232:$F232,1,INDEX(Table12[],MATCH($I232,Table12[eCount],0),MATCH(N$1,Table12[#Headers],0)))&amp;INDEX(eClassWave[],MATCH($H232,eClassWave[eClassWave],0),MATCH(N$1,eClassWave[#Headers],0)),ePool[Enemy Group ID]&amp;ePool[AffinityId]&amp;ePool[eClass],0)),"")</f>
        <v>2T_r1_Dark_Blade_e2</v>
      </c>
      <c r="O232" s="21" t="str">
        <f t="shared" si="52"/>
        <v xml:space="preserve">, </v>
      </c>
      <c r="P232" t="str">
        <f t="array" ref="P232">IFERROR(INDEX(ePool[Enemy ID],MATCH($G232&amp;INDEX($E232:$F232,1,INDEX(Table12[],MATCH($I232,Table12[eCount],0),MATCH(P$1,Table12[#Headers],0)))&amp;INDEX(eClassWave[],MATCH($H232,eClassWave[eClassWave],0),MATCH(P$1,eClassWave[#Headers],0)),ePool[Enemy Group ID]&amp;ePool[AffinityId]&amp;ePool[eClass],0)),"")</f>
        <v>2T_r1_Light_Valkyrie_e2</v>
      </c>
      <c r="Q232" s="21" t="str">
        <f t="shared" si="53"/>
        <v/>
      </c>
      <c r="R232" t="str">
        <f t="array" ref="R232">IFERROR(INDEX(ePool[Enemy ID],MATCH($G232&amp;INDEX($E232:$F232,1,INDEX(Table12[],MATCH($I232,Table12[eCount],0),MATCH(R$1,Table12[#Headers],0)))&amp;INDEX(eClassWave[],MATCH($H232,eClassWave[eClassWave],0),MATCH(R$1,eClassWave[#Headers],0)),ePool[Enemy Group ID]&amp;ePool[AffinityId]&amp;ePool[eClass],0)),"")</f>
        <v/>
      </c>
      <c r="S232" t="str">
        <f>IFERROR(INDEX(Table10[Size],MATCH(INDEX(Enemies!$X:$X,MATCH('Enemy Waves'!J232,Enemies!$A:$A,0)),Table10[ID],0)),"")</f>
        <v>M</v>
      </c>
      <c r="U232" t="str">
        <f>IFERROR(INDEX(Table10[Size],MATCH(INDEX(Enemies!$X:$X,MATCH('Enemy Waves'!L232,Enemies!$A:$A,0)),Table10[ID],0)),"")</f>
        <v>S</v>
      </c>
      <c r="W232" t="str">
        <f>IFERROR(INDEX(Table10[Size],MATCH(INDEX(Enemies!$X:$X,MATCH('Enemy Waves'!N232,Enemies!$A:$A,0)),Table10[ID],0)),"")</f>
        <v>S</v>
      </c>
      <c r="Y232" t="str">
        <f>IFERROR(INDEX(Table10[Size],MATCH(INDEX(Enemies!$X:$X,MATCH('Enemy Waves'!P232,Enemies!$A:$A,0)),Table10[ID],0)),"")</f>
        <v>M</v>
      </c>
      <c r="AA232" t="str">
        <f>IFERROR(INDEX(Table10[Size],MATCH(INDEX(Enemies!$X:$X,MATCH('Enemy Waves'!R232,Enemies!$A:$A,0)),Table10[ID],0)),"")</f>
        <v/>
      </c>
      <c r="AB232" s="52" t="str">
        <f>IF(COUNTIF(S232:AA232,"M")&gt;2,"!!!","")&amp;IFERROR(INDEX('OLD Mission Enemy Waves'!A:A,MATCH('Enemy Waves'!A232,'OLD Mission Enemy Waves'!D:D,0)),"--")</f>
        <v>78</v>
      </c>
      <c r="AC232" s="87">
        <v>78</v>
      </c>
      <c r="AD232">
        <v>1</v>
      </c>
      <c r="AE232" t="s">
        <v>14</v>
      </c>
      <c r="AF232" s="205">
        <v>5430781</v>
      </c>
    </row>
    <row r="233" spans="1:32">
      <c r="A233" s="235">
        <v>5430782</v>
      </c>
      <c r="B233" s="1" t="str">
        <f t="shared" si="47"/>
        <v>4T_r1_Dark_SoulGuardian_e2, 4T_r1_Dark_SoulGuardian_e2</v>
      </c>
      <c r="C233" s="60" t="str">
        <f t="shared" si="48"/>
        <v>2SS</v>
      </c>
      <c r="E233">
        <f>INDEX('OLD Mission Enemy Waves'!K:K,MATCH('Enemy Waves'!$A233,'OLD Mission Enemy Waves'!$D:$D,0))</f>
        <v>5</v>
      </c>
      <c r="F233">
        <f>INDEX('OLD Mission Enemy Waves'!L:L,MATCH('Enemy Waves'!$A233,'OLD Mission Enemy Waves'!$D:$D,0))</f>
        <v>4</v>
      </c>
      <c r="G233">
        <f>INDEX('OLD Mission Enemy Waves'!M:M,MATCH('Enemy Waves'!$A233,'OLD Mission Enemy Waves'!$D:$D,0))</f>
        <v>3</v>
      </c>
      <c r="H233">
        <f>INDEX('OLD Mission Enemy Waves'!N:N,MATCH('Enemy Waves'!$A233,'OLD Mission Enemy Waves'!$D:$D,0))</f>
        <v>2002</v>
      </c>
      <c r="I233">
        <f t="shared" si="49"/>
        <v>2</v>
      </c>
      <c r="J233" t="str">
        <f t="array" ref="J233">IFERROR(INDEX(ePool[Enemy ID],MATCH($G233&amp;INDEX($E233:$F233,1,INDEX(Table12[],MATCH($I233,Table12[eCount],0),MATCH(J$1,Table12[#Headers],0)))&amp;INDEX(eClassWave[],MATCH($H233,eClassWave[eClassWave],0),MATCH(J$1,eClassWave[#Headers],0)),ePool[Enemy Group ID]&amp;ePool[AffinityId]&amp;ePool[eClass],0)),"")</f>
        <v>4T_r1_Dark_SoulGuardian_e2</v>
      </c>
      <c r="K233" s="21" t="str">
        <f t="shared" si="50"/>
        <v xml:space="preserve">, </v>
      </c>
      <c r="L233" t="str">
        <f t="array" ref="L233">IFERROR(INDEX(ePool[Enemy ID],MATCH($G233&amp;INDEX($E233:$F233,1,INDEX(Table12[],MATCH($I233,Table12[eCount],0),MATCH(L$1,Table12[#Headers],0)))&amp;INDEX(eClassWave[],MATCH($H233,eClassWave[eClassWave],0),MATCH(L$1,eClassWave[#Headers],0)),ePool[Enemy Group ID]&amp;ePool[AffinityId]&amp;ePool[eClass],0)),"")</f>
        <v>4T_r1_Dark_SoulGuardian_e2</v>
      </c>
      <c r="M233" s="21" t="str">
        <f t="shared" si="51"/>
        <v/>
      </c>
      <c r="N233" t="str">
        <f t="array" ref="N233">IFERROR(INDEX(ePool[Enemy ID],MATCH($G233&amp;INDEX($E233:$F233,1,INDEX(Table12[],MATCH($I233,Table12[eCount],0),MATCH(N$1,Table12[#Headers],0)))&amp;INDEX(eClassWave[],MATCH($H233,eClassWave[eClassWave],0),MATCH(N$1,eClassWave[#Headers],0)),ePool[Enemy Group ID]&amp;ePool[AffinityId]&amp;ePool[eClass],0)),"")</f>
        <v/>
      </c>
      <c r="O233" s="21" t="str">
        <f t="shared" si="52"/>
        <v/>
      </c>
      <c r="P233" t="str">
        <f t="array" ref="P233">IFERROR(INDEX(ePool[Enemy ID],MATCH($G233&amp;INDEX($E233:$F233,1,INDEX(Table12[],MATCH($I233,Table12[eCount],0),MATCH(P$1,Table12[#Headers],0)))&amp;INDEX(eClassWave[],MATCH($H233,eClassWave[eClassWave],0),MATCH(P$1,eClassWave[#Headers],0)),ePool[Enemy Group ID]&amp;ePool[AffinityId]&amp;ePool[eClass],0)),"")</f>
        <v/>
      </c>
      <c r="Q233" s="21" t="str">
        <f t="shared" si="53"/>
        <v/>
      </c>
      <c r="R233" t="str">
        <f t="array" ref="R233">IFERROR(INDEX(ePool[Enemy ID],MATCH($G233&amp;INDEX($E233:$F233,1,INDEX(Table12[],MATCH($I233,Table12[eCount],0),MATCH(R$1,Table12[#Headers],0)))&amp;INDEX(eClassWave[],MATCH($H233,eClassWave[eClassWave],0),MATCH(R$1,eClassWave[#Headers],0)),ePool[Enemy Group ID]&amp;ePool[AffinityId]&amp;ePool[eClass],0)),"")</f>
        <v/>
      </c>
      <c r="S233" t="str">
        <f>IFERROR(INDEX(Table10[Size],MATCH(INDEX(Enemies!$X:$X,MATCH('Enemy Waves'!J233,Enemies!$A:$A,0)),Table10[ID],0)),"")</f>
        <v>S</v>
      </c>
      <c r="U233" t="str">
        <f>IFERROR(INDEX(Table10[Size],MATCH(INDEX(Enemies!$X:$X,MATCH('Enemy Waves'!L233,Enemies!$A:$A,0)),Table10[ID],0)),"")</f>
        <v>S</v>
      </c>
      <c r="W233" t="str">
        <f>IFERROR(INDEX(Table10[Size],MATCH(INDEX(Enemies!$X:$X,MATCH('Enemy Waves'!N233,Enemies!$A:$A,0)),Table10[ID],0)),"")</f>
        <v/>
      </c>
      <c r="Y233" t="str">
        <f>IFERROR(INDEX(Table10[Size],MATCH(INDEX(Enemies!$X:$X,MATCH('Enemy Waves'!P233,Enemies!$A:$A,0)),Table10[ID],0)),"")</f>
        <v/>
      </c>
      <c r="AA233" t="str">
        <f>IFERROR(INDEX(Table10[Size],MATCH(INDEX(Enemies!$X:$X,MATCH('Enemy Waves'!R233,Enemies!$A:$A,0)),Table10[ID],0)),"")</f>
        <v/>
      </c>
      <c r="AB233" s="52" t="str">
        <f>IF(COUNTIF(S233:AA233,"M")&gt;2,"!!!","")&amp;IFERROR(INDEX('OLD Mission Enemy Waves'!A:A,MATCH('Enemy Waves'!A233,'OLD Mission Enemy Waves'!D:D,0)),"--")</f>
        <v>78</v>
      </c>
      <c r="AC233" s="204">
        <v>78</v>
      </c>
      <c r="AD233">
        <v>2</v>
      </c>
      <c r="AE233" t="s">
        <v>14</v>
      </c>
      <c r="AF233" s="205">
        <v>5430782</v>
      </c>
    </row>
    <row r="234" spans="1:32">
      <c r="A234" s="235">
        <v>5430783</v>
      </c>
      <c r="B234" s="1" t="str">
        <f t="shared" si="47"/>
        <v>2T_r1_Dark_Blade_e2, 3T_r2_Light_Zealot_e2, 2T_r1_Dark_Blade_e2, 3T_r2_Light_Zealot_e2, 2T_r1_Dark_Blade_e2</v>
      </c>
      <c r="C234" s="60" t="str">
        <f t="shared" si="48"/>
        <v>5SMSMS</v>
      </c>
      <c r="E234">
        <f>INDEX('OLD Mission Enemy Waves'!K:K,MATCH('Enemy Waves'!$A234,'OLD Mission Enemy Waves'!$D:$D,0))</f>
        <v>5</v>
      </c>
      <c r="F234">
        <f>INDEX('OLD Mission Enemy Waves'!L:L,MATCH('Enemy Waves'!$A234,'OLD Mission Enemy Waves'!$D:$D,0))</f>
        <v>4</v>
      </c>
      <c r="G234">
        <f>INDEX('OLD Mission Enemy Waves'!M:M,MATCH('Enemy Waves'!$A234,'OLD Mission Enemy Waves'!$D:$D,0))</f>
        <v>3</v>
      </c>
      <c r="H234">
        <f>INDEX('OLD Mission Enemy Waves'!N:N,MATCH('Enemy Waves'!$A234,'OLD Mission Enemy Waves'!$D:$D,0))</f>
        <v>5320</v>
      </c>
      <c r="I234">
        <f t="shared" si="49"/>
        <v>5</v>
      </c>
      <c r="J234" t="str">
        <f t="array" ref="J234">IFERROR(INDEX(ePool[Enemy ID],MATCH($G234&amp;INDEX($E234:$F234,1,INDEX(Table12[],MATCH($I234,Table12[eCount],0),MATCH(J$1,Table12[#Headers],0)))&amp;INDEX(eClassWave[],MATCH($H234,eClassWave[eClassWave],0),MATCH(J$1,eClassWave[#Headers],0)),ePool[Enemy Group ID]&amp;ePool[AffinityId]&amp;ePool[eClass],0)),"")</f>
        <v>2T_r1_Dark_Blade_e2</v>
      </c>
      <c r="K234" s="21" t="str">
        <f t="shared" si="50"/>
        <v xml:space="preserve">, </v>
      </c>
      <c r="L234" t="str">
        <f t="array" ref="L234">IFERROR(INDEX(ePool[Enemy ID],MATCH($G234&amp;INDEX($E234:$F234,1,INDEX(Table12[],MATCH($I234,Table12[eCount],0),MATCH(L$1,Table12[#Headers],0)))&amp;INDEX(eClassWave[],MATCH($H234,eClassWave[eClassWave],0),MATCH(L$1,eClassWave[#Headers],0)),ePool[Enemy Group ID]&amp;ePool[AffinityId]&amp;ePool[eClass],0)),"")</f>
        <v>3T_r2_Light_Zealot_e2</v>
      </c>
      <c r="M234" s="21" t="str">
        <f t="shared" si="51"/>
        <v xml:space="preserve">, </v>
      </c>
      <c r="N234" t="str">
        <f t="array" ref="N234">IFERROR(INDEX(ePool[Enemy ID],MATCH($G234&amp;INDEX($E234:$F234,1,INDEX(Table12[],MATCH($I234,Table12[eCount],0),MATCH(N$1,Table12[#Headers],0)))&amp;INDEX(eClassWave[],MATCH($H234,eClassWave[eClassWave],0),MATCH(N$1,eClassWave[#Headers],0)),ePool[Enemy Group ID]&amp;ePool[AffinityId]&amp;ePool[eClass],0)),"")</f>
        <v>2T_r1_Dark_Blade_e2</v>
      </c>
      <c r="O234" s="21" t="str">
        <f t="shared" si="52"/>
        <v xml:space="preserve">, </v>
      </c>
      <c r="P234" t="str">
        <f t="array" ref="P234">IFERROR(INDEX(ePool[Enemy ID],MATCH($G234&amp;INDEX($E234:$F234,1,INDEX(Table12[],MATCH($I234,Table12[eCount],0),MATCH(P$1,Table12[#Headers],0)))&amp;INDEX(eClassWave[],MATCH($H234,eClassWave[eClassWave],0),MATCH(P$1,eClassWave[#Headers],0)),ePool[Enemy Group ID]&amp;ePool[AffinityId]&amp;ePool[eClass],0)),"")</f>
        <v>3T_r2_Light_Zealot_e2</v>
      </c>
      <c r="Q234" s="21" t="str">
        <f t="shared" si="53"/>
        <v xml:space="preserve">, </v>
      </c>
      <c r="R234" t="str">
        <f t="array" ref="R234">IFERROR(INDEX(ePool[Enemy ID],MATCH($G234&amp;INDEX($E234:$F234,1,INDEX(Table12[],MATCH($I234,Table12[eCount],0),MATCH(R$1,Table12[#Headers],0)))&amp;INDEX(eClassWave[],MATCH($H234,eClassWave[eClassWave],0),MATCH(R$1,eClassWave[#Headers],0)),ePool[Enemy Group ID]&amp;ePool[AffinityId]&amp;ePool[eClass],0)),"")</f>
        <v>2T_r1_Dark_Blade_e2</v>
      </c>
      <c r="S234" t="str">
        <f>IFERROR(INDEX(Table10[Size],MATCH(INDEX(Enemies!$X:$X,MATCH('Enemy Waves'!J234,Enemies!$A:$A,0)),Table10[ID],0)),"")</f>
        <v>S</v>
      </c>
      <c r="U234" t="str">
        <f>IFERROR(INDEX(Table10[Size],MATCH(INDEX(Enemies!$X:$X,MATCH('Enemy Waves'!L234,Enemies!$A:$A,0)),Table10[ID],0)),"")</f>
        <v>M</v>
      </c>
      <c r="W234" t="str">
        <f>IFERROR(INDEX(Table10[Size],MATCH(INDEX(Enemies!$X:$X,MATCH('Enemy Waves'!N234,Enemies!$A:$A,0)),Table10[ID],0)),"")</f>
        <v>S</v>
      </c>
      <c r="Y234" t="str">
        <f>IFERROR(INDEX(Table10[Size],MATCH(INDEX(Enemies!$X:$X,MATCH('Enemy Waves'!P234,Enemies!$A:$A,0)),Table10[ID],0)),"")</f>
        <v>M</v>
      </c>
      <c r="AA234" t="str">
        <f>IFERROR(INDEX(Table10[Size],MATCH(INDEX(Enemies!$X:$X,MATCH('Enemy Waves'!R234,Enemies!$A:$A,0)),Table10[ID],0)),"")</f>
        <v>S</v>
      </c>
      <c r="AB234" s="52" t="str">
        <f>IF(COUNTIF(S234:AA234,"M")&gt;2,"!!!","")&amp;IFERROR(INDEX('OLD Mission Enemy Waves'!A:A,MATCH('Enemy Waves'!A234,'OLD Mission Enemy Waves'!D:D,0)),"--")</f>
        <v>78</v>
      </c>
      <c r="AC234" s="204">
        <v>78</v>
      </c>
      <c r="AD234">
        <v>3</v>
      </c>
      <c r="AE234" t="s">
        <v>14</v>
      </c>
      <c r="AF234" s="205">
        <v>5430783</v>
      </c>
    </row>
    <row r="235" spans="1:32">
      <c r="A235" s="235">
        <v>5430784</v>
      </c>
      <c r="B235" s="1" t="str">
        <f t="shared" si="47"/>
        <v>2T_r1_Dark_Blade_e2, 4T_r1_Dark_SoulGuardian_e2</v>
      </c>
      <c r="C235" s="60" t="str">
        <f t="shared" si="48"/>
        <v>2SS</v>
      </c>
      <c r="E235">
        <f>INDEX('OLD Mission Enemy Waves'!K:K,MATCH('Enemy Waves'!$A235,'OLD Mission Enemy Waves'!$D:$D,0))</f>
        <v>5</v>
      </c>
      <c r="F235">
        <f>INDEX('OLD Mission Enemy Waves'!L:L,MATCH('Enemy Waves'!$A235,'OLD Mission Enemy Waves'!$D:$D,0))</f>
        <v>4</v>
      </c>
      <c r="G235">
        <f>INDEX('OLD Mission Enemy Waves'!M:M,MATCH('Enemy Waves'!$A235,'OLD Mission Enemy Waves'!$D:$D,0))</f>
        <v>3</v>
      </c>
      <c r="H235">
        <f>INDEX('OLD Mission Enemy Waves'!N:N,MATCH('Enemy Waves'!$A235,'OLD Mission Enemy Waves'!$D:$D,0))</f>
        <v>2101</v>
      </c>
      <c r="I235">
        <f t="shared" si="49"/>
        <v>2</v>
      </c>
      <c r="J235" t="str">
        <f t="array" ref="J235">IFERROR(INDEX(ePool[Enemy ID],MATCH($G235&amp;INDEX($E235:$F235,1,INDEX(Table12[],MATCH($I235,Table12[eCount],0),MATCH(J$1,Table12[#Headers],0)))&amp;INDEX(eClassWave[],MATCH($H235,eClassWave[eClassWave],0),MATCH(J$1,eClassWave[#Headers],0)),ePool[Enemy Group ID]&amp;ePool[AffinityId]&amp;ePool[eClass],0)),"")</f>
        <v>2T_r1_Dark_Blade_e2</v>
      </c>
      <c r="K235" s="21" t="str">
        <f t="shared" si="50"/>
        <v xml:space="preserve">, </v>
      </c>
      <c r="L235" t="str">
        <f t="array" ref="L235">IFERROR(INDEX(ePool[Enemy ID],MATCH($G235&amp;INDEX($E235:$F235,1,INDEX(Table12[],MATCH($I235,Table12[eCount],0),MATCH(L$1,Table12[#Headers],0)))&amp;INDEX(eClassWave[],MATCH($H235,eClassWave[eClassWave],0),MATCH(L$1,eClassWave[#Headers],0)),ePool[Enemy Group ID]&amp;ePool[AffinityId]&amp;ePool[eClass],0)),"")</f>
        <v>4T_r1_Dark_SoulGuardian_e2</v>
      </c>
      <c r="M235" s="21" t="str">
        <f t="shared" si="51"/>
        <v/>
      </c>
      <c r="N235" t="str">
        <f t="array" ref="N235">IFERROR(INDEX(ePool[Enemy ID],MATCH($G235&amp;INDEX($E235:$F235,1,INDEX(Table12[],MATCH($I235,Table12[eCount],0),MATCH(N$1,Table12[#Headers],0)))&amp;INDEX(eClassWave[],MATCH($H235,eClassWave[eClassWave],0),MATCH(N$1,eClassWave[#Headers],0)),ePool[Enemy Group ID]&amp;ePool[AffinityId]&amp;ePool[eClass],0)),"")</f>
        <v/>
      </c>
      <c r="O235" s="21" t="str">
        <f t="shared" si="52"/>
        <v/>
      </c>
      <c r="P235" t="str">
        <f t="array" ref="P235">IFERROR(INDEX(ePool[Enemy ID],MATCH($G235&amp;INDEX($E235:$F235,1,INDEX(Table12[],MATCH($I235,Table12[eCount],0),MATCH(P$1,Table12[#Headers],0)))&amp;INDEX(eClassWave[],MATCH($H235,eClassWave[eClassWave],0),MATCH(P$1,eClassWave[#Headers],0)),ePool[Enemy Group ID]&amp;ePool[AffinityId]&amp;ePool[eClass],0)),"")</f>
        <v/>
      </c>
      <c r="Q235" s="21" t="str">
        <f t="shared" si="53"/>
        <v/>
      </c>
      <c r="R235" t="str">
        <f t="array" ref="R235">IFERROR(INDEX(ePool[Enemy ID],MATCH($G235&amp;INDEX($E235:$F235,1,INDEX(Table12[],MATCH($I235,Table12[eCount],0),MATCH(R$1,Table12[#Headers],0)))&amp;INDEX(eClassWave[],MATCH($H235,eClassWave[eClassWave],0),MATCH(R$1,eClassWave[#Headers],0)),ePool[Enemy Group ID]&amp;ePool[AffinityId]&amp;ePool[eClass],0)),"")</f>
        <v/>
      </c>
      <c r="S235" t="str">
        <f>IFERROR(INDEX(Table10[Size],MATCH(INDEX(Enemies!$X:$X,MATCH('Enemy Waves'!J235,Enemies!$A:$A,0)),Table10[ID],0)),"")</f>
        <v>S</v>
      </c>
      <c r="U235" t="str">
        <f>IFERROR(INDEX(Table10[Size],MATCH(INDEX(Enemies!$X:$X,MATCH('Enemy Waves'!L235,Enemies!$A:$A,0)),Table10[ID],0)),"")</f>
        <v>S</v>
      </c>
      <c r="W235" t="str">
        <f>IFERROR(INDEX(Table10[Size],MATCH(INDEX(Enemies!$X:$X,MATCH('Enemy Waves'!N235,Enemies!$A:$A,0)),Table10[ID],0)),"")</f>
        <v/>
      </c>
      <c r="Y235" t="str">
        <f>IFERROR(INDEX(Table10[Size],MATCH(INDEX(Enemies!$X:$X,MATCH('Enemy Waves'!P235,Enemies!$A:$A,0)),Table10[ID],0)),"")</f>
        <v/>
      </c>
      <c r="AA235" t="str">
        <f>IFERROR(INDEX(Table10[Size],MATCH(INDEX(Enemies!$X:$X,MATCH('Enemy Waves'!R235,Enemies!$A:$A,0)),Table10[ID],0)),"")</f>
        <v/>
      </c>
      <c r="AB235" s="52" t="str">
        <f>IF(COUNTIF(S235:AA235,"M")&gt;2,"!!!","")&amp;IFERROR(INDEX('OLD Mission Enemy Waves'!A:A,MATCH('Enemy Waves'!A235,'OLD Mission Enemy Waves'!D:D,0)),"--")</f>
        <v>78</v>
      </c>
      <c r="AC235" s="204">
        <v>78</v>
      </c>
      <c r="AD235">
        <v>4</v>
      </c>
      <c r="AE235" t="s">
        <v>14</v>
      </c>
      <c r="AF235" s="205">
        <v>5430784</v>
      </c>
    </row>
    <row r="236" spans="1:32">
      <c r="A236" s="235">
        <v>1230791</v>
      </c>
      <c r="B236" s="1" t="str">
        <f t="shared" si="47"/>
        <v>3T_r2_Earth_Songstress_e2, 4T_r1_Fire_Sorceress_e2, 3T_r2_Earth_Songstress_e2</v>
      </c>
      <c r="C236" s="60" t="str">
        <f t="shared" si="48"/>
        <v>3MSM</v>
      </c>
      <c r="E236">
        <f>INDEX('OLD Mission Enemy Waves'!K:K,MATCH('Enemy Waves'!$A236,'OLD Mission Enemy Waves'!$D:$D,0))</f>
        <v>1</v>
      </c>
      <c r="F236">
        <f>INDEX('OLD Mission Enemy Waves'!L:L,MATCH('Enemy Waves'!$A236,'OLD Mission Enemy Waves'!$D:$D,0))</f>
        <v>2</v>
      </c>
      <c r="G236">
        <f>INDEX('OLD Mission Enemy Waves'!M:M,MATCH('Enemy Waves'!$A236,'OLD Mission Enemy Waves'!$D:$D,0))</f>
        <v>3</v>
      </c>
      <c r="H236">
        <f>INDEX('OLD Mission Enemy Waves'!N:N,MATCH('Enemy Waves'!$A236,'OLD Mission Enemy Waves'!$D:$D,0))</f>
        <v>3021</v>
      </c>
      <c r="I236">
        <f t="shared" si="49"/>
        <v>3</v>
      </c>
      <c r="J236" t="str">
        <f t="array" ref="J236">IFERROR(INDEX(ePool[Enemy ID],MATCH($G236&amp;INDEX($E236:$F236,1,INDEX(Table12[],MATCH($I236,Table12[eCount],0),MATCH(J$1,Table12[#Headers],0)))&amp;INDEX(eClassWave[],MATCH($H236,eClassWave[eClassWave],0),MATCH(J$1,eClassWave[#Headers],0)),ePool[Enemy Group ID]&amp;ePool[AffinityId]&amp;ePool[eClass],0)),"")</f>
        <v>3T_r2_Earth_Songstress_e2</v>
      </c>
      <c r="K236" s="21" t="str">
        <f t="shared" si="50"/>
        <v xml:space="preserve">, </v>
      </c>
      <c r="L236" t="str">
        <f t="array" ref="L236">IFERROR(INDEX(ePool[Enemy ID],MATCH($G236&amp;INDEX($E236:$F236,1,INDEX(Table12[],MATCH($I236,Table12[eCount],0),MATCH(L$1,Table12[#Headers],0)))&amp;INDEX(eClassWave[],MATCH($H236,eClassWave[eClassWave],0),MATCH(L$1,eClassWave[#Headers],0)),ePool[Enemy Group ID]&amp;ePool[AffinityId]&amp;ePool[eClass],0)),"")</f>
        <v>4T_r1_Fire_Sorceress_e2</v>
      </c>
      <c r="M236" s="21" t="str">
        <f t="shared" si="51"/>
        <v xml:space="preserve">, </v>
      </c>
      <c r="N236" t="str">
        <f t="array" ref="N236">IFERROR(INDEX(ePool[Enemy ID],MATCH($G236&amp;INDEX($E236:$F236,1,INDEX(Table12[],MATCH($I236,Table12[eCount],0),MATCH(N$1,Table12[#Headers],0)))&amp;INDEX(eClassWave[],MATCH($H236,eClassWave[eClassWave],0),MATCH(N$1,eClassWave[#Headers],0)),ePool[Enemy Group ID]&amp;ePool[AffinityId]&amp;ePool[eClass],0)),"")</f>
        <v>3T_r2_Earth_Songstress_e2</v>
      </c>
      <c r="O236" s="21" t="str">
        <f t="shared" si="52"/>
        <v/>
      </c>
      <c r="P236" t="str">
        <f t="array" ref="P236">IFERROR(INDEX(ePool[Enemy ID],MATCH($G236&amp;INDEX($E236:$F236,1,INDEX(Table12[],MATCH($I236,Table12[eCount],0),MATCH(P$1,Table12[#Headers],0)))&amp;INDEX(eClassWave[],MATCH($H236,eClassWave[eClassWave],0),MATCH(P$1,eClassWave[#Headers],0)),ePool[Enemy Group ID]&amp;ePool[AffinityId]&amp;ePool[eClass],0)),"")</f>
        <v/>
      </c>
      <c r="Q236" s="21" t="str">
        <f t="shared" si="53"/>
        <v/>
      </c>
      <c r="R236" t="str">
        <f t="array" ref="R236">IFERROR(INDEX(ePool[Enemy ID],MATCH($G236&amp;INDEX($E236:$F236,1,INDEX(Table12[],MATCH($I236,Table12[eCount],0),MATCH(R$1,Table12[#Headers],0)))&amp;INDEX(eClassWave[],MATCH($H236,eClassWave[eClassWave],0),MATCH(R$1,eClassWave[#Headers],0)),ePool[Enemy Group ID]&amp;ePool[AffinityId]&amp;ePool[eClass],0)),"")</f>
        <v/>
      </c>
      <c r="S236" t="str">
        <f>IFERROR(INDEX(Table10[Size],MATCH(INDEX(Enemies!$X:$X,MATCH('Enemy Waves'!J236,Enemies!$A:$A,0)),Table10[ID],0)),"")</f>
        <v>M</v>
      </c>
      <c r="U236" t="str">
        <f>IFERROR(INDEX(Table10[Size],MATCH(INDEX(Enemies!$X:$X,MATCH('Enemy Waves'!L236,Enemies!$A:$A,0)),Table10[ID],0)),"")</f>
        <v>S</v>
      </c>
      <c r="W236" t="str">
        <f>IFERROR(INDEX(Table10[Size],MATCH(INDEX(Enemies!$X:$X,MATCH('Enemy Waves'!N236,Enemies!$A:$A,0)),Table10[ID],0)),"")</f>
        <v>M</v>
      </c>
      <c r="Y236" t="str">
        <f>IFERROR(INDEX(Table10[Size],MATCH(INDEX(Enemies!$X:$X,MATCH('Enemy Waves'!P236,Enemies!$A:$A,0)),Table10[ID],0)),"")</f>
        <v/>
      </c>
      <c r="AA236" t="str">
        <f>IFERROR(INDEX(Table10[Size],MATCH(INDEX(Enemies!$X:$X,MATCH('Enemy Waves'!R236,Enemies!$A:$A,0)),Table10[ID],0)),"")</f>
        <v/>
      </c>
      <c r="AB236" s="52" t="str">
        <f>IF(COUNTIF(S236:AA236,"M")&gt;2,"!!!","")&amp;IFERROR(INDEX('OLD Mission Enemy Waves'!A:A,MATCH('Enemy Waves'!A236,'OLD Mission Enemy Waves'!D:D,0)),"--")</f>
        <v>79</v>
      </c>
      <c r="AC236" s="87">
        <v>79</v>
      </c>
      <c r="AD236">
        <v>1</v>
      </c>
      <c r="AE236" t="s">
        <v>14</v>
      </c>
      <c r="AF236" s="205">
        <v>1230791</v>
      </c>
    </row>
    <row r="237" spans="1:32">
      <c r="A237" s="235">
        <v>1230792</v>
      </c>
      <c r="B237" s="1" t="str">
        <f t="shared" si="47"/>
        <v>3T_r2_Fire_EmberMage_e2, 2T_r1_Earth_HorseArcher_e2, 3T_r2_Fire_EmberMage_e2, 2T_r1_Earth_HorseArcher_e2, 3T_r2_Fire_EmberMage_e2</v>
      </c>
      <c r="C237" s="60" t="str">
        <f t="shared" si="48"/>
        <v>5SSSSS</v>
      </c>
      <c r="E237">
        <f>INDEX('OLD Mission Enemy Waves'!K:K,MATCH('Enemy Waves'!$A237,'OLD Mission Enemy Waves'!$D:$D,0))</f>
        <v>1</v>
      </c>
      <c r="F237">
        <f>INDEX('OLD Mission Enemy Waves'!L:L,MATCH('Enemy Waves'!$A237,'OLD Mission Enemy Waves'!$D:$D,0))</f>
        <v>2</v>
      </c>
      <c r="G237">
        <f>INDEX('OLD Mission Enemy Waves'!M:M,MATCH('Enemy Waves'!$A237,'OLD Mission Enemy Waves'!$D:$D,0))</f>
        <v>3</v>
      </c>
      <c r="H237">
        <f>INDEX('OLD Mission Enemy Waves'!N:N,MATCH('Enemy Waves'!$A237,'OLD Mission Enemy Waves'!$D:$D,0))</f>
        <v>5230</v>
      </c>
      <c r="I237">
        <f t="shared" si="49"/>
        <v>5</v>
      </c>
      <c r="J237" t="str">
        <f t="array" ref="J237">IFERROR(INDEX(ePool[Enemy ID],MATCH($G237&amp;INDEX($E237:$F237,1,INDEX(Table12[],MATCH($I237,Table12[eCount],0),MATCH(J$1,Table12[#Headers],0)))&amp;INDEX(eClassWave[],MATCH($H237,eClassWave[eClassWave],0),MATCH(J$1,eClassWave[#Headers],0)),ePool[Enemy Group ID]&amp;ePool[AffinityId]&amp;ePool[eClass],0)),"")</f>
        <v>3T_r2_Fire_EmberMage_e2</v>
      </c>
      <c r="K237" s="21" t="str">
        <f t="shared" si="50"/>
        <v xml:space="preserve">, </v>
      </c>
      <c r="L237" t="str">
        <f t="array" ref="L237">IFERROR(INDEX(ePool[Enemy ID],MATCH($G237&amp;INDEX($E237:$F237,1,INDEX(Table12[],MATCH($I237,Table12[eCount],0),MATCH(L$1,Table12[#Headers],0)))&amp;INDEX(eClassWave[],MATCH($H237,eClassWave[eClassWave],0),MATCH(L$1,eClassWave[#Headers],0)),ePool[Enemy Group ID]&amp;ePool[AffinityId]&amp;ePool[eClass],0)),"")</f>
        <v>2T_r1_Earth_HorseArcher_e2</v>
      </c>
      <c r="M237" s="21" t="str">
        <f t="shared" si="51"/>
        <v xml:space="preserve">, </v>
      </c>
      <c r="N237" t="str">
        <f t="array" ref="N237">IFERROR(INDEX(ePool[Enemy ID],MATCH($G237&amp;INDEX($E237:$F237,1,INDEX(Table12[],MATCH($I237,Table12[eCount],0),MATCH(N$1,Table12[#Headers],0)))&amp;INDEX(eClassWave[],MATCH($H237,eClassWave[eClassWave],0),MATCH(N$1,eClassWave[#Headers],0)),ePool[Enemy Group ID]&amp;ePool[AffinityId]&amp;ePool[eClass],0)),"")</f>
        <v>3T_r2_Fire_EmberMage_e2</v>
      </c>
      <c r="O237" s="21" t="str">
        <f t="shared" si="52"/>
        <v xml:space="preserve">, </v>
      </c>
      <c r="P237" t="str">
        <f t="array" ref="P237">IFERROR(INDEX(ePool[Enemy ID],MATCH($G237&amp;INDEX($E237:$F237,1,INDEX(Table12[],MATCH($I237,Table12[eCount],0),MATCH(P$1,Table12[#Headers],0)))&amp;INDEX(eClassWave[],MATCH($H237,eClassWave[eClassWave],0),MATCH(P$1,eClassWave[#Headers],0)),ePool[Enemy Group ID]&amp;ePool[AffinityId]&amp;ePool[eClass],0)),"")</f>
        <v>2T_r1_Earth_HorseArcher_e2</v>
      </c>
      <c r="Q237" s="21" t="str">
        <f t="shared" si="53"/>
        <v xml:space="preserve">, </v>
      </c>
      <c r="R237" t="str">
        <f t="array" ref="R237">IFERROR(INDEX(ePool[Enemy ID],MATCH($G237&amp;INDEX($E237:$F237,1,INDEX(Table12[],MATCH($I237,Table12[eCount],0),MATCH(R$1,Table12[#Headers],0)))&amp;INDEX(eClassWave[],MATCH($H237,eClassWave[eClassWave],0),MATCH(R$1,eClassWave[#Headers],0)),ePool[Enemy Group ID]&amp;ePool[AffinityId]&amp;ePool[eClass],0)),"")</f>
        <v>3T_r2_Fire_EmberMage_e2</v>
      </c>
      <c r="S237" t="str">
        <f>IFERROR(INDEX(Table10[Size],MATCH(INDEX(Enemies!$X:$X,MATCH('Enemy Waves'!J237,Enemies!$A:$A,0)),Table10[ID],0)),"")</f>
        <v>S</v>
      </c>
      <c r="U237" t="str">
        <f>IFERROR(INDEX(Table10[Size],MATCH(INDEX(Enemies!$X:$X,MATCH('Enemy Waves'!L237,Enemies!$A:$A,0)),Table10[ID],0)),"")</f>
        <v>S</v>
      </c>
      <c r="W237" t="str">
        <f>IFERROR(INDEX(Table10[Size],MATCH(INDEX(Enemies!$X:$X,MATCH('Enemy Waves'!N237,Enemies!$A:$A,0)),Table10[ID],0)),"")</f>
        <v>S</v>
      </c>
      <c r="Y237" t="str">
        <f>IFERROR(INDEX(Table10[Size],MATCH(INDEX(Enemies!$X:$X,MATCH('Enemy Waves'!P237,Enemies!$A:$A,0)),Table10[ID],0)),"")</f>
        <v>S</v>
      </c>
      <c r="AA237" t="str">
        <f>IFERROR(INDEX(Table10[Size],MATCH(INDEX(Enemies!$X:$X,MATCH('Enemy Waves'!R237,Enemies!$A:$A,0)),Table10[ID],0)),"")</f>
        <v>S</v>
      </c>
      <c r="AB237" s="52" t="str">
        <f>IF(COUNTIF(S237:AA237,"M")&gt;2,"!!!","")&amp;IFERROR(INDEX('OLD Mission Enemy Waves'!A:A,MATCH('Enemy Waves'!A237,'OLD Mission Enemy Waves'!D:D,0)),"--")</f>
        <v>79</v>
      </c>
      <c r="AC237" s="204">
        <v>79</v>
      </c>
      <c r="AD237">
        <v>2</v>
      </c>
      <c r="AE237" t="s">
        <v>14</v>
      </c>
      <c r="AF237" s="205">
        <v>1230792</v>
      </c>
    </row>
    <row r="238" spans="1:32">
      <c r="A238" s="235">
        <v>1230793</v>
      </c>
      <c r="B238" s="1" t="str">
        <f t="shared" si="47"/>
        <v>3T_r2_Earth_Songstress_e2, 4T_r1_Fire_Sorceress_e2, 3T_r2_Earth_Songstress_e2</v>
      </c>
      <c r="C238" s="60" t="str">
        <f t="shared" si="48"/>
        <v>3MSM</v>
      </c>
      <c r="E238">
        <f>INDEX('OLD Mission Enemy Waves'!K:K,MATCH('Enemy Waves'!$A238,'OLD Mission Enemy Waves'!$D:$D,0))</f>
        <v>1</v>
      </c>
      <c r="F238">
        <f>INDEX('OLD Mission Enemy Waves'!L:L,MATCH('Enemy Waves'!$A238,'OLD Mission Enemy Waves'!$D:$D,0))</f>
        <v>2</v>
      </c>
      <c r="G238">
        <f>INDEX('OLD Mission Enemy Waves'!M:M,MATCH('Enemy Waves'!$A238,'OLD Mission Enemy Waves'!$D:$D,0))</f>
        <v>3</v>
      </c>
      <c r="H238">
        <f>INDEX('OLD Mission Enemy Waves'!N:N,MATCH('Enemy Waves'!$A238,'OLD Mission Enemy Waves'!$D:$D,0))</f>
        <v>3021</v>
      </c>
      <c r="I238">
        <f t="shared" si="49"/>
        <v>3</v>
      </c>
      <c r="J238" t="str">
        <f t="array" ref="J238">IFERROR(INDEX(ePool[Enemy ID],MATCH($G238&amp;INDEX($E238:$F238,1,INDEX(Table12[],MATCH($I238,Table12[eCount],0),MATCH(J$1,Table12[#Headers],0)))&amp;INDEX(eClassWave[],MATCH($H238,eClassWave[eClassWave],0),MATCH(J$1,eClassWave[#Headers],0)),ePool[Enemy Group ID]&amp;ePool[AffinityId]&amp;ePool[eClass],0)),"")</f>
        <v>3T_r2_Earth_Songstress_e2</v>
      </c>
      <c r="K238" s="21" t="str">
        <f t="shared" si="50"/>
        <v xml:space="preserve">, </v>
      </c>
      <c r="L238" t="str">
        <f t="array" ref="L238">IFERROR(INDEX(ePool[Enemy ID],MATCH($G238&amp;INDEX($E238:$F238,1,INDEX(Table12[],MATCH($I238,Table12[eCount],0),MATCH(L$1,Table12[#Headers],0)))&amp;INDEX(eClassWave[],MATCH($H238,eClassWave[eClassWave],0),MATCH(L$1,eClassWave[#Headers],0)),ePool[Enemy Group ID]&amp;ePool[AffinityId]&amp;ePool[eClass],0)),"")</f>
        <v>4T_r1_Fire_Sorceress_e2</v>
      </c>
      <c r="M238" s="21" t="str">
        <f t="shared" si="51"/>
        <v xml:space="preserve">, </v>
      </c>
      <c r="N238" t="str">
        <f t="array" ref="N238">IFERROR(INDEX(ePool[Enemy ID],MATCH($G238&amp;INDEX($E238:$F238,1,INDEX(Table12[],MATCH($I238,Table12[eCount],0),MATCH(N$1,Table12[#Headers],0)))&amp;INDEX(eClassWave[],MATCH($H238,eClassWave[eClassWave],0),MATCH(N$1,eClassWave[#Headers],0)),ePool[Enemy Group ID]&amp;ePool[AffinityId]&amp;ePool[eClass],0)),"")</f>
        <v>3T_r2_Earth_Songstress_e2</v>
      </c>
      <c r="O238" s="21" t="str">
        <f t="shared" si="52"/>
        <v/>
      </c>
      <c r="P238" t="str">
        <f t="array" ref="P238">IFERROR(INDEX(ePool[Enemy ID],MATCH($G238&amp;INDEX($E238:$F238,1,INDEX(Table12[],MATCH($I238,Table12[eCount],0),MATCH(P$1,Table12[#Headers],0)))&amp;INDEX(eClassWave[],MATCH($H238,eClassWave[eClassWave],0),MATCH(P$1,eClassWave[#Headers],0)),ePool[Enemy Group ID]&amp;ePool[AffinityId]&amp;ePool[eClass],0)),"")</f>
        <v/>
      </c>
      <c r="Q238" s="21" t="str">
        <f t="shared" si="53"/>
        <v/>
      </c>
      <c r="R238" t="str">
        <f t="array" ref="R238">IFERROR(INDEX(ePool[Enemy ID],MATCH($G238&amp;INDEX($E238:$F238,1,INDEX(Table12[],MATCH($I238,Table12[eCount],0),MATCH(R$1,Table12[#Headers],0)))&amp;INDEX(eClassWave[],MATCH($H238,eClassWave[eClassWave],0),MATCH(R$1,eClassWave[#Headers],0)),ePool[Enemy Group ID]&amp;ePool[AffinityId]&amp;ePool[eClass],0)),"")</f>
        <v/>
      </c>
      <c r="S238" t="str">
        <f>IFERROR(INDEX(Table10[Size],MATCH(INDEX(Enemies!$X:$X,MATCH('Enemy Waves'!J238,Enemies!$A:$A,0)),Table10[ID],0)),"")</f>
        <v>M</v>
      </c>
      <c r="U238" t="str">
        <f>IFERROR(INDEX(Table10[Size],MATCH(INDEX(Enemies!$X:$X,MATCH('Enemy Waves'!L238,Enemies!$A:$A,0)),Table10[ID],0)),"")</f>
        <v>S</v>
      </c>
      <c r="W238" t="str">
        <f>IFERROR(INDEX(Table10[Size],MATCH(INDEX(Enemies!$X:$X,MATCH('Enemy Waves'!N238,Enemies!$A:$A,0)),Table10[ID],0)),"")</f>
        <v>M</v>
      </c>
      <c r="Y238" t="str">
        <f>IFERROR(INDEX(Table10[Size],MATCH(INDEX(Enemies!$X:$X,MATCH('Enemy Waves'!P238,Enemies!$A:$A,0)),Table10[ID],0)),"")</f>
        <v/>
      </c>
      <c r="AA238" t="str">
        <f>IFERROR(INDEX(Table10[Size],MATCH(INDEX(Enemies!$X:$X,MATCH('Enemy Waves'!R238,Enemies!$A:$A,0)),Table10[ID],0)),"")</f>
        <v/>
      </c>
      <c r="AB238" s="52" t="str">
        <f>IF(COUNTIF(S238:AA238,"M")&gt;2,"!!!","")&amp;IFERROR(INDEX('OLD Mission Enemy Waves'!A:A,MATCH('Enemy Waves'!A238,'OLD Mission Enemy Waves'!D:D,0)),"--")</f>
        <v>79</v>
      </c>
      <c r="AC238" s="204">
        <v>79</v>
      </c>
      <c r="AD238">
        <v>3</v>
      </c>
      <c r="AE238" t="s">
        <v>14</v>
      </c>
      <c r="AF238" s="205">
        <v>1230793</v>
      </c>
    </row>
    <row r="239" spans="1:32">
      <c r="A239" s="235">
        <v>1230794</v>
      </c>
      <c r="B239" s="1" t="str">
        <f t="shared" si="47"/>
        <v>4T_r1_Earth_Enchantress_e2, 3T_r2_Fire_EmberMage_e2, 4T_r1_Earth_Enchantress_e2</v>
      </c>
      <c r="C239" s="60" t="str">
        <f t="shared" si="48"/>
        <v>3SSS</v>
      </c>
      <c r="E239">
        <f>INDEX('OLD Mission Enemy Waves'!K:K,MATCH('Enemy Waves'!$A239,'OLD Mission Enemy Waves'!$D:$D,0))</f>
        <v>1</v>
      </c>
      <c r="F239">
        <f>INDEX('OLD Mission Enemy Waves'!L:L,MATCH('Enemy Waves'!$A239,'OLD Mission Enemy Waves'!$D:$D,0))</f>
        <v>2</v>
      </c>
      <c r="G239">
        <f>INDEX('OLD Mission Enemy Waves'!M:M,MATCH('Enemy Waves'!$A239,'OLD Mission Enemy Waves'!$D:$D,0))</f>
        <v>3</v>
      </c>
      <c r="H239">
        <f>INDEX('OLD Mission Enemy Waves'!N:N,MATCH('Enemy Waves'!$A239,'OLD Mission Enemy Waves'!$D:$D,0))</f>
        <v>3012</v>
      </c>
      <c r="I239">
        <f t="shared" si="49"/>
        <v>3</v>
      </c>
      <c r="J239" t="str">
        <f t="array" ref="J239">IFERROR(INDEX(ePool[Enemy ID],MATCH($G239&amp;INDEX($E239:$F239,1,INDEX(Table12[],MATCH($I239,Table12[eCount],0),MATCH(J$1,Table12[#Headers],0)))&amp;INDEX(eClassWave[],MATCH($H239,eClassWave[eClassWave],0),MATCH(J$1,eClassWave[#Headers],0)),ePool[Enemy Group ID]&amp;ePool[AffinityId]&amp;ePool[eClass],0)),"")</f>
        <v>4T_r1_Earth_Enchantress_e2</v>
      </c>
      <c r="K239" s="21" t="str">
        <f t="shared" si="50"/>
        <v xml:space="preserve">, </v>
      </c>
      <c r="L239" t="str">
        <f t="array" ref="L239">IFERROR(INDEX(ePool[Enemy ID],MATCH($G239&amp;INDEX($E239:$F239,1,INDEX(Table12[],MATCH($I239,Table12[eCount],0),MATCH(L$1,Table12[#Headers],0)))&amp;INDEX(eClassWave[],MATCH($H239,eClassWave[eClassWave],0),MATCH(L$1,eClassWave[#Headers],0)),ePool[Enemy Group ID]&amp;ePool[AffinityId]&amp;ePool[eClass],0)),"")</f>
        <v>3T_r2_Fire_EmberMage_e2</v>
      </c>
      <c r="M239" s="21" t="str">
        <f t="shared" si="51"/>
        <v xml:space="preserve">, </v>
      </c>
      <c r="N239" t="str">
        <f t="array" ref="N239">IFERROR(INDEX(ePool[Enemy ID],MATCH($G239&amp;INDEX($E239:$F239,1,INDEX(Table12[],MATCH($I239,Table12[eCount],0),MATCH(N$1,Table12[#Headers],0)))&amp;INDEX(eClassWave[],MATCH($H239,eClassWave[eClassWave],0),MATCH(N$1,eClassWave[#Headers],0)),ePool[Enemy Group ID]&amp;ePool[AffinityId]&amp;ePool[eClass],0)),"")</f>
        <v>4T_r1_Earth_Enchantress_e2</v>
      </c>
      <c r="O239" s="21" t="str">
        <f t="shared" si="52"/>
        <v/>
      </c>
      <c r="P239" t="str">
        <f t="array" ref="P239">IFERROR(INDEX(ePool[Enemy ID],MATCH($G239&amp;INDEX($E239:$F239,1,INDEX(Table12[],MATCH($I239,Table12[eCount],0),MATCH(P$1,Table12[#Headers],0)))&amp;INDEX(eClassWave[],MATCH($H239,eClassWave[eClassWave],0),MATCH(P$1,eClassWave[#Headers],0)),ePool[Enemy Group ID]&amp;ePool[AffinityId]&amp;ePool[eClass],0)),"")</f>
        <v/>
      </c>
      <c r="Q239" s="21" t="str">
        <f t="shared" si="53"/>
        <v/>
      </c>
      <c r="R239" t="str">
        <f t="array" ref="R239">IFERROR(INDEX(ePool[Enemy ID],MATCH($G239&amp;INDEX($E239:$F239,1,INDEX(Table12[],MATCH($I239,Table12[eCount],0),MATCH(R$1,Table12[#Headers],0)))&amp;INDEX(eClassWave[],MATCH($H239,eClassWave[eClassWave],0),MATCH(R$1,eClassWave[#Headers],0)),ePool[Enemy Group ID]&amp;ePool[AffinityId]&amp;ePool[eClass],0)),"")</f>
        <v/>
      </c>
      <c r="S239" t="str">
        <f>IFERROR(INDEX(Table10[Size],MATCH(INDEX(Enemies!$X:$X,MATCH('Enemy Waves'!J239,Enemies!$A:$A,0)),Table10[ID],0)),"")</f>
        <v>S</v>
      </c>
      <c r="U239" t="str">
        <f>IFERROR(INDEX(Table10[Size],MATCH(INDEX(Enemies!$X:$X,MATCH('Enemy Waves'!L239,Enemies!$A:$A,0)),Table10[ID],0)),"")</f>
        <v>S</v>
      </c>
      <c r="W239" t="str">
        <f>IFERROR(INDEX(Table10[Size],MATCH(INDEX(Enemies!$X:$X,MATCH('Enemy Waves'!N239,Enemies!$A:$A,0)),Table10[ID],0)),"")</f>
        <v>S</v>
      </c>
      <c r="Y239" t="str">
        <f>IFERROR(INDEX(Table10[Size],MATCH(INDEX(Enemies!$X:$X,MATCH('Enemy Waves'!P239,Enemies!$A:$A,0)),Table10[ID],0)),"")</f>
        <v/>
      </c>
      <c r="AA239" t="str">
        <f>IFERROR(INDEX(Table10[Size],MATCH(INDEX(Enemies!$X:$X,MATCH('Enemy Waves'!R239,Enemies!$A:$A,0)),Table10[ID],0)),"")</f>
        <v/>
      </c>
      <c r="AB239" s="52" t="str">
        <f>IF(COUNTIF(S239:AA239,"M")&gt;2,"!!!","")&amp;IFERROR(INDEX('OLD Mission Enemy Waves'!A:A,MATCH('Enemy Waves'!A239,'OLD Mission Enemy Waves'!D:D,0)),"--")</f>
        <v>79</v>
      </c>
      <c r="AC239" s="204">
        <v>79</v>
      </c>
      <c r="AD239">
        <v>4</v>
      </c>
      <c r="AE239" t="s">
        <v>14</v>
      </c>
      <c r="AF239" s="205">
        <v>1230794</v>
      </c>
    </row>
    <row r="240" spans="1:32">
      <c r="A240" s="235">
        <v>1230801</v>
      </c>
      <c r="B240" s="1" t="str">
        <f t="shared" si="47"/>
        <v>4T_r1_Fire_Sorceress_e2, 4T_r1_Fire_Sorceress_e2</v>
      </c>
      <c r="C240" s="60" t="str">
        <f t="shared" si="48"/>
        <v>2SS</v>
      </c>
      <c r="E240">
        <f>INDEX('OLD Mission Enemy Waves'!K:K,MATCH('Enemy Waves'!$A240,'OLD Mission Enemy Waves'!$D:$D,0))</f>
        <v>1</v>
      </c>
      <c r="F240">
        <f>INDEX('OLD Mission Enemy Waves'!L:L,MATCH('Enemy Waves'!$A240,'OLD Mission Enemy Waves'!$D:$D,0))</f>
        <v>2</v>
      </c>
      <c r="G240">
        <f>INDEX('OLD Mission Enemy Waves'!M:M,MATCH('Enemy Waves'!$A240,'OLD Mission Enemy Waves'!$D:$D,0))</f>
        <v>3</v>
      </c>
      <c r="H240">
        <f>INDEX('OLD Mission Enemy Waves'!N:N,MATCH('Enemy Waves'!$A240,'OLD Mission Enemy Waves'!$D:$D,0))</f>
        <v>2002</v>
      </c>
      <c r="I240">
        <f t="shared" si="49"/>
        <v>2</v>
      </c>
      <c r="J240" t="str">
        <f t="array" ref="J240">IFERROR(INDEX(ePool[Enemy ID],MATCH($G240&amp;INDEX($E240:$F240,1,INDEX(Table12[],MATCH($I240,Table12[eCount],0),MATCH(J$1,Table12[#Headers],0)))&amp;INDEX(eClassWave[],MATCH($H240,eClassWave[eClassWave],0),MATCH(J$1,eClassWave[#Headers],0)),ePool[Enemy Group ID]&amp;ePool[AffinityId]&amp;ePool[eClass],0)),"")</f>
        <v>4T_r1_Fire_Sorceress_e2</v>
      </c>
      <c r="K240" s="21" t="str">
        <f t="shared" si="50"/>
        <v xml:space="preserve">, </v>
      </c>
      <c r="L240" t="str">
        <f t="array" ref="L240">IFERROR(INDEX(ePool[Enemy ID],MATCH($G240&amp;INDEX($E240:$F240,1,INDEX(Table12[],MATCH($I240,Table12[eCount],0),MATCH(L$1,Table12[#Headers],0)))&amp;INDEX(eClassWave[],MATCH($H240,eClassWave[eClassWave],0),MATCH(L$1,eClassWave[#Headers],0)),ePool[Enemy Group ID]&amp;ePool[AffinityId]&amp;ePool[eClass],0)),"")</f>
        <v>4T_r1_Fire_Sorceress_e2</v>
      </c>
      <c r="M240" s="21" t="str">
        <f t="shared" si="51"/>
        <v/>
      </c>
      <c r="N240" t="str">
        <f t="array" ref="N240">IFERROR(INDEX(ePool[Enemy ID],MATCH($G240&amp;INDEX($E240:$F240,1,INDEX(Table12[],MATCH($I240,Table12[eCount],0),MATCH(N$1,Table12[#Headers],0)))&amp;INDEX(eClassWave[],MATCH($H240,eClassWave[eClassWave],0),MATCH(N$1,eClassWave[#Headers],0)),ePool[Enemy Group ID]&amp;ePool[AffinityId]&amp;ePool[eClass],0)),"")</f>
        <v/>
      </c>
      <c r="O240" s="21" t="str">
        <f t="shared" si="52"/>
        <v/>
      </c>
      <c r="P240" t="str">
        <f t="array" ref="P240">IFERROR(INDEX(ePool[Enemy ID],MATCH($G240&amp;INDEX($E240:$F240,1,INDEX(Table12[],MATCH($I240,Table12[eCount],0),MATCH(P$1,Table12[#Headers],0)))&amp;INDEX(eClassWave[],MATCH($H240,eClassWave[eClassWave],0),MATCH(P$1,eClassWave[#Headers],0)),ePool[Enemy Group ID]&amp;ePool[AffinityId]&amp;ePool[eClass],0)),"")</f>
        <v/>
      </c>
      <c r="Q240" s="21" t="str">
        <f t="shared" si="53"/>
        <v/>
      </c>
      <c r="R240" t="str">
        <f t="array" ref="R240">IFERROR(INDEX(ePool[Enemy ID],MATCH($G240&amp;INDEX($E240:$F240,1,INDEX(Table12[],MATCH($I240,Table12[eCount],0),MATCH(R$1,Table12[#Headers],0)))&amp;INDEX(eClassWave[],MATCH($H240,eClassWave[eClassWave],0),MATCH(R$1,eClassWave[#Headers],0)),ePool[Enemy Group ID]&amp;ePool[AffinityId]&amp;ePool[eClass],0)),"")</f>
        <v/>
      </c>
      <c r="S240" t="str">
        <f>IFERROR(INDEX(Table10[Size],MATCH(INDEX(Enemies!$X:$X,MATCH('Enemy Waves'!J240,Enemies!$A:$A,0)),Table10[ID],0)),"")</f>
        <v>S</v>
      </c>
      <c r="U240" t="str">
        <f>IFERROR(INDEX(Table10[Size],MATCH(INDEX(Enemies!$X:$X,MATCH('Enemy Waves'!L240,Enemies!$A:$A,0)),Table10[ID],0)),"")</f>
        <v>S</v>
      </c>
      <c r="W240" t="str">
        <f>IFERROR(INDEX(Table10[Size],MATCH(INDEX(Enemies!$X:$X,MATCH('Enemy Waves'!N240,Enemies!$A:$A,0)),Table10[ID],0)),"")</f>
        <v/>
      </c>
      <c r="Y240" t="str">
        <f>IFERROR(INDEX(Table10[Size],MATCH(INDEX(Enemies!$X:$X,MATCH('Enemy Waves'!P240,Enemies!$A:$A,0)),Table10[ID],0)),"")</f>
        <v/>
      </c>
      <c r="AA240" t="str">
        <f>IFERROR(INDEX(Table10[Size],MATCH(INDEX(Enemies!$X:$X,MATCH('Enemy Waves'!R240,Enemies!$A:$A,0)),Table10[ID],0)),"")</f>
        <v/>
      </c>
      <c r="AB240" s="52" t="str">
        <f>IF(COUNTIF(S240:AA240,"M")&gt;2,"!!!","")&amp;IFERROR(INDEX('OLD Mission Enemy Waves'!A:A,MATCH('Enemy Waves'!A240,'OLD Mission Enemy Waves'!D:D,0)),"--")</f>
        <v>80</v>
      </c>
      <c r="AC240" s="87">
        <v>80</v>
      </c>
      <c r="AD240">
        <v>1</v>
      </c>
      <c r="AE240" t="s">
        <v>14</v>
      </c>
      <c r="AF240" s="205">
        <v>1230801</v>
      </c>
    </row>
    <row r="241" spans="1:32">
      <c r="A241" s="235">
        <v>1230802</v>
      </c>
      <c r="B241" s="1" t="str">
        <f t="shared" si="47"/>
        <v>4T_r1_Earth_Enchantress_e2, 4T_r1_Fire_Sorceress_e2, 4T_r1_Fire_Sorceress_e2, 4T_r1_Earth_Enchantress_e2</v>
      </c>
      <c r="C241" s="60" t="str">
        <f t="shared" si="48"/>
        <v>4SSSS</v>
      </c>
      <c r="E241">
        <f>INDEX('OLD Mission Enemy Waves'!K:K,MATCH('Enemy Waves'!$A241,'OLD Mission Enemy Waves'!$D:$D,0))</f>
        <v>1</v>
      </c>
      <c r="F241">
        <f>INDEX('OLD Mission Enemy Waves'!L:L,MATCH('Enemy Waves'!$A241,'OLD Mission Enemy Waves'!$D:$D,0))</f>
        <v>2</v>
      </c>
      <c r="G241">
        <f>INDEX('OLD Mission Enemy Waves'!M:M,MATCH('Enemy Waves'!$A241,'OLD Mission Enemy Waves'!$D:$D,0))</f>
        <v>3</v>
      </c>
      <c r="H241">
        <f>INDEX('OLD Mission Enemy Waves'!N:N,MATCH('Enemy Waves'!$A241,'OLD Mission Enemy Waves'!$D:$D,0))</f>
        <v>4004</v>
      </c>
      <c r="I241">
        <f t="shared" si="49"/>
        <v>4</v>
      </c>
      <c r="J241" t="str">
        <f t="array" ref="J241">IFERROR(INDEX(ePool[Enemy ID],MATCH($G241&amp;INDEX($E241:$F241,1,INDEX(Table12[],MATCH($I241,Table12[eCount],0),MATCH(J$1,Table12[#Headers],0)))&amp;INDEX(eClassWave[],MATCH($H241,eClassWave[eClassWave],0),MATCH(J$1,eClassWave[#Headers],0)),ePool[Enemy Group ID]&amp;ePool[AffinityId]&amp;ePool[eClass],0)),"")</f>
        <v>4T_r1_Earth_Enchantress_e2</v>
      </c>
      <c r="K241" s="21" t="str">
        <f t="shared" si="50"/>
        <v xml:space="preserve">, </v>
      </c>
      <c r="L241" t="str">
        <f t="array" ref="L241">IFERROR(INDEX(ePool[Enemy ID],MATCH($G241&amp;INDEX($E241:$F241,1,INDEX(Table12[],MATCH($I241,Table12[eCount],0),MATCH(L$1,Table12[#Headers],0)))&amp;INDEX(eClassWave[],MATCH($H241,eClassWave[eClassWave],0),MATCH(L$1,eClassWave[#Headers],0)),ePool[Enemy Group ID]&amp;ePool[AffinityId]&amp;ePool[eClass],0)),"")</f>
        <v>4T_r1_Fire_Sorceress_e2</v>
      </c>
      <c r="M241" s="21" t="str">
        <f t="shared" si="51"/>
        <v xml:space="preserve">, </v>
      </c>
      <c r="N241" t="str">
        <f t="array" ref="N241">IFERROR(INDEX(ePool[Enemy ID],MATCH($G241&amp;INDEX($E241:$F241,1,INDEX(Table12[],MATCH($I241,Table12[eCount],0),MATCH(N$1,Table12[#Headers],0)))&amp;INDEX(eClassWave[],MATCH($H241,eClassWave[eClassWave],0),MATCH(N$1,eClassWave[#Headers],0)),ePool[Enemy Group ID]&amp;ePool[AffinityId]&amp;ePool[eClass],0)),"")</f>
        <v>4T_r1_Fire_Sorceress_e2</v>
      </c>
      <c r="O241" s="21" t="str">
        <f t="shared" si="52"/>
        <v xml:space="preserve">, </v>
      </c>
      <c r="P241" t="str">
        <f t="array" ref="P241">IFERROR(INDEX(ePool[Enemy ID],MATCH($G241&amp;INDEX($E241:$F241,1,INDEX(Table12[],MATCH($I241,Table12[eCount],0),MATCH(P$1,Table12[#Headers],0)))&amp;INDEX(eClassWave[],MATCH($H241,eClassWave[eClassWave],0),MATCH(P$1,eClassWave[#Headers],0)),ePool[Enemy Group ID]&amp;ePool[AffinityId]&amp;ePool[eClass],0)),"")</f>
        <v>4T_r1_Earth_Enchantress_e2</v>
      </c>
      <c r="Q241" s="21" t="str">
        <f t="shared" si="53"/>
        <v/>
      </c>
      <c r="R241" t="str">
        <f t="array" ref="R241">IFERROR(INDEX(ePool[Enemy ID],MATCH($G241&amp;INDEX($E241:$F241,1,INDEX(Table12[],MATCH($I241,Table12[eCount],0),MATCH(R$1,Table12[#Headers],0)))&amp;INDEX(eClassWave[],MATCH($H241,eClassWave[eClassWave],0),MATCH(R$1,eClassWave[#Headers],0)),ePool[Enemy Group ID]&amp;ePool[AffinityId]&amp;ePool[eClass],0)),"")</f>
        <v/>
      </c>
      <c r="S241" t="str">
        <f>IFERROR(INDEX(Table10[Size],MATCH(INDEX(Enemies!$X:$X,MATCH('Enemy Waves'!J241,Enemies!$A:$A,0)),Table10[ID],0)),"")</f>
        <v>S</v>
      </c>
      <c r="U241" t="str">
        <f>IFERROR(INDEX(Table10[Size],MATCH(INDEX(Enemies!$X:$X,MATCH('Enemy Waves'!L241,Enemies!$A:$A,0)),Table10[ID],0)),"")</f>
        <v>S</v>
      </c>
      <c r="W241" t="str">
        <f>IFERROR(INDEX(Table10[Size],MATCH(INDEX(Enemies!$X:$X,MATCH('Enemy Waves'!N241,Enemies!$A:$A,0)),Table10[ID],0)),"")</f>
        <v>S</v>
      </c>
      <c r="Y241" t="str">
        <f>IFERROR(INDEX(Table10[Size],MATCH(INDEX(Enemies!$X:$X,MATCH('Enemy Waves'!P241,Enemies!$A:$A,0)),Table10[ID],0)),"")</f>
        <v>S</v>
      </c>
      <c r="AA241" t="str">
        <f>IFERROR(INDEX(Table10[Size],MATCH(INDEX(Enemies!$X:$X,MATCH('Enemy Waves'!R241,Enemies!$A:$A,0)),Table10[ID],0)),"")</f>
        <v/>
      </c>
      <c r="AB241" s="52" t="str">
        <f>IF(COUNTIF(S241:AA241,"M")&gt;2,"!!!","")&amp;IFERROR(INDEX('OLD Mission Enemy Waves'!A:A,MATCH('Enemy Waves'!A241,'OLD Mission Enemy Waves'!D:D,0)),"--")</f>
        <v>80</v>
      </c>
      <c r="AC241" s="204">
        <v>80</v>
      </c>
      <c r="AD241">
        <v>2</v>
      </c>
      <c r="AE241" t="s">
        <v>14</v>
      </c>
      <c r="AF241" s="205">
        <v>1230802</v>
      </c>
    </row>
    <row r="242" spans="1:32">
      <c r="A242" s="235">
        <v>1230803</v>
      </c>
      <c r="B242" s="1" t="str">
        <f t="shared" si="47"/>
        <v>4T_r1_Earth_Enchantress_e2, 4T_r1_Fire_Sorceress_e2, 4T_r1_Earth_Enchantress_e2</v>
      </c>
      <c r="C242" s="60" t="str">
        <f t="shared" si="48"/>
        <v>3SSS</v>
      </c>
      <c r="E242">
        <f>INDEX('OLD Mission Enemy Waves'!K:K,MATCH('Enemy Waves'!$A242,'OLD Mission Enemy Waves'!$D:$D,0))</f>
        <v>1</v>
      </c>
      <c r="F242">
        <f>INDEX('OLD Mission Enemy Waves'!L:L,MATCH('Enemy Waves'!$A242,'OLD Mission Enemy Waves'!$D:$D,0))</f>
        <v>2</v>
      </c>
      <c r="G242">
        <f>INDEX('OLD Mission Enemy Waves'!M:M,MATCH('Enemy Waves'!$A242,'OLD Mission Enemy Waves'!$D:$D,0))</f>
        <v>3</v>
      </c>
      <c r="H242">
        <f>INDEX('OLD Mission Enemy Waves'!N:N,MATCH('Enemy Waves'!$A242,'OLD Mission Enemy Waves'!$D:$D,0))</f>
        <v>3003</v>
      </c>
      <c r="I242">
        <f t="shared" si="49"/>
        <v>3</v>
      </c>
      <c r="J242" t="str">
        <f t="array" ref="J242">IFERROR(INDEX(ePool[Enemy ID],MATCH($G242&amp;INDEX($E242:$F242,1,INDEX(Table12[],MATCH($I242,Table12[eCount],0),MATCH(J$1,Table12[#Headers],0)))&amp;INDEX(eClassWave[],MATCH($H242,eClassWave[eClassWave],0),MATCH(J$1,eClassWave[#Headers],0)),ePool[Enemy Group ID]&amp;ePool[AffinityId]&amp;ePool[eClass],0)),"")</f>
        <v>4T_r1_Earth_Enchantress_e2</v>
      </c>
      <c r="K242" s="21" t="str">
        <f t="shared" si="50"/>
        <v xml:space="preserve">, </v>
      </c>
      <c r="L242" t="str">
        <f t="array" ref="L242">IFERROR(INDEX(ePool[Enemy ID],MATCH($G242&amp;INDEX($E242:$F242,1,INDEX(Table12[],MATCH($I242,Table12[eCount],0),MATCH(L$1,Table12[#Headers],0)))&amp;INDEX(eClassWave[],MATCH($H242,eClassWave[eClassWave],0),MATCH(L$1,eClassWave[#Headers],0)),ePool[Enemy Group ID]&amp;ePool[AffinityId]&amp;ePool[eClass],0)),"")</f>
        <v>4T_r1_Fire_Sorceress_e2</v>
      </c>
      <c r="M242" s="21" t="str">
        <f t="shared" si="51"/>
        <v xml:space="preserve">, </v>
      </c>
      <c r="N242" t="str">
        <f t="array" ref="N242">IFERROR(INDEX(ePool[Enemy ID],MATCH($G242&amp;INDEX($E242:$F242,1,INDEX(Table12[],MATCH($I242,Table12[eCount],0),MATCH(N$1,Table12[#Headers],0)))&amp;INDEX(eClassWave[],MATCH($H242,eClassWave[eClassWave],0),MATCH(N$1,eClassWave[#Headers],0)),ePool[Enemy Group ID]&amp;ePool[AffinityId]&amp;ePool[eClass],0)),"")</f>
        <v>4T_r1_Earth_Enchantress_e2</v>
      </c>
      <c r="O242" s="21" t="str">
        <f t="shared" si="52"/>
        <v/>
      </c>
      <c r="P242" t="str">
        <f t="array" ref="P242">IFERROR(INDEX(ePool[Enemy ID],MATCH($G242&amp;INDEX($E242:$F242,1,INDEX(Table12[],MATCH($I242,Table12[eCount],0),MATCH(P$1,Table12[#Headers],0)))&amp;INDEX(eClassWave[],MATCH($H242,eClassWave[eClassWave],0),MATCH(P$1,eClassWave[#Headers],0)),ePool[Enemy Group ID]&amp;ePool[AffinityId]&amp;ePool[eClass],0)),"")</f>
        <v/>
      </c>
      <c r="Q242" s="21" t="str">
        <f t="shared" si="53"/>
        <v/>
      </c>
      <c r="R242" t="str">
        <f t="array" ref="R242">IFERROR(INDEX(ePool[Enemy ID],MATCH($G242&amp;INDEX($E242:$F242,1,INDEX(Table12[],MATCH($I242,Table12[eCount],0),MATCH(R$1,Table12[#Headers],0)))&amp;INDEX(eClassWave[],MATCH($H242,eClassWave[eClassWave],0),MATCH(R$1,eClassWave[#Headers],0)),ePool[Enemy Group ID]&amp;ePool[AffinityId]&amp;ePool[eClass],0)),"")</f>
        <v/>
      </c>
      <c r="S242" t="str">
        <f>IFERROR(INDEX(Table10[Size],MATCH(INDEX(Enemies!$X:$X,MATCH('Enemy Waves'!J242,Enemies!$A:$A,0)),Table10[ID],0)),"")</f>
        <v>S</v>
      </c>
      <c r="U242" t="str">
        <f>IFERROR(INDEX(Table10[Size],MATCH(INDEX(Enemies!$X:$X,MATCH('Enemy Waves'!L242,Enemies!$A:$A,0)),Table10[ID],0)),"")</f>
        <v>S</v>
      </c>
      <c r="W242" t="str">
        <f>IFERROR(INDEX(Table10[Size],MATCH(INDEX(Enemies!$X:$X,MATCH('Enemy Waves'!N242,Enemies!$A:$A,0)),Table10[ID],0)),"")</f>
        <v>S</v>
      </c>
      <c r="Y242" t="str">
        <f>IFERROR(INDEX(Table10[Size],MATCH(INDEX(Enemies!$X:$X,MATCH('Enemy Waves'!P242,Enemies!$A:$A,0)),Table10[ID],0)),"")</f>
        <v/>
      </c>
      <c r="AA242" t="str">
        <f>IFERROR(INDEX(Table10[Size],MATCH(INDEX(Enemies!$X:$X,MATCH('Enemy Waves'!R242,Enemies!$A:$A,0)),Table10[ID],0)),"")</f>
        <v/>
      </c>
      <c r="AB242" s="52" t="str">
        <f>IF(COUNTIF(S242:AA242,"M")&gt;2,"!!!","")&amp;IFERROR(INDEX('OLD Mission Enemy Waves'!A:A,MATCH('Enemy Waves'!A242,'OLD Mission Enemy Waves'!D:D,0)),"--")</f>
        <v>80</v>
      </c>
      <c r="AC242" s="204">
        <v>80</v>
      </c>
      <c r="AD242">
        <v>3</v>
      </c>
      <c r="AE242" t="s">
        <v>14</v>
      </c>
      <c r="AF242" s="205">
        <v>1230803</v>
      </c>
    </row>
    <row r="243" spans="1:32">
      <c r="A243" s="235">
        <v>1230811</v>
      </c>
      <c r="B243" s="1" t="str">
        <f t="shared" si="47"/>
        <v>2T_r1_Earth_HorseArcher_e2, 4T_r1_Fire_Sorceress_e2, 4T_r1_Fire_Sorceress_e2, 4T_r1_Earth_Enchantress_e2</v>
      </c>
      <c r="C243" s="60" t="str">
        <f t="shared" si="48"/>
        <v>4SSSS</v>
      </c>
      <c r="E243">
        <f>INDEX('OLD Mission Enemy Waves'!K:K,MATCH('Enemy Waves'!$A243,'OLD Mission Enemy Waves'!$D:$D,0))</f>
        <v>1</v>
      </c>
      <c r="F243">
        <f>INDEX('OLD Mission Enemy Waves'!L:L,MATCH('Enemy Waves'!$A243,'OLD Mission Enemy Waves'!$D:$D,0))</f>
        <v>2</v>
      </c>
      <c r="G243">
        <f>INDEX('OLD Mission Enemy Waves'!M:M,MATCH('Enemy Waves'!$A243,'OLD Mission Enemy Waves'!$D:$D,0))</f>
        <v>3</v>
      </c>
      <c r="H243">
        <f>INDEX('OLD Mission Enemy Waves'!N:N,MATCH('Enemy Waves'!$A243,'OLD Mission Enemy Waves'!$D:$D,0))</f>
        <v>4103</v>
      </c>
      <c r="I243">
        <f t="shared" si="49"/>
        <v>4</v>
      </c>
      <c r="J243" t="str">
        <f t="array" ref="J243">IFERROR(INDEX(ePool[Enemy ID],MATCH($G243&amp;INDEX($E243:$F243,1,INDEX(Table12[],MATCH($I243,Table12[eCount],0),MATCH(J$1,Table12[#Headers],0)))&amp;INDEX(eClassWave[],MATCH($H243,eClassWave[eClassWave],0),MATCH(J$1,eClassWave[#Headers],0)),ePool[Enemy Group ID]&amp;ePool[AffinityId]&amp;ePool[eClass],0)),"")</f>
        <v>2T_r1_Earth_HorseArcher_e2</v>
      </c>
      <c r="K243" s="21" t="str">
        <f t="shared" si="50"/>
        <v xml:space="preserve">, </v>
      </c>
      <c r="L243" t="str">
        <f t="array" ref="L243">IFERROR(INDEX(ePool[Enemy ID],MATCH($G243&amp;INDEX($E243:$F243,1,INDEX(Table12[],MATCH($I243,Table12[eCount],0),MATCH(L$1,Table12[#Headers],0)))&amp;INDEX(eClassWave[],MATCH($H243,eClassWave[eClassWave],0),MATCH(L$1,eClassWave[#Headers],0)),ePool[Enemy Group ID]&amp;ePool[AffinityId]&amp;ePool[eClass],0)),"")</f>
        <v>4T_r1_Fire_Sorceress_e2</v>
      </c>
      <c r="M243" s="21" t="str">
        <f t="shared" si="51"/>
        <v xml:space="preserve">, </v>
      </c>
      <c r="N243" t="str">
        <f t="array" ref="N243">IFERROR(INDEX(ePool[Enemy ID],MATCH($G243&amp;INDEX($E243:$F243,1,INDEX(Table12[],MATCH($I243,Table12[eCount],0),MATCH(N$1,Table12[#Headers],0)))&amp;INDEX(eClassWave[],MATCH($H243,eClassWave[eClassWave],0),MATCH(N$1,eClassWave[#Headers],0)),ePool[Enemy Group ID]&amp;ePool[AffinityId]&amp;ePool[eClass],0)),"")</f>
        <v>4T_r1_Fire_Sorceress_e2</v>
      </c>
      <c r="O243" s="21" t="str">
        <f t="shared" si="52"/>
        <v xml:space="preserve">, </v>
      </c>
      <c r="P243" t="str">
        <f t="array" ref="P243">IFERROR(INDEX(ePool[Enemy ID],MATCH($G243&amp;INDEX($E243:$F243,1,INDEX(Table12[],MATCH($I243,Table12[eCount],0),MATCH(P$1,Table12[#Headers],0)))&amp;INDEX(eClassWave[],MATCH($H243,eClassWave[eClassWave],0),MATCH(P$1,eClassWave[#Headers],0)),ePool[Enemy Group ID]&amp;ePool[AffinityId]&amp;ePool[eClass],0)),"")</f>
        <v>4T_r1_Earth_Enchantress_e2</v>
      </c>
      <c r="Q243" s="21" t="str">
        <f t="shared" si="53"/>
        <v/>
      </c>
      <c r="R243" t="str">
        <f t="array" ref="R243">IFERROR(INDEX(ePool[Enemy ID],MATCH($G243&amp;INDEX($E243:$F243,1,INDEX(Table12[],MATCH($I243,Table12[eCount],0),MATCH(R$1,Table12[#Headers],0)))&amp;INDEX(eClassWave[],MATCH($H243,eClassWave[eClassWave],0),MATCH(R$1,eClassWave[#Headers],0)),ePool[Enemy Group ID]&amp;ePool[AffinityId]&amp;ePool[eClass],0)),"")</f>
        <v/>
      </c>
      <c r="S243" t="str">
        <f>IFERROR(INDEX(Table10[Size],MATCH(INDEX(Enemies!$X:$X,MATCH('Enemy Waves'!J243,Enemies!$A:$A,0)),Table10[ID],0)),"")</f>
        <v>S</v>
      </c>
      <c r="U243" t="str">
        <f>IFERROR(INDEX(Table10[Size],MATCH(INDEX(Enemies!$X:$X,MATCH('Enemy Waves'!L243,Enemies!$A:$A,0)),Table10[ID],0)),"")</f>
        <v>S</v>
      </c>
      <c r="W243" t="str">
        <f>IFERROR(INDEX(Table10[Size],MATCH(INDEX(Enemies!$X:$X,MATCH('Enemy Waves'!N243,Enemies!$A:$A,0)),Table10[ID],0)),"")</f>
        <v>S</v>
      </c>
      <c r="Y243" t="str">
        <f>IFERROR(INDEX(Table10[Size],MATCH(INDEX(Enemies!$X:$X,MATCH('Enemy Waves'!P243,Enemies!$A:$A,0)),Table10[ID],0)),"")</f>
        <v>S</v>
      </c>
      <c r="AA243" t="str">
        <f>IFERROR(INDEX(Table10[Size],MATCH(INDEX(Enemies!$X:$X,MATCH('Enemy Waves'!R243,Enemies!$A:$A,0)),Table10[ID],0)),"")</f>
        <v/>
      </c>
      <c r="AB243" s="52" t="str">
        <f>IF(COUNTIF(S243:AA243,"M")&gt;2,"!!!","")&amp;IFERROR(INDEX('OLD Mission Enemy Waves'!A:A,MATCH('Enemy Waves'!A243,'OLD Mission Enemy Waves'!D:D,0)),"--")</f>
        <v>81</v>
      </c>
      <c r="AC243" s="87">
        <v>81</v>
      </c>
      <c r="AD243">
        <v>1</v>
      </c>
      <c r="AE243" t="s">
        <v>14</v>
      </c>
      <c r="AF243" s="205">
        <v>1230811</v>
      </c>
    </row>
    <row r="244" spans="1:32">
      <c r="A244" s="235">
        <v>1230812</v>
      </c>
      <c r="B244" s="1" t="str">
        <f t="shared" si="47"/>
        <v>4T_r1_Fire_Sorceress_e2, 3T_r2_Earth_Songstress_e2, 4T_r1_Fire_Sorceress_e2, 3T_r2_Earth_Songstress_e2, 4T_r1_Fire_Sorceress_e2</v>
      </c>
      <c r="C244" s="60" t="str">
        <f t="shared" si="48"/>
        <v>5SMSMS</v>
      </c>
      <c r="E244">
        <f>INDEX('OLD Mission Enemy Waves'!K:K,MATCH('Enemy Waves'!$A244,'OLD Mission Enemy Waves'!$D:$D,0))</f>
        <v>1</v>
      </c>
      <c r="F244">
        <f>INDEX('OLD Mission Enemy Waves'!L:L,MATCH('Enemy Waves'!$A244,'OLD Mission Enemy Waves'!$D:$D,0))</f>
        <v>2</v>
      </c>
      <c r="G244">
        <f>INDEX('OLD Mission Enemy Waves'!M:M,MATCH('Enemy Waves'!$A244,'OLD Mission Enemy Waves'!$D:$D,0))</f>
        <v>3</v>
      </c>
      <c r="H244">
        <f>INDEX('OLD Mission Enemy Waves'!N:N,MATCH('Enemy Waves'!$A244,'OLD Mission Enemy Waves'!$D:$D,0))</f>
        <v>5023</v>
      </c>
      <c r="I244">
        <f t="shared" si="49"/>
        <v>5</v>
      </c>
      <c r="J244" t="str">
        <f t="array" ref="J244">IFERROR(INDEX(ePool[Enemy ID],MATCH($G244&amp;INDEX($E244:$F244,1,INDEX(Table12[],MATCH($I244,Table12[eCount],0),MATCH(J$1,Table12[#Headers],0)))&amp;INDEX(eClassWave[],MATCH($H244,eClassWave[eClassWave],0),MATCH(J$1,eClassWave[#Headers],0)),ePool[Enemy Group ID]&amp;ePool[AffinityId]&amp;ePool[eClass],0)),"")</f>
        <v>4T_r1_Fire_Sorceress_e2</v>
      </c>
      <c r="K244" s="21" t="str">
        <f t="shared" si="50"/>
        <v xml:space="preserve">, </v>
      </c>
      <c r="L244" t="str">
        <f t="array" ref="L244">IFERROR(INDEX(ePool[Enemy ID],MATCH($G244&amp;INDEX($E244:$F244,1,INDEX(Table12[],MATCH($I244,Table12[eCount],0),MATCH(L$1,Table12[#Headers],0)))&amp;INDEX(eClassWave[],MATCH($H244,eClassWave[eClassWave],0),MATCH(L$1,eClassWave[#Headers],0)),ePool[Enemy Group ID]&amp;ePool[AffinityId]&amp;ePool[eClass],0)),"")</f>
        <v>3T_r2_Earth_Songstress_e2</v>
      </c>
      <c r="M244" s="21" t="str">
        <f t="shared" si="51"/>
        <v xml:space="preserve">, </v>
      </c>
      <c r="N244" t="str">
        <f t="array" ref="N244">IFERROR(INDEX(ePool[Enemy ID],MATCH($G244&amp;INDEX($E244:$F244,1,INDEX(Table12[],MATCH($I244,Table12[eCount],0),MATCH(N$1,Table12[#Headers],0)))&amp;INDEX(eClassWave[],MATCH($H244,eClassWave[eClassWave],0),MATCH(N$1,eClassWave[#Headers],0)),ePool[Enemy Group ID]&amp;ePool[AffinityId]&amp;ePool[eClass],0)),"")</f>
        <v>4T_r1_Fire_Sorceress_e2</v>
      </c>
      <c r="O244" s="21" t="str">
        <f t="shared" si="52"/>
        <v xml:space="preserve">, </v>
      </c>
      <c r="P244" t="str">
        <f t="array" ref="P244">IFERROR(INDEX(ePool[Enemy ID],MATCH($G244&amp;INDEX($E244:$F244,1,INDEX(Table12[],MATCH($I244,Table12[eCount],0),MATCH(P$1,Table12[#Headers],0)))&amp;INDEX(eClassWave[],MATCH($H244,eClassWave[eClassWave],0),MATCH(P$1,eClassWave[#Headers],0)),ePool[Enemy Group ID]&amp;ePool[AffinityId]&amp;ePool[eClass],0)),"")</f>
        <v>3T_r2_Earth_Songstress_e2</v>
      </c>
      <c r="Q244" s="21" t="str">
        <f t="shared" si="53"/>
        <v xml:space="preserve">, </v>
      </c>
      <c r="R244" t="str">
        <f t="array" ref="R244">IFERROR(INDEX(ePool[Enemy ID],MATCH($G244&amp;INDEX($E244:$F244,1,INDEX(Table12[],MATCH($I244,Table12[eCount],0),MATCH(R$1,Table12[#Headers],0)))&amp;INDEX(eClassWave[],MATCH($H244,eClassWave[eClassWave],0),MATCH(R$1,eClassWave[#Headers],0)),ePool[Enemy Group ID]&amp;ePool[AffinityId]&amp;ePool[eClass],0)),"")</f>
        <v>4T_r1_Fire_Sorceress_e2</v>
      </c>
      <c r="S244" t="str">
        <f>IFERROR(INDEX(Table10[Size],MATCH(INDEX(Enemies!$X:$X,MATCH('Enemy Waves'!J244,Enemies!$A:$A,0)),Table10[ID],0)),"")</f>
        <v>S</v>
      </c>
      <c r="U244" t="str">
        <f>IFERROR(INDEX(Table10[Size],MATCH(INDEX(Enemies!$X:$X,MATCH('Enemy Waves'!L244,Enemies!$A:$A,0)),Table10[ID],0)),"")</f>
        <v>M</v>
      </c>
      <c r="W244" t="str">
        <f>IFERROR(INDEX(Table10[Size],MATCH(INDEX(Enemies!$X:$X,MATCH('Enemy Waves'!N244,Enemies!$A:$A,0)),Table10[ID],0)),"")</f>
        <v>S</v>
      </c>
      <c r="Y244" t="str">
        <f>IFERROR(INDEX(Table10[Size],MATCH(INDEX(Enemies!$X:$X,MATCH('Enemy Waves'!P244,Enemies!$A:$A,0)),Table10[ID],0)),"")</f>
        <v>M</v>
      </c>
      <c r="AA244" t="str">
        <f>IFERROR(INDEX(Table10[Size],MATCH(INDEX(Enemies!$X:$X,MATCH('Enemy Waves'!R244,Enemies!$A:$A,0)),Table10[ID],0)),"")</f>
        <v>S</v>
      </c>
      <c r="AB244" s="52" t="str">
        <f>IF(COUNTIF(S244:AA244,"M")&gt;2,"!!!","")&amp;IFERROR(INDEX('OLD Mission Enemy Waves'!A:A,MATCH('Enemy Waves'!A244,'OLD Mission Enemy Waves'!D:D,0)),"--")</f>
        <v>81</v>
      </c>
      <c r="AC244" s="204">
        <v>81</v>
      </c>
      <c r="AD244">
        <v>2</v>
      </c>
      <c r="AE244" t="s">
        <v>14</v>
      </c>
      <c r="AF244" s="205">
        <v>1230812</v>
      </c>
    </row>
    <row r="245" spans="1:32">
      <c r="A245" s="235">
        <v>1230821</v>
      </c>
      <c r="B245" s="1" t="str">
        <f t="shared" si="47"/>
        <v>4T_r1_Earth_Enchantress_e2, 3T_r2_Fire_EmberMage_e2, 4T_r1_Earth_Enchantress_e2</v>
      </c>
      <c r="C245" s="60" t="str">
        <f t="shared" si="48"/>
        <v>3SSS</v>
      </c>
      <c r="E245">
        <f>INDEX('OLD Mission Enemy Waves'!K:K,MATCH('Enemy Waves'!$A245,'OLD Mission Enemy Waves'!$D:$D,0))</f>
        <v>1</v>
      </c>
      <c r="F245">
        <f>INDEX('OLD Mission Enemy Waves'!L:L,MATCH('Enemy Waves'!$A245,'OLD Mission Enemy Waves'!$D:$D,0))</f>
        <v>2</v>
      </c>
      <c r="G245">
        <f>INDEX('OLD Mission Enemy Waves'!M:M,MATCH('Enemy Waves'!$A245,'OLD Mission Enemy Waves'!$D:$D,0))</f>
        <v>3</v>
      </c>
      <c r="H245">
        <f>INDEX('OLD Mission Enemy Waves'!N:N,MATCH('Enemy Waves'!$A245,'OLD Mission Enemy Waves'!$D:$D,0))</f>
        <v>3012</v>
      </c>
      <c r="I245">
        <f t="shared" si="49"/>
        <v>3</v>
      </c>
      <c r="J245" t="str">
        <f t="array" ref="J245">IFERROR(INDEX(ePool[Enemy ID],MATCH($G245&amp;INDEX($E245:$F245,1,INDEX(Table12[],MATCH($I245,Table12[eCount],0),MATCH(J$1,Table12[#Headers],0)))&amp;INDEX(eClassWave[],MATCH($H245,eClassWave[eClassWave],0),MATCH(J$1,eClassWave[#Headers],0)),ePool[Enemy Group ID]&amp;ePool[AffinityId]&amp;ePool[eClass],0)),"")</f>
        <v>4T_r1_Earth_Enchantress_e2</v>
      </c>
      <c r="K245" s="21" t="str">
        <f t="shared" si="50"/>
        <v xml:space="preserve">, </v>
      </c>
      <c r="L245" t="str">
        <f t="array" ref="L245">IFERROR(INDEX(ePool[Enemy ID],MATCH($G245&amp;INDEX($E245:$F245,1,INDEX(Table12[],MATCH($I245,Table12[eCount],0),MATCH(L$1,Table12[#Headers],0)))&amp;INDEX(eClassWave[],MATCH($H245,eClassWave[eClassWave],0),MATCH(L$1,eClassWave[#Headers],0)),ePool[Enemy Group ID]&amp;ePool[AffinityId]&amp;ePool[eClass],0)),"")</f>
        <v>3T_r2_Fire_EmberMage_e2</v>
      </c>
      <c r="M245" s="21" t="str">
        <f t="shared" si="51"/>
        <v xml:space="preserve">, </v>
      </c>
      <c r="N245" t="str">
        <f t="array" ref="N245">IFERROR(INDEX(ePool[Enemy ID],MATCH($G245&amp;INDEX($E245:$F245,1,INDEX(Table12[],MATCH($I245,Table12[eCount],0),MATCH(N$1,Table12[#Headers],0)))&amp;INDEX(eClassWave[],MATCH($H245,eClassWave[eClassWave],0),MATCH(N$1,eClassWave[#Headers],0)),ePool[Enemy Group ID]&amp;ePool[AffinityId]&amp;ePool[eClass],0)),"")</f>
        <v>4T_r1_Earth_Enchantress_e2</v>
      </c>
      <c r="O245" s="21" t="str">
        <f t="shared" si="52"/>
        <v/>
      </c>
      <c r="P245" t="str">
        <f t="array" ref="P245">IFERROR(INDEX(ePool[Enemy ID],MATCH($G245&amp;INDEX($E245:$F245,1,INDEX(Table12[],MATCH($I245,Table12[eCount],0),MATCH(P$1,Table12[#Headers],0)))&amp;INDEX(eClassWave[],MATCH($H245,eClassWave[eClassWave],0),MATCH(P$1,eClassWave[#Headers],0)),ePool[Enemy Group ID]&amp;ePool[AffinityId]&amp;ePool[eClass],0)),"")</f>
        <v/>
      </c>
      <c r="Q245" s="21" t="str">
        <f t="shared" si="53"/>
        <v/>
      </c>
      <c r="R245" t="str">
        <f t="array" ref="R245">IFERROR(INDEX(ePool[Enemy ID],MATCH($G245&amp;INDEX($E245:$F245,1,INDEX(Table12[],MATCH($I245,Table12[eCount],0),MATCH(R$1,Table12[#Headers],0)))&amp;INDEX(eClassWave[],MATCH($H245,eClassWave[eClassWave],0),MATCH(R$1,eClassWave[#Headers],0)),ePool[Enemy Group ID]&amp;ePool[AffinityId]&amp;ePool[eClass],0)),"")</f>
        <v/>
      </c>
      <c r="S245" t="str">
        <f>IFERROR(INDEX(Table10[Size],MATCH(INDEX(Enemies!$X:$X,MATCH('Enemy Waves'!J245,Enemies!$A:$A,0)),Table10[ID],0)),"")</f>
        <v>S</v>
      </c>
      <c r="U245" t="str">
        <f>IFERROR(INDEX(Table10[Size],MATCH(INDEX(Enemies!$X:$X,MATCH('Enemy Waves'!L245,Enemies!$A:$A,0)),Table10[ID],0)),"")</f>
        <v>S</v>
      </c>
      <c r="W245" t="str">
        <f>IFERROR(INDEX(Table10[Size],MATCH(INDEX(Enemies!$X:$X,MATCH('Enemy Waves'!N245,Enemies!$A:$A,0)),Table10[ID],0)),"")</f>
        <v>S</v>
      </c>
      <c r="Y245" t="str">
        <f>IFERROR(INDEX(Table10[Size],MATCH(INDEX(Enemies!$X:$X,MATCH('Enemy Waves'!P245,Enemies!$A:$A,0)),Table10[ID],0)),"")</f>
        <v/>
      </c>
      <c r="AA245" t="str">
        <f>IFERROR(INDEX(Table10[Size],MATCH(INDEX(Enemies!$X:$X,MATCH('Enemy Waves'!R245,Enemies!$A:$A,0)),Table10[ID],0)),"")</f>
        <v/>
      </c>
      <c r="AB245" s="52" t="str">
        <f>IF(COUNTIF(S245:AA245,"M")&gt;2,"!!!","")&amp;IFERROR(INDEX('OLD Mission Enemy Waves'!A:A,MATCH('Enemy Waves'!A245,'OLD Mission Enemy Waves'!D:D,0)),"--")</f>
        <v>82</v>
      </c>
      <c r="AC245" s="87">
        <v>82</v>
      </c>
      <c r="AD245">
        <v>1</v>
      </c>
      <c r="AE245" t="s">
        <v>14</v>
      </c>
      <c r="AF245" s="205">
        <v>1230821</v>
      </c>
    </row>
    <row r="246" spans="1:32">
      <c r="A246" s="235">
        <v>1230822</v>
      </c>
      <c r="B246" s="1" t="str">
        <f t="shared" si="47"/>
        <v>3T_r2_Fire_EmberMage_e2, 3T_r2_Fire_EmberMage_e2</v>
      </c>
      <c r="C246" s="60" t="str">
        <f t="shared" si="48"/>
        <v>2SS</v>
      </c>
      <c r="E246">
        <f>INDEX('OLD Mission Enemy Waves'!K:K,MATCH('Enemy Waves'!$A246,'OLD Mission Enemy Waves'!$D:$D,0))</f>
        <v>1</v>
      </c>
      <c r="F246">
        <f>INDEX('OLD Mission Enemy Waves'!L:L,MATCH('Enemy Waves'!$A246,'OLD Mission Enemy Waves'!$D:$D,0))</f>
        <v>2</v>
      </c>
      <c r="G246">
        <f>INDEX('OLD Mission Enemy Waves'!M:M,MATCH('Enemy Waves'!$A246,'OLD Mission Enemy Waves'!$D:$D,0))</f>
        <v>3</v>
      </c>
      <c r="H246">
        <f>INDEX('OLD Mission Enemy Waves'!N:N,MATCH('Enemy Waves'!$A246,'OLD Mission Enemy Waves'!$D:$D,0))</f>
        <v>2020</v>
      </c>
      <c r="I246">
        <f t="shared" si="49"/>
        <v>2</v>
      </c>
      <c r="J246" t="str">
        <f t="array" ref="J246">IFERROR(INDEX(ePool[Enemy ID],MATCH($G246&amp;INDEX($E246:$F246,1,INDEX(Table12[],MATCH($I246,Table12[eCount],0),MATCH(J$1,Table12[#Headers],0)))&amp;INDEX(eClassWave[],MATCH($H246,eClassWave[eClassWave],0),MATCH(J$1,eClassWave[#Headers],0)),ePool[Enemy Group ID]&amp;ePool[AffinityId]&amp;ePool[eClass],0)),"")</f>
        <v>3T_r2_Fire_EmberMage_e2</v>
      </c>
      <c r="K246" s="21" t="str">
        <f t="shared" si="50"/>
        <v xml:space="preserve">, </v>
      </c>
      <c r="L246" t="str">
        <f t="array" ref="L246">IFERROR(INDEX(ePool[Enemy ID],MATCH($G246&amp;INDEX($E246:$F246,1,INDEX(Table12[],MATCH($I246,Table12[eCount],0),MATCH(L$1,Table12[#Headers],0)))&amp;INDEX(eClassWave[],MATCH($H246,eClassWave[eClassWave],0),MATCH(L$1,eClassWave[#Headers],0)),ePool[Enemy Group ID]&amp;ePool[AffinityId]&amp;ePool[eClass],0)),"")</f>
        <v>3T_r2_Fire_EmberMage_e2</v>
      </c>
      <c r="M246" s="21" t="str">
        <f t="shared" si="51"/>
        <v/>
      </c>
      <c r="N246" t="str">
        <f t="array" ref="N246">IFERROR(INDEX(ePool[Enemy ID],MATCH($G246&amp;INDEX($E246:$F246,1,INDEX(Table12[],MATCH($I246,Table12[eCount],0),MATCH(N$1,Table12[#Headers],0)))&amp;INDEX(eClassWave[],MATCH($H246,eClassWave[eClassWave],0),MATCH(N$1,eClassWave[#Headers],0)),ePool[Enemy Group ID]&amp;ePool[AffinityId]&amp;ePool[eClass],0)),"")</f>
        <v/>
      </c>
      <c r="O246" s="21" t="str">
        <f t="shared" si="52"/>
        <v/>
      </c>
      <c r="P246" t="str">
        <f t="array" ref="P246">IFERROR(INDEX(ePool[Enemy ID],MATCH($G246&amp;INDEX($E246:$F246,1,INDEX(Table12[],MATCH($I246,Table12[eCount],0),MATCH(P$1,Table12[#Headers],0)))&amp;INDEX(eClassWave[],MATCH($H246,eClassWave[eClassWave],0),MATCH(P$1,eClassWave[#Headers],0)),ePool[Enemy Group ID]&amp;ePool[AffinityId]&amp;ePool[eClass],0)),"")</f>
        <v/>
      </c>
      <c r="Q246" s="21" t="str">
        <f t="shared" si="53"/>
        <v/>
      </c>
      <c r="R246" t="str">
        <f t="array" ref="R246">IFERROR(INDEX(ePool[Enemy ID],MATCH($G246&amp;INDEX($E246:$F246,1,INDEX(Table12[],MATCH($I246,Table12[eCount],0),MATCH(R$1,Table12[#Headers],0)))&amp;INDEX(eClassWave[],MATCH($H246,eClassWave[eClassWave],0),MATCH(R$1,eClassWave[#Headers],0)),ePool[Enemy Group ID]&amp;ePool[AffinityId]&amp;ePool[eClass],0)),"")</f>
        <v/>
      </c>
      <c r="S246" t="str">
        <f>IFERROR(INDEX(Table10[Size],MATCH(INDEX(Enemies!$X:$X,MATCH('Enemy Waves'!J246,Enemies!$A:$A,0)),Table10[ID],0)),"")</f>
        <v>S</v>
      </c>
      <c r="U246" t="str">
        <f>IFERROR(INDEX(Table10[Size],MATCH(INDEX(Enemies!$X:$X,MATCH('Enemy Waves'!L246,Enemies!$A:$A,0)),Table10[ID],0)),"")</f>
        <v>S</v>
      </c>
      <c r="W246" t="str">
        <f>IFERROR(INDEX(Table10[Size],MATCH(INDEX(Enemies!$X:$X,MATCH('Enemy Waves'!N246,Enemies!$A:$A,0)),Table10[ID],0)),"")</f>
        <v/>
      </c>
      <c r="Y246" t="str">
        <f>IFERROR(INDEX(Table10[Size],MATCH(INDEX(Enemies!$X:$X,MATCH('Enemy Waves'!P246,Enemies!$A:$A,0)),Table10[ID],0)),"")</f>
        <v/>
      </c>
      <c r="AA246" t="str">
        <f>IFERROR(INDEX(Table10[Size],MATCH(INDEX(Enemies!$X:$X,MATCH('Enemy Waves'!R246,Enemies!$A:$A,0)),Table10[ID],0)),"")</f>
        <v/>
      </c>
      <c r="AB246" s="52" t="str">
        <f>IF(COUNTIF(S246:AA246,"M")&gt;2,"!!!","")&amp;IFERROR(INDEX('OLD Mission Enemy Waves'!A:A,MATCH('Enemy Waves'!A246,'OLD Mission Enemy Waves'!D:D,0)),"--")</f>
        <v>82</v>
      </c>
      <c r="AC246" s="204">
        <v>82</v>
      </c>
      <c r="AD246">
        <v>2</v>
      </c>
      <c r="AE246" t="s">
        <v>14</v>
      </c>
      <c r="AF246" s="205">
        <v>1230822</v>
      </c>
    </row>
    <row r="247" spans="1:32">
      <c r="A247" s="235">
        <v>1230823</v>
      </c>
      <c r="B247" s="1" t="str">
        <f t="shared" si="47"/>
        <v>4T_r1_Earth_Enchantress_e2, 3T_r2_Fire_EmberMage_e2, 4T_r1_Earth_Enchantress_e2</v>
      </c>
      <c r="C247" s="60" t="str">
        <f t="shared" si="48"/>
        <v>3SSS</v>
      </c>
      <c r="E247">
        <f>INDEX('OLD Mission Enemy Waves'!K:K,MATCH('Enemy Waves'!$A247,'OLD Mission Enemy Waves'!$D:$D,0))</f>
        <v>1</v>
      </c>
      <c r="F247">
        <f>INDEX('OLD Mission Enemy Waves'!L:L,MATCH('Enemy Waves'!$A247,'OLD Mission Enemy Waves'!$D:$D,0))</f>
        <v>2</v>
      </c>
      <c r="G247">
        <f>INDEX('OLD Mission Enemy Waves'!M:M,MATCH('Enemy Waves'!$A247,'OLD Mission Enemy Waves'!$D:$D,0))</f>
        <v>3</v>
      </c>
      <c r="H247">
        <f>INDEX('OLD Mission Enemy Waves'!N:N,MATCH('Enemy Waves'!$A247,'OLD Mission Enemy Waves'!$D:$D,0))</f>
        <v>3012</v>
      </c>
      <c r="I247">
        <f t="shared" si="49"/>
        <v>3</v>
      </c>
      <c r="J247" t="str">
        <f t="array" ref="J247">IFERROR(INDEX(ePool[Enemy ID],MATCH($G247&amp;INDEX($E247:$F247,1,INDEX(Table12[],MATCH($I247,Table12[eCount],0),MATCH(J$1,Table12[#Headers],0)))&amp;INDEX(eClassWave[],MATCH($H247,eClassWave[eClassWave],0),MATCH(J$1,eClassWave[#Headers],0)),ePool[Enemy Group ID]&amp;ePool[AffinityId]&amp;ePool[eClass],0)),"")</f>
        <v>4T_r1_Earth_Enchantress_e2</v>
      </c>
      <c r="K247" s="21" t="str">
        <f t="shared" si="50"/>
        <v xml:space="preserve">, </v>
      </c>
      <c r="L247" t="str">
        <f t="array" ref="L247">IFERROR(INDEX(ePool[Enemy ID],MATCH($G247&amp;INDEX($E247:$F247,1,INDEX(Table12[],MATCH($I247,Table12[eCount],0),MATCH(L$1,Table12[#Headers],0)))&amp;INDEX(eClassWave[],MATCH($H247,eClassWave[eClassWave],0),MATCH(L$1,eClassWave[#Headers],0)),ePool[Enemy Group ID]&amp;ePool[AffinityId]&amp;ePool[eClass],0)),"")</f>
        <v>3T_r2_Fire_EmberMage_e2</v>
      </c>
      <c r="M247" s="21" t="str">
        <f t="shared" si="51"/>
        <v xml:space="preserve">, </v>
      </c>
      <c r="N247" t="str">
        <f t="array" ref="N247">IFERROR(INDEX(ePool[Enemy ID],MATCH($G247&amp;INDEX($E247:$F247,1,INDEX(Table12[],MATCH($I247,Table12[eCount],0),MATCH(N$1,Table12[#Headers],0)))&amp;INDEX(eClassWave[],MATCH($H247,eClassWave[eClassWave],0),MATCH(N$1,eClassWave[#Headers],0)),ePool[Enemy Group ID]&amp;ePool[AffinityId]&amp;ePool[eClass],0)),"")</f>
        <v>4T_r1_Earth_Enchantress_e2</v>
      </c>
      <c r="O247" s="21" t="str">
        <f t="shared" si="52"/>
        <v/>
      </c>
      <c r="P247" t="str">
        <f t="array" ref="P247">IFERROR(INDEX(ePool[Enemy ID],MATCH($G247&amp;INDEX($E247:$F247,1,INDEX(Table12[],MATCH($I247,Table12[eCount],0),MATCH(P$1,Table12[#Headers],0)))&amp;INDEX(eClassWave[],MATCH($H247,eClassWave[eClassWave],0),MATCH(P$1,eClassWave[#Headers],0)),ePool[Enemy Group ID]&amp;ePool[AffinityId]&amp;ePool[eClass],0)),"")</f>
        <v/>
      </c>
      <c r="Q247" s="21" t="str">
        <f t="shared" si="53"/>
        <v/>
      </c>
      <c r="R247" t="str">
        <f t="array" ref="R247">IFERROR(INDEX(ePool[Enemy ID],MATCH($G247&amp;INDEX($E247:$F247,1,INDEX(Table12[],MATCH($I247,Table12[eCount],0),MATCH(R$1,Table12[#Headers],0)))&amp;INDEX(eClassWave[],MATCH($H247,eClassWave[eClassWave],0),MATCH(R$1,eClassWave[#Headers],0)),ePool[Enemy Group ID]&amp;ePool[AffinityId]&amp;ePool[eClass],0)),"")</f>
        <v/>
      </c>
      <c r="S247" t="str">
        <f>IFERROR(INDEX(Table10[Size],MATCH(INDEX(Enemies!$X:$X,MATCH('Enemy Waves'!J247,Enemies!$A:$A,0)),Table10[ID],0)),"")</f>
        <v>S</v>
      </c>
      <c r="U247" t="str">
        <f>IFERROR(INDEX(Table10[Size],MATCH(INDEX(Enemies!$X:$X,MATCH('Enemy Waves'!L247,Enemies!$A:$A,0)),Table10[ID],0)),"")</f>
        <v>S</v>
      </c>
      <c r="W247" t="str">
        <f>IFERROR(INDEX(Table10[Size],MATCH(INDEX(Enemies!$X:$X,MATCH('Enemy Waves'!N247,Enemies!$A:$A,0)),Table10[ID],0)),"")</f>
        <v>S</v>
      </c>
      <c r="Y247" t="str">
        <f>IFERROR(INDEX(Table10[Size],MATCH(INDEX(Enemies!$X:$X,MATCH('Enemy Waves'!P247,Enemies!$A:$A,0)),Table10[ID],0)),"")</f>
        <v/>
      </c>
      <c r="AA247" t="str">
        <f>IFERROR(INDEX(Table10[Size],MATCH(INDEX(Enemies!$X:$X,MATCH('Enemy Waves'!R247,Enemies!$A:$A,0)),Table10[ID],0)),"")</f>
        <v/>
      </c>
      <c r="AB247" s="52" t="str">
        <f>IF(COUNTIF(S247:AA247,"M")&gt;2,"!!!","")&amp;IFERROR(INDEX('OLD Mission Enemy Waves'!A:A,MATCH('Enemy Waves'!A247,'OLD Mission Enemy Waves'!D:D,0)),"--")</f>
        <v>82</v>
      </c>
      <c r="AC247" s="204">
        <v>82</v>
      </c>
      <c r="AD247">
        <v>3</v>
      </c>
      <c r="AE247" t="s">
        <v>14</v>
      </c>
      <c r="AF247" s="205">
        <v>1230823</v>
      </c>
    </row>
    <row r="248" spans="1:32">
      <c r="A248" s="235">
        <v>1230824</v>
      </c>
      <c r="B248" s="1" t="str">
        <f t="shared" si="47"/>
        <v>2T_r1_Earth_HorseArcher_e2, 3T_r2_Fire_EmberMage_e2, 3T_r2_Fire_EmberMage_e2, 4T_r1_Earth_Enchantress_e2</v>
      </c>
      <c r="C248" s="60" t="str">
        <f t="shared" si="48"/>
        <v>4SSSS</v>
      </c>
      <c r="E248">
        <f>INDEX('OLD Mission Enemy Waves'!K:K,MATCH('Enemy Waves'!$A248,'OLD Mission Enemy Waves'!$D:$D,0))</f>
        <v>1</v>
      </c>
      <c r="F248">
        <f>INDEX('OLD Mission Enemy Waves'!L:L,MATCH('Enemy Waves'!$A248,'OLD Mission Enemy Waves'!$D:$D,0))</f>
        <v>2</v>
      </c>
      <c r="G248">
        <f>INDEX('OLD Mission Enemy Waves'!M:M,MATCH('Enemy Waves'!$A248,'OLD Mission Enemy Waves'!$D:$D,0))</f>
        <v>3</v>
      </c>
      <c r="H248">
        <f>INDEX('OLD Mission Enemy Waves'!N:N,MATCH('Enemy Waves'!$A248,'OLD Mission Enemy Waves'!$D:$D,0))</f>
        <v>4121</v>
      </c>
      <c r="I248">
        <f t="shared" si="49"/>
        <v>4</v>
      </c>
      <c r="J248" t="str">
        <f t="array" ref="J248">IFERROR(INDEX(ePool[Enemy ID],MATCH($G248&amp;INDEX($E248:$F248,1,INDEX(Table12[],MATCH($I248,Table12[eCount],0),MATCH(J$1,Table12[#Headers],0)))&amp;INDEX(eClassWave[],MATCH($H248,eClassWave[eClassWave],0),MATCH(J$1,eClassWave[#Headers],0)),ePool[Enemy Group ID]&amp;ePool[AffinityId]&amp;ePool[eClass],0)),"")</f>
        <v>2T_r1_Earth_HorseArcher_e2</v>
      </c>
      <c r="K248" s="21" t="str">
        <f t="shared" si="50"/>
        <v xml:space="preserve">, </v>
      </c>
      <c r="L248" t="str">
        <f t="array" ref="L248">IFERROR(INDEX(ePool[Enemy ID],MATCH($G248&amp;INDEX($E248:$F248,1,INDEX(Table12[],MATCH($I248,Table12[eCount],0),MATCH(L$1,Table12[#Headers],0)))&amp;INDEX(eClassWave[],MATCH($H248,eClassWave[eClassWave],0),MATCH(L$1,eClassWave[#Headers],0)),ePool[Enemy Group ID]&amp;ePool[AffinityId]&amp;ePool[eClass],0)),"")</f>
        <v>3T_r2_Fire_EmberMage_e2</v>
      </c>
      <c r="M248" s="21" t="str">
        <f t="shared" si="51"/>
        <v xml:space="preserve">, </v>
      </c>
      <c r="N248" t="str">
        <f t="array" ref="N248">IFERROR(INDEX(ePool[Enemy ID],MATCH($G248&amp;INDEX($E248:$F248,1,INDEX(Table12[],MATCH($I248,Table12[eCount],0),MATCH(N$1,Table12[#Headers],0)))&amp;INDEX(eClassWave[],MATCH($H248,eClassWave[eClassWave],0),MATCH(N$1,eClassWave[#Headers],0)),ePool[Enemy Group ID]&amp;ePool[AffinityId]&amp;ePool[eClass],0)),"")</f>
        <v>3T_r2_Fire_EmberMage_e2</v>
      </c>
      <c r="O248" s="21" t="str">
        <f t="shared" si="52"/>
        <v xml:space="preserve">, </v>
      </c>
      <c r="P248" t="str">
        <f t="array" ref="P248">IFERROR(INDEX(ePool[Enemy ID],MATCH($G248&amp;INDEX($E248:$F248,1,INDEX(Table12[],MATCH($I248,Table12[eCount],0),MATCH(P$1,Table12[#Headers],0)))&amp;INDEX(eClassWave[],MATCH($H248,eClassWave[eClassWave],0),MATCH(P$1,eClassWave[#Headers],0)),ePool[Enemy Group ID]&amp;ePool[AffinityId]&amp;ePool[eClass],0)),"")</f>
        <v>4T_r1_Earth_Enchantress_e2</v>
      </c>
      <c r="Q248" s="21" t="str">
        <f t="shared" si="53"/>
        <v/>
      </c>
      <c r="R248" t="str">
        <f t="array" ref="R248">IFERROR(INDEX(ePool[Enemy ID],MATCH($G248&amp;INDEX($E248:$F248,1,INDEX(Table12[],MATCH($I248,Table12[eCount],0),MATCH(R$1,Table12[#Headers],0)))&amp;INDEX(eClassWave[],MATCH($H248,eClassWave[eClassWave],0),MATCH(R$1,eClassWave[#Headers],0)),ePool[Enemy Group ID]&amp;ePool[AffinityId]&amp;ePool[eClass],0)),"")</f>
        <v/>
      </c>
      <c r="S248" t="str">
        <f>IFERROR(INDEX(Table10[Size],MATCH(INDEX(Enemies!$X:$X,MATCH('Enemy Waves'!J248,Enemies!$A:$A,0)),Table10[ID],0)),"")</f>
        <v>S</v>
      </c>
      <c r="U248" t="str">
        <f>IFERROR(INDEX(Table10[Size],MATCH(INDEX(Enemies!$X:$X,MATCH('Enemy Waves'!L248,Enemies!$A:$A,0)),Table10[ID],0)),"")</f>
        <v>S</v>
      </c>
      <c r="W248" t="str">
        <f>IFERROR(INDEX(Table10[Size],MATCH(INDEX(Enemies!$X:$X,MATCH('Enemy Waves'!N248,Enemies!$A:$A,0)),Table10[ID],0)),"")</f>
        <v>S</v>
      </c>
      <c r="Y248" t="str">
        <f>IFERROR(INDEX(Table10[Size],MATCH(INDEX(Enemies!$X:$X,MATCH('Enemy Waves'!P248,Enemies!$A:$A,0)),Table10[ID],0)),"")</f>
        <v>S</v>
      </c>
      <c r="AA248" t="str">
        <f>IFERROR(INDEX(Table10[Size],MATCH(INDEX(Enemies!$X:$X,MATCH('Enemy Waves'!R248,Enemies!$A:$A,0)),Table10[ID],0)),"")</f>
        <v/>
      </c>
      <c r="AB248" s="52" t="str">
        <f>IF(COUNTIF(S248:AA248,"M")&gt;2,"!!!","")&amp;IFERROR(INDEX('OLD Mission Enemy Waves'!A:A,MATCH('Enemy Waves'!A248,'OLD Mission Enemy Waves'!D:D,0)),"--")</f>
        <v>82</v>
      </c>
      <c r="AC248" s="204">
        <v>82</v>
      </c>
      <c r="AD248">
        <v>4</v>
      </c>
      <c r="AE248" t="s">
        <v>14</v>
      </c>
      <c r="AF248" s="205">
        <v>1230824</v>
      </c>
    </row>
    <row r="249" spans="1:32">
      <c r="A249" s="235">
        <v>2330831</v>
      </c>
      <c r="B249" s="1" t="str">
        <f t="shared" si="47"/>
        <v>3T_r2_Water_Wizard_e2, 2T_r1_Earth_HorseArcher_e2, 3T_r2_Water_Wizard_e2</v>
      </c>
      <c r="C249" s="60" t="str">
        <f t="shared" si="48"/>
        <v>3SSS</v>
      </c>
      <c r="E249">
        <f>INDEX('OLD Mission Enemy Waves'!K:K,MATCH('Enemy Waves'!$A249,'OLD Mission Enemy Waves'!$D:$D,0))</f>
        <v>2</v>
      </c>
      <c r="F249">
        <f>INDEX('OLD Mission Enemy Waves'!L:L,MATCH('Enemy Waves'!$A249,'OLD Mission Enemy Waves'!$D:$D,0))</f>
        <v>3</v>
      </c>
      <c r="G249">
        <f>INDEX('OLD Mission Enemy Waves'!M:M,MATCH('Enemy Waves'!$A249,'OLD Mission Enemy Waves'!$D:$D,0))</f>
        <v>3</v>
      </c>
      <c r="H249">
        <f>INDEX('OLD Mission Enemy Waves'!N:N,MATCH('Enemy Waves'!$A249,'OLD Mission Enemy Waves'!$D:$D,0))</f>
        <v>3120</v>
      </c>
      <c r="I249">
        <f t="shared" si="49"/>
        <v>3</v>
      </c>
      <c r="J249" t="str">
        <f t="array" ref="J249">IFERROR(INDEX(ePool[Enemy ID],MATCH($G249&amp;INDEX($E249:$F249,1,INDEX(Table12[],MATCH($I249,Table12[eCount],0),MATCH(J$1,Table12[#Headers],0)))&amp;INDEX(eClassWave[],MATCH($H249,eClassWave[eClassWave],0),MATCH(J$1,eClassWave[#Headers],0)),ePool[Enemy Group ID]&amp;ePool[AffinityId]&amp;ePool[eClass],0)),"")</f>
        <v>3T_r2_Water_Wizard_e2</v>
      </c>
      <c r="K249" s="21" t="str">
        <f t="shared" si="50"/>
        <v xml:space="preserve">, </v>
      </c>
      <c r="L249" t="str">
        <f t="array" ref="L249">IFERROR(INDEX(ePool[Enemy ID],MATCH($G249&amp;INDEX($E249:$F249,1,INDEX(Table12[],MATCH($I249,Table12[eCount],0),MATCH(L$1,Table12[#Headers],0)))&amp;INDEX(eClassWave[],MATCH($H249,eClassWave[eClassWave],0),MATCH(L$1,eClassWave[#Headers],0)),ePool[Enemy Group ID]&amp;ePool[AffinityId]&amp;ePool[eClass],0)),"")</f>
        <v>2T_r1_Earth_HorseArcher_e2</v>
      </c>
      <c r="M249" s="21" t="str">
        <f t="shared" si="51"/>
        <v xml:space="preserve">, </v>
      </c>
      <c r="N249" t="str">
        <f t="array" ref="N249">IFERROR(INDEX(ePool[Enemy ID],MATCH($G249&amp;INDEX($E249:$F249,1,INDEX(Table12[],MATCH($I249,Table12[eCount],0),MATCH(N$1,Table12[#Headers],0)))&amp;INDEX(eClassWave[],MATCH($H249,eClassWave[eClassWave],0),MATCH(N$1,eClassWave[#Headers],0)),ePool[Enemy Group ID]&amp;ePool[AffinityId]&amp;ePool[eClass],0)),"")</f>
        <v>3T_r2_Water_Wizard_e2</v>
      </c>
      <c r="O249" s="21" t="str">
        <f t="shared" si="52"/>
        <v/>
      </c>
      <c r="P249" t="str">
        <f t="array" ref="P249">IFERROR(INDEX(ePool[Enemy ID],MATCH($G249&amp;INDEX($E249:$F249,1,INDEX(Table12[],MATCH($I249,Table12[eCount],0),MATCH(P$1,Table12[#Headers],0)))&amp;INDEX(eClassWave[],MATCH($H249,eClassWave[eClassWave],0),MATCH(P$1,eClassWave[#Headers],0)),ePool[Enemy Group ID]&amp;ePool[AffinityId]&amp;ePool[eClass],0)),"")</f>
        <v/>
      </c>
      <c r="Q249" s="21" t="str">
        <f t="shared" si="53"/>
        <v/>
      </c>
      <c r="R249" t="str">
        <f t="array" ref="R249">IFERROR(INDEX(ePool[Enemy ID],MATCH($G249&amp;INDEX($E249:$F249,1,INDEX(Table12[],MATCH($I249,Table12[eCount],0),MATCH(R$1,Table12[#Headers],0)))&amp;INDEX(eClassWave[],MATCH($H249,eClassWave[eClassWave],0),MATCH(R$1,eClassWave[#Headers],0)),ePool[Enemy Group ID]&amp;ePool[AffinityId]&amp;ePool[eClass],0)),"")</f>
        <v/>
      </c>
      <c r="S249" t="str">
        <f>IFERROR(INDEX(Table10[Size],MATCH(INDEX(Enemies!$X:$X,MATCH('Enemy Waves'!J249,Enemies!$A:$A,0)),Table10[ID],0)),"")</f>
        <v>S</v>
      </c>
      <c r="U249" t="str">
        <f>IFERROR(INDEX(Table10[Size],MATCH(INDEX(Enemies!$X:$X,MATCH('Enemy Waves'!L249,Enemies!$A:$A,0)),Table10[ID],0)),"")</f>
        <v>S</v>
      </c>
      <c r="W249" t="str">
        <f>IFERROR(INDEX(Table10[Size],MATCH(INDEX(Enemies!$X:$X,MATCH('Enemy Waves'!N249,Enemies!$A:$A,0)),Table10[ID],0)),"")</f>
        <v>S</v>
      </c>
      <c r="Y249" t="str">
        <f>IFERROR(INDEX(Table10[Size],MATCH(INDEX(Enemies!$X:$X,MATCH('Enemy Waves'!P249,Enemies!$A:$A,0)),Table10[ID],0)),"")</f>
        <v/>
      </c>
      <c r="AA249" t="str">
        <f>IFERROR(INDEX(Table10[Size],MATCH(INDEX(Enemies!$X:$X,MATCH('Enemy Waves'!R249,Enemies!$A:$A,0)),Table10[ID],0)),"")</f>
        <v/>
      </c>
      <c r="AB249" s="52" t="str">
        <f>IF(COUNTIF(S249:AA249,"M")&gt;2,"!!!","")&amp;IFERROR(INDEX('OLD Mission Enemy Waves'!A:A,MATCH('Enemy Waves'!A249,'OLD Mission Enemy Waves'!D:D,0)),"--")</f>
        <v>83</v>
      </c>
      <c r="AC249" s="87">
        <v>83</v>
      </c>
      <c r="AD249">
        <v>1</v>
      </c>
      <c r="AE249" t="s">
        <v>14</v>
      </c>
      <c r="AF249" s="205">
        <v>2330831</v>
      </c>
    </row>
    <row r="250" spans="1:32">
      <c r="A250" s="235">
        <v>2330832</v>
      </c>
      <c r="B250" s="1" t="str">
        <f t="shared" si="47"/>
        <v>2T_r1_Water_Reaver_e2, 3T_r2_Earth_Songstress_e2, 4T_r1_Water_Mage_e2</v>
      </c>
      <c r="C250" s="60" t="str">
        <f t="shared" si="48"/>
        <v>3SMS</v>
      </c>
      <c r="E250">
        <f>INDEX('OLD Mission Enemy Waves'!K:K,MATCH('Enemy Waves'!$A250,'OLD Mission Enemy Waves'!$D:$D,0))</f>
        <v>2</v>
      </c>
      <c r="F250">
        <f>INDEX('OLD Mission Enemy Waves'!L:L,MATCH('Enemy Waves'!$A250,'OLD Mission Enemy Waves'!$D:$D,0))</f>
        <v>3</v>
      </c>
      <c r="G250">
        <f>INDEX('OLD Mission Enemy Waves'!M:M,MATCH('Enemy Waves'!$A250,'OLD Mission Enemy Waves'!$D:$D,0))</f>
        <v>3</v>
      </c>
      <c r="H250">
        <f>INDEX('OLD Mission Enemy Waves'!N:N,MATCH('Enemy Waves'!$A250,'OLD Mission Enemy Waves'!$D:$D,0))</f>
        <v>3111</v>
      </c>
      <c r="I250">
        <f t="shared" si="49"/>
        <v>3</v>
      </c>
      <c r="J250" t="str">
        <f t="array" ref="J250">IFERROR(INDEX(ePool[Enemy ID],MATCH($G250&amp;INDEX($E250:$F250,1,INDEX(Table12[],MATCH($I250,Table12[eCount],0),MATCH(J$1,Table12[#Headers],0)))&amp;INDEX(eClassWave[],MATCH($H250,eClassWave[eClassWave],0),MATCH(J$1,eClassWave[#Headers],0)),ePool[Enemy Group ID]&amp;ePool[AffinityId]&amp;ePool[eClass],0)),"")</f>
        <v>2T_r1_Water_Reaver_e2</v>
      </c>
      <c r="K250" s="21" t="str">
        <f t="shared" si="50"/>
        <v xml:space="preserve">, </v>
      </c>
      <c r="L250" t="str">
        <f t="array" ref="L250">IFERROR(INDEX(ePool[Enemy ID],MATCH($G250&amp;INDEX($E250:$F250,1,INDEX(Table12[],MATCH($I250,Table12[eCount],0),MATCH(L$1,Table12[#Headers],0)))&amp;INDEX(eClassWave[],MATCH($H250,eClassWave[eClassWave],0),MATCH(L$1,eClassWave[#Headers],0)),ePool[Enemy Group ID]&amp;ePool[AffinityId]&amp;ePool[eClass],0)),"")</f>
        <v>3T_r2_Earth_Songstress_e2</v>
      </c>
      <c r="M250" s="21" t="str">
        <f t="shared" si="51"/>
        <v xml:space="preserve">, </v>
      </c>
      <c r="N250" t="str">
        <f t="array" ref="N250">IFERROR(INDEX(ePool[Enemy ID],MATCH($G250&amp;INDEX($E250:$F250,1,INDEX(Table12[],MATCH($I250,Table12[eCount],0),MATCH(N$1,Table12[#Headers],0)))&amp;INDEX(eClassWave[],MATCH($H250,eClassWave[eClassWave],0),MATCH(N$1,eClassWave[#Headers],0)),ePool[Enemy Group ID]&amp;ePool[AffinityId]&amp;ePool[eClass],0)),"")</f>
        <v>4T_r1_Water_Mage_e2</v>
      </c>
      <c r="O250" s="21" t="str">
        <f t="shared" si="52"/>
        <v/>
      </c>
      <c r="P250" t="str">
        <f t="array" ref="P250">IFERROR(INDEX(ePool[Enemy ID],MATCH($G250&amp;INDEX($E250:$F250,1,INDEX(Table12[],MATCH($I250,Table12[eCount],0),MATCH(P$1,Table12[#Headers],0)))&amp;INDEX(eClassWave[],MATCH($H250,eClassWave[eClassWave],0),MATCH(P$1,eClassWave[#Headers],0)),ePool[Enemy Group ID]&amp;ePool[AffinityId]&amp;ePool[eClass],0)),"")</f>
        <v/>
      </c>
      <c r="Q250" s="21" t="str">
        <f t="shared" si="53"/>
        <v/>
      </c>
      <c r="R250" t="str">
        <f t="array" ref="R250">IFERROR(INDEX(ePool[Enemy ID],MATCH($G250&amp;INDEX($E250:$F250,1,INDEX(Table12[],MATCH($I250,Table12[eCount],0),MATCH(R$1,Table12[#Headers],0)))&amp;INDEX(eClassWave[],MATCH($H250,eClassWave[eClassWave],0),MATCH(R$1,eClassWave[#Headers],0)),ePool[Enemy Group ID]&amp;ePool[AffinityId]&amp;ePool[eClass],0)),"")</f>
        <v/>
      </c>
      <c r="S250" t="str">
        <f>IFERROR(INDEX(Table10[Size],MATCH(INDEX(Enemies!$X:$X,MATCH('Enemy Waves'!J250,Enemies!$A:$A,0)),Table10[ID],0)),"")</f>
        <v>S</v>
      </c>
      <c r="U250" t="str">
        <f>IFERROR(INDEX(Table10[Size],MATCH(INDEX(Enemies!$X:$X,MATCH('Enemy Waves'!L250,Enemies!$A:$A,0)),Table10[ID],0)),"")</f>
        <v>M</v>
      </c>
      <c r="W250" t="str">
        <f>IFERROR(INDEX(Table10[Size],MATCH(INDEX(Enemies!$X:$X,MATCH('Enemy Waves'!N250,Enemies!$A:$A,0)),Table10[ID],0)),"")</f>
        <v>S</v>
      </c>
      <c r="Y250" t="str">
        <f>IFERROR(INDEX(Table10[Size],MATCH(INDEX(Enemies!$X:$X,MATCH('Enemy Waves'!P250,Enemies!$A:$A,0)),Table10[ID],0)),"")</f>
        <v/>
      </c>
      <c r="AA250" t="str">
        <f>IFERROR(INDEX(Table10[Size],MATCH(INDEX(Enemies!$X:$X,MATCH('Enemy Waves'!R250,Enemies!$A:$A,0)),Table10[ID],0)),"")</f>
        <v/>
      </c>
      <c r="AB250" s="52" t="str">
        <f>IF(COUNTIF(S250:AA250,"M")&gt;2,"!!!","")&amp;IFERROR(INDEX('OLD Mission Enemy Waves'!A:A,MATCH('Enemy Waves'!A250,'OLD Mission Enemy Waves'!D:D,0)),"--")</f>
        <v>83</v>
      </c>
      <c r="AC250" s="204">
        <v>83</v>
      </c>
      <c r="AD250">
        <v>2</v>
      </c>
      <c r="AE250" t="s">
        <v>14</v>
      </c>
      <c r="AF250" s="205">
        <v>2330832</v>
      </c>
    </row>
    <row r="251" spans="1:32">
      <c r="A251" s="235">
        <v>2330833</v>
      </c>
      <c r="B251" s="1" t="str">
        <f t="shared" si="47"/>
        <v>4T_r1_Earth_Enchantress_e2, 2T_r1_Water_Reaver_e2, 4T_r1_Earth_Enchantress_e2, 2T_r1_Water_Reaver_e2, 4T_r1_Earth_Enchantress_e2</v>
      </c>
      <c r="C251" s="60" t="str">
        <f t="shared" si="48"/>
        <v>5SSSSS</v>
      </c>
      <c r="E251">
        <f>INDEX('OLD Mission Enemy Waves'!K:K,MATCH('Enemy Waves'!$A251,'OLD Mission Enemy Waves'!$D:$D,0))</f>
        <v>2</v>
      </c>
      <c r="F251">
        <f>INDEX('OLD Mission Enemy Waves'!L:L,MATCH('Enemy Waves'!$A251,'OLD Mission Enemy Waves'!$D:$D,0))</f>
        <v>3</v>
      </c>
      <c r="G251">
        <f>INDEX('OLD Mission Enemy Waves'!M:M,MATCH('Enemy Waves'!$A251,'OLD Mission Enemy Waves'!$D:$D,0))</f>
        <v>3</v>
      </c>
      <c r="H251">
        <f>INDEX('OLD Mission Enemy Waves'!N:N,MATCH('Enemy Waves'!$A251,'OLD Mission Enemy Waves'!$D:$D,0))</f>
        <v>5203</v>
      </c>
      <c r="I251">
        <f t="shared" si="49"/>
        <v>5</v>
      </c>
      <c r="J251" t="str">
        <f t="array" ref="J251">IFERROR(INDEX(ePool[Enemy ID],MATCH($G251&amp;INDEX($E251:$F251,1,INDEX(Table12[],MATCH($I251,Table12[eCount],0),MATCH(J$1,Table12[#Headers],0)))&amp;INDEX(eClassWave[],MATCH($H251,eClassWave[eClassWave],0),MATCH(J$1,eClassWave[#Headers],0)),ePool[Enemy Group ID]&amp;ePool[AffinityId]&amp;ePool[eClass],0)),"")</f>
        <v>4T_r1_Earth_Enchantress_e2</v>
      </c>
      <c r="K251" s="21" t="str">
        <f t="shared" si="50"/>
        <v xml:space="preserve">, </v>
      </c>
      <c r="L251" t="str">
        <f t="array" ref="L251">IFERROR(INDEX(ePool[Enemy ID],MATCH($G251&amp;INDEX($E251:$F251,1,INDEX(Table12[],MATCH($I251,Table12[eCount],0),MATCH(L$1,Table12[#Headers],0)))&amp;INDEX(eClassWave[],MATCH($H251,eClassWave[eClassWave],0),MATCH(L$1,eClassWave[#Headers],0)),ePool[Enemy Group ID]&amp;ePool[AffinityId]&amp;ePool[eClass],0)),"")</f>
        <v>2T_r1_Water_Reaver_e2</v>
      </c>
      <c r="M251" s="21" t="str">
        <f t="shared" si="51"/>
        <v xml:space="preserve">, </v>
      </c>
      <c r="N251" t="str">
        <f t="array" ref="N251">IFERROR(INDEX(ePool[Enemy ID],MATCH($G251&amp;INDEX($E251:$F251,1,INDEX(Table12[],MATCH($I251,Table12[eCount],0),MATCH(N$1,Table12[#Headers],0)))&amp;INDEX(eClassWave[],MATCH($H251,eClassWave[eClassWave],0),MATCH(N$1,eClassWave[#Headers],0)),ePool[Enemy Group ID]&amp;ePool[AffinityId]&amp;ePool[eClass],0)),"")</f>
        <v>4T_r1_Earth_Enchantress_e2</v>
      </c>
      <c r="O251" s="21" t="str">
        <f t="shared" si="52"/>
        <v xml:space="preserve">, </v>
      </c>
      <c r="P251" t="str">
        <f t="array" ref="P251">IFERROR(INDEX(ePool[Enemy ID],MATCH($G251&amp;INDEX($E251:$F251,1,INDEX(Table12[],MATCH($I251,Table12[eCount],0),MATCH(P$1,Table12[#Headers],0)))&amp;INDEX(eClassWave[],MATCH($H251,eClassWave[eClassWave],0),MATCH(P$1,eClassWave[#Headers],0)),ePool[Enemy Group ID]&amp;ePool[AffinityId]&amp;ePool[eClass],0)),"")</f>
        <v>2T_r1_Water_Reaver_e2</v>
      </c>
      <c r="Q251" s="21" t="str">
        <f t="shared" si="53"/>
        <v xml:space="preserve">, </v>
      </c>
      <c r="R251" t="str">
        <f t="array" ref="R251">IFERROR(INDEX(ePool[Enemy ID],MATCH($G251&amp;INDEX($E251:$F251,1,INDEX(Table12[],MATCH($I251,Table12[eCount],0),MATCH(R$1,Table12[#Headers],0)))&amp;INDEX(eClassWave[],MATCH($H251,eClassWave[eClassWave],0),MATCH(R$1,eClassWave[#Headers],0)),ePool[Enemy Group ID]&amp;ePool[AffinityId]&amp;ePool[eClass],0)),"")</f>
        <v>4T_r1_Earth_Enchantress_e2</v>
      </c>
      <c r="S251" t="str">
        <f>IFERROR(INDEX(Table10[Size],MATCH(INDEX(Enemies!$X:$X,MATCH('Enemy Waves'!J251,Enemies!$A:$A,0)),Table10[ID],0)),"")</f>
        <v>S</v>
      </c>
      <c r="U251" t="str">
        <f>IFERROR(INDEX(Table10[Size],MATCH(INDEX(Enemies!$X:$X,MATCH('Enemy Waves'!L251,Enemies!$A:$A,0)),Table10[ID],0)),"")</f>
        <v>S</v>
      </c>
      <c r="W251" t="str">
        <f>IFERROR(INDEX(Table10[Size],MATCH(INDEX(Enemies!$X:$X,MATCH('Enemy Waves'!N251,Enemies!$A:$A,0)),Table10[ID],0)),"")</f>
        <v>S</v>
      </c>
      <c r="Y251" t="str">
        <f>IFERROR(INDEX(Table10[Size],MATCH(INDEX(Enemies!$X:$X,MATCH('Enemy Waves'!P251,Enemies!$A:$A,0)),Table10[ID],0)),"")</f>
        <v>S</v>
      </c>
      <c r="AA251" t="str">
        <f>IFERROR(INDEX(Table10[Size],MATCH(INDEX(Enemies!$X:$X,MATCH('Enemy Waves'!R251,Enemies!$A:$A,0)),Table10[ID],0)),"")</f>
        <v>S</v>
      </c>
      <c r="AB251" s="52" t="str">
        <f>IF(COUNTIF(S251:AA251,"M")&gt;2,"!!!","")&amp;IFERROR(INDEX('OLD Mission Enemy Waves'!A:A,MATCH('Enemy Waves'!A251,'OLD Mission Enemy Waves'!D:D,0)),"--")</f>
        <v>83</v>
      </c>
      <c r="AC251" s="204">
        <v>83</v>
      </c>
      <c r="AD251">
        <v>3</v>
      </c>
      <c r="AE251" t="s">
        <v>14</v>
      </c>
      <c r="AF251" s="205">
        <v>2330833</v>
      </c>
    </row>
    <row r="252" spans="1:32">
      <c r="A252" s="235">
        <v>2330841</v>
      </c>
      <c r="B252" s="1" t="str">
        <f t="shared" si="47"/>
        <v>2T_r1_Earth_HorseArcher_e2, 3T_r2_Earth_Songstress_e2</v>
      </c>
      <c r="C252" s="60" t="str">
        <f t="shared" si="48"/>
        <v>2SM</v>
      </c>
      <c r="E252">
        <f>INDEX('OLD Mission Enemy Waves'!K:K,MATCH('Enemy Waves'!$A252,'OLD Mission Enemy Waves'!$D:$D,0))</f>
        <v>2</v>
      </c>
      <c r="F252">
        <f>INDEX('OLD Mission Enemy Waves'!L:L,MATCH('Enemy Waves'!$A252,'OLD Mission Enemy Waves'!$D:$D,0))</f>
        <v>3</v>
      </c>
      <c r="G252">
        <f>INDEX('OLD Mission Enemy Waves'!M:M,MATCH('Enemy Waves'!$A252,'OLD Mission Enemy Waves'!$D:$D,0))</f>
        <v>3</v>
      </c>
      <c r="H252">
        <f>INDEX('OLD Mission Enemy Waves'!N:N,MATCH('Enemy Waves'!$A252,'OLD Mission Enemy Waves'!$D:$D,0))</f>
        <v>2110</v>
      </c>
      <c r="I252">
        <f t="shared" si="49"/>
        <v>2</v>
      </c>
      <c r="J252" t="str">
        <f t="array" ref="J252">IFERROR(INDEX(ePool[Enemy ID],MATCH($G252&amp;INDEX($E252:$F252,1,INDEX(Table12[],MATCH($I252,Table12[eCount],0),MATCH(J$1,Table12[#Headers],0)))&amp;INDEX(eClassWave[],MATCH($H252,eClassWave[eClassWave],0),MATCH(J$1,eClassWave[#Headers],0)),ePool[Enemy Group ID]&amp;ePool[AffinityId]&amp;ePool[eClass],0)),"")</f>
        <v>2T_r1_Earth_HorseArcher_e2</v>
      </c>
      <c r="K252" s="21" t="str">
        <f t="shared" si="50"/>
        <v xml:space="preserve">, </v>
      </c>
      <c r="L252" t="str">
        <f t="array" ref="L252">IFERROR(INDEX(ePool[Enemy ID],MATCH($G252&amp;INDEX($E252:$F252,1,INDEX(Table12[],MATCH($I252,Table12[eCount],0),MATCH(L$1,Table12[#Headers],0)))&amp;INDEX(eClassWave[],MATCH($H252,eClassWave[eClassWave],0),MATCH(L$1,eClassWave[#Headers],0)),ePool[Enemy Group ID]&amp;ePool[AffinityId]&amp;ePool[eClass],0)),"")</f>
        <v>3T_r2_Earth_Songstress_e2</v>
      </c>
      <c r="M252" s="21" t="str">
        <f t="shared" si="51"/>
        <v/>
      </c>
      <c r="N252" t="str">
        <f t="array" ref="N252">IFERROR(INDEX(ePool[Enemy ID],MATCH($G252&amp;INDEX($E252:$F252,1,INDEX(Table12[],MATCH($I252,Table12[eCount],0),MATCH(N$1,Table12[#Headers],0)))&amp;INDEX(eClassWave[],MATCH($H252,eClassWave[eClassWave],0),MATCH(N$1,eClassWave[#Headers],0)),ePool[Enemy Group ID]&amp;ePool[AffinityId]&amp;ePool[eClass],0)),"")</f>
        <v/>
      </c>
      <c r="O252" s="21" t="str">
        <f t="shared" si="52"/>
        <v/>
      </c>
      <c r="P252" t="str">
        <f t="array" ref="P252">IFERROR(INDEX(ePool[Enemy ID],MATCH($G252&amp;INDEX($E252:$F252,1,INDEX(Table12[],MATCH($I252,Table12[eCount],0),MATCH(P$1,Table12[#Headers],0)))&amp;INDEX(eClassWave[],MATCH($H252,eClassWave[eClassWave],0),MATCH(P$1,eClassWave[#Headers],0)),ePool[Enemy Group ID]&amp;ePool[AffinityId]&amp;ePool[eClass],0)),"")</f>
        <v/>
      </c>
      <c r="Q252" s="21" t="str">
        <f t="shared" si="53"/>
        <v/>
      </c>
      <c r="R252" t="str">
        <f t="array" ref="R252">IFERROR(INDEX(ePool[Enemy ID],MATCH($G252&amp;INDEX($E252:$F252,1,INDEX(Table12[],MATCH($I252,Table12[eCount],0),MATCH(R$1,Table12[#Headers],0)))&amp;INDEX(eClassWave[],MATCH($H252,eClassWave[eClassWave],0),MATCH(R$1,eClassWave[#Headers],0)),ePool[Enemy Group ID]&amp;ePool[AffinityId]&amp;ePool[eClass],0)),"")</f>
        <v/>
      </c>
      <c r="S252" t="str">
        <f>IFERROR(INDEX(Table10[Size],MATCH(INDEX(Enemies!$X:$X,MATCH('Enemy Waves'!J252,Enemies!$A:$A,0)),Table10[ID],0)),"")</f>
        <v>S</v>
      </c>
      <c r="U252" t="str">
        <f>IFERROR(INDEX(Table10[Size],MATCH(INDEX(Enemies!$X:$X,MATCH('Enemy Waves'!L252,Enemies!$A:$A,0)),Table10[ID],0)),"")</f>
        <v>M</v>
      </c>
      <c r="W252" t="str">
        <f>IFERROR(INDEX(Table10[Size],MATCH(INDEX(Enemies!$X:$X,MATCH('Enemy Waves'!N252,Enemies!$A:$A,0)),Table10[ID],0)),"")</f>
        <v/>
      </c>
      <c r="Y252" t="str">
        <f>IFERROR(INDEX(Table10[Size],MATCH(INDEX(Enemies!$X:$X,MATCH('Enemy Waves'!P252,Enemies!$A:$A,0)),Table10[ID],0)),"")</f>
        <v/>
      </c>
      <c r="AA252" t="str">
        <f>IFERROR(INDEX(Table10[Size],MATCH(INDEX(Enemies!$X:$X,MATCH('Enemy Waves'!R252,Enemies!$A:$A,0)),Table10[ID],0)),"")</f>
        <v/>
      </c>
      <c r="AB252" s="52" t="str">
        <f>IF(COUNTIF(S252:AA252,"M")&gt;2,"!!!","")&amp;IFERROR(INDEX('OLD Mission Enemy Waves'!A:A,MATCH('Enemy Waves'!A252,'OLD Mission Enemy Waves'!D:D,0)),"--")</f>
        <v>84</v>
      </c>
      <c r="AC252" s="87">
        <v>84</v>
      </c>
      <c r="AD252">
        <v>1</v>
      </c>
      <c r="AE252" t="s">
        <v>14</v>
      </c>
      <c r="AF252" s="205">
        <v>2330841</v>
      </c>
    </row>
    <row r="253" spans="1:32">
      <c r="A253" s="235">
        <v>2330842</v>
      </c>
      <c r="B253" s="1" t="str">
        <f t="shared" si="47"/>
        <v>4T_r1_Earth_Enchantress_e2, 3T_r2_Water_Wizard_e2, 4T_r1_Earth_Enchantress_e2, 3T_r2_Water_Wizard_e2, 4T_r1_Earth_Enchantress_e2</v>
      </c>
      <c r="C253" s="60" t="str">
        <f t="shared" si="48"/>
        <v>5SSSSS</v>
      </c>
      <c r="E253">
        <f>INDEX('OLD Mission Enemy Waves'!K:K,MATCH('Enemy Waves'!$A253,'OLD Mission Enemy Waves'!$D:$D,0))</f>
        <v>2</v>
      </c>
      <c r="F253">
        <f>INDEX('OLD Mission Enemy Waves'!L:L,MATCH('Enemy Waves'!$A253,'OLD Mission Enemy Waves'!$D:$D,0))</f>
        <v>3</v>
      </c>
      <c r="G253">
        <f>INDEX('OLD Mission Enemy Waves'!M:M,MATCH('Enemy Waves'!$A253,'OLD Mission Enemy Waves'!$D:$D,0))</f>
        <v>3</v>
      </c>
      <c r="H253">
        <f>INDEX('OLD Mission Enemy Waves'!N:N,MATCH('Enemy Waves'!$A253,'OLD Mission Enemy Waves'!$D:$D,0))</f>
        <v>5023</v>
      </c>
      <c r="I253">
        <f t="shared" si="49"/>
        <v>5</v>
      </c>
      <c r="J253" t="str">
        <f t="array" ref="J253">IFERROR(INDEX(ePool[Enemy ID],MATCH($G253&amp;INDEX($E253:$F253,1,INDEX(Table12[],MATCH($I253,Table12[eCount],0),MATCH(J$1,Table12[#Headers],0)))&amp;INDEX(eClassWave[],MATCH($H253,eClassWave[eClassWave],0),MATCH(J$1,eClassWave[#Headers],0)),ePool[Enemy Group ID]&amp;ePool[AffinityId]&amp;ePool[eClass],0)),"")</f>
        <v>4T_r1_Earth_Enchantress_e2</v>
      </c>
      <c r="K253" s="21" t="str">
        <f t="shared" si="50"/>
        <v xml:space="preserve">, </v>
      </c>
      <c r="L253" t="str">
        <f t="array" ref="L253">IFERROR(INDEX(ePool[Enemy ID],MATCH($G253&amp;INDEX($E253:$F253,1,INDEX(Table12[],MATCH($I253,Table12[eCount],0),MATCH(L$1,Table12[#Headers],0)))&amp;INDEX(eClassWave[],MATCH($H253,eClassWave[eClassWave],0),MATCH(L$1,eClassWave[#Headers],0)),ePool[Enemy Group ID]&amp;ePool[AffinityId]&amp;ePool[eClass],0)),"")</f>
        <v>3T_r2_Water_Wizard_e2</v>
      </c>
      <c r="M253" s="21" t="str">
        <f t="shared" si="51"/>
        <v xml:space="preserve">, </v>
      </c>
      <c r="N253" t="str">
        <f t="array" ref="N253">IFERROR(INDEX(ePool[Enemy ID],MATCH($G253&amp;INDEX($E253:$F253,1,INDEX(Table12[],MATCH($I253,Table12[eCount],0),MATCH(N$1,Table12[#Headers],0)))&amp;INDEX(eClassWave[],MATCH($H253,eClassWave[eClassWave],0),MATCH(N$1,eClassWave[#Headers],0)),ePool[Enemy Group ID]&amp;ePool[AffinityId]&amp;ePool[eClass],0)),"")</f>
        <v>4T_r1_Earth_Enchantress_e2</v>
      </c>
      <c r="O253" s="21" t="str">
        <f t="shared" si="52"/>
        <v xml:space="preserve">, </v>
      </c>
      <c r="P253" t="str">
        <f t="array" ref="P253">IFERROR(INDEX(ePool[Enemy ID],MATCH($G253&amp;INDEX($E253:$F253,1,INDEX(Table12[],MATCH($I253,Table12[eCount],0),MATCH(P$1,Table12[#Headers],0)))&amp;INDEX(eClassWave[],MATCH($H253,eClassWave[eClassWave],0),MATCH(P$1,eClassWave[#Headers],0)),ePool[Enemy Group ID]&amp;ePool[AffinityId]&amp;ePool[eClass],0)),"")</f>
        <v>3T_r2_Water_Wizard_e2</v>
      </c>
      <c r="Q253" s="21" t="str">
        <f t="shared" si="53"/>
        <v xml:space="preserve">, </v>
      </c>
      <c r="R253" t="str">
        <f t="array" ref="R253">IFERROR(INDEX(ePool[Enemy ID],MATCH($G253&amp;INDEX($E253:$F253,1,INDEX(Table12[],MATCH($I253,Table12[eCount],0),MATCH(R$1,Table12[#Headers],0)))&amp;INDEX(eClassWave[],MATCH($H253,eClassWave[eClassWave],0),MATCH(R$1,eClassWave[#Headers],0)),ePool[Enemy Group ID]&amp;ePool[AffinityId]&amp;ePool[eClass],0)),"")</f>
        <v>4T_r1_Earth_Enchantress_e2</v>
      </c>
      <c r="S253" t="str">
        <f>IFERROR(INDEX(Table10[Size],MATCH(INDEX(Enemies!$X:$X,MATCH('Enemy Waves'!J253,Enemies!$A:$A,0)),Table10[ID],0)),"")</f>
        <v>S</v>
      </c>
      <c r="U253" t="str">
        <f>IFERROR(INDEX(Table10[Size],MATCH(INDEX(Enemies!$X:$X,MATCH('Enemy Waves'!L253,Enemies!$A:$A,0)),Table10[ID],0)),"")</f>
        <v>S</v>
      </c>
      <c r="W253" t="str">
        <f>IFERROR(INDEX(Table10[Size],MATCH(INDEX(Enemies!$X:$X,MATCH('Enemy Waves'!N253,Enemies!$A:$A,0)),Table10[ID],0)),"")</f>
        <v>S</v>
      </c>
      <c r="Y253" t="str">
        <f>IFERROR(INDEX(Table10[Size],MATCH(INDEX(Enemies!$X:$X,MATCH('Enemy Waves'!P253,Enemies!$A:$A,0)),Table10[ID],0)),"")</f>
        <v>S</v>
      </c>
      <c r="AA253" t="str">
        <f>IFERROR(INDEX(Table10[Size],MATCH(INDEX(Enemies!$X:$X,MATCH('Enemy Waves'!R253,Enemies!$A:$A,0)),Table10[ID],0)),"")</f>
        <v>S</v>
      </c>
      <c r="AB253" s="52" t="str">
        <f>IF(COUNTIF(S253:AA253,"M")&gt;2,"!!!","")&amp;IFERROR(INDEX('OLD Mission Enemy Waves'!A:A,MATCH('Enemy Waves'!A253,'OLD Mission Enemy Waves'!D:D,0)),"--")</f>
        <v>84</v>
      </c>
      <c r="AC253" s="204">
        <v>84</v>
      </c>
      <c r="AD253">
        <v>2</v>
      </c>
      <c r="AE253" t="s">
        <v>14</v>
      </c>
      <c r="AF253" s="205">
        <v>2330842</v>
      </c>
    </row>
    <row r="254" spans="1:32">
      <c r="A254" s="235">
        <v>2330843</v>
      </c>
      <c r="B254" s="1" t="str">
        <f t="shared" si="47"/>
        <v>3T_r2_Water_Wizard_e2, 2T_r1_Earth_HorseArcher_e2, 3T_r2_Water_Wizard_e2</v>
      </c>
      <c r="C254" s="60" t="str">
        <f t="shared" si="48"/>
        <v>3SSS</v>
      </c>
      <c r="E254">
        <f>INDEX('OLD Mission Enemy Waves'!K:K,MATCH('Enemy Waves'!$A254,'OLD Mission Enemy Waves'!$D:$D,0))</f>
        <v>2</v>
      </c>
      <c r="F254">
        <f>INDEX('OLD Mission Enemy Waves'!L:L,MATCH('Enemy Waves'!$A254,'OLD Mission Enemy Waves'!$D:$D,0))</f>
        <v>3</v>
      </c>
      <c r="G254">
        <f>INDEX('OLD Mission Enemy Waves'!M:M,MATCH('Enemy Waves'!$A254,'OLD Mission Enemy Waves'!$D:$D,0))</f>
        <v>3</v>
      </c>
      <c r="H254">
        <f>INDEX('OLD Mission Enemy Waves'!N:N,MATCH('Enemy Waves'!$A254,'OLD Mission Enemy Waves'!$D:$D,0))</f>
        <v>3120</v>
      </c>
      <c r="I254">
        <f t="shared" si="49"/>
        <v>3</v>
      </c>
      <c r="J254" t="str">
        <f t="array" ref="J254">IFERROR(INDEX(ePool[Enemy ID],MATCH($G254&amp;INDEX($E254:$F254,1,INDEX(Table12[],MATCH($I254,Table12[eCount],0),MATCH(J$1,Table12[#Headers],0)))&amp;INDEX(eClassWave[],MATCH($H254,eClassWave[eClassWave],0),MATCH(J$1,eClassWave[#Headers],0)),ePool[Enemy Group ID]&amp;ePool[AffinityId]&amp;ePool[eClass],0)),"")</f>
        <v>3T_r2_Water_Wizard_e2</v>
      </c>
      <c r="K254" s="21" t="str">
        <f t="shared" si="50"/>
        <v xml:space="preserve">, </v>
      </c>
      <c r="L254" t="str">
        <f t="array" ref="L254">IFERROR(INDEX(ePool[Enemy ID],MATCH($G254&amp;INDEX($E254:$F254,1,INDEX(Table12[],MATCH($I254,Table12[eCount],0),MATCH(L$1,Table12[#Headers],0)))&amp;INDEX(eClassWave[],MATCH($H254,eClassWave[eClassWave],0),MATCH(L$1,eClassWave[#Headers],0)),ePool[Enemy Group ID]&amp;ePool[AffinityId]&amp;ePool[eClass],0)),"")</f>
        <v>2T_r1_Earth_HorseArcher_e2</v>
      </c>
      <c r="M254" s="21" t="str">
        <f t="shared" si="51"/>
        <v xml:space="preserve">, </v>
      </c>
      <c r="N254" t="str">
        <f t="array" ref="N254">IFERROR(INDEX(ePool[Enemy ID],MATCH($G254&amp;INDEX($E254:$F254,1,INDEX(Table12[],MATCH($I254,Table12[eCount],0),MATCH(N$1,Table12[#Headers],0)))&amp;INDEX(eClassWave[],MATCH($H254,eClassWave[eClassWave],0),MATCH(N$1,eClassWave[#Headers],0)),ePool[Enemy Group ID]&amp;ePool[AffinityId]&amp;ePool[eClass],0)),"")</f>
        <v>3T_r2_Water_Wizard_e2</v>
      </c>
      <c r="O254" s="21" t="str">
        <f t="shared" si="52"/>
        <v/>
      </c>
      <c r="P254" t="str">
        <f t="array" ref="P254">IFERROR(INDEX(ePool[Enemy ID],MATCH($G254&amp;INDEX($E254:$F254,1,INDEX(Table12[],MATCH($I254,Table12[eCount],0),MATCH(P$1,Table12[#Headers],0)))&amp;INDEX(eClassWave[],MATCH($H254,eClassWave[eClassWave],0),MATCH(P$1,eClassWave[#Headers],0)),ePool[Enemy Group ID]&amp;ePool[AffinityId]&amp;ePool[eClass],0)),"")</f>
        <v/>
      </c>
      <c r="Q254" s="21" t="str">
        <f t="shared" si="53"/>
        <v/>
      </c>
      <c r="R254" t="str">
        <f t="array" ref="R254">IFERROR(INDEX(ePool[Enemy ID],MATCH($G254&amp;INDEX($E254:$F254,1,INDEX(Table12[],MATCH($I254,Table12[eCount],0),MATCH(R$1,Table12[#Headers],0)))&amp;INDEX(eClassWave[],MATCH($H254,eClassWave[eClassWave],0),MATCH(R$1,eClassWave[#Headers],0)),ePool[Enemy Group ID]&amp;ePool[AffinityId]&amp;ePool[eClass],0)),"")</f>
        <v/>
      </c>
      <c r="S254" t="str">
        <f>IFERROR(INDEX(Table10[Size],MATCH(INDEX(Enemies!$X:$X,MATCH('Enemy Waves'!J254,Enemies!$A:$A,0)),Table10[ID],0)),"")</f>
        <v>S</v>
      </c>
      <c r="U254" t="str">
        <f>IFERROR(INDEX(Table10[Size],MATCH(INDEX(Enemies!$X:$X,MATCH('Enemy Waves'!L254,Enemies!$A:$A,0)),Table10[ID],0)),"")</f>
        <v>S</v>
      </c>
      <c r="W254" t="str">
        <f>IFERROR(INDEX(Table10[Size],MATCH(INDEX(Enemies!$X:$X,MATCH('Enemy Waves'!N254,Enemies!$A:$A,0)),Table10[ID],0)),"")</f>
        <v>S</v>
      </c>
      <c r="Y254" t="str">
        <f>IFERROR(INDEX(Table10[Size],MATCH(INDEX(Enemies!$X:$X,MATCH('Enemy Waves'!P254,Enemies!$A:$A,0)),Table10[ID],0)),"")</f>
        <v/>
      </c>
      <c r="AA254" t="str">
        <f>IFERROR(INDEX(Table10[Size],MATCH(INDEX(Enemies!$X:$X,MATCH('Enemy Waves'!R254,Enemies!$A:$A,0)),Table10[ID],0)),"")</f>
        <v/>
      </c>
      <c r="AB254" s="52" t="str">
        <f>IF(COUNTIF(S254:AA254,"M")&gt;2,"!!!","")&amp;IFERROR(INDEX('OLD Mission Enemy Waves'!A:A,MATCH('Enemy Waves'!A254,'OLD Mission Enemy Waves'!D:D,0)),"--")</f>
        <v>84</v>
      </c>
      <c r="AC254" s="204">
        <v>84</v>
      </c>
      <c r="AD254">
        <v>3</v>
      </c>
      <c r="AE254" t="s">
        <v>14</v>
      </c>
      <c r="AF254" s="205">
        <v>2330843</v>
      </c>
    </row>
    <row r="255" spans="1:32">
      <c r="A255" s="235">
        <v>2330851</v>
      </c>
      <c r="B255" s="1" t="str">
        <f t="shared" si="47"/>
        <v>4T_r1_Earth_Enchantress_e2, 3T_r2_Water_Wizard_e2, 4T_r1_Earth_Enchantress_e2, 3T_r2_Water_Wizard_e2, 4T_r1_Earth_Enchantress_e2</v>
      </c>
      <c r="C255" s="60" t="str">
        <f t="shared" si="48"/>
        <v>5SSSSS</v>
      </c>
      <c r="E255">
        <f>INDEX('OLD Mission Enemy Waves'!K:K,MATCH('Enemy Waves'!$A255,'OLD Mission Enemy Waves'!$D:$D,0))</f>
        <v>2</v>
      </c>
      <c r="F255">
        <f>INDEX('OLD Mission Enemy Waves'!L:L,MATCH('Enemy Waves'!$A255,'OLD Mission Enemy Waves'!$D:$D,0))</f>
        <v>3</v>
      </c>
      <c r="G255">
        <f>INDEX('OLD Mission Enemy Waves'!M:M,MATCH('Enemy Waves'!$A255,'OLD Mission Enemy Waves'!$D:$D,0))</f>
        <v>3</v>
      </c>
      <c r="H255">
        <f>INDEX('OLD Mission Enemy Waves'!N:N,MATCH('Enemy Waves'!$A255,'OLD Mission Enemy Waves'!$D:$D,0))</f>
        <v>5023</v>
      </c>
      <c r="I255">
        <f t="shared" si="49"/>
        <v>5</v>
      </c>
      <c r="J255" t="str">
        <f t="array" ref="J255">IFERROR(INDEX(ePool[Enemy ID],MATCH($G255&amp;INDEX($E255:$F255,1,INDEX(Table12[],MATCH($I255,Table12[eCount],0),MATCH(J$1,Table12[#Headers],0)))&amp;INDEX(eClassWave[],MATCH($H255,eClassWave[eClassWave],0),MATCH(J$1,eClassWave[#Headers],0)),ePool[Enemy Group ID]&amp;ePool[AffinityId]&amp;ePool[eClass],0)),"")</f>
        <v>4T_r1_Earth_Enchantress_e2</v>
      </c>
      <c r="K255" s="21" t="str">
        <f t="shared" si="50"/>
        <v xml:space="preserve">, </v>
      </c>
      <c r="L255" t="str">
        <f t="array" ref="L255">IFERROR(INDEX(ePool[Enemy ID],MATCH($G255&amp;INDEX($E255:$F255,1,INDEX(Table12[],MATCH($I255,Table12[eCount],0),MATCH(L$1,Table12[#Headers],0)))&amp;INDEX(eClassWave[],MATCH($H255,eClassWave[eClassWave],0),MATCH(L$1,eClassWave[#Headers],0)),ePool[Enemy Group ID]&amp;ePool[AffinityId]&amp;ePool[eClass],0)),"")</f>
        <v>3T_r2_Water_Wizard_e2</v>
      </c>
      <c r="M255" s="21" t="str">
        <f t="shared" si="51"/>
        <v xml:space="preserve">, </v>
      </c>
      <c r="N255" t="str">
        <f t="array" ref="N255">IFERROR(INDEX(ePool[Enemy ID],MATCH($G255&amp;INDEX($E255:$F255,1,INDEX(Table12[],MATCH($I255,Table12[eCount],0),MATCH(N$1,Table12[#Headers],0)))&amp;INDEX(eClassWave[],MATCH($H255,eClassWave[eClassWave],0),MATCH(N$1,eClassWave[#Headers],0)),ePool[Enemy Group ID]&amp;ePool[AffinityId]&amp;ePool[eClass],0)),"")</f>
        <v>4T_r1_Earth_Enchantress_e2</v>
      </c>
      <c r="O255" s="21" t="str">
        <f t="shared" si="52"/>
        <v xml:space="preserve">, </v>
      </c>
      <c r="P255" t="str">
        <f t="array" ref="P255">IFERROR(INDEX(ePool[Enemy ID],MATCH($G255&amp;INDEX($E255:$F255,1,INDEX(Table12[],MATCH($I255,Table12[eCount],0),MATCH(P$1,Table12[#Headers],0)))&amp;INDEX(eClassWave[],MATCH($H255,eClassWave[eClassWave],0),MATCH(P$1,eClassWave[#Headers],0)),ePool[Enemy Group ID]&amp;ePool[AffinityId]&amp;ePool[eClass],0)),"")</f>
        <v>3T_r2_Water_Wizard_e2</v>
      </c>
      <c r="Q255" s="21" t="str">
        <f t="shared" si="53"/>
        <v xml:space="preserve">, </v>
      </c>
      <c r="R255" t="str">
        <f t="array" ref="R255">IFERROR(INDEX(ePool[Enemy ID],MATCH($G255&amp;INDEX($E255:$F255,1,INDEX(Table12[],MATCH($I255,Table12[eCount],0),MATCH(R$1,Table12[#Headers],0)))&amp;INDEX(eClassWave[],MATCH($H255,eClassWave[eClassWave],0),MATCH(R$1,eClassWave[#Headers],0)),ePool[Enemy Group ID]&amp;ePool[AffinityId]&amp;ePool[eClass],0)),"")</f>
        <v>4T_r1_Earth_Enchantress_e2</v>
      </c>
      <c r="S255" t="str">
        <f>IFERROR(INDEX(Table10[Size],MATCH(INDEX(Enemies!$X:$X,MATCH('Enemy Waves'!J255,Enemies!$A:$A,0)),Table10[ID],0)),"")</f>
        <v>S</v>
      </c>
      <c r="U255" t="str">
        <f>IFERROR(INDEX(Table10[Size],MATCH(INDEX(Enemies!$X:$X,MATCH('Enemy Waves'!L255,Enemies!$A:$A,0)),Table10[ID],0)),"")</f>
        <v>S</v>
      </c>
      <c r="W255" t="str">
        <f>IFERROR(INDEX(Table10[Size],MATCH(INDEX(Enemies!$X:$X,MATCH('Enemy Waves'!N255,Enemies!$A:$A,0)),Table10[ID],0)),"")</f>
        <v>S</v>
      </c>
      <c r="Y255" t="str">
        <f>IFERROR(INDEX(Table10[Size],MATCH(INDEX(Enemies!$X:$X,MATCH('Enemy Waves'!P255,Enemies!$A:$A,0)),Table10[ID],0)),"")</f>
        <v>S</v>
      </c>
      <c r="AA255" t="str">
        <f>IFERROR(INDEX(Table10[Size],MATCH(INDEX(Enemies!$X:$X,MATCH('Enemy Waves'!R255,Enemies!$A:$A,0)),Table10[ID],0)),"")</f>
        <v>S</v>
      </c>
      <c r="AB255" s="52" t="str">
        <f>IF(COUNTIF(S255:AA255,"M")&gt;2,"!!!","")&amp;IFERROR(INDEX('OLD Mission Enemy Waves'!A:A,MATCH('Enemy Waves'!A255,'OLD Mission Enemy Waves'!D:D,0)),"--")</f>
        <v>85</v>
      </c>
      <c r="AC255" s="87">
        <v>85</v>
      </c>
      <c r="AD255">
        <v>1</v>
      </c>
      <c r="AE255" t="s">
        <v>14</v>
      </c>
      <c r="AF255" s="205">
        <v>2330851</v>
      </c>
    </row>
    <row r="256" spans="1:32">
      <c r="A256" s="235">
        <v>2330852</v>
      </c>
      <c r="B256" s="1" t="str">
        <f t="shared" si="47"/>
        <v>3T_r2_Earth_Songstress_e2, 3T_r2_Earth_Songstress_e2</v>
      </c>
      <c r="C256" s="60" t="str">
        <f t="shared" si="48"/>
        <v>2MM</v>
      </c>
      <c r="E256">
        <f>INDEX('OLD Mission Enemy Waves'!K:K,MATCH('Enemy Waves'!$A256,'OLD Mission Enemy Waves'!$D:$D,0))</f>
        <v>2</v>
      </c>
      <c r="F256">
        <f>INDEX('OLD Mission Enemy Waves'!L:L,MATCH('Enemy Waves'!$A256,'OLD Mission Enemy Waves'!$D:$D,0))</f>
        <v>3</v>
      </c>
      <c r="G256">
        <f>INDEX('OLD Mission Enemy Waves'!M:M,MATCH('Enemy Waves'!$A256,'OLD Mission Enemy Waves'!$D:$D,0))</f>
        <v>3</v>
      </c>
      <c r="H256">
        <f>INDEX('OLD Mission Enemy Waves'!N:N,MATCH('Enemy Waves'!$A256,'OLD Mission Enemy Waves'!$D:$D,0))</f>
        <v>2020</v>
      </c>
      <c r="I256">
        <f t="shared" si="49"/>
        <v>2</v>
      </c>
      <c r="J256" t="str">
        <f t="array" ref="J256">IFERROR(INDEX(ePool[Enemy ID],MATCH($G256&amp;INDEX($E256:$F256,1,INDEX(Table12[],MATCH($I256,Table12[eCount],0),MATCH(J$1,Table12[#Headers],0)))&amp;INDEX(eClassWave[],MATCH($H256,eClassWave[eClassWave],0),MATCH(J$1,eClassWave[#Headers],0)),ePool[Enemy Group ID]&amp;ePool[AffinityId]&amp;ePool[eClass],0)),"")</f>
        <v>3T_r2_Earth_Songstress_e2</v>
      </c>
      <c r="K256" s="21" t="str">
        <f t="shared" si="50"/>
        <v xml:space="preserve">, </v>
      </c>
      <c r="L256" t="str">
        <f t="array" ref="L256">IFERROR(INDEX(ePool[Enemy ID],MATCH($G256&amp;INDEX($E256:$F256,1,INDEX(Table12[],MATCH($I256,Table12[eCount],0),MATCH(L$1,Table12[#Headers],0)))&amp;INDEX(eClassWave[],MATCH($H256,eClassWave[eClassWave],0),MATCH(L$1,eClassWave[#Headers],0)),ePool[Enemy Group ID]&amp;ePool[AffinityId]&amp;ePool[eClass],0)),"")</f>
        <v>3T_r2_Earth_Songstress_e2</v>
      </c>
      <c r="M256" s="21" t="str">
        <f t="shared" si="51"/>
        <v/>
      </c>
      <c r="N256" t="str">
        <f t="array" ref="N256">IFERROR(INDEX(ePool[Enemy ID],MATCH($G256&amp;INDEX($E256:$F256,1,INDEX(Table12[],MATCH($I256,Table12[eCount],0),MATCH(N$1,Table12[#Headers],0)))&amp;INDEX(eClassWave[],MATCH($H256,eClassWave[eClassWave],0),MATCH(N$1,eClassWave[#Headers],0)),ePool[Enemy Group ID]&amp;ePool[AffinityId]&amp;ePool[eClass],0)),"")</f>
        <v/>
      </c>
      <c r="O256" s="21" t="str">
        <f t="shared" si="52"/>
        <v/>
      </c>
      <c r="P256" t="str">
        <f t="array" ref="P256">IFERROR(INDEX(ePool[Enemy ID],MATCH($G256&amp;INDEX($E256:$F256,1,INDEX(Table12[],MATCH($I256,Table12[eCount],0),MATCH(P$1,Table12[#Headers],0)))&amp;INDEX(eClassWave[],MATCH($H256,eClassWave[eClassWave],0),MATCH(P$1,eClassWave[#Headers],0)),ePool[Enemy Group ID]&amp;ePool[AffinityId]&amp;ePool[eClass],0)),"")</f>
        <v/>
      </c>
      <c r="Q256" s="21" t="str">
        <f t="shared" si="53"/>
        <v/>
      </c>
      <c r="R256" t="str">
        <f t="array" ref="R256">IFERROR(INDEX(ePool[Enemy ID],MATCH($G256&amp;INDEX($E256:$F256,1,INDEX(Table12[],MATCH($I256,Table12[eCount],0),MATCH(R$1,Table12[#Headers],0)))&amp;INDEX(eClassWave[],MATCH($H256,eClassWave[eClassWave],0),MATCH(R$1,eClassWave[#Headers],0)),ePool[Enemy Group ID]&amp;ePool[AffinityId]&amp;ePool[eClass],0)),"")</f>
        <v/>
      </c>
      <c r="S256" t="str">
        <f>IFERROR(INDEX(Table10[Size],MATCH(INDEX(Enemies!$X:$X,MATCH('Enemy Waves'!J256,Enemies!$A:$A,0)),Table10[ID],0)),"")</f>
        <v>M</v>
      </c>
      <c r="U256" t="str">
        <f>IFERROR(INDEX(Table10[Size],MATCH(INDEX(Enemies!$X:$X,MATCH('Enemy Waves'!L256,Enemies!$A:$A,0)),Table10[ID],0)),"")</f>
        <v>M</v>
      </c>
      <c r="W256" t="str">
        <f>IFERROR(INDEX(Table10[Size],MATCH(INDEX(Enemies!$X:$X,MATCH('Enemy Waves'!N256,Enemies!$A:$A,0)),Table10[ID],0)),"")</f>
        <v/>
      </c>
      <c r="Y256" t="str">
        <f>IFERROR(INDEX(Table10[Size],MATCH(INDEX(Enemies!$X:$X,MATCH('Enemy Waves'!P256,Enemies!$A:$A,0)),Table10[ID],0)),"")</f>
        <v/>
      </c>
      <c r="AA256" t="str">
        <f>IFERROR(INDEX(Table10[Size],MATCH(INDEX(Enemies!$X:$X,MATCH('Enemy Waves'!R256,Enemies!$A:$A,0)),Table10[ID],0)),"")</f>
        <v/>
      </c>
      <c r="AB256" s="52" t="str">
        <f>IF(COUNTIF(S256:AA256,"M")&gt;2,"!!!","")&amp;IFERROR(INDEX('OLD Mission Enemy Waves'!A:A,MATCH('Enemy Waves'!A256,'OLD Mission Enemy Waves'!D:D,0)),"--")</f>
        <v>85</v>
      </c>
      <c r="AC256" s="204">
        <v>85</v>
      </c>
      <c r="AD256">
        <v>2</v>
      </c>
      <c r="AE256" t="s">
        <v>14</v>
      </c>
      <c r="AF256" s="205">
        <v>2330852</v>
      </c>
    </row>
    <row r="257" spans="1:32">
      <c r="A257" s="235">
        <v>2330853</v>
      </c>
      <c r="B257" s="1" t="str">
        <f t="shared" si="47"/>
        <v>2T_r1_Earth_HorseArcher_e2, 3T_r2_Earth_Songstress_e2</v>
      </c>
      <c r="C257" s="60" t="str">
        <f t="shared" si="48"/>
        <v>2SM</v>
      </c>
      <c r="E257">
        <f>INDEX('OLD Mission Enemy Waves'!K:K,MATCH('Enemy Waves'!$A257,'OLD Mission Enemy Waves'!$D:$D,0))</f>
        <v>2</v>
      </c>
      <c r="F257">
        <f>INDEX('OLD Mission Enemy Waves'!L:L,MATCH('Enemy Waves'!$A257,'OLD Mission Enemy Waves'!$D:$D,0))</f>
        <v>3</v>
      </c>
      <c r="G257">
        <f>INDEX('OLD Mission Enemy Waves'!M:M,MATCH('Enemy Waves'!$A257,'OLD Mission Enemy Waves'!$D:$D,0))</f>
        <v>3</v>
      </c>
      <c r="H257">
        <f>INDEX('OLD Mission Enemy Waves'!N:N,MATCH('Enemy Waves'!$A257,'OLD Mission Enemy Waves'!$D:$D,0))</f>
        <v>2110</v>
      </c>
      <c r="I257">
        <f t="shared" si="49"/>
        <v>2</v>
      </c>
      <c r="J257" t="str">
        <f t="array" ref="J257">IFERROR(INDEX(ePool[Enemy ID],MATCH($G257&amp;INDEX($E257:$F257,1,INDEX(Table12[],MATCH($I257,Table12[eCount],0),MATCH(J$1,Table12[#Headers],0)))&amp;INDEX(eClassWave[],MATCH($H257,eClassWave[eClassWave],0),MATCH(J$1,eClassWave[#Headers],0)),ePool[Enemy Group ID]&amp;ePool[AffinityId]&amp;ePool[eClass],0)),"")</f>
        <v>2T_r1_Earth_HorseArcher_e2</v>
      </c>
      <c r="K257" s="21" t="str">
        <f t="shared" si="50"/>
        <v xml:space="preserve">, </v>
      </c>
      <c r="L257" t="str">
        <f t="array" ref="L257">IFERROR(INDEX(ePool[Enemy ID],MATCH($G257&amp;INDEX($E257:$F257,1,INDEX(Table12[],MATCH($I257,Table12[eCount],0),MATCH(L$1,Table12[#Headers],0)))&amp;INDEX(eClassWave[],MATCH($H257,eClassWave[eClassWave],0),MATCH(L$1,eClassWave[#Headers],0)),ePool[Enemy Group ID]&amp;ePool[AffinityId]&amp;ePool[eClass],0)),"")</f>
        <v>3T_r2_Earth_Songstress_e2</v>
      </c>
      <c r="M257" s="21" t="str">
        <f t="shared" si="51"/>
        <v/>
      </c>
      <c r="N257" t="str">
        <f t="array" ref="N257">IFERROR(INDEX(ePool[Enemy ID],MATCH($G257&amp;INDEX($E257:$F257,1,INDEX(Table12[],MATCH($I257,Table12[eCount],0),MATCH(N$1,Table12[#Headers],0)))&amp;INDEX(eClassWave[],MATCH($H257,eClassWave[eClassWave],0),MATCH(N$1,eClassWave[#Headers],0)),ePool[Enemy Group ID]&amp;ePool[AffinityId]&amp;ePool[eClass],0)),"")</f>
        <v/>
      </c>
      <c r="O257" s="21" t="str">
        <f t="shared" si="52"/>
        <v/>
      </c>
      <c r="P257" t="str">
        <f t="array" ref="P257">IFERROR(INDEX(ePool[Enemy ID],MATCH($G257&amp;INDEX($E257:$F257,1,INDEX(Table12[],MATCH($I257,Table12[eCount],0),MATCH(P$1,Table12[#Headers],0)))&amp;INDEX(eClassWave[],MATCH($H257,eClassWave[eClassWave],0),MATCH(P$1,eClassWave[#Headers],0)),ePool[Enemy Group ID]&amp;ePool[AffinityId]&amp;ePool[eClass],0)),"")</f>
        <v/>
      </c>
      <c r="Q257" s="21" t="str">
        <f t="shared" si="53"/>
        <v/>
      </c>
      <c r="R257" t="str">
        <f t="array" ref="R257">IFERROR(INDEX(ePool[Enemy ID],MATCH($G257&amp;INDEX($E257:$F257,1,INDEX(Table12[],MATCH($I257,Table12[eCount],0),MATCH(R$1,Table12[#Headers],0)))&amp;INDEX(eClassWave[],MATCH($H257,eClassWave[eClassWave],0),MATCH(R$1,eClassWave[#Headers],0)),ePool[Enemy Group ID]&amp;ePool[AffinityId]&amp;ePool[eClass],0)),"")</f>
        <v/>
      </c>
      <c r="S257" t="str">
        <f>IFERROR(INDEX(Table10[Size],MATCH(INDEX(Enemies!$X:$X,MATCH('Enemy Waves'!J257,Enemies!$A:$A,0)),Table10[ID],0)),"")</f>
        <v>S</v>
      </c>
      <c r="U257" t="str">
        <f>IFERROR(INDEX(Table10[Size],MATCH(INDEX(Enemies!$X:$X,MATCH('Enemy Waves'!L257,Enemies!$A:$A,0)),Table10[ID],0)),"")</f>
        <v>M</v>
      </c>
      <c r="W257" t="str">
        <f>IFERROR(INDEX(Table10[Size],MATCH(INDEX(Enemies!$X:$X,MATCH('Enemy Waves'!N257,Enemies!$A:$A,0)),Table10[ID],0)),"")</f>
        <v/>
      </c>
      <c r="Y257" t="str">
        <f>IFERROR(INDEX(Table10[Size],MATCH(INDEX(Enemies!$X:$X,MATCH('Enemy Waves'!P257,Enemies!$A:$A,0)),Table10[ID],0)),"")</f>
        <v/>
      </c>
      <c r="AA257" t="str">
        <f>IFERROR(INDEX(Table10[Size],MATCH(INDEX(Enemies!$X:$X,MATCH('Enemy Waves'!R257,Enemies!$A:$A,0)),Table10[ID],0)),"")</f>
        <v/>
      </c>
      <c r="AB257" s="52" t="str">
        <f>IF(COUNTIF(S257:AA257,"M")&gt;2,"!!!","")&amp;IFERROR(INDEX('OLD Mission Enemy Waves'!A:A,MATCH('Enemy Waves'!A257,'OLD Mission Enemy Waves'!D:D,0)),"--")</f>
        <v>85</v>
      </c>
      <c r="AC257" s="204">
        <v>85</v>
      </c>
      <c r="AD257">
        <v>3</v>
      </c>
      <c r="AE257" t="s">
        <v>14</v>
      </c>
      <c r="AF257" s="205">
        <v>2330853</v>
      </c>
    </row>
    <row r="258" spans="1:32">
      <c r="A258" s="235">
        <v>2330854</v>
      </c>
      <c r="B258" s="1" t="str">
        <f t="shared" si="47"/>
        <v>2T_r1_Water_Reaver_e2, 3T_r2_Earth_Songstress_e2, 3T_r2_Earth_Songstress_e2, 2T_r1_Water_Reaver_e2</v>
      </c>
      <c r="C258" s="60" t="str">
        <f t="shared" si="48"/>
        <v>4SMMS</v>
      </c>
      <c r="E258">
        <f>INDEX('OLD Mission Enemy Waves'!K:K,MATCH('Enemy Waves'!$A258,'OLD Mission Enemy Waves'!$D:$D,0))</f>
        <v>2</v>
      </c>
      <c r="F258">
        <f>INDEX('OLD Mission Enemy Waves'!L:L,MATCH('Enemy Waves'!$A258,'OLD Mission Enemy Waves'!$D:$D,0))</f>
        <v>3</v>
      </c>
      <c r="G258">
        <f>INDEX('OLD Mission Enemy Waves'!M:M,MATCH('Enemy Waves'!$A258,'OLD Mission Enemy Waves'!$D:$D,0))</f>
        <v>3</v>
      </c>
      <c r="H258">
        <f>INDEX('OLD Mission Enemy Waves'!N:N,MATCH('Enemy Waves'!$A258,'OLD Mission Enemy Waves'!$D:$D,0))</f>
        <v>4220</v>
      </c>
      <c r="I258">
        <f t="shared" si="49"/>
        <v>4</v>
      </c>
      <c r="J258" t="str">
        <f t="array" ref="J258">IFERROR(INDEX(ePool[Enemy ID],MATCH($G258&amp;INDEX($E258:$F258,1,INDEX(Table12[],MATCH($I258,Table12[eCount],0),MATCH(J$1,Table12[#Headers],0)))&amp;INDEX(eClassWave[],MATCH($H258,eClassWave[eClassWave],0),MATCH(J$1,eClassWave[#Headers],0)),ePool[Enemy Group ID]&amp;ePool[AffinityId]&amp;ePool[eClass],0)),"")</f>
        <v>2T_r1_Water_Reaver_e2</v>
      </c>
      <c r="K258" s="21" t="str">
        <f t="shared" si="50"/>
        <v xml:space="preserve">, </v>
      </c>
      <c r="L258" t="str">
        <f t="array" ref="L258">IFERROR(INDEX(ePool[Enemy ID],MATCH($G258&amp;INDEX($E258:$F258,1,INDEX(Table12[],MATCH($I258,Table12[eCount],0),MATCH(L$1,Table12[#Headers],0)))&amp;INDEX(eClassWave[],MATCH($H258,eClassWave[eClassWave],0),MATCH(L$1,eClassWave[#Headers],0)),ePool[Enemy Group ID]&amp;ePool[AffinityId]&amp;ePool[eClass],0)),"")</f>
        <v>3T_r2_Earth_Songstress_e2</v>
      </c>
      <c r="M258" s="21" t="str">
        <f t="shared" si="51"/>
        <v xml:space="preserve">, </v>
      </c>
      <c r="N258" t="str">
        <f t="array" ref="N258">IFERROR(INDEX(ePool[Enemy ID],MATCH($G258&amp;INDEX($E258:$F258,1,INDEX(Table12[],MATCH($I258,Table12[eCount],0),MATCH(N$1,Table12[#Headers],0)))&amp;INDEX(eClassWave[],MATCH($H258,eClassWave[eClassWave],0),MATCH(N$1,eClassWave[#Headers],0)),ePool[Enemy Group ID]&amp;ePool[AffinityId]&amp;ePool[eClass],0)),"")</f>
        <v>3T_r2_Earth_Songstress_e2</v>
      </c>
      <c r="O258" s="21" t="str">
        <f t="shared" si="52"/>
        <v xml:space="preserve">, </v>
      </c>
      <c r="P258" t="str">
        <f t="array" ref="P258">IFERROR(INDEX(ePool[Enemy ID],MATCH($G258&amp;INDEX($E258:$F258,1,INDEX(Table12[],MATCH($I258,Table12[eCount],0),MATCH(P$1,Table12[#Headers],0)))&amp;INDEX(eClassWave[],MATCH($H258,eClassWave[eClassWave],0),MATCH(P$1,eClassWave[#Headers],0)),ePool[Enemy Group ID]&amp;ePool[AffinityId]&amp;ePool[eClass],0)),"")</f>
        <v>2T_r1_Water_Reaver_e2</v>
      </c>
      <c r="Q258" s="21" t="str">
        <f t="shared" si="53"/>
        <v/>
      </c>
      <c r="R258" t="str">
        <f t="array" ref="R258">IFERROR(INDEX(ePool[Enemy ID],MATCH($G258&amp;INDEX($E258:$F258,1,INDEX(Table12[],MATCH($I258,Table12[eCount],0),MATCH(R$1,Table12[#Headers],0)))&amp;INDEX(eClassWave[],MATCH($H258,eClassWave[eClassWave],0),MATCH(R$1,eClassWave[#Headers],0)),ePool[Enemy Group ID]&amp;ePool[AffinityId]&amp;ePool[eClass],0)),"")</f>
        <v/>
      </c>
      <c r="S258" t="str">
        <f>IFERROR(INDEX(Table10[Size],MATCH(INDEX(Enemies!$X:$X,MATCH('Enemy Waves'!J258,Enemies!$A:$A,0)),Table10[ID],0)),"")</f>
        <v>S</v>
      </c>
      <c r="U258" t="str">
        <f>IFERROR(INDEX(Table10[Size],MATCH(INDEX(Enemies!$X:$X,MATCH('Enemy Waves'!L258,Enemies!$A:$A,0)),Table10[ID],0)),"")</f>
        <v>M</v>
      </c>
      <c r="W258" t="str">
        <f>IFERROR(INDEX(Table10[Size],MATCH(INDEX(Enemies!$X:$X,MATCH('Enemy Waves'!N258,Enemies!$A:$A,0)),Table10[ID],0)),"")</f>
        <v>M</v>
      </c>
      <c r="Y258" t="str">
        <f>IFERROR(INDEX(Table10[Size],MATCH(INDEX(Enemies!$X:$X,MATCH('Enemy Waves'!P258,Enemies!$A:$A,0)),Table10[ID],0)),"")</f>
        <v>S</v>
      </c>
      <c r="AA258" t="str">
        <f>IFERROR(INDEX(Table10[Size],MATCH(INDEX(Enemies!$X:$X,MATCH('Enemy Waves'!R258,Enemies!$A:$A,0)),Table10[ID],0)),"")</f>
        <v/>
      </c>
      <c r="AB258" s="52" t="str">
        <f>IF(COUNTIF(S258:AA258,"M")&gt;2,"!!!","")&amp;IFERROR(INDEX('OLD Mission Enemy Waves'!A:A,MATCH('Enemy Waves'!A258,'OLD Mission Enemy Waves'!D:D,0)),"--")</f>
        <v>85</v>
      </c>
      <c r="AC258" s="204">
        <v>85</v>
      </c>
      <c r="AD258">
        <v>4</v>
      </c>
      <c r="AE258" t="s">
        <v>14</v>
      </c>
      <c r="AF258" s="205">
        <v>2330854</v>
      </c>
    </row>
    <row r="259" spans="1:32">
      <c r="A259" s="235">
        <v>2330861</v>
      </c>
      <c r="B259" s="1" t="str">
        <f t="shared" si="47"/>
        <v>3T_r2_Earth_Songstress_e2, 4T_r1_Earth_Enchantress_e2</v>
      </c>
      <c r="C259" s="60" t="str">
        <f t="shared" si="48"/>
        <v>2MS</v>
      </c>
      <c r="E259">
        <f>INDEX('OLD Mission Enemy Waves'!K:K,MATCH('Enemy Waves'!$A259,'OLD Mission Enemy Waves'!$D:$D,0))</f>
        <v>2</v>
      </c>
      <c r="F259">
        <f>INDEX('OLD Mission Enemy Waves'!L:L,MATCH('Enemy Waves'!$A259,'OLD Mission Enemy Waves'!$D:$D,0))</f>
        <v>3</v>
      </c>
      <c r="G259">
        <f>INDEX('OLD Mission Enemy Waves'!M:M,MATCH('Enemy Waves'!$A259,'OLD Mission Enemy Waves'!$D:$D,0))</f>
        <v>3</v>
      </c>
      <c r="H259">
        <f>INDEX('OLD Mission Enemy Waves'!N:N,MATCH('Enemy Waves'!$A259,'OLD Mission Enemy Waves'!$D:$D,0))</f>
        <v>2011</v>
      </c>
      <c r="I259">
        <f t="shared" si="49"/>
        <v>2</v>
      </c>
      <c r="J259" t="str">
        <f t="array" ref="J259">IFERROR(INDEX(ePool[Enemy ID],MATCH($G259&amp;INDEX($E259:$F259,1,INDEX(Table12[],MATCH($I259,Table12[eCount],0),MATCH(J$1,Table12[#Headers],0)))&amp;INDEX(eClassWave[],MATCH($H259,eClassWave[eClassWave],0),MATCH(J$1,eClassWave[#Headers],0)),ePool[Enemy Group ID]&amp;ePool[AffinityId]&amp;ePool[eClass],0)),"")</f>
        <v>3T_r2_Earth_Songstress_e2</v>
      </c>
      <c r="K259" s="21" t="str">
        <f t="shared" si="50"/>
        <v xml:space="preserve">, </v>
      </c>
      <c r="L259" t="str">
        <f t="array" ref="L259">IFERROR(INDEX(ePool[Enemy ID],MATCH($G259&amp;INDEX($E259:$F259,1,INDEX(Table12[],MATCH($I259,Table12[eCount],0),MATCH(L$1,Table12[#Headers],0)))&amp;INDEX(eClassWave[],MATCH($H259,eClassWave[eClassWave],0),MATCH(L$1,eClassWave[#Headers],0)),ePool[Enemy Group ID]&amp;ePool[AffinityId]&amp;ePool[eClass],0)),"")</f>
        <v>4T_r1_Earth_Enchantress_e2</v>
      </c>
      <c r="M259" s="21" t="str">
        <f t="shared" si="51"/>
        <v/>
      </c>
      <c r="N259" t="str">
        <f t="array" ref="N259">IFERROR(INDEX(ePool[Enemy ID],MATCH($G259&amp;INDEX($E259:$F259,1,INDEX(Table12[],MATCH($I259,Table12[eCount],0),MATCH(N$1,Table12[#Headers],0)))&amp;INDEX(eClassWave[],MATCH($H259,eClassWave[eClassWave],0),MATCH(N$1,eClassWave[#Headers],0)),ePool[Enemy Group ID]&amp;ePool[AffinityId]&amp;ePool[eClass],0)),"")</f>
        <v/>
      </c>
      <c r="O259" s="21" t="str">
        <f t="shared" si="52"/>
        <v/>
      </c>
      <c r="P259" t="str">
        <f t="array" ref="P259">IFERROR(INDEX(ePool[Enemy ID],MATCH($G259&amp;INDEX($E259:$F259,1,INDEX(Table12[],MATCH($I259,Table12[eCount],0),MATCH(P$1,Table12[#Headers],0)))&amp;INDEX(eClassWave[],MATCH($H259,eClassWave[eClassWave],0),MATCH(P$1,eClassWave[#Headers],0)),ePool[Enemy Group ID]&amp;ePool[AffinityId]&amp;ePool[eClass],0)),"")</f>
        <v/>
      </c>
      <c r="Q259" s="21" t="str">
        <f t="shared" si="53"/>
        <v/>
      </c>
      <c r="R259" t="str">
        <f t="array" ref="R259">IFERROR(INDEX(ePool[Enemy ID],MATCH($G259&amp;INDEX($E259:$F259,1,INDEX(Table12[],MATCH($I259,Table12[eCount],0),MATCH(R$1,Table12[#Headers],0)))&amp;INDEX(eClassWave[],MATCH($H259,eClassWave[eClassWave],0),MATCH(R$1,eClassWave[#Headers],0)),ePool[Enemy Group ID]&amp;ePool[AffinityId]&amp;ePool[eClass],0)),"")</f>
        <v/>
      </c>
      <c r="S259" t="str">
        <f>IFERROR(INDEX(Table10[Size],MATCH(INDEX(Enemies!$X:$X,MATCH('Enemy Waves'!J259,Enemies!$A:$A,0)),Table10[ID],0)),"")</f>
        <v>M</v>
      </c>
      <c r="U259" t="str">
        <f>IFERROR(INDEX(Table10[Size],MATCH(INDEX(Enemies!$X:$X,MATCH('Enemy Waves'!L259,Enemies!$A:$A,0)),Table10[ID],0)),"")</f>
        <v>S</v>
      </c>
      <c r="W259" t="str">
        <f>IFERROR(INDEX(Table10[Size],MATCH(INDEX(Enemies!$X:$X,MATCH('Enemy Waves'!N259,Enemies!$A:$A,0)),Table10[ID],0)),"")</f>
        <v/>
      </c>
      <c r="Y259" t="str">
        <f>IFERROR(INDEX(Table10[Size],MATCH(INDEX(Enemies!$X:$X,MATCH('Enemy Waves'!P259,Enemies!$A:$A,0)),Table10[ID],0)),"")</f>
        <v/>
      </c>
      <c r="AA259" t="str">
        <f>IFERROR(INDEX(Table10[Size],MATCH(INDEX(Enemies!$X:$X,MATCH('Enemy Waves'!R259,Enemies!$A:$A,0)),Table10[ID],0)),"")</f>
        <v/>
      </c>
      <c r="AB259" s="52" t="str">
        <f>IF(COUNTIF(S259:AA259,"M")&gt;2,"!!!","")&amp;IFERROR(INDEX('OLD Mission Enemy Waves'!A:A,MATCH('Enemy Waves'!A259,'OLD Mission Enemy Waves'!D:D,0)),"--")</f>
        <v>86</v>
      </c>
      <c r="AC259" s="87">
        <v>86</v>
      </c>
      <c r="AD259">
        <v>1</v>
      </c>
      <c r="AE259" t="s">
        <v>14</v>
      </c>
      <c r="AF259" s="205">
        <v>2330861</v>
      </c>
    </row>
    <row r="260" spans="1:32">
      <c r="A260" s="235">
        <v>2330862</v>
      </c>
      <c r="B260" s="1" t="str">
        <f t="shared" si="47"/>
        <v>3T_r2_Water_Wizard_e2, 3T_r2_Earth_Songstress_e2, 3T_r2_Water_Wizard_e2</v>
      </c>
      <c r="C260" s="60" t="str">
        <f t="shared" si="48"/>
        <v>3SMS</v>
      </c>
      <c r="E260">
        <f>INDEX('OLD Mission Enemy Waves'!K:K,MATCH('Enemy Waves'!$A260,'OLD Mission Enemy Waves'!$D:$D,0))</f>
        <v>2</v>
      </c>
      <c r="F260">
        <f>INDEX('OLD Mission Enemy Waves'!L:L,MATCH('Enemy Waves'!$A260,'OLD Mission Enemy Waves'!$D:$D,0))</f>
        <v>3</v>
      </c>
      <c r="G260">
        <f>INDEX('OLD Mission Enemy Waves'!M:M,MATCH('Enemy Waves'!$A260,'OLD Mission Enemy Waves'!$D:$D,0))</f>
        <v>3</v>
      </c>
      <c r="H260">
        <f>INDEX('OLD Mission Enemy Waves'!N:N,MATCH('Enemy Waves'!$A260,'OLD Mission Enemy Waves'!$D:$D,0))</f>
        <v>3030</v>
      </c>
      <c r="I260">
        <f t="shared" si="49"/>
        <v>3</v>
      </c>
      <c r="J260" t="str">
        <f t="array" ref="J260">IFERROR(INDEX(ePool[Enemy ID],MATCH($G260&amp;INDEX($E260:$F260,1,INDEX(Table12[],MATCH($I260,Table12[eCount],0),MATCH(J$1,Table12[#Headers],0)))&amp;INDEX(eClassWave[],MATCH($H260,eClassWave[eClassWave],0),MATCH(J$1,eClassWave[#Headers],0)),ePool[Enemy Group ID]&amp;ePool[AffinityId]&amp;ePool[eClass],0)),"")</f>
        <v>3T_r2_Water_Wizard_e2</v>
      </c>
      <c r="K260" s="21" t="str">
        <f t="shared" si="50"/>
        <v xml:space="preserve">, </v>
      </c>
      <c r="L260" t="str">
        <f t="array" ref="L260">IFERROR(INDEX(ePool[Enemy ID],MATCH($G260&amp;INDEX($E260:$F260,1,INDEX(Table12[],MATCH($I260,Table12[eCount],0),MATCH(L$1,Table12[#Headers],0)))&amp;INDEX(eClassWave[],MATCH($H260,eClassWave[eClassWave],0),MATCH(L$1,eClassWave[#Headers],0)),ePool[Enemy Group ID]&amp;ePool[AffinityId]&amp;ePool[eClass],0)),"")</f>
        <v>3T_r2_Earth_Songstress_e2</v>
      </c>
      <c r="M260" s="21" t="str">
        <f t="shared" si="51"/>
        <v xml:space="preserve">, </v>
      </c>
      <c r="N260" t="str">
        <f t="array" ref="N260">IFERROR(INDEX(ePool[Enemy ID],MATCH($G260&amp;INDEX($E260:$F260,1,INDEX(Table12[],MATCH($I260,Table12[eCount],0),MATCH(N$1,Table12[#Headers],0)))&amp;INDEX(eClassWave[],MATCH($H260,eClassWave[eClassWave],0),MATCH(N$1,eClassWave[#Headers],0)),ePool[Enemy Group ID]&amp;ePool[AffinityId]&amp;ePool[eClass],0)),"")</f>
        <v>3T_r2_Water_Wizard_e2</v>
      </c>
      <c r="O260" s="21" t="str">
        <f t="shared" si="52"/>
        <v/>
      </c>
      <c r="P260" t="str">
        <f t="array" ref="P260">IFERROR(INDEX(ePool[Enemy ID],MATCH($G260&amp;INDEX($E260:$F260,1,INDEX(Table12[],MATCH($I260,Table12[eCount],0),MATCH(P$1,Table12[#Headers],0)))&amp;INDEX(eClassWave[],MATCH($H260,eClassWave[eClassWave],0),MATCH(P$1,eClassWave[#Headers],0)),ePool[Enemy Group ID]&amp;ePool[AffinityId]&amp;ePool[eClass],0)),"")</f>
        <v/>
      </c>
      <c r="Q260" s="21" t="str">
        <f t="shared" si="53"/>
        <v/>
      </c>
      <c r="R260" t="str">
        <f t="array" ref="R260">IFERROR(INDEX(ePool[Enemy ID],MATCH($G260&amp;INDEX($E260:$F260,1,INDEX(Table12[],MATCH($I260,Table12[eCount],0),MATCH(R$1,Table12[#Headers],0)))&amp;INDEX(eClassWave[],MATCH($H260,eClassWave[eClassWave],0),MATCH(R$1,eClassWave[#Headers],0)),ePool[Enemy Group ID]&amp;ePool[AffinityId]&amp;ePool[eClass],0)),"")</f>
        <v/>
      </c>
      <c r="S260" t="str">
        <f>IFERROR(INDEX(Table10[Size],MATCH(INDEX(Enemies!$X:$X,MATCH('Enemy Waves'!J260,Enemies!$A:$A,0)),Table10[ID],0)),"")</f>
        <v>S</v>
      </c>
      <c r="U260" t="str">
        <f>IFERROR(INDEX(Table10[Size],MATCH(INDEX(Enemies!$X:$X,MATCH('Enemy Waves'!L260,Enemies!$A:$A,0)),Table10[ID],0)),"")</f>
        <v>M</v>
      </c>
      <c r="W260" t="str">
        <f>IFERROR(INDEX(Table10[Size],MATCH(INDEX(Enemies!$X:$X,MATCH('Enemy Waves'!N260,Enemies!$A:$A,0)),Table10[ID],0)),"")</f>
        <v>S</v>
      </c>
      <c r="Y260" t="str">
        <f>IFERROR(INDEX(Table10[Size],MATCH(INDEX(Enemies!$X:$X,MATCH('Enemy Waves'!P260,Enemies!$A:$A,0)),Table10[ID],0)),"")</f>
        <v/>
      </c>
      <c r="AA260" t="str">
        <f>IFERROR(INDEX(Table10[Size],MATCH(INDEX(Enemies!$X:$X,MATCH('Enemy Waves'!R260,Enemies!$A:$A,0)),Table10[ID],0)),"")</f>
        <v/>
      </c>
      <c r="AB260" s="52" t="str">
        <f>IF(COUNTIF(S260:AA260,"M")&gt;2,"!!!","")&amp;IFERROR(INDEX('OLD Mission Enemy Waves'!A:A,MATCH('Enemy Waves'!A260,'OLD Mission Enemy Waves'!D:D,0)),"--")</f>
        <v>86</v>
      </c>
      <c r="AC260" s="204">
        <v>86</v>
      </c>
      <c r="AD260">
        <v>2</v>
      </c>
      <c r="AE260" t="s">
        <v>14</v>
      </c>
      <c r="AF260" s="205">
        <v>2330862</v>
      </c>
    </row>
    <row r="261" spans="1:32">
      <c r="A261" s="235">
        <v>2330863</v>
      </c>
      <c r="B261" s="1" t="str">
        <f t="shared" si="47"/>
        <v>2T_r1_Earth_HorseArcher_e2, 3T_r2_Earth_Songstress_e2</v>
      </c>
      <c r="C261" s="60" t="str">
        <f t="shared" si="48"/>
        <v>2SM</v>
      </c>
      <c r="E261">
        <f>INDEX('OLD Mission Enemy Waves'!K:K,MATCH('Enemy Waves'!$A261,'OLD Mission Enemy Waves'!$D:$D,0))</f>
        <v>2</v>
      </c>
      <c r="F261">
        <f>INDEX('OLD Mission Enemy Waves'!L:L,MATCH('Enemy Waves'!$A261,'OLD Mission Enemy Waves'!$D:$D,0))</f>
        <v>3</v>
      </c>
      <c r="G261">
        <f>INDEX('OLD Mission Enemy Waves'!M:M,MATCH('Enemy Waves'!$A261,'OLD Mission Enemy Waves'!$D:$D,0))</f>
        <v>3</v>
      </c>
      <c r="H261">
        <f>INDEX('OLD Mission Enemy Waves'!N:N,MATCH('Enemy Waves'!$A261,'OLD Mission Enemy Waves'!$D:$D,0))</f>
        <v>2110</v>
      </c>
      <c r="I261">
        <f t="shared" si="49"/>
        <v>2</v>
      </c>
      <c r="J261" t="str">
        <f t="array" ref="J261">IFERROR(INDEX(ePool[Enemy ID],MATCH($G261&amp;INDEX($E261:$F261,1,INDEX(Table12[],MATCH($I261,Table12[eCount],0),MATCH(J$1,Table12[#Headers],0)))&amp;INDEX(eClassWave[],MATCH($H261,eClassWave[eClassWave],0),MATCH(J$1,eClassWave[#Headers],0)),ePool[Enemy Group ID]&amp;ePool[AffinityId]&amp;ePool[eClass],0)),"")</f>
        <v>2T_r1_Earth_HorseArcher_e2</v>
      </c>
      <c r="K261" s="21" t="str">
        <f t="shared" si="50"/>
        <v xml:space="preserve">, </v>
      </c>
      <c r="L261" t="str">
        <f t="array" ref="L261">IFERROR(INDEX(ePool[Enemy ID],MATCH($G261&amp;INDEX($E261:$F261,1,INDEX(Table12[],MATCH($I261,Table12[eCount],0),MATCH(L$1,Table12[#Headers],0)))&amp;INDEX(eClassWave[],MATCH($H261,eClassWave[eClassWave],0),MATCH(L$1,eClassWave[#Headers],0)),ePool[Enemy Group ID]&amp;ePool[AffinityId]&amp;ePool[eClass],0)),"")</f>
        <v>3T_r2_Earth_Songstress_e2</v>
      </c>
      <c r="M261" s="21" t="str">
        <f t="shared" si="51"/>
        <v/>
      </c>
      <c r="N261" t="str">
        <f t="array" ref="N261">IFERROR(INDEX(ePool[Enemy ID],MATCH($G261&amp;INDEX($E261:$F261,1,INDEX(Table12[],MATCH($I261,Table12[eCount],0),MATCH(N$1,Table12[#Headers],0)))&amp;INDEX(eClassWave[],MATCH($H261,eClassWave[eClassWave],0),MATCH(N$1,eClassWave[#Headers],0)),ePool[Enemy Group ID]&amp;ePool[AffinityId]&amp;ePool[eClass],0)),"")</f>
        <v/>
      </c>
      <c r="O261" s="21" t="str">
        <f t="shared" si="52"/>
        <v/>
      </c>
      <c r="P261" t="str">
        <f t="array" ref="P261">IFERROR(INDEX(ePool[Enemy ID],MATCH($G261&amp;INDEX($E261:$F261,1,INDEX(Table12[],MATCH($I261,Table12[eCount],0),MATCH(P$1,Table12[#Headers],0)))&amp;INDEX(eClassWave[],MATCH($H261,eClassWave[eClassWave],0),MATCH(P$1,eClassWave[#Headers],0)),ePool[Enemy Group ID]&amp;ePool[AffinityId]&amp;ePool[eClass],0)),"")</f>
        <v/>
      </c>
      <c r="Q261" s="21" t="str">
        <f t="shared" si="53"/>
        <v/>
      </c>
      <c r="R261" t="str">
        <f t="array" ref="R261">IFERROR(INDEX(ePool[Enemy ID],MATCH($G261&amp;INDEX($E261:$F261,1,INDEX(Table12[],MATCH($I261,Table12[eCount],0),MATCH(R$1,Table12[#Headers],0)))&amp;INDEX(eClassWave[],MATCH($H261,eClassWave[eClassWave],0),MATCH(R$1,eClassWave[#Headers],0)),ePool[Enemy Group ID]&amp;ePool[AffinityId]&amp;ePool[eClass],0)),"")</f>
        <v/>
      </c>
      <c r="S261" t="str">
        <f>IFERROR(INDEX(Table10[Size],MATCH(INDEX(Enemies!$X:$X,MATCH('Enemy Waves'!J261,Enemies!$A:$A,0)),Table10[ID],0)),"")</f>
        <v>S</v>
      </c>
      <c r="U261" t="str">
        <f>IFERROR(INDEX(Table10[Size],MATCH(INDEX(Enemies!$X:$X,MATCH('Enemy Waves'!L261,Enemies!$A:$A,0)),Table10[ID],0)),"")</f>
        <v>M</v>
      </c>
      <c r="W261" t="str">
        <f>IFERROR(INDEX(Table10[Size],MATCH(INDEX(Enemies!$X:$X,MATCH('Enemy Waves'!N261,Enemies!$A:$A,0)),Table10[ID],0)),"")</f>
        <v/>
      </c>
      <c r="Y261" t="str">
        <f>IFERROR(INDEX(Table10[Size],MATCH(INDEX(Enemies!$X:$X,MATCH('Enemy Waves'!P261,Enemies!$A:$A,0)),Table10[ID],0)),"")</f>
        <v/>
      </c>
      <c r="AA261" t="str">
        <f>IFERROR(INDEX(Table10[Size],MATCH(INDEX(Enemies!$X:$X,MATCH('Enemy Waves'!R261,Enemies!$A:$A,0)),Table10[ID],0)),"")</f>
        <v/>
      </c>
      <c r="AB261" s="52" t="str">
        <f>IF(COUNTIF(S261:AA261,"M")&gt;2,"!!!","")&amp;IFERROR(INDEX('OLD Mission Enemy Waves'!A:A,MATCH('Enemy Waves'!A261,'OLD Mission Enemy Waves'!D:D,0)),"--")</f>
        <v>86</v>
      </c>
      <c r="AC261" s="204">
        <v>86</v>
      </c>
      <c r="AD261">
        <v>3</v>
      </c>
      <c r="AE261" t="s">
        <v>14</v>
      </c>
      <c r="AF261" s="205">
        <v>2330863</v>
      </c>
    </row>
    <row r="262" spans="1:32">
      <c r="A262" s="235">
        <v>2330864</v>
      </c>
      <c r="B262" s="1" t="str">
        <f t="shared" si="47"/>
        <v>4T_r1_Water_Mage_e2, 3T_r2_Earth_Songstress_e2, 4T_r1_Water_Mage_e2</v>
      </c>
      <c r="C262" s="60" t="str">
        <f t="shared" si="48"/>
        <v>3SMS</v>
      </c>
      <c r="E262">
        <f>INDEX('OLD Mission Enemy Waves'!K:K,MATCH('Enemy Waves'!$A262,'OLD Mission Enemy Waves'!$D:$D,0))</f>
        <v>2</v>
      </c>
      <c r="F262">
        <f>INDEX('OLD Mission Enemy Waves'!L:L,MATCH('Enemy Waves'!$A262,'OLD Mission Enemy Waves'!$D:$D,0))</f>
        <v>3</v>
      </c>
      <c r="G262">
        <f>INDEX('OLD Mission Enemy Waves'!M:M,MATCH('Enemy Waves'!$A262,'OLD Mission Enemy Waves'!$D:$D,0))</f>
        <v>3</v>
      </c>
      <c r="H262">
        <f>INDEX('OLD Mission Enemy Waves'!N:N,MATCH('Enemy Waves'!$A262,'OLD Mission Enemy Waves'!$D:$D,0))</f>
        <v>3012</v>
      </c>
      <c r="I262">
        <f t="shared" si="49"/>
        <v>3</v>
      </c>
      <c r="J262" t="str">
        <f t="array" ref="J262">IFERROR(INDEX(ePool[Enemy ID],MATCH($G262&amp;INDEX($E262:$F262,1,INDEX(Table12[],MATCH($I262,Table12[eCount],0),MATCH(J$1,Table12[#Headers],0)))&amp;INDEX(eClassWave[],MATCH($H262,eClassWave[eClassWave],0),MATCH(J$1,eClassWave[#Headers],0)),ePool[Enemy Group ID]&amp;ePool[AffinityId]&amp;ePool[eClass],0)),"")</f>
        <v>4T_r1_Water_Mage_e2</v>
      </c>
      <c r="K262" s="21" t="str">
        <f t="shared" si="50"/>
        <v xml:space="preserve">, </v>
      </c>
      <c r="L262" t="str">
        <f t="array" ref="L262">IFERROR(INDEX(ePool[Enemy ID],MATCH($G262&amp;INDEX($E262:$F262,1,INDEX(Table12[],MATCH($I262,Table12[eCount],0),MATCH(L$1,Table12[#Headers],0)))&amp;INDEX(eClassWave[],MATCH($H262,eClassWave[eClassWave],0),MATCH(L$1,eClassWave[#Headers],0)),ePool[Enemy Group ID]&amp;ePool[AffinityId]&amp;ePool[eClass],0)),"")</f>
        <v>3T_r2_Earth_Songstress_e2</v>
      </c>
      <c r="M262" s="21" t="str">
        <f t="shared" si="51"/>
        <v xml:space="preserve">, </v>
      </c>
      <c r="N262" t="str">
        <f t="array" ref="N262">IFERROR(INDEX(ePool[Enemy ID],MATCH($G262&amp;INDEX($E262:$F262,1,INDEX(Table12[],MATCH($I262,Table12[eCount],0),MATCH(N$1,Table12[#Headers],0)))&amp;INDEX(eClassWave[],MATCH($H262,eClassWave[eClassWave],0),MATCH(N$1,eClassWave[#Headers],0)),ePool[Enemy Group ID]&amp;ePool[AffinityId]&amp;ePool[eClass],0)),"")</f>
        <v>4T_r1_Water_Mage_e2</v>
      </c>
      <c r="O262" s="21" t="str">
        <f t="shared" si="52"/>
        <v/>
      </c>
      <c r="P262" t="str">
        <f t="array" ref="P262">IFERROR(INDEX(ePool[Enemy ID],MATCH($G262&amp;INDEX($E262:$F262,1,INDEX(Table12[],MATCH($I262,Table12[eCount],0),MATCH(P$1,Table12[#Headers],0)))&amp;INDEX(eClassWave[],MATCH($H262,eClassWave[eClassWave],0),MATCH(P$1,eClassWave[#Headers],0)),ePool[Enemy Group ID]&amp;ePool[AffinityId]&amp;ePool[eClass],0)),"")</f>
        <v/>
      </c>
      <c r="Q262" s="21" t="str">
        <f t="shared" si="53"/>
        <v/>
      </c>
      <c r="R262" t="str">
        <f t="array" ref="R262">IFERROR(INDEX(ePool[Enemy ID],MATCH($G262&amp;INDEX($E262:$F262,1,INDEX(Table12[],MATCH($I262,Table12[eCount],0),MATCH(R$1,Table12[#Headers],0)))&amp;INDEX(eClassWave[],MATCH($H262,eClassWave[eClassWave],0),MATCH(R$1,eClassWave[#Headers],0)),ePool[Enemy Group ID]&amp;ePool[AffinityId]&amp;ePool[eClass],0)),"")</f>
        <v/>
      </c>
      <c r="S262" t="str">
        <f>IFERROR(INDEX(Table10[Size],MATCH(INDEX(Enemies!$X:$X,MATCH('Enemy Waves'!J262,Enemies!$A:$A,0)),Table10[ID],0)),"")</f>
        <v>S</v>
      </c>
      <c r="U262" t="str">
        <f>IFERROR(INDEX(Table10[Size],MATCH(INDEX(Enemies!$X:$X,MATCH('Enemy Waves'!L262,Enemies!$A:$A,0)),Table10[ID],0)),"")</f>
        <v>M</v>
      </c>
      <c r="W262" t="str">
        <f>IFERROR(INDEX(Table10[Size],MATCH(INDEX(Enemies!$X:$X,MATCH('Enemy Waves'!N262,Enemies!$A:$A,0)),Table10[ID],0)),"")</f>
        <v>S</v>
      </c>
      <c r="Y262" t="str">
        <f>IFERROR(INDEX(Table10[Size],MATCH(INDEX(Enemies!$X:$X,MATCH('Enemy Waves'!P262,Enemies!$A:$A,0)),Table10[ID],0)),"")</f>
        <v/>
      </c>
      <c r="AA262" t="str">
        <f>IFERROR(INDEX(Table10[Size],MATCH(INDEX(Enemies!$X:$X,MATCH('Enemy Waves'!R262,Enemies!$A:$A,0)),Table10[ID],0)),"")</f>
        <v/>
      </c>
      <c r="AB262" s="52" t="str">
        <f>IF(COUNTIF(S262:AA262,"M")&gt;2,"!!!","")&amp;IFERROR(INDEX('OLD Mission Enemy Waves'!A:A,MATCH('Enemy Waves'!A262,'OLD Mission Enemy Waves'!D:D,0)),"--")</f>
        <v>86</v>
      </c>
      <c r="AC262" s="204">
        <v>86</v>
      </c>
      <c r="AD262">
        <v>4</v>
      </c>
      <c r="AE262" t="s">
        <v>14</v>
      </c>
      <c r="AF262" s="205">
        <v>2330864</v>
      </c>
    </row>
    <row r="263" spans="1:32">
      <c r="A263" s="235">
        <v>4530871</v>
      </c>
      <c r="B263" s="1" t="str">
        <f t="shared" si="47"/>
        <v>2T_r1_Dark_Blade_e2, 3T_r2_Light_Zealot_e2, 3T_r2_Light_Zealot_e2, 2T_r1_Dark_Blade_e2</v>
      </c>
      <c r="C263" s="60" t="str">
        <f t="shared" si="48"/>
        <v>4SMMS</v>
      </c>
      <c r="E263">
        <f>INDEX('OLD Mission Enemy Waves'!K:K,MATCH('Enemy Waves'!$A263,'OLD Mission Enemy Waves'!$D:$D,0))</f>
        <v>4</v>
      </c>
      <c r="F263">
        <f>INDEX('OLD Mission Enemy Waves'!L:L,MATCH('Enemy Waves'!$A263,'OLD Mission Enemy Waves'!$D:$D,0))</f>
        <v>5</v>
      </c>
      <c r="G263">
        <f>INDEX('OLD Mission Enemy Waves'!M:M,MATCH('Enemy Waves'!$A263,'OLD Mission Enemy Waves'!$D:$D,0))</f>
        <v>3</v>
      </c>
      <c r="H263">
        <f>INDEX('OLD Mission Enemy Waves'!N:N,MATCH('Enemy Waves'!$A263,'OLD Mission Enemy Waves'!$D:$D,0))</f>
        <v>4220</v>
      </c>
      <c r="I263">
        <f t="shared" si="49"/>
        <v>4</v>
      </c>
      <c r="J263" t="str">
        <f t="array" ref="J263">IFERROR(INDEX(ePool[Enemy ID],MATCH($G263&amp;INDEX($E263:$F263,1,INDEX(Table12[],MATCH($I263,Table12[eCount],0),MATCH(J$1,Table12[#Headers],0)))&amp;INDEX(eClassWave[],MATCH($H263,eClassWave[eClassWave],0),MATCH(J$1,eClassWave[#Headers],0)),ePool[Enemy Group ID]&amp;ePool[AffinityId]&amp;ePool[eClass],0)),"")</f>
        <v>2T_r1_Dark_Blade_e2</v>
      </c>
      <c r="K263" s="21" t="str">
        <f t="shared" si="50"/>
        <v xml:space="preserve">, </v>
      </c>
      <c r="L263" t="str">
        <f t="array" ref="L263">IFERROR(INDEX(ePool[Enemy ID],MATCH($G263&amp;INDEX($E263:$F263,1,INDEX(Table12[],MATCH($I263,Table12[eCount],0),MATCH(L$1,Table12[#Headers],0)))&amp;INDEX(eClassWave[],MATCH($H263,eClassWave[eClassWave],0),MATCH(L$1,eClassWave[#Headers],0)),ePool[Enemy Group ID]&amp;ePool[AffinityId]&amp;ePool[eClass],0)),"")</f>
        <v>3T_r2_Light_Zealot_e2</v>
      </c>
      <c r="M263" s="21" t="str">
        <f t="shared" si="51"/>
        <v xml:space="preserve">, </v>
      </c>
      <c r="N263" t="str">
        <f t="array" ref="N263">IFERROR(INDEX(ePool[Enemy ID],MATCH($G263&amp;INDEX($E263:$F263,1,INDEX(Table12[],MATCH($I263,Table12[eCount],0),MATCH(N$1,Table12[#Headers],0)))&amp;INDEX(eClassWave[],MATCH($H263,eClassWave[eClassWave],0),MATCH(N$1,eClassWave[#Headers],0)),ePool[Enemy Group ID]&amp;ePool[AffinityId]&amp;ePool[eClass],0)),"")</f>
        <v>3T_r2_Light_Zealot_e2</v>
      </c>
      <c r="O263" s="21" t="str">
        <f t="shared" si="52"/>
        <v xml:space="preserve">, </v>
      </c>
      <c r="P263" t="str">
        <f t="array" ref="P263">IFERROR(INDEX(ePool[Enemy ID],MATCH($G263&amp;INDEX($E263:$F263,1,INDEX(Table12[],MATCH($I263,Table12[eCount],0),MATCH(P$1,Table12[#Headers],0)))&amp;INDEX(eClassWave[],MATCH($H263,eClassWave[eClassWave],0),MATCH(P$1,eClassWave[#Headers],0)),ePool[Enemy Group ID]&amp;ePool[AffinityId]&amp;ePool[eClass],0)),"")</f>
        <v>2T_r1_Dark_Blade_e2</v>
      </c>
      <c r="Q263" s="21" t="str">
        <f t="shared" si="53"/>
        <v/>
      </c>
      <c r="R263" t="str">
        <f t="array" ref="R263">IFERROR(INDEX(ePool[Enemy ID],MATCH($G263&amp;INDEX($E263:$F263,1,INDEX(Table12[],MATCH($I263,Table12[eCount],0),MATCH(R$1,Table12[#Headers],0)))&amp;INDEX(eClassWave[],MATCH($H263,eClassWave[eClassWave],0),MATCH(R$1,eClassWave[#Headers],0)),ePool[Enemy Group ID]&amp;ePool[AffinityId]&amp;ePool[eClass],0)),"")</f>
        <v/>
      </c>
      <c r="S263" t="str">
        <f>IFERROR(INDEX(Table10[Size],MATCH(INDEX(Enemies!$X:$X,MATCH('Enemy Waves'!J263,Enemies!$A:$A,0)),Table10[ID],0)),"")</f>
        <v>S</v>
      </c>
      <c r="U263" t="str">
        <f>IFERROR(INDEX(Table10[Size],MATCH(INDEX(Enemies!$X:$X,MATCH('Enemy Waves'!L263,Enemies!$A:$A,0)),Table10[ID],0)),"")</f>
        <v>M</v>
      </c>
      <c r="W263" t="str">
        <f>IFERROR(INDEX(Table10[Size],MATCH(INDEX(Enemies!$X:$X,MATCH('Enemy Waves'!N263,Enemies!$A:$A,0)),Table10[ID],0)),"")</f>
        <v>M</v>
      </c>
      <c r="Y263" t="str">
        <f>IFERROR(INDEX(Table10[Size],MATCH(INDEX(Enemies!$X:$X,MATCH('Enemy Waves'!P263,Enemies!$A:$A,0)),Table10[ID],0)),"")</f>
        <v>S</v>
      </c>
      <c r="AA263" t="str">
        <f>IFERROR(INDEX(Table10[Size],MATCH(INDEX(Enemies!$X:$X,MATCH('Enemy Waves'!R263,Enemies!$A:$A,0)),Table10[ID],0)),"")</f>
        <v/>
      </c>
      <c r="AB263" s="52" t="str">
        <f>IF(COUNTIF(S263:AA263,"M")&gt;2,"!!!","")&amp;IFERROR(INDEX('OLD Mission Enemy Waves'!A:A,MATCH('Enemy Waves'!A263,'OLD Mission Enemy Waves'!D:D,0)),"--")</f>
        <v>87</v>
      </c>
      <c r="AC263" s="87">
        <v>87</v>
      </c>
      <c r="AD263">
        <v>1</v>
      </c>
      <c r="AE263" t="s">
        <v>14</v>
      </c>
      <c r="AF263" s="205">
        <v>4530871</v>
      </c>
    </row>
    <row r="264" spans="1:32">
      <c r="A264" s="235">
        <v>4530872</v>
      </c>
      <c r="B264" s="1" t="str">
        <f t="shared" si="47"/>
        <v>2T_r1_Dark_Blade_e2, 3T_r2_Light_Zealot_e2, 4T_r1_Light_Telepath_e2, 4T_r1_Dark_SoulGuardian_e2</v>
      </c>
      <c r="C264" s="60" t="str">
        <f t="shared" si="48"/>
        <v>4SMSS</v>
      </c>
      <c r="E264">
        <f>INDEX('OLD Mission Enemy Waves'!K:K,MATCH('Enemy Waves'!$A264,'OLD Mission Enemy Waves'!$D:$D,0))</f>
        <v>4</v>
      </c>
      <c r="F264">
        <f>INDEX('OLD Mission Enemy Waves'!L:L,MATCH('Enemy Waves'!$A264,'OLD Mission Enemy Waves'!$D:$D,0))</f>
        <v>5</v>
      </c>
      <c r="G264">
        <f>INDEX('OLD Mission Enemy Waves'!M:M,MATCH('Enemy Waves'!$A264,'OLD Mission Enemy Waves'!$D:$D,0))</f>
        <v>3</v>
      </c>
      <c r="H264">
        <f>INDEX('OLD Mission Enemy Waves'!N:N,MATCH('Enemy Waves'!$A264,'OLD Mission Enemy Waves'!$D:$D,0))</f>
        <v>4112</v>
      </c>
      <c r="I264">
        <f t="shared" si="49"/>
        <v>4</v>
      </c>
      <c r="J264" t="str">
        <f t="array" ref="J264">IFERROR(INDEX(ePool[Enemy ID],MATCH($G264&amp;INDEX($E264:$F264,1,INDEX(Table12[],MATCH($I264,Table12[eCount],0),MATCH(J$1,Table12[#Headers],0)))&amp;INDEX(eClassWave[],MATCH($H264,eClassWave[eClassWave],0),MATCH(J$1,eClassWave[#Headers],0)),ePool[Enemy Group ID]&amp;ePool[AffinityId]&amp;ePool[eClass],0)),"")</f>
        <v>2T_r1_Dark_Blade_e2</v>
      </c>
      <c r="K264" s="21" t="str">
        <f t="shared" si="50"/>
        <v xml:space="preserve">, </v>
      </c>
      <c r="L264" t="str">
        <f t="array" ref="L264">IFERROR(INDEX(ePool[Enemy ID],MATCH($G264&amp;INDEX($E264:$F264,1,INDEX(Table12[],MATCH($I264,Table12[eCount],0),MATCH(L$1,Table12[#Headers],0)))&amp;INDEX(eClassWave[],MATCH($H264,eClassWave[eClassWave],0),MATCH(L$1,eClassWave[#Headers],0)),ePool[Enemy Group ID]&amp;ePool[AffinityId]&amp;ePool[eClass],0)),"")</f>
        <v>3T_r2_Light_Zealot_e2</v>
      </c>
      <c r="M264" s="21" t="str">
        <f t="shared" si="51"/>
        <v xml:space="preserve">, </v>
      </c>
      <c r="N264" t="str">
        <f t="array" ref="N264">IFERROR(INDEX(ePool[Enemy ID],MATCH($G264&amp;INDEX($E264:$F264,1,INDEX(Table12[],MATCH($I264,Table12[eCount],0),MATCH(N$1,Table12[#Headers],0)))&amp;INDEX(eClassWave[],MATCH($H264,eClassWave[eClassWave],0),MATCH(N$1,eClassWave[#Headers],0)),ePool[Enemy Group ID]&amp;ePool[AffinityId]&amp;ePool[eClass],0)),"")</f>
        <v>4T_r1_Light_Telepath_e2</v>
      </c>
      <c r="O264" s="21" t="str">
        <f t="shared" si="52"/>
        <v xml:space="preserve">, </v>
      </c>
      <c r="P264" t="str">
        <f t="array" ref="P264">IFERROR(INDEX(ePool[Enemy ID],MATCH($G264&amp;INDEX($E264:$F264,1,INDEX(Table12[],MATCH($I264,Table12[eCount],0),MATCH(P$1,Table12[#Headers],0)))&amp;INDEX(eClassWave[],MATCH($H264,eClassWave[eClassWave],0),MATCH(P$1,eClassWave[#Headers],0)),ePool[Enemy Group ID]&amp;ePool[AffinityId]&amp;ePool[eClass],0)),"")</f>
        <v>4T_r1_Dark_SoulGuardian_e2</v>
      </c>
      <c r="Q264" s="21" t="str">
        <f t="shared" si="53"/>
        <v/>
      </c>
      <c r="R264" t="str">
        <f t="array" ref="R264">IFERROR(INDEX(ePool[Enemy ID],MATCH($G264&amp;INDEX($E264:$F264,1,INDEX(Table12[],MATCH($I264,Table12[eCount],0),MATCH(R$1,Table12[#Headers],0)))&amp;INDEX(eClassWave[],MATCH($H264,eClassWave[eClassWave],0),MATCH(R$1,eClassWave[#Headers],0)),ePool[Enemy Group ID]&amp;ePool[AffinityId]&amp;ePool[eClass],0)),"")</f>
        <v/>
      </c>
      <c r="S264" t="str">
        <f>IFERROR(INDEX(Table10[Size],MATCH(INDEX(Enemies!$X:$X,MATCH('Enemy Waves'!J264,Enemies!$A:$A,0)),Table10[ID],0)),"")</f>
        <v>S</v>
      </c>
      <c r="U264" t="str">
        <f>IFERROR(INDEX(Table10[Size],MATCH(INDEX(Enemies!$X:$X,MATCH('Enemy Waves'!L264,Enemies!$A:$A,0)),Table10[ID],0)),"")</f>
        <v>M</v>
      </c>
      <c r="W264" t="str">
        <f>IFERROR(INDEX(Table10[Size],MATCH(INDEX(Enemies!$X:$X,MATCH('Enemy Waves'!N264,Enemies!$A:$A,0)),Table10[ID],0)),"")</f>
        <v>S</v>
      </c>
      <c r="Y264" t="str">
        <f>IFERROR(INDEX(Table10[Size],MATCH(INDEX(Enemies!$X:$X,MATCH('Enemy Waves'!P264,Enemies!$A:$A,0)),Table10[ID],0)),"")</f>
        <v>S</v>
      </c>
      <c r="AA264" t="str">
        <f>IFERROR(INDEX(Table10[Size],MATCH(INDEX(Enemies!$X:$X,MATCH('Enemy Waves'!R264,Enemies!$A:$A,0)),Table10[ID],0)),"")</f>
        <v/>
      </c>
      <c r="AB264" s="52" t="str">
        <f>IF(COUNTIF(S264:AA264,"M")&gt;2,"!!!","")&amp;IFERROR(INDEX('OLD Mission Enemy Waves'!A:A,MATCH('Enemy Waves'!A264,'OLD Mission Enemy Waves'!D:D,0)),"--")</f>
        <v>87</v>
      </c>
      <c r="AC264" s="204">
        <v>87</v>
      </c>
      <c r="AD264">
        <v>2</v>
      </c>
      <c r="AE264" t="s">
        <v>14</v>
      </c>
      <c r="AF264" s="205">
        <v>4530872</v>
      </c>
    </row>
    <row r="265" spans="1:32">
      <c r="A265" s="235">
        <v>4530881</v>
      </c>
      <c r="B265" s="1" t="str">
        <f t="shared" si="47"/>
        <v>2T_r1_Dark_Blade_e2, 2T_r1_Light_Valkyrie_e2, 2T_r1_Dark_Blade_e2</v>
      </c>
      <c r="C265" s="60" t="str">
        <f t="shared" si="48"/>
        <v>3SMS</v>
      </c>
      <c r="E265">
        <f>INDEX('OLD Mission Enemy Waves'!K:K,MATCH('Enemy Waves'!$A265,'OLD Mission Enemy Waves'!$D:$D,0))</f>
        <v>4</v>
      </c>
      <c r="F265">
        <f>INDEX('OLD Mission Enemy Waves'!L:L,MATCH('Enemy Waves'!$A265,'OLD Mission Enemy Waves'!$D:$D,0))</f>
        <v>5</v>
      </c>
      <c r="G265">
        <f>INDEX('OLD Mission Enemy Waves'!M:M,MATCH('Enemy Waves'!$A265,'OLD Mission Enemy Waves'!$D:$D,0))</f>
        <v>3</v>
      </c>
      <c r="H265">
        <f>INDEX('OLD Mission Enemy Waves'!N:N,MATCH('Enemy Waves'!$A265,'OLD Mission Enemy Waves'!$D:$D,0))</f>
        <v>3300</v>
      </c>
      <c r="I265">
        <f t="shared" si="49"/>
        <v>3</v>
      </c>
      <c r="J265" t="str">
        <f t="array" ref="J265">IFERROR(INDEX(ePool[Enemy ID],MATCH($G265&amp;INDEX($E265:$F265,1,INDEX(Table12[],MATCH($I265,Table12[eCount],0),MATCH(J$1,Table12[#Headers],0)))&amp;INDEX(eClassWave[],MATCH($H265,eClassWave[eClassWave],0),MATCH(J$1,eClassWave[#Headers],0)),ePool[Enemy Group ID]&amp;ePool[AffinityId]&amp;ePool[eClass],0)),"")</f>
        <v>2T_r1_Dark_Blade_e2</v>
      </c>
      <c r="K265" s="21" t="str">
        <f t="shared" si="50"/>
        <v xml:space="preserve">, </v>
      </c>
      <c r="L265" t="str">
        <f t="array" ref="L265">IFERROR(INDEX(ePool[Enemy ID],MATCH($G265&amp;INDEX($E265:$F265,1,INDEX(Table12[],MATCH($I265,Table12[eCount],0),MATCH(L$1,Table12[#Headers],0)))&amp;INDEX(eClassWave[],MATCH($H265,eClassWave[eClassWave],0),MATCH(L$1,eClassWave[#Headers],0)),ePool[Enemy Group ID]&amp;ePool[AffinityId]&amp;ePool[eClass],0)),"")</f>
        <v>2T_r1_Light_Valkyrie_e2</v>
      </c>
      <c r="M265" s="21" t="str">
        <f t="shared" si="51"/>
        <v xml:space="preserve">, </v>
      </c>
      <c r="N265" t="str">
        <f t="array" ref="N265">IFERROR(INDEX(ePool[Enemy ID],MATCH($G265&amp;INDEX($E265:$F265,1,INDEX(Table12[],MATCH($I265,Table12[eCount],0),MATCH(N$1,Table12[#Headers],0)))&amp;INDEX(eClassWave[],MATCH($H265,eClassWave[eClassWave],0),MATCH(N$1,eClassWave[#Headers],0)),ePool[Enemy Group ID]&amp;ePool[AffinityId]&amp;ePool[eClass],0)),"")</f>
        <v>2T_r1_Dark_Blade_e2</v>
      </c>
      <c r="O265" s="21" t="str">
        <f t="shared" si="52"/>
        <v/>
      </c>
      <c r="P265" t="str">
        <f t="array" ref="P265">IFERROR(INDEX(ePool[Enemy ID],MATCH($G265&amp;INDEX($E265:$F265,1,INDEX(Table12[],MATCH($I265,Table12[eCount],0),MATCH(P$1,Table12[#Headers],0)))&amp;INDEX(eClassWave[],MATCH($H265,eClassWave[eClassWave],0),MATCH(P$1,eClassWave[#Headers],0)),ePool[Enemy Group ID]&amp;ePool[AffinityId]&amp;ePool[eClass],0)),"")</f>
        <v/>
      </c>
      <c r="Q265" s="21" t="str">
        <f t="shared" si="53"/>
        <v/>
      </c>
      <c r="R265" t="str">
        <f t="array" ref="R265">IFERROR(INDEX(ePool[Enemy ID],MATCH($G265&amp;INDEX($E265:$F265,1,INDEX(Table12[],MATCH($I265,Table12[eCount],0),MATCH(R$1,Table12[#Headers],0)))&amp;INDEX(eClassWave[],MATCH($H265,eClassWave[eClassWave],0),MATCH(R$1,eClassWave[#Headers],0)),ePool[Enemy Group ID]&amp;ePool[AffinityId]&amp;ePool[eClass],0)),"")</f>
        <v/>
      </c>
      <c r="S265" t="str">
        <f>IFERROR(INDEX(Table10[Size],MATCH(INDEX(Enemies!$X:$X,MATCH('Enemy Waves'!J265,Enemies!$A:$A,0)),Table10[ID],0)),"")</f>
        <v>S</v>
      </c>
      <c r="U265" t="str">
        <f>IFERROR(INDEX(Table10[Size],MATCH(INDEX(Enemies!$X:$X,MATCH('Enemy Waves'!L265,Enemies!$A:$A,0)),Table10[ID],0)),"")</f>
        <v>M</v>
      </c>
      <c r="W265" t="str">
        <f>IFERROR(INDEX(Table10[Size],MATCH(INDEX(Enemies!$X:$X,MATCH('Enemy Waves'!N265,Enemies!$A:$A,0)),Table10[ID],0)),"")</f>
        <v>S</v>
      </c>
      <c r="Y265" t="str">
        <f>IFERROR(INDEX(Table10[Size],MATCH(INDEX(Enemies!$X:$X,MATCH('Enemy Waves'!P265,Enemies!$A:$A,0)),Table10[ID],0)),"")</f>
        <v/>
      </c>
      <c r="AA265" t="str">
        <f>IFERROR(INDEX(Table10[Size],MATCH(INDEX(Enemies!$X:$X,MATCH('Enemy Waves'!R265,Enemies!$A:$A,0)),Table10[ID],0)),"")</f>
        <v/>
      </c>
      <c r="AB265" s="52" t="str">
        <f>IF(COUNTIF(S265:AA265,"M")&gt;2,"!!!","")&amp;IFERROR(INDEX('OLD Mission Enemy Waves'!A:A,MATCH('Enemy Waves'!A265,'OLD Mission Enemy Waves'!D:D,0)),"--")</f>
        <v>88</v>
      </c>
      <c r="AC265" s="87">
        <v>88</v>
      </c>
      <c r="AD265">
        <v>1</v>
      </c>
      <c r="AE265" t="s">
        <v>14</v>
      </c>
      <c r="AF265" s="205">
        <v>4530881</v>
      </c>
    </row>
    <row r="266" spans="1:32">
      <c r="A266" s="235">
        <v>4530882</v>
      </c>
      <c r="B266" s="1" t="str">
        <f t="shared" si="47"/>
        <v>2T_r1_Dark_Blade_e2, 4T_r1_Light_Telepath_e2, 4T_r1_Light_Telepath_e2, 2T_r1_Dark_Blade_e2</v>
      </c>
      <c r="C266" s="60" t="str">
        <f t="shared" si="48"/>
        <v>4SSSS</v>
      </c>
      <c r="E266">
        <f>INDEX('OLD Mission Enemy Waves'!K:K,MATCH('Enemy Waves'!$A266,'OLD Mission Enemy Waves'!$D:$D,0))</f>
        <v>4</v>
      </c>
      <c r="F266">
        <f>INDEX('OLD Mission Enemy Waves'!L:L,MATCH('Enemy Waves'!$A266,'OLD Mission Enemy Waves'!$D:$D,0))</f>
        <v>5</v>
      </c>
      <c r="G266">
        <f>INDEX('OLD Mission Enemy Waves'!M:M,MATCH('Enemy Waves'!$A266,'OLD Mission Enemy Waves'!$D:$D,0))</f>
        <v>3</v>
      </c>
      <c r="H266">
        <f>INDEX('OLD Mission Enemy Waves'!N:N,MATCH('Enemy Waves'!$A266,'OLD Mission Enemy Waves'!$D:$D,0))</f>
        <v>4202</v>
      </c>
      <c r="I266">
        <f t="shared" si="49"/>
        <v>4</v>
      </c>
      <c r="J266" t="str">
        <f t="array" ref="J266">IFERROR(INDEX(ePool[Enemy ID],MATCH($G266&amp;INDEX($E266:$F266,1,INDEX(Table12[],MATCH($I266,Table12[eCount],0),MATCH(J$1,Table12[#Headers],0)))&amp;INDEX(eClassWave[],MATCH($H266,eClassWave[eClassWave],0),MATCH(J$1,eClassWave[#Headers],0)),ePool[Enemy Group ID]&amp;ePool[AffinityId]&amp;ePool[eClass],0)),"")</f>
        <v>2T_r1_Dark_Blade_e2</v>
      </c>
      <c r="K266" s="21" t="str">
        <f t="shared" si="50"/>
        <v xml:space="preserve">, </v>
      </c>
      <c r="L266" t="str">
        <f t="array" ref="L266">IFERROR(INDEX(ePool[Enemy ID],MATCH($G266&amp;INDEX($E266:$F266,1,INDEX(Table12[],MATCH($I266,Table12[eCount],0),MATCH(L$1,Table12[#Headers],0)))&amp;INDEX(eClassWave[],MATCH($H266,eClassWave[eClassWave],0),MATCH(L$1,eClassWave[#Headers],0)),ePool[Enemy Group ID]&amp;ePool[AffinityId]&amp;ePool[eClass],0)),"")</f>
        <v>4T_r1_Light_Telepath_e2</v>
      </c>
      <c r="M266" s="21" t="str">
        <f t="shared" si="51"/>
        <v xml:space="preserve">, </v>
      </c>
      <c r="N266" t="str">
        <f t="array" ref="N266">IFERROR(INDEX(ePool[Enemy ID],MATCH($G266&amp;INDEX($E266:$F266,1,INDEX(Table12[],MATCH($I266,Table12[eCount],0),MATCH(N$1,Table12[#Headers],0)))&amp;INDEX(eClassWave[],MATCH($H266,eClassWave[eClassWave],0),MATCH(N$1,eClassWave[#Headers],0)),ePool[Enemy Group ID]&amp;ePool[AffinityId]&amp;ePool[eClass],0)),"")</f>
        <v>4T_r1_Light_Telepath_e2</v>
      </c>
      <c r="O266" s="21" t="str">
        <f t="shared" si="52"/>
        <v xml:space="preserve">, </v>
      </c>
      <c r="P266" t="str">
        <f t="array" ref="P266">IFERROR(INDEX(ePool[Enemy ID],MATCH($G266&amp;INDEX($E266:$F266,1,INDEX(Table12[],MATCH($I266,Table12[eCount],0),MATCH(P$1,Table12[#Headers],0)))&amp;INDEX(eClassWave[],MATCH($H266,eClassWave[eClassWave],0),MATCH(P$1,eClassWave[#Headers],0)),ePool[Enemy Group ID]&amp;ePool[AffinityId]&amp;ePool[eClass],0)),"")</f>
        <v>2T_r1_Dark_Blade_e2</v>
      </c>
      <c r="Q266" s="21" t="str">
        <f t="shared" si="53"/>
        <v/>
      </c>
      <c r="R266" t="str">
        <f t="array" ref="R266">IFERROR(INDEX(ePool[Enemy ID],MATCH($G266&amp;INDEX($E266:$F266,1,INDEX(Table12[],MATCH($I266,Table12[eCount],0),MATCH(R$1,Table12[#Headers],0)))&amp;INDEX(eClassWave[],MATCH($H266,eClassWave[eClassWave],0),MATCH(R$1,eClassWave[#Headers],0)),ePool[Enemy Group ID]&amp;ePool[AffinityId]&amp;ePool[eClass],0)),"")</f>
        <v/>
      </c>
      <c r="S266" t="str">
        <f>IFERROR(INDEX(Table10[Size],MATCH(INDEX(Enemies!$X:$X,MATCH('Enemy Waves'!J266,Enemies!$A:$A,0)),Table10[ID],0)),"")</f>
        <v>S</v>
      </c>
      <c r="U266" t="str">
        <f>IFERROR(INDEX(Table10[Size],MATCH(INDEX(Enemies!$X:$X,MATCH('Enemy Waves'!L266,Enemies!$A:$A,0)),Table10[ID],0)),"")</f>
        <v>S</v>
      </c>
      <c r="W266" t="str">
        <f>IFERROR(INDEX(Table10[Size],MATCH(INDEX(Enemies!$X:$X,MATCH('Enemy Waves'!N266,Enemies!$A:$A,0)),Table10[ID],0)),"")</f>
        <v>S</v>
      </c>
      <c r="Y266" t="str">
        <f>IFERROR(INDEX(Table10[Size],MATCH(INDEX(Enemies!$X:$X,MATCH('Enemy Waves'!P266,Enemies!$A:$A,0)),Table10[ID],0)),"")</f>
        <v>S</v>
      </c>
      <c r="AA266" t="str">
        <f>IFERROR(INDEX(Table10[Size],MATCH(INDEX(Enemies!$X:$X,MATCH('Enemy Waves'!R266,Enemies!$A:$A,0)),Table10[ID],0)),"")</f>
        <v/>
      </c>
      <c r="AB266" s="52" t="str">
        <f>IF(COUNTIF(S266:AA266,"M")&gt;2,"!!!","")&amp;IFERROR(INDEX('OLD Mission Enemy Waves'!A:A,MATCH('Enemy Waves'!A266,'OLD Mission Enemy Waves'!D:D,0)),"--")</f>
        <v>88</v>
      </c>
      <c r="AC266" s="204">
        <v>88</v>
      </c>
      <c r="AD266">
        <v>2</v>
      </c>
      <c r="AE266" t="s">
        <v>14</v>
      </c>
      <c r="AF266" s="205">
        <v>4530882</v>
      </c>
    </row>
    <row r="267" spans="1:32">
      <c r="A267" s="235">
        <v>4530883</v>
      </c>
      <c r="B267" s="1" t="str">
        <f t="shared" si="47"/>
        <v>2T_r1_Light_Valkyrie_e2, 3T_r2_Light_Zealot_e2</v>
      </c>
      <c r="C267" s="60" t="str">
        <f t="shared" si="48"/>
        <v>2MM</v>
      </c>
      <c r="E267">
        <f>INDEX('OLD Mission Enemy Waves'!K:K,MATCH('Enemy Waves'!$A267,'OLD Mission Enemy Waves'!$D:$D,0))</f>
        <v>4</v>
      </c>
      <c r="F267">
        <f>INDEX('OLD Mission Enemy Waves'!L:L,MATCH('Enemy Waves'!$A267,'OLD Mission Enemy Waves'!$D:$D,0))</f>
        <v>5</v>
      </c>
      <c r="G267">
        <f>INDEX('OLD Mission Enemy Waves'!M:M,MATCH('Enemy Waves'!$A267,'OLD Mission Enemy Waves'!$D:$D,0))</f>
        <v>3</v>
      </c>
      <c r="H267">
        <f>INDEX('OLD Mission Enemy Waves'!N:N,MATCH('Enemy Waves'!$A267,'OLD Mission Enemy Waves'!$D:$D,0))</f>
        <v>2110</v>
      </c>
      <c r="I267">
        <f t="shared" si="49"/>
        <v>2</v>
      </c>
      <c r="J267" t="str">
        <f t="array" ref="J267">IFERROR(INDEX(ePool[Enemy ID],MATCH($G267&amp;INDEX($E267:$F267,1,INDEX(Table12[],MATCH($I267,Table12[eCount],0),MATCH(J$1,Table12[#Headers],0)))&amp;INDEX(eClassWave[],MATCH($H267,eClassWave[eClassWave],0),MATCH(J$1,eClassWave[#Headers],0)),ePool[Enemy Group ID]&amp;ePool[AffinityId]&amp;ePool[eClass],0)),"")</f>
        <v>2T_r1_Light_Valkyrie_e2</v>
      </c>
      <c r="K267" s="21" t="str">
        <f t="shared" si="50"/>
        <v xml:space="preserve">, </v>
      </c>
      <c r="L267" t="str">
        <f t="array" ref="L267">IFERROR(INDEX(ePool[Enemy ID],MATCH($G267&amp;INDEX($E267:$F267,1,INDEX(Table12[],MATCH($I267,Table12[eCount],0),MATCH(L$1,Table12[#Headers],0)))&amp;INDEX(eClassWave[],MATCH($H267,eClassWave[eClassWave],0),MATCH(L$1,eClassWave[#Headers],0)),ePool[Enemy Group ID]&amp;ePool[AffinityId]&amp;ePool[eClass],0)),"")</f>
        <v>3T_r2_Light_Zealot_e2</v>
      </c>
      <c r="M267" s="21" t="str">
        <f t="shared" si="51"/>
        <v/>
      </c>
      <c r="N267" t="str">
        <f t="array" ref="N267">IFERROR(INDEX(ePool[Enemy ID],MATCH($G267&amp;INDEX($E267:$F267,1,INDEX(Table12[],MATCH($I267,Table12[eCount],0),MATCH(N$1,Table12[#Headers],0)))&amp;INDEX(eClassWave[],MATCH($H267,eClassWave[eClassWave],0),MATCH(N$1,eClassWave[#Headers],0)),ePool[Enemy Group ID]&amp;ePool[AffinityId]&amp;ePool[eClass],0)),"")</f>
        <v/>
      </c>
      <c r="O267" s="21" t="str">
        <f t="shared" si="52"/>
        <v/>
      </c>
      <c r="P267" t="str">
        <f t="array" ref="P267">IFERROR(INDEX(ePool[Enemy ID],MATCH($G267&amp;INDEX($E267:$F267,1,INDEX(Table12[],MATCH($I267,Table12[eCount],0),MATCH(P$1,Table12[#Headers],0)))&amp;INDEX(eClassWave[],MATCH($H267,eClassWave[eClassWave],0),MATCH(P$1,eClassWave[#Headers],0)),ePool[Enemy Group ID]&amp;ePool[AffinityId]&amp;ePool[eClass],0)),"")</f>
        <v/>
      </c>
      <c r="Q267" s="21" t="str">
        <f t="shared" si="53"/>
        <v/>
      </c>
      <c r="R267" t="str">
        <f t="array" ref="R267">IFERROR(INDEX(ePool[Enemy ID],MATCH($G267&amp;INDEX($E267:$F267,1,INDEX(Table12[],MATCH($I267,Table12[eCount],0),MATCH(R$1,Table12[#Headers],0)))&amp;INDEX(eClassWave[],MATCH($H267,eClassWave[eClassWave],0),MATCH(R$1,eClassWave[#Headers],0)),ePool[Enemy Group ID]&amp;ePool[AffinityId]&amp;ePool[eClass],0)),"")</f>
        <v/>
      </c>
      <c r="S267" t="str">
        <f>IFERROR(INDEX(Table10[Size],MATCH(INDEX(Enemies!$X:$X,MATCH('Enemy Waves'!J267,Enemies!$A:$A,0)),Table10[ID],0)),"")</f>
        <v>M</v>
      </c>
      <c r="U267" t="str">
        <f>IFERROR(INDEX(Table10[Size],MATCH(INDEX(Enemies!$X:$X,MATCH('Enemy Waves'!L267,Enemies!$A:$A,0)),Table10[ID],0)),"")</f>
        <v>M</v>
      </c>
      <c r="W267" t="str">
        <f>IFERROR(INDEX(Table10[Size],MATCH(INDEX(Enemies!$X:$X,MATCH('Enemy Waves'!N267,Enemies!$A:$A,0)),Table10[ID],0)),"")</f>
        <v/>
      </c>
      <c r="Y267" t="str">
        <f>IFERROR(INDEX(Table10[Size],MATCH(INDEX(Enemies!$X:$X,MATCH('Enemy Waves'!P267,Enemies!$A:$A,0)),Table10[ID],0)),"")</f>
        <v/>
      </c>
      <c r="AA267" t="str">
        <f>IFERROR(INDEX(Table10[Size],MATCH(INDEX(Enemies!$X:$X,MATCH('Enemy Waves'!R267,Enemies!$A:$A,0)),Table10[ID],0)),"")</f>
        <v/>
      </c>
      <c r="AB267" s="52" t="str">
        <f>IF(COUNTIF(S267:AA267,"M")&gt;2,"!!!","")&amp;IFERROR(INDEX('OLD Mission Enemy Waves'!A:A,MATCH('Enemy Waves'!A267,'OLD Mission Enemy Waves'!D:D,0)),"--")</f>
        <v>88</v>
      </c>
      <c r="AC267" s="204">
        <v>88</v>
      </c>
      <c r="AD267">
        <v>3</v>
      </c>
      <c r="AE267" t="s">
        <v>14</v>
      </c>
      <c r="AF267" s="205">
        <v>4530883</v>
      </c>
    </row>
    <row r="268" spans="1:32">
      <c r="A268" s="235">
        <v>4530891</v>
      </c>
      <c r="B268" s="1" t="str">
        <f t="shared" si="47"/>
        <v>2T_r1_Dark_Blade_e2, 4T_r1_Light_Telepath_e2, 2T_r1_Dark_Blade_e2</v>
      </c>
      <c r="C268" s="60" t="str">
        <f t="shared" si="48"/>
        <v>3SSS</v>
      </c>
      <c r="E268">
        <f>INDEX('OLD Mission Enemy Waves'!K:K,MATCH('Enemy Waves'!$A268,'OLD Mission Enemy Waves'!$D:$D,0))</f>
        <v>4</v>
      </c>
      <c r="F268">
        <f>INDEX('OLD Mission Enemy Waves'!L:L,MATCH('Enemy Waves'!$A268,'OLD Mission Enemy Waves'!$D:$D,0))</f>
        <v>5</v>
      </c>
      <c r="G268">
        <f>INDEX('OLD Mission Enemy Waves'!M:M,MATCH('Enemy Waves'!$A268,'OLD Mission Enemy Waves'!$D:$D,0))</f>
        <v>3</v>
      </c>
      <c r="H268">
        <f>INDEX('OLD Mission Enemy Waves'!N:N,MATCH('Enemy Waves'!$A268,'OLD Mission Enemy Waves'!$D:$D,0))</f>
        <v>3201</v>
      </c>
      <c r="I268">
        <f t="shared" si="49"/>
        <v>3</v>
      </c>
      <c r="J268" t="str">
        <f t="array" ref="J268">IFERROR(INDEX(ePool[Enemy ID],MATCH($G268&amp;INDEX($E268:$F268,1,INDEX(Table12[],MATCH($I268,Table12[eCount],0),MATCH(J$1,Table12[#Headers],0)))&amp;INDEX(eClassWave[],MATCH($H268,eClassWave[eClassWave],0),MATCH(J$1,eClassWave[#Headers],0)),ePool[Enemy Group ID]&amp;ePool[AffinityId]&amp;ePool[eClass],0)),"")</f>
        <v>2T_r1_Dark_Blade_e2</v>
      </c>
      <c r="K268" s="21" t="str">
        <f t="shared" si="50"/>
        <v xml:space="preserve">, </v>
      </c>
      <c r="L268" t="str">
        <f t="array" ref="L268">IFERROR(INDEX(ePool[Enemy ID],MATCH($G268&amp;INDEX($E268:$F268,1,INDEX(Table12[],MATCH($I268,Table12[eCount],0),MATCH(L$1,Table12[#Headers],0)))&amp;INDEX(eClassWave[],MATCH($H268,eClassWave[eClassWave],0),MATCH(L$1,eClassWave[#Headers],0)),ePool[Enemy Group ID]&amp;ePool[AffinityId]&amp;ePool[eClass],0)),"")</f>
        <v>4T_r1_Light_Telepath_e2</v>
      </c>
      <c r="M268" s="21" t="str">
        <f t="shared" si="51"/>
        <v xml:space="preserve">, </v>
      </c>
      <c r="N268" t="str">
        <f t="array" ref="N268">IFERROR(INDEX(ePool[Enemy ID],MATCH($G268&amp;INDEX($E268:$F268,1,INDEX(Table12[],MATCH($I268,Table12[eCount],0),MATCH(N$1,Table12[#Headers],0)))&amp;INDEX(eClassWave[],MATCH($H268,eClassWave[eClassWave],0),MATCH(N$1,eClassWave[#Headers],0)),ePool[Enemy Group ID]&amp;ePool[AffinityId]&amp;ePool[eClass],0)),"")</f>
        <v>2T_r1_Dark_Blade_e2</v>
      </c>
      <c r="O268" s="21" t="str">
        <f t="shared" si="52"/>
        <v/>
      </c>
      <c r="P268" t="str">
        <f t="array" ref="P268">IFERROR(INDEX(ePool[Enemy ID],MATCH($G268&amp;INDEX($E268:$F268,1,INDEX(Table12[],MATCH($I268,Table12[eCount],0),MATCH(P$1,Table12[#Headers],0)))&amp;INDEX(eClassWave[],MATCH($H268,eClassWave[eClassWave],0),MATCH(P$1,eClassWave[#Headers],0)),ePool[Enemy Group ID]&amp;ePool[AffinityId]&amp;ePool[eClass],0)),"")</f>
        <v/>
      </c>
      <c r="Q268" s="21" t="str">
        <f t="shared" si="53"/>
        <v/>
      </c>
      <c r="R268" t="str">
        <f t="array" ref="R268">IFERROR(INDEX(ePool[Enemy ID],MATCH($G268&amp;INDEX($E268:$F268,1,INDEX(Table12[],MATCH($I268,Table12[eCount],0),MATCH(R$1,Table12[#Headers],0)))&amp;INDEX(eClassWave[],MATCH($H268,eClassWave[eClassWave],0),MATCH(R$1,eClassWave[#Headers],0)),ePool[Enemy Group ID]&amp;ePool[AffinityId]&amp;ePool[eClass],0)),"")</f>
        <v/>
      </c>
      <c r="S268" t="str">
        <f>IFERROR(INDEX(Table10[Size],MATCH(INDEX(Enemies!$X:$X,MATCH('Enemy Waves'!J268,Enemies!$A:$A,0)),Table10[ID],0)),"")</f>
        <v>S</v>
      </c>
      <c r="U268" t="str">
        <f>IFERROR(INDEX(Table10[Size],MATCH(INDEX(Enemies!$X:$X,MATCH('Enemy Waves'!L268,Enemies!$A:$A,0)),Table10[ID],0)),"")</f>
        <v>S</v>
      </c>
      <c r="W268" t="str">
        <f>IFERROR(INDEX(Table10[Size],MATCH(INDEX(Enemies!$X:$X,MATCH('Enemy Waves'!N268,Enemies!$A:$A,0)),Table10[ID],0)),"")</f>
        <v>S</v>
      </c>
      <c r="Y268" t="str">
        <f>IFERROR(INDEX(Table10[Size],MATCH(INDEX(Enemies!$X:$X,MATCH('Enemy Waves'!P268,Enemies!$A:$A,0)),Table10[ID],0)),"")</f>
        <v/>
      </c>
      <c r="AA268" t="str">
        <f>IFERROR(INDEX(Table10[Size],MATCH(INDEX(Enemies!$X:$X,MATCH('Enemy Waves'!R268,Enemies!$A:$A,0)),Table10[ID],0)),"")</f>
        <v/>
      </c>
      <c r="AB268" s="52" t="str">
        <f>IF(COUNTIF(S268:AA268,"M")&gt;2,"!!!","")&amp;IFERROR(INDEX('OLD Mission Enemy Waves'!A:A,MATCH('Enemy Waves'!A268,'OLD Mission Enemy Waves'!D:D,0)),"--")</f>
        <v>89</v>
      </c>
      <c r="AC268" s="87">
        <v>89</v>
      </c>
      <c r="AD268">
        <v>1</v>
      </c>
      <c r="AE268" t="s">
        <v>14</v>
      </c>
      <c r="AF268" s="205">
        <v>4530891</v>
      </c>
    </row>
    <row r="269" spans="1:32">
      <c r="A269" s="235">
        <v>4530892</v>
      </c>
      <c r="B269" s="1" t="str">
        <f t="shared" si="47"/>
        <v>2T_r1_Light_Valkyrie_e2, 2T_r1_Light_Valkyrie_e2</v>
      </c>
      <c r="C269" s="60" t="str">
        <f t="shared" si="48"/>
        <v>2MM</v>
      </c>
      <c r="E269">
        <f>INDEX('OLD Mission Enemy Waves'!K:K,MATCH('Enemy Waves'!$A269,'OLD Mission Enemy Waves'!$D:$D,0))</f>
        <v>4</v>
      </c>
      <c r="F269">
        <f>INDEX('OLD Mission Enemy Waves'!L:L,MATCH('Enemy Waves'!$A269,'OLD Mission Enemy Waves'!$D:$D,0))</f>
        <v>5</v>
      </c>
      <c r="G269">
        <f>INDEX('OLD Mission Enemy Waves'!M:M,MATCH('Enemy Waves'!$A269,'OLD Mission Enemy Waves'!$D:$D,0))</f>
        <v>3</v>
      </c>
      <c r="H269">
        <f>INDEX('OLD Mission Enemy Waves'!N:N,MATCH('Enemy Waves'!$A269,'OLD Mission Enemy Waves'!$D:$D,0))</f>
        <v>2200</v>
      </c>
      <c r="I269">
        <f t="shared" si="49"/>
        <v>2</v>
      </c>
      <c r="J269" t="str">
        <f t="array" ref="J269">IFERROR(INDEX(ePool[Enemy ID],MATCH($G269&amp;INDEX($E269:$F269,1,INDEX(Table12[],MATCH($I269,Table12[eCount],0),MATCH(J$1,Table12[#Headers],0)))&amp;INDEX(eClassWave[],MATCH($H269,eClassWave[eClassWave],0),MATCH(J$1,eClassWave[#Headers],0)),ePool[Enemy Group ID]&amp;ePool[AffinityId]&amp;ePool[eClass],0)),"")</f>
        <v>2T_r1_Light_Valkyrie_e2</v>
      </c>
      <c r="K269" s="21" t="str">
        <f t="shared" si="50"/>
        <v xml:space="preserve">, </v>
      </c>
      <c r="L269" t="str">
        <f t="array" ref="L269">IFERROR(INDEX(ePool[Enemy ID],MATCH($G269&amp;INDEX($E269:$F269,1,INDEX(Table12[],MATCH($I269,Table12[eCount],0),MATCH(L$1,Table12[#Headers],0)))&amp;INDEX(eClassWave[],MATCH($H269,eClassWave[eClassWave],0),MATCH(L$1,eClassWave[#Headers],0)),ePool[Enemy Group ID]&amp;ePool[AffinityId]&amp;ePool[eClass],0)),"")</f>
        <v>2T_r1_Light_Valkyrie_e2</v>
      </c>
      <c r="M269" s="21" t="str">
        <f t="shared" si="51"/>
        <v/>
      </c>
      <c r="N269" t="str">
        <f t="array" ref="N269">IFERROR(INDEX(ePool[Enemy ID],MATCH($G269&amp;INDEX($E269:$F269,1,INDEX(Table12[],MATCH($I269,Table12[eCount],0),MATCH(N$1,Table12[#Headers],0)))&amp;INDEX(eClassWave[],MATCH($H269,eClassWave[eClassWave],0),MATCH(N$1,eClassWave[#Headers],0)),ePool[Enemy Group ID]&amp;ePool[AffinityId]&amp;ePool[eClass],0)),"")</f>
        <v/>
      </c>
      <c r="O269" s="21" t="str">
        <f t="shared" si="52"/>
        <v/>
      </c>
      <c r="P269" t="str">
        <f t="array" ref="P269">IFERROR(INDEX(ePool[Enemy ID],MATCH($G269&amp;INDEX($E269:$F269,1,INDEX(Table12[],MATCH($I269,Table12[eCount],0),MATCH(P$1,Table12[#Headers],0)))&amp;INDEX(eClassWave[],MATCH($H269,eClassWave[eClassWave],0),MATCH(P$1,eClassWave[#Headers],0)),ePool[Enemy Group ID]&amp;ePool[AffinityId]&amp;ePool[eClass],0)),"")</f>
        <v/>
      </c>
      <c r="Q269" s="21" t="str">
        <f t="shared" si="53"/>
        <v/>
      </c>
      <c r="R269" t="str">
        <f t="array" ref="R269">IFERROR(INDEX(ePool[Enemy ID],MATCH($G269&amp;INDEX($E269:$F269,1,INDEX(Table12[],MATCH($I269,Table12[eCount],0),MATCH(R$1,Table12[#Headers],0)))&amp;INDEX(eClassWave[],MATCH($H269,eClassWave[eClassWave],0),MATCH(R$1,eClassWave[#Headers],0)),ePool[Enemy Group ID]&amp;ePool[AffinityId]&amp;ePool[eClass],0)),"")</f>
        <v/>
      </c>
      <c r="S269" t="str">
        <f>IFERROR(INDEX(Table10[Size],MATCH(INDEX(Enemies!$X:$X,MATCH('Enemy Waves'!J269,Enemies!$A:$A,0)),Table10[ID],0)),"")</f>
        <v>M</v>
      </c>
      <c r="U269" t="str">
        <f>IFERROR(INDEX(Table10[Size],MATCH(INDEX(Enemies!$X:$X,MATCH('Enemy Waves'!L269,Enemies!$A:$A,0)),Table10[ID],0)),"")</f>
        <v>M</v>
      </c>
      <c r="W269" t="str">
        <f>IFERROR(INDEX(Table10[Size],MATCH(INDEX(Enemies!$X:$X,MATCH('Enemy Waves'!N269,Enemies!$A:$A,0)),Table10[ID],0)),"")</f>
        <v/>
      </c>
      <c r="Y269" t="str">
        <f>IFERROR(INDEX(Table10[Size],MATCH(INDEX(Enemies!$X:$X,MATCH('Enemy Waves'!P269,Enemies!$A:$A,0)),Table10[ID],0)),"")</f>
        <v/>
      </c>
      <c r="AA269" t="str">
        <f>IFERROR(INDEX(Table10[Size],MATCH(INDEX(Enemies!$X:$X,MATCH('Enemy Waves'!R269,Enemies!$A:$A,0)),Table10[ID],0)),"")</f>
        <v/>
      </c>
      <c r="AB269" s="52" t="str">
        <f>IF(COUNTIF(S269:AA269,"M")&gt;2,"!!!","")&amp;IFERROR(INDEX('OLD Mission Enemy Waves'!A:A,MATCH('Enemy Waves'!A269,'OLD Mission Enemy Waves'!D:D,0)),"--")</f>
        <v>89</v>
      </c>
      <c r="AC269" s="204">
        <v>89</v>
      </c>
      <c r="AD269">
        <v>2</v>
      </c>
      <c r="AE269" t="s">
        <v>14</v>
      </c>
      <c r="AF269" s="205">
        <v>4530892</v>
      </c>
    </row>
    <row r="270" spans="1:32">
      <c r="A270" s="235">
        <v>4530893</v>
      </c>
      <c r="B270" s="1" t="str">
        <f t="shared" si="47"/>
        <v>2T_r1_Dark_Blade_e2, 3T_r2_Light_Zealot_e2, 2T_r1_Dark_Blade_e2</v>
      </c>
      <c r="C270" s="60" t="str">
        <f t="shared" si="48"/>
        <v>3SMS</v>
      </c>
      <c r="E270">
        <f>INDEX('OLD Mission Enemy Waves'!K:K,MATCH('Enemy Waves'!$A270,'OLD Mission Enemy Waves'!$D:$D,0))</f>
        <v>4</v>
      </c>
      <c r="F270">
        <f>INDEX('OLD Mission Enemy Waves'!L:L,MATCH('Enemy Waves'!$A270,'OLD Mission Enemy Waves'!$D:$D,0))</f>
        <v>5</v>
      </c>
      <c r="G270">
        <f>INDEX('OLD Mission Enemy Waves'!M:M,MATCH('Enemy Waves'!$A270,'OLD Mission Enemy Waves'!$D:$D,0))</f>
        <v>3</v>
      </c>
      <c r="H270">
        <f>INDEX('OLD Mission Enemy Waves'!N:N,MATCH('Enemy Waves'!$A270,'OLD Mission Enemy Waves'!$D:$D,0))</f>
        <v>3210</v>
      </c>
      <c r="I270">
        <f t="shared" si="49"/>
        <v>3</v>
      </c>
      <c r="J270" t="str">
        <f t="array" ref="J270">IFERROR(INDEX(ePool[Enemy ID],MATCH($G270&amp;INDEX($E270:$F270,1,INDEX(Table12[],MATCH($I270,Table12[eCount],0),MATCH(J$1,Table12[#Headers],0)))&amp;INDEX(eClassWave[],MATCH($H270,eClassWave[eClassWave],0),MATCH(J$1,eClassWave[#Headers],0)),ePool[Enemy Group ID]&amp;ePool[AffinityId]&amp;ePool[eClass],0)),"")</f>
        <v>2T_r1_Dark_Blade_e2</v>
      </c>
      <c r="K270" s="21" t="str">
        <f t="shared" si="50"/>
        <v xml:space="preserve">, </v>
      </c>
      <c r="L270" t="str">
        <f t="array" ref="L270">IFERROR(INDEX(ePool[Enemy ID],MATCH($G270&amp;INDEX($E270:$F270,1,INDEX(Table12[],MATCH($I270,Table12[eCount],0),MATCH(L$1,Table12[#Headers],0)))&amp;INDEX(eClassWave[],MATCH($H270,eClassWave[eClassWave],0),MATCH(L$1,eClassWave[#Headers],0)),ePool[Enemy Group ID]&amp;ePool[AffinityId]&amp;ePool[eClass],0)),"")</f>
        <v>3T_r2_Light_Zealot_e2</v>
      </c>
      <c r="M270" s="21" t="str">
        <f t="shared" si="51"/>
        <v xml:space="preserve">, </v>
      </c>
      <c r="N270" t="str">
        <f t="array" ref="N270">IFERROR(INDEX(ePool[Enemy ID],MATCH($G270&amp;INDEX($E270:$F270,1,INDEX(Table12[],MATCH($I270,Table12[eCount],0),MATCH(N$1,Table12[#Headers],0)))&amp;INDEX(eClassWave[],MATCH($H270,eClassWave[eClassWave],0),MATCH(N$1,eClassWave[#Headers],0)),ePool[Enemy Group ID]&amp;ePool[AffinityId]&amp;ePool[eClass],0)),"")</f>
        <v>2T_r1_Dark_Blade_e2</v>
      </c>
      <c r="O270" s="21" t="str">
        <f t="shared" si="52"/>
        <v/>
      </c>
      <c r="P270" t="str">
        <f t="array" ref="P270">IFERROR(INDEX(ePool[Enemy ID],MATCH($G270&amp;INDEX($E270:$F270,1,INDEX(Table12[],MATCH($I270,Table12[eCount],0),MATCH(P$1,Table12[#Headers],0)))&amp;INDEX(eClassWave[],MATCH($H270,eClassWave[eClassWave],0),MATCH(P$1,eClassWave[#Headers],0)),ePool[Enemy Group ID]&amp;ePool[AffinityId]&amp;ePool[eClass],0)),"")</f>
        <v/>
      </c>
      <c r="Q270" s="21" t="str">
        <f t="shared" si="53"/>
        <v/>
      </c>
      <c r="R270" t="str">
        <f t="array" ref="R270">IFERROR(INDEX(ePool[Enemy ID],MATCH($G270&amp;INDEX($E270:$F270,1,INDEX(Table12[],MATCH($I270,Table12[eCount],0),MATCH(R$1,Table12[#Headers],0)))&amp;INDEX(eClassWave[],MATCH($H270,eClassWave[eClassWave],0),MATCH(R$1,eClassWave[#Headers],0)),ePool[Enemy Group ID]&amp;ePool[AffinityId]&amp;ePool[eClass],0)),"")</f>
        <v/>
      </c>
      <c r="S270" t="str">
        <f>IFERROR(INDEX(Table10[Size],MATCH(INDEX(Enemies!$X:$X,MATCH('Enemy Waves'!J270,Enemies!$A:$A,0)),Table10[ID],0)),"")</f>
        <v>S</v>
      </c>
      <c r="U270" t="str">
        <f>IFERROR(INDEX(Table10[Size],MATCH(INDEX(Enemies!$X:$X,MATCH('Enemy Waves'!L270,Enemies!$A:$A,0)),Table10[ID],0)),"")</f>
        <v>M</v>
      </c>
      <c r="W270" t="str">
        <f>IFERROR(INDEX(Table10[Size],MATCH(INDEX(Enemies!$X:$X,MATCH('Enemy Waves'!N270,Enemies!$A:$A,0)),Table10[ID],0)),"")</f>
        <v>S</v>
      </c>
      <c r="Y270" t="str">
        <f>IFERROR(INDEX(Table10[Size],MATCH(INDEX(Enemies!$X:$X,MATCH('Enemy Waves'!P270,Enemies!$A:$A,0)),Table10[ID],0)),"")</f>
        <v/>
      </c>
      <c r="AA270" t="str">
        <f>IFERROR(INDEX(Table10[Size],MATCH(INDEX(Enemies!$X:$X,MATCH('Enemy Waves'!R270,Enemies!$A:$A,0)),Table10[ID],0)),"")</f>
        <v/>
      </c>
      <c r="AB270" s="52" t="str">
        <f>IF(COUNTIF(S270:AA270,"M")&gt;2,"!!!","")&amp;IFERROR(INDEX('OLD Mission Enemy Waves'!A:A,MATCH('Enemy Waves'!A270,'OLD Mission Enemy Waves'!D:D,0)),"--")</f>
        <v>89</v>
      </c>
      <c r="AC270" s="204">
        <v>89</v>
      </c>
      <c r="AD270">
        <v>3</v>
      </c>
      <c r="AE270" t="s">
        <v>14</v>
      </c>
      <c r="AF270" s="205">
        <v>4530893</v>
      </c>
    </row>
    <row r="271" spans="1:32">
      <c r="A271" s="235">
        <v>4530894</v>
      </c>
      <c r="B271" s="1" t="str">
        <f t="shared" si="47"/>
        <v>3T_r2_Light_Zealot_e2, 4T_r1_Light_Telepath_e2</v>
      </c>
      <c r="C271" s="60" t="str">
        <f t="shared" si="48"/>
        <v>2MS</v>
      </c>
      <c r="E271">
        <f>INDEX('OLD Mission Enemy Waves'!K:K,MATCH('Enemy Waves'!$A271,'OLD Mission Enemy Waves'!$D:$D,0))</f>
        <v>4</v>
      </c>
      <c r="F271">
        <f>INDEX('OLD Mission Enemy Waves'!L:L,MATCH('Enemy Waves'!$A271,'OLD Mission Enemy Waves'!$D:$D,0))</f>
        <v>5</v>
      </c>
      <c r="G271">
        <f>INDEX('OLD Mission Enemy Waves'!M:M,MATCH('Enemy Waves'!$A271,'OLD Mission Enemy Waves'!$D:$D,0))</f>
        <v>3</v>
      </c>
      <c r="H271">
        <f>INDEX('OLD Mission Enemy Waves'!N:N,MATCH('Enemy Waves'!$A271,'OLD Mission Enemy Waves'!$D:$D,0))</f>
        <v>2011</v>
      </c>
      <c r="I271">
        <f t="shared" si="49"/>
        <v>2</v>
      </c>
      <c r="J271" t="str">
        <f t="array" ref="J271">IFERROR(INDEX(ePool[Enemy ID],MATCH($G271&amp;INDEX($E271:$F271,1,INDEX(Table12[],MATCH($I271,Table12[eCount],0),MATCH(J$1,Table12[#Headers],0)))&amp;INDEX(eClassWave[],MATCH($H271,eClassWave[eClassWave],0),MATCH(J$1,eClassWave[#Headers],0)),ePool[Enemy Group ID]&amp;ePool[AffinityId]&amp;ePool[eClass],0)),"")</f>
        <v>3T_r2_Light_Zealot_e2</v>
      </c>
      <c r="K271" s="21" t="str">
        <f t="shared" si="50"/>
        <v xml:space="preserve">, </v>
      </c>
      <c r="L271" t="str">
        <f t="array" ref="L271">IFERROR(INDEX(ePool[Enemy ID],MATCH($G271&amp;INDEX($E271:$F271,1,INDEX(Table12[],MATCH($I271,Table12[eCount],0),MATCH(L$1,Table12[#Headers],0)))&amp;INDEX(eClassWave[],MATCH($H271,eClassWave[eClassWave],0),MATCH(L$1,eClassWave[#Headers],0)),ePool[Enemy Group ID]&amp;ePool[AffinityId]&amp;ePool[eClass],0)),"")</f>
        <v>4T_r1_Light_Telepath_e2</v>
      </c>
      <c r="M271" s="21" t="str">
        <f t="shared" si="51"/>
        <v/>
      </c>
      <c r="N271" t="str">
        <f t="array" ref="N271">IFERROR(INDEX(ePool[Enemy ID],MATCH($G271&amp;INDEX($E271:$F271,1,INDEX(Table12[],MATCH($I271,Table12[eCount],0),MATCH(N$1,Table12[#Headers],0)))&amp;INDEX(eClassWave[],MATCH($H271,eClassWave[eClassWave],0),MATCH(N$1,eClassWave[#Headers],0)),ePool[Enemy Group ID]&amp;ePool[AffinityId]&amp;ePool[eClass],0)),"")</f>
        <v/>
      </c>
      <c r="O271" s="21" t="str">
        <f t="shared" si="52"/>
        <v/>
      </c>
      <c r="P271" t="str">
        <f t="array" ref="P271">IFERROR(INDEX(ePool[Enemy ID],MATCH($G271&amp;INDEX($E271:$F271,1,INDEX(Table12[],MATCH($I271,Table12[eCount],0),MATCH(P$1,Table12[#Headers],0)))&amp;INDEX(eClassWave[],MATCH($H271,eClassWave[eClassWave],0),MATCH(P$1,eClassWave[#Headers],0)),ePool[Enemy Group ID]&amp;ePool[AffinityId]&amp;ePool[eClass],0)),"")</f>
        <v/>
      </c>
      <c r="Q271" s="21" t="str">
        <f t="shared" si="53"/>
        <v/>
      </c>
      <c r="R271" t="str">
        <f t="array" ref="R271">IFERROR(INDEX(ePool[Enemy ID],MATCH($G271&amp;INDEX($E271:$F271,1,INDEX(Table12[],MATCH($I271,Table12[eCount],0),MATCH(R$1,Table12[#Headers],0)))&amp;INDEX(eClassWave[],MATCH($H271,eClassWave[eClassWave],0),MATCH(R$1,eClassWave[#Headers],0)),ePool[Enemy Group ID]&amp;ePool[AffinityId]&amp;ePool[eClass],0)),"")</f>
        <v/>
      </c>
      <c r="S271" t="str">
        <f>IFERROR(INDEX(Table10[Size],MATCH(INDEX(Enemies!$X:$X,MATCH('Enemy Waves'!J271,Enemies!$A:$A,0)),Table10[ID],0)),"")</f>
        <v>M</v>
      </c>
      <c r="U271" t="str">
        <f>IFERROR(INDEX(Table10[Size],MATCH(INDEX(Enemies!$X:$X,MATCH('Enemy Waves'!L271,Enemies!$A:$A,0)),Table10[ID],0)),"")</f>
        <v>S</v>
      </c>
      <c r="W271" t="str">
        <f>IFERROR(INDEX(Table10[Size],MATCH(INDEX(Enemies!$X:$X,MATCH('Enemy Waves'!N271,Enemies!$A:$A,0)),Table10[ID],0)),"")</f>
        <v/>
      </c>
      <c r="Y271" t="str">
        <f>IFERROR(INDEX(Table10[Size],MATCH(INDEX(Enemies!$X:$X,MATCH('Enemy Waves'!P271,Enemies!$A:$A,0)),Table10[ID],0)),"")</f>
        <v/>
      </c>
      <c r="AA271" t="str">
        <f>IFERROR(INDEX(Table10[Size],MATCH(INDEX(Enemies!$X:$X,MATCH('Enemy Waves'!R271,Enemies!$A:$A,0)),Table10[ID],0)),"")</f>
        <v/>
      </c>
      <c r="AB271" s="52" t="str">
        <f>IF(COUNTIF(S271:AA271,"M")&gt;2,"!!!","")&amp;IFERROR(INDEX('OLD Mission Enemy Waves'!A:A,MATCH('Enemy Waves'!A271,'OLD Mission Enemy Waves'!D:D,0)),"--")</f>
        <v>89</v>
      </c>
      <c r="AC271" s="204">
        <v>89</v>
      </c>
      <c r="AD271">
        <v>4</v>
      </c>
      <c r="AE271" t="s">
        <v>14</v>
      </c>
      <c r="AF271" s="205">
        <v>4530894</v>
      </c>
    </row>
    <row r="272" spans="1:32">
      <c r="A272" s="235">
        <v>4530901</v>
      </c>
      <c r="B272" s="1" t="str">
        <f t="shared" si="47"/>
        <v>2T_r1_Dark_Blade_e2, 3T_r2_Light_Zealot_e2, 4T_r1_Light_Telepath_e2, 4T_r1_Dark_SoulGuardian_e2</v>
      </c>
      <c r="C272" s="60" t="str">
        <f t="shared" si="48"/>
        <v>4SMSS</v>
      </c>
      <c r="E272">
        <f>INDEX('OLD Mission Enemy Waves'!K:K,MATCH('Enemy Waves'!$A272,'OLD Mission Enemy Waves'!$D:$D,0))</f>
        <v>4</v>
      </c>
      <c r="F272">
        <f>INDEX('OLD Mission Enemy Waves'!L:L,MATCH('Enemy Waves'!$A272,'OLD Mission Enemy Waves'!$D:$D,0))</f>
        <v>5</v>
      </c>
      <c r="G272">
        <f>INDEX('OLD Mission Enemy Waves'!M:M,MATCH('Enemy Waves'!$A272,'OLD Mission Enemy Waves'!$D:$D,0))</f>
        <v>3</v>
      </c>
      <c r="H272">
        <f>INDEX('OLD Mission Enemy Waves'!N:N,MATCH('Enemy Waves'!$A272,'OLD Mission Enemy Waves'!$D:$D,0))</f>
        <v>4112</v>
      </c>
      <c r="I272">
        <f t="shared" si="49"/>
        <v>4</v>
      </c>
      <c r="J272" t="str">
        <f t="array" ref="J272">IFERROR(INDEX(ePool[Enemy ID],MATCH($G272&amp;INDEX($E272:$F272,1,INDEX(Table12[],MATCH($I272,Table12[eCount],0),MATCH(J$1,Table12[#Headers],0)))&amp;INDEX(eClassWave[],MATCH($H272,eClassWave[eClassWave],0),MATCH(J$1,eClassWave[#Headers],0)),ePool[Enemy Group ID]&amp;ePool[AffinityId]&amp;ePool[eClass],0)),"")</f>
        <v>2T_r1_Dark_Blade_e2</v>
      </c>
      <c r="K272" s="21" t="str">
        <f t="shared" si="50"/>
        <v xml:space="preserve">, </v>
      </c>
      <c r="L272" t="str">
        <f t="array" ref="L272">IFERROR(INDEX(ePool[Enemy ID],MATCH($G272&amp;INDEX($E272:$F272,1,INDEX(Table12[],MATCH($I272,Table12[eCount],0),MATCH(L$1,Table12[#Headers],0)))&amp;INDEX(eClassWave[],MATCH($H272,eClassWave[eClassWave],0),MATCH(L$1,eClassWave[#Headers],0)),ePool[Enemy Group ID]&amp;ePool[AffinityId]&amp;ePool[eClass],0)),"")</f>
        <v>3T_r2_Light_Zealot_e2</v>
      </c>
      <c r="M272" s="21" t="str">
        <f t="shared" si="51"/>
        <v xml:space="preserve">, </v>
      </c>
      <c r="N272" t="str">
        <f t="array" ref="N272">IFERROR(INDEX(ePool[Enemy ID],MATCH($G272&amp;INDEX($E272:$F272,1,INDEX(Table12[],MATCH($I272,Table12[eCount],0),MATCH(N$1,Table12[#Headers],0)))&amp;INDEX(eClassWave[],MATCH($H272,eClassWave[eClassWave],0),MATCH(N$1,eClassWave[#Headers],0)),ePool[Enemy Group ID]&amp;ePool[AffinityId]&amp;ePool[eClass],0)),"")</f>
        <v>4T_r1_Light_Telepath_e2</v>
      </c>
      <c r="O272" s="21" t="str">
        <f t="shared" si="52"/>
        <v xml:space="preserve">, </v>
      </c>
      <c r="P272" t="str">
        <f t="array" ref="P272">IFERROR(INDEX(ePool[Enemy ID],MATCH($G272&amp;INDEX($E272:$F272,1,INDEX(Table12[],MATCH($I272,Table12[eCount],0),MATCH(P$1,Table12[#Headers],0)))&amp;INDEX(eClassWave[],MATCH($H272,eClassWave[eClassWave],0),MATCH(P$1,eClassWave[#Headers],0)),ePool[Enemy Group ID]&amp;ePool[AffinityId]&amp;ePool[eClass],0)),"")</f>
        <v>4T_r1_Dark_SoulGuardian_e2</v>
      </c>
      <c r="Q272" s="21" t="str">
        <f t="shared" si="53"/>
        <v/>
      </c>
      <c r="R272" t="str">
        <f t="array" ref="R272">IFERROR(INDEX(ePool[Enemy ID],MATCH($G272&amp;INDEX($E272:$F272,1,INDEX(Table12[],MATCH($I272,Table12[eCount],0),MATCH(R$1,Table12[#Headers],0)))&amp;INDEX(eClassWave[],MATCH($H272,eClassWave[eClassWave],0),MATCH(R$1,eClassWave[#Headers],0)),ePool[Enemy Group ID]&amp;ePool[AffinityId]&amp;ePool[eClass],0)),"")</f>
        <v/>
      </c>
      <c r="S272" t="str">
        <f>IFERROR(INDEX(Table10[Size],MATCH(INDEX(Enemies!$X:$X,MATCH('Enemy Waves'!J272,Enemies!$A:$A,0)),Table10[ID],0)),"")</f>
        <v>S</v>
      </c>
      <c r="U272" t="str">
        <f>IFERROR(INDEX(Table10[Size],MATCH(INDEX(Enemies!$X:$X,MATCH('Enemy Waves'!L272,Enemies!$A:$A,0)),Table10[ID],0)),"")</f>
        <v>M</v>
      </c>
      <c r="W272" t="str">
        <f>IFERROR(INDEX(Table10[Size],MATCH(INDEX(Enemies!$X:$X,MATCH('Enemy Waves'!N272,Enemies!$A:$A,0)),Table10[ID],0)),"")</f>
        <v>S</v>
      </c>
      <c r="Y272" t="str">
        <f>IFERROR(INDEX(Table10[Size],MATCH(INDEX(Enemies!$X:$X,MATCH('Enemy Waves'!P272,Enemies!$A:$A,0)),Table10[ID],0)),"")</f>
        <v>S</v>
      </c>
      <c r="AA272" t="str">
        <f>IFERROR(INDEX(Table10[Size],MATCH(INDEX(Enemies!$X:$X,MATCH('Enemy Waves'!R272,Enemies!$A:$A,0)),Table10[ID],0)),"")</f>
        <v/>
      </c>
      <c r="AB272" s="52" t="str">
        <f>IF(COUNTIF(S272:AA272,"M")&gt;2,"!!!","")&amp;IFERROR(INDEX('OLD Mission Enemy Waves'!A:A,MATCH('Enemy Waves'!A272,'OLD Mission Enemy Waves'!D:D,0)),"--")</f>
        <v>90</v>
      </c>
      <c r="AC272" s="87">
        <v>90</v>
      </c>
      <c r="AD272">
        <v>1</v>
      </c>
      <c r="AE272" t="s">
        <v>14</v>
      </c>
      <c r="AF272" s="205">
        <v>4530901</v>
      </c>
    </row>
    <row r="273" spans="1:32">
      <c r="A273" s="235">
        <v>4530902</v>
      </c>
      <c r="B273" s="1" t="str">
        <f t="shared" si="47"/>
        <v>2T_r1_Dark_Blade_e2, 2T_r1_Light_Valkyrie_e2, 2T_r1_Dark_Blade_e2</v>
      </c>
      <c r="C273" s="60" t="str">
        <f t="shared" si="48"/>
        <v>3SMS</v>
      </c>
      <c r="E273">
        <f>INDEX('OLD Mission Enemy Waves'!K:K,MATCH('Enemy Waves'!$A273,'OLD Mission Enemy Waves'!$D:$D,0))</f>
        <v>4</v>
      </c>
      <c r="F273">
        <f>INDEX('OLD Mission Enemy Waves'!L:L,MATCH('Enemy Waves'!$A273,'OLD Mission Enemy Waves'!$D:$D,0))</f>
        <v>5</v>
      </c>
      <c r="G273">
        <f>INDEX('OLD Mission Enemy Waves'!M:M,MATCH('Enemy Waves'!$A273,'OLD Mission Enemy Waves'!$D:$D,0))</f>
        <v>3</v>
      </c>
      <c r="H273">
        <f>INDEX('OLD Mission Enemy Waves'!N:N,MATCH('Enemy Waves'!$A273,'OLD Mission Enemy Waves'!$D:$D,0))</f>
        <v>3300</v>
      </c>
      <c r="I273">
        <f t="shared" si="49"/>
        <v>3</v>
      </c>
      <c r="J273" t="str">
        <f t="array" ref="J273">IFERROR(INDEX(ePool[Enemy ID],MATCH($G273&amp;INDEX($E273:$F273,1,INDEX(Table12[],MATCH($I273,Table12[eCount],0),MATCH(J$1,Table12[#Headers],0)))&amp;INDEX(eClassWave[],MATCH($H273,eClassWave[eClassWave],0),MATCH(J$1,eClassWave[#Headers],0)),ePool[Enemy Group ID]&amp;ePool[AffinityId]&amp;ePool[eClass],0)),"")</f>
        <v>2T_r1_Dark_Blade_e2</v>
      </c>
      <c r="K273" s="21" t="str">
        <f t="shared" si="50"/>
        <v xml:space="preserve">, </v>
      </c>
      <c r="L273" t="str">
        <f t="array" ref="L273">IFERROR(INDEX(ePool[Enemy ID],MATCH($G273&amp;INDEX($E273:$F273,1,INDEX(Table12[],MATCH($I273,Table12[eCount],0),MATCH(L$1,Table12[#Headers],0)))&amp;INDEX(eClassWave[],MATCH($H273,eClassWave[eClassWave],0),MATCH(L$1,eClassWave[#Headers],0)),ePool[Enemy Group ID]&amp;ePool[AffinityId]&amp;ePool[eClass],0)),"")</f>
        <v>2T_r1_Light_Valkyrie_e2</v>
      </c>
      <c r="M273" s="21" t="str">
        <f t="shared" si="51"/>
        <v xml:space="preserve">, </v>
      </c>
      <c r="N273" t="str">
        <f t="array" ref="N273">IFERROR(INDEX(ePool[Enemy ID],MATCH($G273&amp;INDEX($E273:$F273,1,INDEX(Table12[],MATCH($I273,Table12[eCount],0),MATCH(N$1,Table12[#Headers],0)))&amp;INDEX(eClassWave[],MATCH($H273,eClassWave[eClassWave],0),MATCH(N$1,eClassWave[#Headers],0)),ePool[Enemy Group ID]&amp;ePool[AffinityId]&amp;ePool[eClass],0)),"")</f>
        <v>2T_r1_Dark_Blade_e2</v>
      </c>
      <c r="O273" s="21" t="str">
        <f t="shared" si="52"/>
        <v/>
      </c>
      <c r="P273" t="str">
        <f t="array" ref="P273">IFERROR(INDEX(ePool[Enemy ID],MATCH($G273&amp;INDEX($E273:$F273,1,INDEX(Table12[],MATCH($I273,Table12[eCount],0),MATCH(P$1,Table12[#Headers],0)))&amp;INDEX(eClassWave[],MATCH($H273,eClassWave[eClassWave],0),MATCH(P$1,eClassWave[#Headers],0)),ePool[Enemy Group ID]&amp;ePool[AffinityId]&amp;ePool[eClass],0)),"")</f>
        <v/>
      </c>
      <c r="Q273" s="21" t="str">
        <f t="shared" si="53"/>
        <v/>
      </c>
      <c r="R273" t="str">
        <f t="array" ref="R273">IFERROR(INDEX(ePool[Enemy ID],MATCH($G273&amp;INDEX($E273:$F273,1,INDEX(Table12[],MATCH($I273,Table12[eCount],0),MATCH(R$1,Table12[#Headers],0)))&amp;INDEX(eClassWave[],MATCH($H273,eClassWave[eClassWave],0),MATCH(R$1,eClassWave[#Headers],0)),ePool[Enemy Group ID]&amp;ePool[AffinityId]&amp;ePool[eClass],0)),"")</f>
        <v/>
      </c>
      <c r="S273" t="str">
        <f>IFERROR(INDEX(Table10[Size],MATCH(INDEX(Enemies!$X:$X,MATCH('Enemy Waves'!J273,Enemies!$A:$A,0)),Table10[ID],0)),"")</f>
        <v>S</v>
      </c>
      <c r="U273" t="str">
        <f>IFERROR(INDEX(Table10[Size],MATCH(INDEX(Enemies!$X:$X,MATCH('Enemy Waves'!L273,Enemies!$A:$A,0)),Table10[ID],0)),"")</f>
        <v>M</v>
      </c>
      <c r="W273" t="str">
        <f>IFERROR(INDEX(Table10[Size],MATCH(INDEX(Enemies!$X:$X,MATCH('Enemy Waves'!N273,Enemies!$A:$A,0)),Table10[ID],0)),"")</f>
        <v>S</v>
      </c>
      <c r="Y273" t="str">
        <f>IFERROR(INDEX(Table10[Size],MATCH(INDEX(Enemies!$X:$X,MATCH('Enemy Waves'!P273,Enemies!$A:$A,0)),Table10[ID],0)),"")</f>
        <v/>
      </c>
      <c r="AA273" t="str">
        <f>IFERROR(INDEX(Table10[Size],MATCH(INDEX(Enemies!$X:$X,MATCH('Enemy Waves'!R273,Enemies!$A:$A,0)),Table10[ID],0)),"")</f>
        <v/>
      </c>
      <c r="AB273" s="52" t="str">
        <f>IF(COUNTIF(S273:AA273,"M")&gt;2,"!!!","")&amp;IFERROR(INDEX('OLD Mission Enemy Waves'!A:A,MATCH('Enemy Waves'!A273,'OLD Mission Enemy Waves'!D:D,0)),"--")</f>
        <v>90</v>
      </c>
      <c r="AC273" s="204">
        <v>90</v>
      </c>
      <c r="AD273">
        <v>2</v>
      </c>
      <c r="AE273" t="s">
        <v>14</v>
      </c>
      <c r="AF273" s="205">
        <v>4530902</v>
      </c>
    </row>
    <row r="274" spans="1:32">
      <c r="A274" s="235">
        <v>4530903</v>
      </c>
      <c r="B274" s="1" t="str">
        <f t="shared" si="47"/>
        <v>2T_r1_Dark_Blade_e2, 3T_r2_Light_Zealot_e2, 3T_r2_Light_Zealot_e2, 3T_r2_Dark_Maiden_e2</v>
      </c>
      <c r="C274" s="60" t="str">
        <f t="shared" si="48"/>
        <v>4SMMS</v>
      </c>
      <c r="E274">
        <f>INDEX('OLD Mission Enemy Waves'!K:K,MATCH('Enemy Waves'!$A274,'OLD Mission Enemy Waves'!$D:$D,0))</f>
        <v>4</v>
      </c>
      <c r="F274">
        <f>INDEX('OLD Mission Enemy Waves'!L:L,MATCH('Enemy Waves'!$A274,'OLD Mission Enemy Waves'!$D:$D,0))</f>
        <v>5</v>
      </c>
      <c r="G274">
        <f>INDEX('OLD Mission Enemy Waves'!M:M,MATCH('Enemy Waves'!$A274,'OLD Mission Enemy Waves'!$D:$D,0))</f>
        <v>3</v>
      </c>
      <c r="H274">
        <f>INDEX('OLD Mission Enemy Waves'!N:N,MATCH('Enemy Waves'!$A274,'OLD Mission Enemy Waves'!$D:$D,0))</f>
        <v>4130</v>
      </c>
      <c r="I274">
        <f t="shared" si="49"/>
        <v>4</v>
      </c>
      <c r="J274" t="str">
        <f t="array" ref="J274">IFERROR(INDEX(ePool[Enemy ID],MATCH($G274&amp;INDEX($E274:$F274,1,INDEX(Table12[],MATCH($I274,Table12[eCount],0),MATCH(J$1,Table12[#Headers],0)))&amp;INDEX(eClassWave[],MATCH($H274,eClassWave[eClassWave],0),MATCH(J$1,eClassWave[#Headers],0)),ePool[Enemy Group ID]&amp;ePool[AffinityId]&amp;ePool[eClass],0)),"")</f>
        <v>2T_r1_Dark_Blade_e2</v>
      </c>
      <c r="K274" s="21" t="str">
        <f t="shared" si="50"/>
        <v xml:space="preserve">, </v>
      </c>
      <c r="L274" t="str">
        <f t="array" ref="L274">IFERROR(INDEX(ePool[Enemy ID],MATCH($G274&amp;INDEX($E274:$F274,1,INDEX(Table12[],MATCH($I274,Table12[eCount],0),MATCH(L$1,Table12[#Headers],0)))&amp;INDEX(eClassWave[],MATCH($H274,eClassWave[eClassWave],0),MATCH(L$1,eClassWave[#Headers],0)),ePool[Enemy Group ID]&amp;ePool[AffinityId]&amp;ePool[eClass],0)),"")</f>
        <v>3T_r2_Light_Zealot_e2</v>
      </c>
      <c r="M274" s="21" t="str">
        <f t="shared" si="51"/>
        <v xml:space="preserve">, </v>
      </c>
      <c r="N274" t="str">
        <f t="array" ref="N274">IFERROR(INDEX(ePool[Enemy ID],MATCH($G274&amp;INDEX($E274:$F274,1,INDEX(Table12[],MATCH($I274,Table12[eCount],0),MATCH(N$1,Table12[#Headers],0)))&amp;INDEX(eClassWave[],MATCH($H274,eClassWave[eClassWave],0),MATCH(N$1,eClassWave[#Headers],0)),ePool[Enemy Group ID]&amp;ePool[AffinityId]&amp;ePool[eClass],0)),"")</f>
        <v>3T_r2_Light_Zealot_e2</v>
      </c>
      <c r="O274" s="21" t="str">
        <f t="shared" si="52"/>
        <v xml:space="preserve">, </v>
      </c>
      <c r="P274" t="str">
        <f t="array" ref="P274">IFERROR(INDEX(ePool[Enemy ID],MATCH($G274&amp;INDEX($E274:$F274,1,INDEX(Table12[],MATCH($I274,Table12[eCount],0),MATCH(P$1,Table12[#Headers],0)))&amp;INDEX(eClassWave[],MATCH($H274,eClassWave[eClassWave],0),MATCH(P$1,eClassWave[#Headers],0)),ePool[Enemy Group ID]&amp;ePool[AffinityId]&amp;ePool[eClass],0)),"")</f>
        <v>3T_r2_Dark_Maiden_e2</v>
      </c>
      <c r="Q274" s="21" t="str">
        <f t="shared" si="53"/>
        <v/>
      </c>
      <c r="R274" t="str">
        <f t="array" ref="R274">IFERROR(INDEX(ePool[Enemy ID],MATCH($G274&amp;INDEX($E274:$F274,1,INDEX(Table12[],MATCH($I274,Table12[eCount],0),MATCH(R$1,Table12[#Headers],0)))&amp;INDEX(eClassWave[],MATCH($H274,eClassWave[eClassWave],0),MATCH(R$1,eClassWave[#Headers],0)),ePool[Enemy Group ID]&amp;ePool[AffinityId]&amp;ePool[eClass],0)),"")</f>
        <v/>
      </c>
      <c r="S274" t="str">
        <f>IFERROR(INDEX(Table10[Size],MATCH(INDEX(Enemies!$X:$X,MATCH('Enemy Waves'!J274,Enemies!$A:$A,0)),Table10[ID],0)),"")</f>
        <v>S</v>
      </c>
      <c r="U274" t="str">
        <f>IFERROR(INDEX(Table10[Size],MATCH(INDEX(Enemies!$X:$X,MATCH('Enemy Waves'!L274,Enemies!$A:$A,0)),Table10[ID],0)),"")</f>
        <v>M</v>
      </c>
      <c r="W274" t="str">
        <f>IFERROR(INDEX(Table10[Size],MATCH(INDEX(Enemies!$X:$X,MATCH('Enemy Waves'!N274,Enemies!$A:$A,0)),Table10[ID],0)),"")</f>
        <v>M</v>
      </c>
      <c r="Y274" t="str">
        <f>IFERROR(INDEX(Table10[Size],MATCH(INDEX(Enemies!$X:$X,MATCH('Enemy Waves'!P274,Enemies!$A:$A,0)),Table10[ID],0)),"")</f>
        <v>S</v>
      </c>
      <c r="AA274" t="str">
        <f>IFERROR(INDEX(Table10[Size],MATCH(INDEX(Enemies!$X:$X,MATCH('Enemy Waves'!R274,Enemies!$A:$A,0)),Table10[ID],0)),"")</f>
        <v/>
      </c>
      <c r="AB274" s="52" t="str">
        <f>IF(COUNTIF(S274:AA274,"M")&gt;2,"!!!","")&amp;IFERROR(INDEX('OLD Mission Enemy Waves'!A:A,MATCH('Enemy Waves'!A274,'OLD Mission Enemy Waves'!D:D,0)),"--")</f>
        <v>90</v>
      </c>
      <c r="AC274" s="204">
        <v>90</v>
      </c>
      <c r="AD274">
        <v>3</v>
      </c>
      <c r="AE274" t="s">
        <v>14</v>
      </c>
      <c r="AF274" s="205">
        <v>4530903</v>
      </c>
    </row>
    <row r="275" spans="1:32">
      <c r="A275" s="235">
        <v>4530904</v>
      </c>
      <c r="B275" s="1" t="str">
        <f t="shared" si="47"/>
        <v>2T_r1_Light_Valkyrie_e2, 3T_r2_Light_Zealot_e2</v>
      </c>
      <c r="C275" s="60" t="str">
        <f t="shared" si="48"/>
        <v>2MM</v>
      </c>
      <c r="E275">
        <f>INDEX('OLD Mission Enemy Waves'!K:K,MATCH('Enemy Waves'!$A275,'OLD Mission Enemy Waves'!$D:$D,0))</f>
        <v>4</v>
      </c>
      <c r="F275">
        <f>INDEX('OLD Mission Enemy Waves'!L:L,MATCH('Enemy Waves'!$A275,'OLD Mission Enemy Waves'!$D:$D,0))</f>
        <v>5</v>
      </c>
      <c r="G275">
        <f>INDEX('OLD Mission Enemy Waves'!M:M,MATCH('Enemy Waves'!$A275,'OLD Mission Enemy Waves'!$D:$D,0))</f>
        <v>3</v>
      </c>
      <c r="H275">
        <f>INDEX('OLD Mission Enemy Waves'!N:N,MATCH('Enemy Waves'!$A275,'OLD Mission Enemy Waves'!$D:$D,0))</f>
        <v>2110</v>
      </c>
      <c r="I275">
        <f t="shared" si="49"/>
        <v>2</v>
      </c>
      <c r="J275" t="str">
        <f t="array" ref="J275">IFERROR(INDEX(ePool[Enemy ID],MATCH($G275&amp;INDEX($E275:$F275,1,INDEX(Table12[],MATCH($I275,Table12[eCount],0),MATCH(J$1,Table12[#Headers],0)))&amp;INDEX(eClassWave[],MATCH($H275,eClassWave[eClassWave],0),MATCH(J$1,eClassWave[#Headers],0)),ePool[Enemy Group ID]&amp;ePool[AffinityId]&amp;ePool[eClass],0)),"")</f>
        <v>2T_r1_Light_Valkyrie_e2</v>
      </c>
      <c r="K275" s="21" t="str">
        <f t="shared" si="50"/>
        <v xml:space="preserve">, </v>
      </c>
      <c r="L275" t="str">
        <f t="array" ref="L275">IFERROR(INDEX(ePool[Enemy ID],MATCH($G275&amp;INDEX($E275:$F275,1,INDEX(Table12[],MATCH($I275,Table12[eCount],0),MATCH(L$1,Table12[#Headers],0)))&amp;INDEX(eClassWave[],MATCH($H275,eClassWave[eClassWave],0),MATCH(L$1,eClassWave[#Headers],0)),ePool[Enemy Group ID]&amp;ePool[AffinityId]&amp;ePool[eClass],0)),"")</f>
        <v>3T_r2_Light_Zealot_e2</v>
      </c>
      <c r="M275" s="21" t="str">
        <f t="shared" si="51"/>
        <v/>
      </c>
      <c r="N275" t="str">
        <f t="array" ref="N275">IFERROR(INDEX(ePool[Enemy ID],MATCH($G275&amp;INDEX($E275:$F275,1,INDEX(Table12[],MATCH($I275,Table12[eCount],0),MATCH(N$1,Table12[#Headers],0)))&amp;INDEX(eClassWave[],MATCH($H275,eClassWave[eClassWave],0),MATCH(N$1,eClassWave[#Headers],0)),ePool[Enemy Group ID]&amp;ePool[AffinityId]&amp;ePool[eClass],0)),"")</f>
        <v/>
      </c>
      <c r="O275" s="21" t="str">
        <f t="shared" si="52"/>
        <v/>
      </c>
      <c r="P275" t="str">
        <f t="array" ref="P275">IFERROR(INDEX(ePool[Enemy ID],MATCH($G275&amp;INDEX($E275:$F275,1,INDEX(Table12[],MATCH($I275,Table12[eCount],0),MATCH(P$1,Table12[#Headers],0)))&amp;INDEX(eClassWave[],MATCH($H275,eClassWave[eClassWave],0),MATCH(P$1,eClassWave[#Headers],0)),ePool[Enemy Group ID]&amp;ePool[AffinityId]&amp;ePool[eClass],0)),"")</f>
        <v/>
      </c>
      <c r="Q275" s="21" t="str">
        <f t="shared" si="53"/>
        <v/>
      </c>
      <c r="R275" t="str">
        <f t="array" ref="R275">IFERROR(INDEX(ePool[Enemy ID],MATCH($G275&amp;INDEX($E275:$F275,1,INDEX(Table12[],MATCH($I275,Table12[eCount],0),MATCH(R$1,Table12[#Headers],0)))&amp;INDEX(eClassWave[],MATCH($H275,eClassWave[eClassWave],0),MATCH(R$1,eClassWave[#Headers],0)),ePool[Enemy Group ID]&amp;ePool[AffinityId]&amp;ePool[eClass],0)),"")</f>
        <v/>
      </c>
      <c r="S275" t="str">
        <f>IFERROR(INDEX(Table10[Size],MATCH(INDEX(Enemies!$X:$X,MATCH('Enemy Waves'!J275,Enemies!$A:$A,0)),Table10[ID],0)),"")</f>
        <v>M</v>
      </c>
      <c r="U275" t="str">
        <f>IFERROR(INDEX(Table10[Size],MATCH(INDEX(Enemies!$X:$X,MATCH('Enemy Waves'!L275,Enemies!$A:$A,0)),Table10[ID],0)),"")</f>
        <v>M</v>
      </c>
      <c r="W275" t="str">
        <f>IFERROR(INDEX(Table10[Size],MATCH(INDEX(Enemies!$X:$X,MATCH('Enemy Waves'!N275,Enemies!$A:$A,0)),Table10[ID],0)),"")</f>
        <v/>
      </c>
      <c r="Y275" t="str">
        <f>IFERROR(INDEX(Table10[Size],MATCH(INDEX(Enemies!$X:$X,MATCH('Enemy Waves'!P275,Enemies!$A:$A,0)),Table10[ID],0)),"")</f>
        <v/>
      </c>
      <c r="AA275" t="str">
        <f>IFERROR(INDEX(Table10[Size],MATCH(INDEX(Enemies!$X:$X,MATCH('Enemy Waves'!R275,Enemies!$A:$A,0)),Table10[ID],0)),"")</f>
        <v/>
      </c>
      <c r="AB275" s="52" t="str">
        <f>IF(COUNTIF(S275:AA275,"M")&gt;2,"!!!","")&amp;IFERROR(INDEX('OLD Mission Enemy Waves'!A:A,MATCH('Enemy Waves'!A275,'OLD Mission Enemy Waves'!D:D,0)),"--")</f>
        <v>90</v>
      </c>
      <c r="AC275" s="204">
        <v>90</v>
      </c>
      <c r="AD275">
        <v>4</v>
      </c>
      <c r="AE275" t="s">
        <v>14</v>
      </c>
      <c r="AF275" s="205">
        <v>4530904</v>
      </c>
    </row>
    <row r="276" spans="1:32">
      <c r="A276" s="235">
        <v>5430911</v>
      </c>
      <c r="B276" s="1" t="str">
        <f t="shared" si="47"/>
        <v>2T_r1_Light_Valkyrie_e2, 3T_r2_Dark_Maiden_e2, 2T_r1_Light_Valkyrie_e2</v>
      </c>
      <c r="C276" s="60" t="str">
        <f t="shared" si="48"/>
        <v>3MSM</v>
      </c>
      <c r="E276">
        <f>INDEX('OLD Mission Enemy Waves'!K:K,MATCH('Enemy Waves'!$A276,'OLD Mission Enemy Waves'!$D:$D,0))</f>
        <v>5</v>
      </c>
      <c r="F276">
        <f>INDEX('OLD Mission Enemy Waves'!L:L,MATCH('Enemy Waves'!$A276,'OLD Mission Enemy Waves'!$D:$D,0))</f>
        <v>4</v>
      </c>
      <c r="G276">
        <f>INDEX('OLD Mission Enemy Waves'!M:M,MATCH('Enemy Waves'!$A276,'OLD Mission Enemy Waves'!$D:$D,0))</f>
        <v>3</v>
      </c>
      <c r="H276">
        <f>INDEX('OLD Mission Enemy Waves'!N:N,MATCH('Enemy Waves'!$A276,'OLD Mission Enemy Waves'!$D:$D,0))</f>
        <v>3210</v>
      </c>
      <c r="I276">
        <f t="shared" si="49"/>
        <v>3</v>
      </c>
      <c r="J276" t="str">
        <f t="array" ref="J276">IFERROR(INDEX(ePool[Enemy ID],MATCH($G276&amp;INDEX($E276:$F276,1,INDEX(Table12[],MATCH($I276,Table12[eCount],0),MATCH(J$1,Table12[#Headers],0)))&amp;INDEX(eClassWave[],MATCH($H276,eClassWave[eClassWave],0),MATCH(J$1,eClassWave[#Headers],0)),ePool[Enemy Group ID]&amp;ePool[AffinityId]&amp;ePool[eClass],0)),"")</f>
        <v>2T_r1_Light_Valkyrie_e2</v>
      </c>
      <c r="K276" s="21" t="str">
        <f t="shared" si="50"/>
        <v xml:space="preserve">, </v>
      </c>
      <c r="L276" t="str">
        <f t="array" ref="L276">IFERROR(INDEX(ePool[Enemy ID],MATCH($G276&amp;INDEX($E276:$F276,1,INDEX(Table12[],MATCH($I276,Table12[eCount],0),MATCH(L$1,Table12[#Headers],0)))&amp;INDEX(eClassWave[],MATCH($H276,eClassWave[eClassWave],0),MATCH(L$1,eClassWave[#Headers],0)),ePool[Enemy Group ID]&amp;ePool[AffinityId]&amp;ePool[eClass],0)),"")</f>
        <v>3T_r2_Dark_Maiden_e2</v>
      </c>
      <c r="M276" s="21" t="str">
        <f t="shared" si="51"/>
        <v xml:space="preserve">, </v>
      </c>
      <c r="N276" t="str">
        <f t="array" ref="N276">IFERROR(INDEX(ePool[Enemy ID],MATCH($G276&amp;INDEX($E276:$F276,1,INDEX(Table12[],MATCH($I276,Table12[eCount],0),MATCH(N$1,Table12[#Headers],0)))&amp;INDEX(eClassWave[],MATCH($H276,eClassWave[eClassWave],0),MATCH(N$1,eClassWave[#Headers],0)),ePool[Enemy Group ID]&amp;ePool[AffinityId]&amp;ePool[eClass],0)),"")</f>
        <v>2T_r1_Light_Valkyrie_e2</v>
      </c>
      <c r="O276" s="21" t="str">
        <f t="shared" si="52"/>
        <v/>
      </c>
      <c r="P276" t="str">
        <f t="array" ref="P276">IFERROR(INDEX(ePool[Enemy ID],MATCH($G276&amp;INDEX($E276:$F276,1,INDEX(Table12[],MATCH($I276,Table12[eCount],0),MATCH(P$1,Table12[#Headers],0)))&amp;INDEX(eClassWave[],MATCH($H276,eClassWave[eClassWave],0),MATCH(P$1,eClassWave[#Headers],0)),ePool[Enemy Group ID]&amp;ePool[AffinityId]&amp;ePool[eClass],0)),"")</f>
        <v/>
      </c>
      <c r="Q276" s="21" t="str">
        <f t="shared" si="53"/>
        <v/>
      </c>
      <c r="R276" t="str">
        <f t="array" ref="R276">IFERROR(INDEX(ePool[Enemy ID],MATCH($G276&amp;INDEX($E276:$F276,1,INDEX(Table12[],MATCH($I276,Table12[eCount],0),MATCH(R$1,Table12[#Headers],0)))&amp;INDEX(eClassWave[],MATCH($H276,eClassWave[eClassWave],0),MATCH(R$1,eClassWave[#Headers],0)),ePool[Enemy Group ID]&amp;ePool[AffinityId]&amp;ePool[eClass],0)),"")</f>
        <v/>
      </c>
      <c r="S276" t="str">
        <f>IFERROR(INDEX(Table10[Size],MATCH(INDEX(Enemies!$X:$X,MATCH('Enemy Waves'!J276,Enemies!$A:$A,0)),Table10[ID],0)),"")</f>
        <v>M</v>
      </c>
      <c r="U276" t="str">
        <f>IFERROR(INDEX(Table10[Size],MATCH(INDEX(Enemies!$X:$X,MATCH('Enemy Waves'!L276,Enemies!$A:$A,0)),Table10[ID],0)),"")</f>
        <v>S</v>
      </c>
      <c r="W276" t="str">
        <f>IFERROR(INDEX(Table10[Size],MATCH(INDEX(Enemies!$X:$X,MATCH('Enemy Waves'!N276,Enemies!$A:$A,0)),Table10[ID],0)),"")</f>
        <v>M</v>
      </c>
      <c r="Y276" t="str">
        <f>IFERROR(INDEX(Table10[Size],MATCH(INDEX(Enemies!$X:$X,MATCH('Enemy Waves'!P276,Enemies!$A:$A,0)),Table10[ID],0)),"")</f>
        <v/>
      </c>
      <c r="AA276" t="str">
        <f>IFERROR(INDEX(Table10[Size],MATCH(INDEX(Enemies!$X:$X,MATCH('Enemy Waves'!R276,Enemies!$A:$A,0)),Table10[ID],0)),"")</f>
        <v/>
      </c>
      <c r="AB276" s="52" t="str">
        <f>IF(COUNTIF(S276:AA276,"M")&gt;2,"!!!","")&amp;IFERROR(INDEX('OLD Mission Enemy Waves'!A:A,MATCH('Enemy Waves'!A276,'OLD Mission Enemy Waves'!D:D,0)),"--")</f>
        <v>91</v>
      </c>
      <c r="AC276" s="87">
        <v>91</v>
      </c>
      <c r="AD276">
        <v>1</v>
      </c>
      <c r="AE276" t="s">
        <v>14</v>
      </c>
      <c r="AF276" s="205">
        <v>5430911</v>
      </c>
    </row>
    <row r="277" spans="1:32">
      <c r="A277" s="235">
        <v>5430912</v>
      </c>
      <c r="B277" s="1" t="str">
        <f t="shared" si="47"/>
        <v>2T_r1_Dark_Blade_e2, 4T_r1_Light_Telepath_e2, 3T_r2_Dark_Maiden_e2, 4T_r1_Light_Telepath_e2, 2T_r1_Dark_Blade_e2</v>
      </c>
      <c r="C277" s="60" t="str">
        <f t="shared" si="48"/>
        <v>5SSSSS</v>
      </c>
      <c r="E277">
        <f>INDEX('OLD Mission Enemy Waves'!K:K,MATCH('Enemy Waves'!$A277,'OLD Mission Enemy Waves'!$D:$D,0))</f>
        <v>5</v>
      </c>
      <c r="F277">
        <f>INDEX('OLD Mission Enemy Waves'!L:L,MATCH('Enemy Waves'!$A277,'OLD Mission Enemy Waves'!$D:$D,0))</f>
        <v>4</v>
      </c>
      <c r="G277">
        <f>INDEX('OLD Mission Enemy Waves'!M:M,MATCH('Enemy Waves'!$A277,'OLD Mission Enemy Waves'!$D:$D,0))</f>
        <v>3</v>
      </c>
      <c r="H277">
        <f>INDEX('OLD Mission Enemy Waves'!N:N,MATCH('Enemy Waves'!$A277,'OLD Mission Enemy Waves'!$D:$D,0))</f>
        <v>5212</v>
      </c>
      <c r="I277">
        <f t="shared" si="49"/>
        <v>5</v>
      </c>
      <c r="J277" t="str">
        <f t="array" ref="J277">IFERROR(INDEX(ePool[Enemy ID],MATCH($G277&amp;INDEX($E277:$F277,1,INDEX(Table12[],MATCH($I277,Table12[eCount],0),MATCH(J$1,Table12[#Headers],0)))&amp;INDEX(eClassWave[],MATCH($H277,eClassWave[eClassWave],0),MATCH(J$1,eClassWave[#Headers],0)),ePool[Enemy Group ID]&amp;ePool[AffinityId]&amp;ePool[eClass],0)),"")</f>
        <v>2T_r1_Dark_Blade_e2</v>
      </c>
      <c r="K277" s="21" t="str">
        <f t="shared" si="50"/>
        <v xml:space="preserve">, </v>
      </c>
      <c r="L277" t="str">
        <f t="array" ref="L277">IFERROR(INDEX(ePool[Enemy ID],MATCH($G277&amp;INDEX($E277:$F277,1,INDEX(Table12[],MATCH($I277,Table12[eCount],0),MATCH(L$1,Table12[#Headers],0)))&amp;INDEX(eClassWave[],MATCH($H277,eClassWave[eClassWave],0),MATCH(L$1,eClassWave[#Headers],0)),ePool[Enemy Group ID]&amp;ePool[AffinityId]&amp;ePool[eClass],0)),"")</f>
        <v>4T_r1_Light_Telepath_e2</v>
      </c>
      <c r="M277" s="21" t="str">
        <f t="shared" si="51"/>
        <v xml:space="preserve">, </v>
      </c>
      <c r="N277" t="str">
        <f t="array" ref="N277">IFERROR(INDEX(ePool[Enemy ID],MATCH($G277&amp;INDEX($E277:$F277,1,INDEX(Table12[],MATCH($I277,Table12[eCount],0),MATCH(N$1,Table12[#Headers],0)))&amp;INDEX(eClassWave[],MATCH($H277,eClassWave[eClassWave],0),MATCH(N$1,eClassWave[#Headers],0)),ePool[Enemy Group ID]&amp;ePool[AffinityId]&amp;ePool[eClass],0)),"")</f>
        <v>3T_r2_Dark_Maiden_e2</v>
      </c>
      <c r="O277" s="21" t="str">
        <f t="shared" si="52"/>
        <v xml:space="preserve">, </v>
      </c>
      <c r="P277" t="str">
        <f t="array" ref="P277">IFERROR(INDEX(ePool[Enemy ID],MATCH($G277&amp;INDEX($E277:$F277,1,INDEX(Table12[],MATCH($I277,Table12[eCount],0),MATCH(P$1,Table12[#Headers],0)))&amp;INDEX(eClassWave[],MATCH($H277,eClassWave[eClassWave],0),MATCH(P$1,eClassWave[#Headers],0)),ePool[Enemy Group ID]&amp;ePool[AffinityId]&amp;ePool[eClass],0)),"")</f>
        <v>4T_r1_Light_Telepath_e2</v>
      </c>
      <c r="Q277" s="21" t="str">
        <f t="shared" si="53"/>
        <v xml:space="preserve">, </v>
      </c>
      <c r="R277" t="str">
        <f t="array" ref="R277">IFERROR(INDEX(ePool[Enemy ID],MATCH($G277&amp;INDEX($E277:$F277,1,INDEX(Table12[],MATCH($I277,Table12[eCount],0),MATCH(R$1,Table12[#Headers],0)))&amp;INDEX(eClassWave[],MATCH($H277,eClassWave[eClassWave],0),MATCH(R$1,eClassWave[#Headers],0)),ePool[Enemy Group ID]&amp;ePool[AffinityId]&amp;ePool[eClass],0)),"")</f>
        <v>2T_r1_Dark_Blade_e2</v>
      </c>
      <c r="S277" t="str">
        <f>IFERROR(INDEX(Table10[Size],MATCH(INDEX(Enemies!$X:$X,MATCH('Enemy Waves'!J277,Enemies!$A:$A,0)),Table10[ID],0)),"")</f>
        <v>S</v>
      </c>
      <c r="U277" t="str">
        <f>IFERROR(INDEX(Table10[Size],MATCH(INDEX(Enemies!$X:$X,MATCH('Enemy Waves'!L277,Enemies!$A:$A,0)),Table10[ID],0)),"")</f>
        <v>S</v>
      </c>
      <c r="W277" t="str">
        <f>IFERROR(INDEX(Table10[Size],MATCH(INDEX(Enemies!$X:$X,MATCH('Enemy Waves'!N277,Enemies!$A:$A,0)),Table10[ID],0)),"")</f>
        <v>S</v>
      </c>
      <c r="Y277" t="str">
        <f>IFERROR(INDEX(Table10[Size],MATCH(INDEX(Enemies!$X:$X,MATCH('Enemy Waves'!P277,Enemies!$A:$A,0)),Table10[ID],0)),"")</f>
        <v>S</v>
      </c>
      <c r="AA277" t="str">
        <f>IFERROR(INDEX(Table10[Size],MATCH(INDEX(Enemies!$X:$X,MATCH('Enemy Waves'!R277,Enemies!$A:$A,0)),Table10[ID],0)),"")</f>
        <v>S</v>
      </c>
      <c r="AB277" s="52" t="str">
        <f>IF(COUNTIF(S277:AA277,"M")&gt;2,"!!!","")&amp;IFERROR(INDEX('OLD Mission Enemy Waves'!A:A,MATCH('Enemy Waves'!A277,'OLD Mission Enemy Waves'!D:D,0)),"--")</f>
        <v>91</v>
      </c>
      <c r="AC277" s="204">
        <v>91</v>
      </c>
      <c r="AD277">
        <v>2</v>
      </c>
      <c r="AE277" t="s">
        <v>14</v>
      </c>
      <c r="AF277" s="205">
        <v>5430912</v>
      </c>
    </row>
    <row r="278" spans="1:32">
      <c r="A278" s="235">
        <v>5430913</v>
      </c>
      <c r="B278" s="1" t="str">
        <f t="shared" si="47"/>
        <v>3T_r2_Light_Zealot_e2, 2T_r1_Dark_Blade_e2, 3T_r2_Light_Zealot_e2</v>
      </c>
      <c r="C278" s="60" t="str">
        <f t="shared" si="48"/>
        <v>3MSM</v>
      </c>
      <c r="E278">
        <f>INDEX('OLD Mission Enemy Waves'!K:K,MATCH('Enemy Waves'!$A278,'OLD Mission Enemy Waves'!$D:$D,0))</f>
        <v>5</v>
      </c>
      <c r="F278">
        <f>INDEX('OLD Mission Enemy Waves'!L:L,MATCH('Enemy Waves'!$A278,'OLD Mission Enemy Waves'!$D:$D,0))</f>
        <v>4</v>
      </c>
      <c r="G278">
        <f>INDEX('OLD Mission Enemy Waves'!M:M,MATCH('Enemy Waves'!$A278,'OLD Mission Enemy Waves'!$D:$D,0))</f>
        <v>3</v>
      </c>
      <c r="H278">
        <f>INDEX('OLD Mission Enemy Waves'!N:N,MATCH('Enemy Waves'!$A278,'OLD Mission Enemy Waves'!$D:$D,0))</f>
        <v>3120</v>
      </c>
      <c r="I278">
        <f t="shared" si="49"/>
        <v>3</v>
      </c>
      <c r="J278" t="str">
        <f t="array" ref="J278">IFERROR(INDEX(ePool[Enemy ID],MATCH($G278&amp;INDEX($E278:$F278,1,INDEX(Table12[],MATCH($I278,Table12[eCount],0),MATCH(J$1,Table12[#Headers],0)))&amp;INDEX(eClassWave[],MATCH($H278,eClassWave[eClassWave],0),MATCH(J$1,eClassWave[#Headers],0)),ePool[Enemy Group ID]&amp;ePool[AffinityId]&amp;ePool[eClass],0)),"")</f>
        <v>3T_r2_Light_Zealot_e2</v>
      </c>
      <c r="K278" s="21" t="str">
        <f t="shared" si="50"/>
        <v xml:space="preserve">, </v>
      </c>
      <c r="L278" t="str">
        <f t="array" ref="L278">IFERROR(INDEX(ePool[Enemy ID],MATCH($G278&amp;INDEX($E278:$F278,1,INDEX(Table12[],MATCH($I278,Table12[eCount],0),MATCH(L$1,Table12[#Headers],0)))&amp;INDEX(eClassWave[],MATCH($H278,eClassWave[eClassWave],0),MATCH(L$1,eClassWave[#Headers],0)),ePool[Enemy Group ID]&amp;ePool[AffinityId]&amp;ePool[eClass],0)),"")</f>
        <v>2T_r1_Dark_Blade_e2</v>
      </c>
      <c r="M278" s="21" t="str">
        <f t="shared" si="51"/>
        <v xml:space="preserve">, </v>
      </c>
      <c r="N278" t="str">
        <f t="array" ref="N278">IFERROR(INDEX(ePool[Enemy ID],MATCH($G278&amp;INDEX($E278:$F278,1,INDEX(Table12[],MATCH($I278,Table12[eCount],0),MATCH(N$1,Table12[#Headers],0)))&amp;INDEX(eClassWave[],MATCH($H278,eClassWave[eClassWave],0),MATCH(N$1,eClassWave[#Headers],0)),ePool[Enemy Group ID]&amp;ePool[AffinityId]&amp;ePool[eClass],0)),"")</f>
        <v>3T_r2_Light_Zealot_e2</v>
      </c>
      <c r="O278" s="21" t="str">
        <f t="shared" si="52"/>
        <v/>
      </c>
      <c r="P278" t="str">
        <f t="array" ref="P278">IFERROR(INDEX(ePool[Enemy ID],MATCH($G278&amp;INDEX($E278:$F278,1,INDEX(Table12[],MATCH($I278,Table12[eCount],0),MATCH(P$1,Table12[#Headers],0)))&amp;INDEX(eClassWave[],MATCH($H278,eClassWave[eClassWave],0),MATCH(P$1,eClassWave[#Headers],0)),ePool[Enemy Group ID]&amp;ePool[AffinityId]&amp;ePool[eClass],0)),"")</f>
        <v/>
      </c>
      <c r="Q278" s="21" t="str">
        <f t="shared" si="53"/>
        <v/>
      </c>
      <c r="R278" t="str">
        <f t="array" ref="R278">IFERROR(INDEX(ePool[Enemy ID],MATCH($G278&amp;INDEX($E278:$F278,1,INDEX(Table12[],MATCH($I278,Table12[eCount],0),MATCH(R$1,Table12[#Headers],0)))&amp;INDEX(eClassWave[],MATCH($H278,eClassWave[eClassWave],0),MATCH(R$1,eClassWave[#Headers],0)),ePool[Enemy Group ID]&amp;ePool[AffinityId]&amp;ePool[eClass],0)),"")</f>
        <v/>
      </c>
      <c r="S278" t="str">
        <f>IFERROR(INDEX(Table10[Size],MATCH(INDEX(Enemies!$X:$X,MATCH('Enemy Waves'!J278,Enemies!$A:$A,0)),Table10[ID],0)),"")</f>
        <v>M</v>
      </c>
      <c r="U278" t="str">
        <f>IFERROR(INDEX(Table10[Size],MATCH(INDEX(Enemies!$X:$X,MATCH('Enemy Waves'!L278,Enemies!$A:$A,0)),Table10[ID],0)),"")</f>
        <v>S</v>
      </c>
      <c r="W278" t="str">
        <f>IFERROR(INDEX(Table10[Size],MATCH(INDEX(Enemies!$X:$X,MATCH('Enemy Waves'!N278,Enemies!$A:$A,0)),Table10[ID],0)),"")</f>
        <v>M</v>
      </c>
      <c r="Y278" t="str">
        <f>IFERROR(INDEX(Table10[Size],MATCH(INDEX(Enemies!$X:$X,MATCH('Enemy Waves'!P278,Enemies!$A:$A,0)),Table10[ID],0)),"")</f>
        <v/>
      </c>
      <c r="AA278" t="str">
        <f>IFERROR(INDEX(Table10[Size],MATCH(INDEX(Enemies!$X:$X,MATCH('Enemy Waves'!R278,Enemies!$A:$A,0)),Table10[ID],0)),"")</f>
        <v/>
      </c>
      <c r="AB278" s="52" t="str">
        <f>IF(COUNTIF(S278:AA278,"M")&gt;2,"!!!","")&amp;IFERROR(INDEX('OLD Mission Enemy Waves'!A:A,MATCH('Enemy Waves'!A278,'OLD Mission Enemy Waves'!D:D,0)),"--")</f>
        <v>91</v>
      </c>
      <c r="AC278" s="204">
        <v>91</v>
      </c>
      <c r="AD278">
        <v>3</v>
      </c>
      <c r="AE278" t="s">
        <v>14</v>
      </c>
      <c r="AF278" s="205">
        <v>5430913</v>
      </c>
    </row>
    <row r="279" spans="1:32">
      <c r="A279" s="235">
        <v>5430921</v>
      </c>
      <c r="B279" s="1" t="str">
        <f t="shared" si="47"/>
        <v>4T_r1_Light_Telepath_e2, 4T_r1_Dark_SoulGuardian_e2, 4T_r1_Light_Telepath_e2</v>
      </c>
      <c r="C279" s="60" t="str">
        <f t="shared" si="48"/>
        <v>3SSS</v>
      </c>
      <c r="E279">
        <f>INDEX('OLD Mission Enemy Waves'!K:K,MATCH('Enemy Waves'!$A279,'OLD Mission Enemy Waves'!$D:$D,0))</f>
        <v>5</v>
      </c>
      <c r="F279">
        <f>INDEX('OLD Mission Enemy Waves'!L:L,MATCH('Enemy Waves'!$A279,'OLD Mission Enemy Waves'!$D:$D,0))</f>
        <v>4</v>
      </c>
      <c r="G279">
        <f>INDEX('OLD Mission Enemy Waves'!M:M,MATCH('Enemy Waves'!$A279,'OLD Mission Enemy Waves'!$D:$D,0))</f>
        <v>3</v>
      </c>
      <c r="H279">
        <f>INDEX('OLD Mission Enemy Waves'!N:N,MATCH('Enemy Waves'!$A279,'OLD Mission Enemy Waves'!$D:$D,0))</f>
        <v>3003</v>
      </c>
      <c r="I279">
        <f t="shared" si="49"/>
        <v>3</v>
      </c>
      <c r="J279" t="str">
        <f t="array" ref="J279">IFERROR(INDEX(ePool[Enemy ID],MATCH($G279&amp;INDEX($E279:$F279,1,INDEX(Table12[],MATCH($I279,Table12[eCount],0),MATCH(J$1,Table12[#Headers],0)))&amp;INDEX(eClassWave[],MATCH($H279,eClassWave[eClassWave],0),MATCH(J$1,eClassWave[#Headers],0)),ePool[Enemy Group ID]&amp;ePool[AffinityId]&amp;ePool[eClass],0)),"")</f>
        <v>4T_r1_Light_Telepath_e2</v>
      </c>
      <c r="K279" s="21" t="str">
        <f t="shared" si="50"/>
        <v xml:space="preserve">, </v>
      </c>
      <c r="L279" t="str">
        <f t="array" ref="L279">IFERROR(INDEX(ePool[Enemy ID],MATCH($G279&amp;INDEX($E279:$F279,1,INDEX(Table12[],MATCH($I279,Table12[eCount],0),MATCH(L$1,Table12[#Headers],0)))&amp;INDEX(eClassWave[],MATCH($H279,eClassWave[eClassWave],0),MATCH(L$1,eClassWave[#Headers],0)),ePool[Enemy Group ID]&amp;ePool[AffinityId]&amp;ePool[eClass],0)),"")</f>
        <v>4T_r1_Dark_SoulGuardian_e2</v>
      </c>
      <c r="M279" s="21" t="str">
        <f t="shared" si="51"/>
        <v xml:space="preserve">, </v>
      </c>
      <c r="N279" t="str">
        <f t="array" ref="N279">IFERROR(INDEX(ePool[Enemy ID],MATCH($G279&amp;INDEX($E279:$F279,1,INDEX(Table12[],MATCH($I279,Table12[eCount],0),MATCH(N$1,Table12[#Headers],0)))&amp;INDEX(eClassWave[],MATCH($H279,eClassWave[eClassWave],0),MATCH(N$1,eClassWave[#Headers],0)),ePool[Enemy Group ID]&amp;ePool[AffinityId]&amp;ePool[eClass],0)),"")</f>
        <v>4T_r1_Light_Telepath_e2</v>
      </c>
      <c r="O279" s="21" t="str">
        <f t="shared" si="52"/>
        <v/>
      </c>
      <c r="P279" t="str">
        <f t="array" ref="P279">IFERROR(INDEX(ePool[Enemy ID],MATCH($G279&amp;INDEX($E279:$F279,1,INDEX(Table12[],MATCH($I279,Table12[eCount],0),MATCH(P$1,Table12[#Headers],0)))&amp;INDEX(eClassWave[],MATCH($H279,eClassWave[eClassWave],0),MATCH(P$1,eClassWave[#Headers],0)),ePool[Enemy Group ID]&amp;ePool[AffinityId]&amp;ePool[eClass],0)),"")</f>
        <v/>
      </c>
      <c r="Q279" s="21" t="str">
        <f t="shared" si="53"/>
        <v/>
      </c>
      <c r="R279" t="str">
        <f t="array" ref="R279">IFERROR(INDEX(ePool[Enemy ID],MATCH($G279&amp;INDEX($E279:$F279,1,INDEX(Table12[],MATCH($I279,Table12[eCount],0),MATCH(R$1,Table12[#Headers],0)))&amp;INDEX(eClassWave[],MATCH($H279,eClassWave[eClassWave],0),MATCH(R$1,eClassWave[#Headers],0)),ePool[Enemy Group ID]&amp;ePool[AffinityId]&amp;ePool[eClass],0)),"")</f>
        <v/>
      </c>
      <c r="S279" t="str">
        <f>IFERROR(INDEX(Table10[Size],MATCH(INDEX(Enemies!$X:$X,MATCH('Enemy Waves'!J279,Enemies!$A:$A,0)),Table10[ID],0)),"")</f>
        <v>S</v>
      </c>
      <c r="U279" t="str">
        <f>IFERROR(INDEX(Table10[Size],MATCH(INDEX(Enemies!$X:$X,MATCH('Enemy Waves'!L279,Enemies!$A:$A,0)),Table10[ID],0)),"")</f>
        <v>S</v>
      </c>
      <c r="W279" t="str">
        <f>IFERROR(INDEX(Table10[Size],MATCH(INDEX(Enemies!$X:$X,MATCH('Enemy Waves'!N279,Enemies!$A:$A,0)),Table10[ID],0)),"")</f>
        <v>S</v>
      </c>
      <c r="Y279" t="str">
        <f>IFERROR(INDEX(Table10[Size],MATCH(INDEX(Enemies!$X:$X,MATCH('Enemy Waves'!P279,Enemies!$A:$A,0)),Table10[ID],0)),"")</f>
        <v/>
      </c>
      <c r="AA279" t="str">
        <f>IFERROR(INDEX(Table10[Size],MATCH(INDEX(Enemies!$X:$X,MATCH('Enemy Waves'!R279,Enemies!$A:$A,0)),Table10[ID],0)),"")</f>
        <v/>
      </c>
      <c r="AB279" s="52" t="str">
        <f>IF(COUNTIF(S279:AA279,"M")&gt;2,"!!!","")&amp;IFERROR(INDEX('OLD Mission Enemy Waves'!A:A,MATCH('Enemy Waves'!A279,'OLD Mission Enemy Waves'!D:D,0)),"--")</f>
        <v>92</v>
      </c>
      <c r="AC279" s="87">
        <v>92</v>
      </c>
      <c r="AD279">
        <v>1</v>
      </c>
      <c r="AE279" t="s">
        <v>14</v>
      </c>
      <c r="AF279" s="205">
        <v>5430921</v>
      </c>
    </row>
    <row r="280" spans="1:32">
      <c r="A280" s="235">
        <v>5430922</v>
      </c>
      <c r="B280" s="1" t="str">
        <f t="shared" ref="B280:B337" si="54">CONCATENATE(J280,K280,L280,M280,N280,O280,P280,Q280,R280)</f>
        <v>2T_r1_Dark_Blade_e2, 2T_r1_Light_Valkyrie_e2, 2T_r1_Dark_Blade_e2, 2T_r1_Light_Valkyrie_e2, 2T_r1_Dark_Blade_e2</v>
      </c>
      <c r="C280" s="60" t="str">
        <f t="shared" ref="C280:C337" si="55">I280&amp;S280&amp;U280&amp;W280&amp;Y280&amp;AA280</f>
        <v>5SMSMS</v>
      </c>
      <c r="E280">
        <f>INDEX('OLD Mission Enemy Waves'!K:K,MATCH('Enemy Waves'!$A280,'OLD Mission Enemy Waves'!$D:$D,0))</f>
        <v>5</v>
      </c>
      <c r="F280">
        <f>INDEX('OLD Mission Enemy Waves'!L:L,MATCH('Enemy Waves'!$A280,'OLD Mission Enemy Waves'!$D:$D,0))</f>
        <v>4</v>
      </c>
      <c r="G280">
        <f>INDEX('OLD Mission Enemy Waves'!M:M,MATCH('Enemy Waves'!$A280,'OLD Mission Enemy Waves'!$D:$D,0))</f>
        <v>3</v>
      </c>
      <c r="H280">
        <f>INDEX('OLD Mission Enemy Waves'!N:N,MATCH('Enemy Waves'!$A280,'OLD Mission Enemy Waves'!$D:$D,0))</f>
        <v>5500</v>
      </c>
      <c r="I280">
        <f t="shared" ref="I280:I337" si="56">INT(LEFT(H280,1))</f>
        <v>5</v>
      </c>
      <c r="J280" t="str">
        <f t="array" ref="J280">IFERROR(INDEX(ePool[Enemy ID],MATCH($G280&amp;INDEX($E280:$F280,1,INDEX(Table12[],MATCH($I280,Table12[eCount],0),MATCH(J$1,Table12[#Headers],0)))&amp;INDEX(eClassWave[],MATCH($H280,eClassWave[eClassWave],0),MATCH(J$1,eClassWave[#Headers],0)),ePool[Enemy Group ID]&amp;ePool[AffinityId]&amp;ePool[eClass],0)),"")</f>
        <v>2T_r1_Dark_Blade_e2</v>
      </c>
      <c r="K280" s="21" t="str">
        <f t="shared" ref="K280:K337" si="57">IF(L280="","",", ")</f>
        <v xml:space="preserve">, </v>
      </c>
      <c r="L280" t="str">
        <f t="array" ref="L280">IFERROR(INDEX(ePool[Enemy ID],MATCH($G280&amp;INDEX($E280:$F280,1,INDEX(Table12[],MATCH($I280,Table12[eCount],0),MATCH(L$1,Table12[#Headers],0)))&amp;INDEX(eClassWave[],MATCH($H280,eClassWave[eClassWave],0),MATCH(L$1,eClassWave[#Headers],0)),ePool[Enemy Group ID]&amp;ePool[AffinityId]&amp;ePool[eClass],0)),"")</f>
        <v>2T_r1_Light_Valkyrie_e2</v>
      </c>
      <c r="M280" s="21" t="str">
        <f t="shared" ref="M280:M337" si="58">IF(N280="","",", ")</f>
        <v xml:space="preserve">, </v>
      </c>
      <c r="N280" t="str">
        <f t="array" ref="N280">IFERROR(INDEX(ePool[Enemy ID],MATCH($G280&amp;INDEX($E280:$F280,1,INDEX(Table12[],MATCH($I280,Table12[eCount],0),MATCH(N$1,Table12[#Headers],0)))&amp;INDEX(eClassWave[],MATCH($H280,eClassWave[eClassWave],0),MATCH(N$1,eClassWave[#Headers],0)),ePool[Enemy Group ID]&amp;ePool[AffinityId]&amp;ePool[eClass],0)),"")</f>
        <v>2T_r1_Dark_Blade_e2</v>
      </c>
      <c r="O280" s="21" t="str">
        <f t="shared" ref="O280:O337" si="59">IF(P280="","",", ")</f>
        <v xml:space="preserve">, </v>
      </c>
      <c r="P280" t="str">
        <f t="array" ref="P280">IFERROR(INDEX(ePool[Enemy ID],MATCH($G280&amp;INDEX($E280:$F280,1,INDEX(Table12[],MATCH($I280,Table12[eCount],0),MATCH(P$1,Table12[#Headers],0)))&amp;INDEX(eClassWave[],MATCH($H280,eClassWave[eClassWave],0),MATCH(P$1,eClassWave[#Headers],0)),ePool[Enemy Group ID]&amp;ePool[AffinityId]&amp;ePool[eClass],0)),"")</f>
        <v>2T_r1_Light_Valkyrie_e2</v>
      </c>
      <c r="Q280" s="21" t="str">
        <f t="shared" ref="Q280:Q337" si="60">IF(R280="","",", ")</f>
        <v xml:space="preserve">, </v>
      </c>
      <c r="R280" t="str">
        <f t="array" ref="R280">IFERROR(INDEX(ePool[Enemy ID],MATCH($G280&amp;INDEX($E280:$F280,1,INDEX(Table12[],MATCH($I280,Table12[eCount],0),MATCH(R$1,Table12[#Headers],0)))&amp;INDEX(eClassWave[],MATCH($H280,eClassWave[eClassWave],0),MATCH(R$1,eClassWave[#Headers],0)),ePool[Enemy Group ID]&amp;ePool[AffinityId]&amp;ePool[eClass],0)),"")</f>
        <v>2T_r1_Dark_Blade_e2</v>
      </c>
      <c r="S280" t="str">
        <f>IFERROR(INDEX(Table10[Size],MATCH(INDEX(Enemies!$X:$X,MATCH('Enemy Waves'!J280,Enemies!$A:$A,0)),Table10[ID],0)),"")</f>
        <v>S</v>
      </c>
      <c r="U280" t="str">
        <f>IFERROR(INDEX(Table10[Size],MATCH(INDEX(Enemies!$X:$X,MATCH('Enemy Waves'!L280,Enemies!$A:$A,0)),Table10[ID],0)),"")</f>
        <v>M</v>
      </c>
      <c r="W280" t="str">
        <f>IFERROR(INDEX(Table10[Size],MATCH(INDEX(Enemies!$X:$X,MATCH('Enemy Waves'!N280,Enemies!$A:$A,0)),Table10[ID],0)),"")</f>
        <v>S</v>
      </c>
      <c r="Y280" t="str">
        <f>IFERROR(INDEX(Table10[Size],MATCH(INDEX(Enemies!$X:$X,MATCH('Enemy Waves'!P280,Enemies!$A:$A,0)),Table10[ID],0)),"")</f>
        <v>M</v>
      </c>
      <c r="AA280" t="str">
        <f>IFERROR(INDEX(Table10[Size],MATCH(INDEX(Enemies!$X:$X,MATCH('Enemy Waves'!R280,Enemies!$A:$A,0)),Table10[ID],0)),"")</f>
        <v>S</v>
      </c>
      <c r="AB280" s="52" t="str">
        <f>IF(COUNTIF(S280:AA280,"M")&gt;2,"!!!","")&amp;IFERROR(INDEX('OLD Mission Enemy Waves'!A:A,MATCH('Enemy Waves'!A280,'OLD Mission Enemy Waves'!D:D,0)),"--")</f>
        <v>92</v>
      </c>
      <c r="AC280" s="204">
        <v>92</v>
      </c>
      <c r="AD280">
        <v>2</v>
      </c>
      <c r="AE280" t="s">
        <v>14</v>
      </c>
      <c r="AF280" s="205">
        <v>5430922</v>
      </c>
    </row>
    <row r="281" spans="1:32">
      <c r="A281" s="235">
        <v>5430931</v>
      </c>
      <c r="B281" s="1" t="str">
        <f t="shared" si="54"/>
        <v>2T_r1_Dark_Blade_e2, 4T_r1_Light_Telepath_e2, 2T_r1_Dark_Blade_e2, 4T_r1_Light_Telepath_e2, 2T_r1_Dark_Blade_e2</v>
      </c>
      <c r="C281" s="60" t="str">
        <f t="shared" si="55"/>
        <v>5SSSSS</v>
      </c>
      <c r="E281">
        <f>INDEX('OLD Mission Enemy Waves'!K:K,MATCH('Enemy Waves'!$A281,'OLD Mission Enemy Waves'!$D:$D,0))</f>
        <v>5</v>
      </c>
      <c r="F281">
        <f>INDEX('OLD Mission Enemy Waves'!L:L,MATCH('Enemy Waves'!$A281,'OLD Mission Enemy Waves'!$D:$D,0))</f>
        <v>4</v>
      </c>
      <c r="G281">
        <f>INDEX('OLD Mission Enemy Waves'!M:M,MATCH('Enemy Waves'!$A281,'OLD Mission Enemy Waves'!$D:$D,0))</f>
        <v>3</v>
      </c>
      <c r="H281">
        <f>INDEX('OLD Mission Enemy Waves'!N:N,MATCH('Enemy Waves'!$A281,'OLD Mission Enemy Waves'!$D:$D,0))</f>
        <v>5302</v>
      </c>
      <c r="I281">
        <f t="shared" si="56"/>
        <v>5</v>
      </c>
      <c r="J281" t="str">
        <f t="array" ref="J281">IFERROR(INDEX(ePool[Enemy ID],MATCH($G281&amp;INDEX($E281:$F281,1,INDEX(Table12[],MATCH($I281,Table12[eCount],0),MATCH(J$1,Table12[#Headers],0)))&amp;INDEX(eClassWave[],MATCH($H281,eClassWave[eClassWave],0),MATCH(J$1,eClassWave[#Headers],0)),ePool[Enemy Group ID]&amp;ePool[AffinityId]&amp;ePool[eClass],0)),"")</f>
        <v>2T_r1_Dark_Blade_e2</v>
      </c>
      <c r="K281" s="21" t="str">
        <f t="shared" si="57"/>
        <v xml:space="preserve">, </v>
      </c>
      <c r="L281" t="str">
        <f t="array" ref="L281">IFERROR(INDEX(ePool[Enemy ID],MATCH($G281&amp;INDEX($E281:$F281,1,INDEX(Table12[],MATCH($I281,Table12[eCount],0),MATCH(L$1,Table12[#Headers],0)))&amp;INDEX(eClassWave[],MATCH($H281,eClassWave[eClassWave],0),MATCH(L$1,eClassWave[#Headers],0)),ePool[Enemy Group ID]&amp;ePool[AffinityId]&amp;ePool[eClass],0)),"")</f>
        <v>4T_r1_Light_Telepath_e2</v>
      </c>
      <c r="M281" s="21" t="str">
        <f t="shared" si="58"/>
        <v xml:space="preserve">, </v>
      </c>
      <c r="N281" t="str">
        <f t="array" ref="N281">IFERROR(INDEX(ePool[Enemy ID],MATCH($G281&amp;INDEX($E281:$F281,1,INDEX(Table12[],MATCH($I281,Table12[eCount],0),MATCH(N$1,Table12[#Headers],0)))&amp;INDEX(eClassWave[],MATCH($H281,eClassWave[eClassWave],0),MATCH(N$1,eClassWave[#Headers],0)),ePool[Enemy Group ID]&amp;ePool[AffinityId]&amp;ePool[eClass],0)),"")</f>
        <v>2T_r1_Dark_Blade_e2</v>
      </c>
      <c r="O281" s="21" t="str">
        <f t="shared" si="59"/>
        <v xml:space="preserve">, </v>
      </c>
      <c r="P281" t="str">
        <f t="array" ref="P281">IFERROR(INDEX(ePool[Enemy ID],MATCH($G281&amp;INDEX($E281:$F281,1,INDEX(Table12[],MATCH($I281,Table12[eCount],0),MATCH(P$1,Table12[#Headers],0)))&amp;INDEX(eClassWave[],MATCH($H281,eClassWave[eClassWave],0),MATCH(P$1,eClassWave[#Headers],0)),ePool[Enemy Group ID]&amp;ePool[AffinityId]&amp;ePool[eClass],0)),"")</f>
        <v>4T_r1_Light_Telepath_e2</v>
      </c>
      <c r="Q281" s="21" t="str">
        <f t="shared" si="60"/>
        <v xml:space="preserve">, </v>
      </c>
      <c r="R281" t="str">
        <f t="array" ref="R281">IFERROR(INDEX(ePool[Enemy ID],MATCH($G281&amp;INDEX($E281:$F281,1,INDEX(Table12[],MATCH($I281,Table12[eCount],0),MATCH(R$1,Table12[#Headers],0)))&amp;INDEX(eClassWave[],MATCH($H281,eClassWave[eClassWave],0),MATCH(R$1,eClassWave[#Headers],0)),ePool[Enemy Group ID]&amp;ePool[AffinityId]&amp;ePool[eClass],0)),"")</f>
        <v>2T_r1_Dark_Blade_e2</v>
      </c>
      <c r="S281" t="str">
        <f>IFERROR(INDEX(Table10[Size],MATCH(INDEX(Enemies!$X:$X,MATCH('Enemy Waves'!J281,Enemies!$A:$A,0)),Table10[ID],0)),"")</f>
        <v>S</v>
      </c>
      <c r="U281" t="str">
        <f>IFERROR(INDEX(Table10[Size],MATCH(INDEX(Enemies!$X:$X,MATCH('Enemy Waves'!L281,Enemies!$A:$A,0)),Table10[ID],0)),"")</f>
        <v>S</v>
      </c>
      <c r="W281" t="str">
        <f>IFERROR(INDEX(Table10[Size],MATCH(INDEX(Enemies!$X:$X,MATCH('Enemy Waves'!N281,Enemies!$A:$A,0)),Table10[ID],0)),"")</f>
        <v>S</v>
      </c>
      <c r="Y281" t="str">
        <f>IFERROR(INDEX(Table10[Size],MATCH(INDEX(Enemies!$X:$X,MATCH('Enemy Waves'!P281,Enemies!$A:$A,0)),Table10[ID],0)),"")</f>
        <v>S</v>
      </c>
      <c r="AA281" t="str">
        <f>IFERROR(INDEX(Table10[Size],MATCH(INDEX(Enemies!$X:$X,MATCH('Enemy Waves'!R281,Enemies!$A:$A,0)),Table10[ID],0)),"")</f>
        <v>S</v>
      </c>
      <c r="AB281" s="52" t="str">
        <f>IF(COUNTIF(S281:AA281,"M")&gt;2,"!!!","")&amp;IFERROR(INDEX('OLD Mission Enemy Waves'!A:A,MATCH('Enemy Waves'!A281,'OLD Mission Enemy Waves'!D:D,0)),"--")</f>
        <v>93</v>
      </c>
      <c r="AC281" s="87">
        <v>93</v>
      </c>
      <c r="AD281">
        <v>1</v>
      </c>
      <c r="AE281" t="s">
        <v>14</v>
      </c>
      <c r="AF281" s="205">
        <v>5430931</v>
      </c>
    </row>
    <row r="282" spans="1:32">
      <c r="A282" s="235">
        <v>5430932</v>
      </c>
      <c r="B282" s="1" t="str">
        <f t="shared" si="54"/>
        <v>4T_r1_Light_Telepath_e2, 4T_r1_Dark_SoulGuardian_e2, 4T_r1_Dark_SoulGuardian_e2, 4T_r1_Light_Telepath_e2</v>
      </c>
      <c r="C282" s="60" t="str">
        <f t="shared" si="55"/>
        <v>4SSSS</v>
      </c>
      <c r="E282">
        <f>INDEX('OLD Mission Enemy Waves'!K:K,MATCH('Enemy Waves'!$A282,'OLD Mission Enemy Waves'!$D:$D,0))</f>
        <v>5</v>
      </c>
      <c r="F282">
        <f>INDEX('OLD Mission Enemy Waves'!L:L,MATCH('Enemy Waves'!$A282,'OLD Mission Enemy Waves'!$D:$D,0))</f>
        <v>4</v>
      </c>
      <c r="G282">
        <f>INDEX('OLD Mission Enemy Waves'!M:M,MATCH('Enemy Waves'!$A282,'OLD Mission Enemy Waves'!$D:$D,0))</f>
        <v>3</v>
      </c>
      <c r="H282">
        <f>INDEX('OLD Mission Enemy Waves'!N:N,MATCH('Enemy Waves'!$A282,'OLD Mission Enemy Waves'!$D:$D,0))</f>
        <v>4004</v>
      </c>
      <c r="I282">
        <f t="shared" si="56"/>
        <v>4</v>
      </c>
      <c r="J282" t="str">
        <f t="array" ref="J282">IFERROR(INDEX(ePool[Enemy ID],MATCH($G282&amp;INDEX($E282:$F282,1,INDEX(Table12[],MATCH($I282,Table12[eCount],0),MATCH(J$1,Table12[#Headers],0)))&amp;INDEX(eClassWave[],MATCH($H282,eClassWave[eClassWave],0),MATCH(J$1,eClassWave[#Headers],0)),ePool[Enemy Group ID]&amp;ePool[AffinityId]&amp;ePool[eClass],0)),"")</f>
        <v>4T_r1_Light_Telepath_e2</v>
      </c>
      <c r="K282" s="21" t="str">
        <f t="shared" si="57"/>
        <v xml:space="preserve">, </v>
      </c>
      <c r="L282" t="str">
        <f t="array" ref="L282">IFERROR(INDEX(ePool[Enemy ID],MATCH($G282&amp;INDEX($E282:$F282,1,INDEX(Table12[],MATCH($I282,Table12[eCount],0),MATCH(L$1,Table12[#Headers],0)))&amp;INDEX(eClassWave[],MATCH($H282,eClassWave[eClassWave],0),MATCH(L$1,eClassWave[#Headers],0)),ePool[Enemy Group ID]&amp;ePool[AffinityId]&amp;ePool[eClass],0)),"")</f>
        <v>4T_r1_Dark_SoulGuardian_e2</v>
      </c>
      <c r="M282" s="21" t="str">
        <f t="shared" si="58"/>
        <v xml:space="preserve">, </v>
      </c>
      <c r="N282" t="str">
        <f t="array" ref="N282">IFERROR(INDEX(ePool[Enemy ID],MATCH($G282&amp;INDEX($E282:$F282,1,INDEX(Table12[],MATCH($I282,Table12[eCount],0),MATCH(N$1,Table12[#Headers],0)))&amp;INDEX(eClassWave[],MATCH($H282,eClassWave[eClassWave],0),MATCH(N$1,eClassWave[#Headers],0)),ePool[Enemy Group ID]&amp;ePool[AffinityId]&amp;ePool[eClass],0)),"")</f>
        <v>4T_r1_Dark_SoulGuardian_e2</v>
      </c>
      <c r="O282" s="21" t="str">
        <f t="shared" si="59"/>
        <v xml:space="preserve">, </v>
      </c>
      <c r="P282" t="str">
        <f t="array" ref="P282">IFERROR(INDEX(ePool[Enemy ID],MATCH($G282&amp;INDEX($E282:$F282,1,INDEX(Table12[],MATCH($I282,Table12[eCount],0),MATCH(P$1,Table12[#Headers],0)))&amp;INDEX(eClassWave[],MATCH($H282,eClassWave[eClassWave],0),MATCH(P$1,eClassWave[#Headers],0)),ePool[Enemy Group ID]&amp;ePool[AffinityId]&amp;ePool[eClass],0)),"")</f>
        <v>4T_r1_Light_Telepath_e2</v>
      </c>
      <c r="Q282" s="21" t="str">
        <f t="shared" si="60"/>
        <v/>
      </c>
      <c r="R282" t="str">
        <f t="array" ref="R282">IFERROR(INDEX(ePool[Enemy ID],MATCH($G282&amp;INDEX($E282:$F282,1,INDEX(Table12[],MATCH($I282,Table12[eCount],0),MATCH(R$1,Table12[#Headers],0)))&amp;INDEX(eClassWave[],MATCH($H282,eClassWave[eClassWave],0),MATCH(R$1,eClassWave[#Headers],0)),ePool[Enemy Group ID]&amp;ePool[AffinityId]&amp;ePool[eClass],0)),"")</f>
        <v/>
      </c>
      <c r="S282" t="str">
        <f>IFERROR(INDEX(Table10[Size],MATCH(INDEX(Enemies!$X:$X,MATCH('Enemy Waves'!J282,Enemies!$A:$A,0)),Table10[ID],0)),"")</f>
        <v>S</v>
      </c>
      <c r="U282" t="str">
        <f>IFERROR(INDEX(Table10[Size],MATCH(INDEX(Enemies!$X:$X,MATCH('Enemy Waves'!L282,Enemies!$A:$A,0)),Table10[ID],0)),"")</f>
        <v>S</v>
      </c>
      <c r="W282" t="str">
        <f>IFERROR(INDEX(Table10[Size],MATCH(INDEX(Enemies!$X:$X,MATCH('Enemy Waves'!N282,Enemies!$A:$A,0)),Table10[ID],0)),"")</f>
        <v>S</v>
      </c>
      <c r="Y282" t="str">
        <f>IFERROR(INDEX(Table10[Size],MATCH(INDEX(Enemies!$X:$X,MATCH('Enemy Waves'!P282,Enemies!$A:$A,0)),Table10[ID],0)),"")</f>
        <v>S</v>
      </c>
      <c r="AA282" t="str">
        <f>IFERROR(INDEX(Table10[Size],MATCH(INDEX(Enemies!$X:$X,MATCH('Enemy Waves'!R282,Enemies!$A:$A,0)),Table10[ID],0)),"")</f>
        <v/>
      </c>
      <c r="AB282" s="52" t="str">
        <f>IF(COUNTIF(S282:AA282,"M")&gt;2,"!!!","")&amp;IFERROR(INDEX('OLD Mission Enemy Waves'!A:A,MATCH('Enemy Waves'!A282,'OLD Mission Enemy Waves'!D:D,0)),"--")</f>
        <v>93</v>
      </c>
      <c r="AC282" s="204">
        <v>93</v>
      </c>
      <c r="AD282">
        <v>2</v>
      </c>
      <c r="AE282" t="s">
        <v>14</v>
      </c>
      <c r="AF282" s="205">
        <v>5430932</v>
      </c>
    </row>
    <row r="283" spans="1:32">
      <c r="A283" s="235">
        <v>5430941</v>
      </c>
      <c r="B283" s="1" t="str">
        <f t="shared" si="54"/>
        <v>4T_r1_Light_Telepath_e2, 3T_r2_Dark_Maiden_e2, 4T_r1_Light_Telepath_e2</v>
      </c>
      <c r="C283" s="60" t="str">
        <f t="shared" si="55"/>
        <v>3SSS</v>
      </c>
      <c r="E283">
        <f>INDEX('OLD Mission Enemy Waves'!K:K,MATCH('Enemy Waves'!$A283,'OLD Mission Enemy Waves'!$D:$D,0))</f>
        <v>5</v>
      </c>
      <c r="F283">
        <f>INDEX('OLD Mission Enemy Waves'!L:L,MATCH('Enemy Waves'!$A283,'OLD Mission Enemy Waves'!$D:$D,0))</f>
        <v>4</v>
      </c>
      <c r="G283">
        <f>INDEX('OLD Mission Enemy Waves'!M:M,MATCH('Enemy Waves'!$A283,'OLD Mission Enemy Waves'!$D:$D,0))</f>
        <v>3</v>
      </c>
      <c r="H283">
        <f>INDEX('OLD Mission Enemy Waves'!N:N,MATCH('Enemy Waves'!$A283,'OLD Mission Enemy Waves'!$D:$D,0))</f>
        <v>3012</v>
      </c>
      <c r="I283">
        <f t="shared" si="56"/>
        <v>3</v>
      </c>
      <c r="J283" t="str">
        <f t="array" ref="J283">IFERROR(INDEX(ePool[Enemy ID],MATCH($G283&amp;INDEX($E283:$F283,1,INDEX(Table12[],MATCH($I283,Table12[eCount],0),MATCH(J$1,Table12[#Headers],0)))&amp;INDEX(eClassWave[],MATCH($H283,eClassWave[eClassWave],0),MATCH(J$1,eClassWave[#Headers],0)),ePool[Enemy Group ID]&amp;ePool[AffinityId]&amp;ePool[eClass],0)),"")</f>
        <v>4T_r1_Light_Telepath_e2</v>
      </c>
      <c r="K283" s="21" t="str">
        <f t="shared" si="57"/>
        <v xml:space="preserve">, </v>
      </c>
      <c r="L283" t="str">
        <f t="array" ref="L283">IFERROR(INDEX(ePool[Enemy ID],MATCH($G283&amp;INDEX($E283:$F283,1,INDEX(Table12[],MATCH($I283,Table12[eCount],0),MATCH(L$1,Table12[#Headers],0)))&amp;INDEX(eClassWave[],MATCH($H283,eClassWave[eClassWave],0),MATCH(L$1,eClassWave[#Headers],0)),ePool[Enemy Group ID]&amp;ePool[AffinityId]&amp;ePool[eClass],0)),"")</f>
        <v>3T_r2_Dark_Maiden_e2</v>
      </c>
      <c r="M283" s="21" t="str">
        <f t="shared" si="58"/>
        <v xml:space="preserve">, </v>
      </c>
      <c r="N283" t="str">
        <f t="array" ref="N283">IFERROR(INDEX(ePool[Enemy ID],MATCH($G283&amp;INDEX($E283:$F283,1,INDEX(Table12[],MATCH($I283,Table12[eCount],0),MATCH(N$1,Table12[#Headers],0)))&amp;INDEX(eClassWave[],MATCH($H283,eClassWave[eClassWave],0),MATCH(N$1,eClassWave[#Headers],0)),ePool[Enemy Group ID]&amp;ePool[AffinityId]&amp;ePool[eClass],0)),"")</f>
        <v>4T_r1_Light_Telepath_e2</v>
      </c>
      <c r="O283" s="21" t="str">
        <f t="shared" si="59"/>
        <v/>
      </c>
      <c r="P283" t="str">
        <f t="array" ref="P283">IFERROR(INDEX(ePool[Enemy ID],MATCH($G283&amp;INDEX($E283:$F283,1,INDEX(Table12[],MATCH($I283,Table12[eCount],0),MATCH(P$1,Table12[#Headers],0)))&amp;INDEX(eClassWave[],MATCH($H283,eClassWave[eClassWave],0),MATCH(P$1,eClassWave[#Headers],0)),ePool[Enemy Group ID]&amp;ePool[AffinityId]&amp;ePool[eClass],0)),"")</f>
        <v/>
      </c>
      <c r="Q283" s="21" t="str">
        <f t="shared" si="60"/>
        <v/>
      </c>
      <c r="R283" t="str">
        <f t="array" ref="R283">IFERROR(INDEX(ePool[Enemy ID],MATCH($G283&amp;INDEX($E283:$F283,1,INDEX(Table12[],MATCH($I283,Table12[eCount],0),MATCH(R$1,Table12[#Headers],0)))&amp;INDEX(eClassWave[],MATCH($H283,eClassWave[eClassWave],0),MATCH(R$1,eClassWave[#Headers],0)),ePool[Enemy Group ID]&amp;ePool[AffinityId]&amp;ePool[eClass],0)),"")</f>
        <v/>
      </c>
      <c r="S283" t="str">
        <f>IFERROR(INDEX(Table10[Size],MATCH(INDEX(Enemies!$X:$X,MATCH('Enemy Waves'!J283,Enemies!$A:$A,0)),Table10[ID],0)),"")</f>
        <v>S</v>
      </c>
      <c r="U283" t="str">
        <f>IFERROR(INDEX(Table10[Size],MATCH(INDEX(Enemies!$X:$X,MATCH('Enemy Waves'!L283,Enemies!$A:$A,0)),Table10[ID],0)),"")</f>
        <v>S</v>
      </c>
      <c r="W283" t="str">
        <f>IFERROR(INDEX(Table10[Size],MATCH(INDEX(Enemies!$X:$X,MATCH('Enemy Waves'!N283,Enemies!$A:$A,0)),Table10[ID],0)),"")</f>
        <v>S</v>
      </c>
      <c r="Y283" t="str">
        <f>IFERROR(INDEX(Table10[Size],MATCH(INDEX(Enemies!$X:$X,MATCH('Enemy Waves'!P283,Enemies!$A:$A,0)),Table10[ID],0)),"")</f>
        <v/>
      </c>
      <c r="AA283" t="str">
        <f>IFERROR(INDEX(Table10[Size],MATCH(INDEX(Enemies!$X:$X,MATCH('Enemy Waves'!R283,Enemies!$A:$A,0)),Table10[ID],0)),"")</f>
        <v/>
      </c>
      <c r="AB283" s="52" t="str">
        <f>IF(COUNTIF(S283:AA283,"M")&gt;2,"!!!","")&amp;IFERROR(INDEX('OLD Mission Enemy Waves'!A:A,MATCH('Enemy Waves'!A283,'OLD Mission Enemy Waves'!D:D,0)),"--")</f>
        <v>94</v>
      </c>
      <c r="AC283" s="87">
        <v>94</v>
      </c>
      <c r="AD283">
        <v>1</v>
      </c>
      <c r="AE283" t="s">
        <v>14</v>
      </c>
      <c r="AF283" s="205">
        <v>5430941</v>
      </c>
    </row>
    <row r="284" spans="1:32">
      <c r="A284" s="235">
        <v>5430942</v>
      </c>
      <c r="B284" s="1" t="str">
        <f t="shared" si="54"/>
        <v>2T_r1_Dark_Blade_e2, 3T_r2_Dark_Maiden_e2</v>
      </c>
      <c r="C284" s="60" t="str">
        <f t="shared" si="55"/>
        <v>2SS</v>
      </c>
      <c r="E284">
        <f>INDEX('OLD Mission Enemy Waves'!K:K,MATCH('Enemy Waves'!$A284,'OLD Mission Enemy Waves'!$D:$D,0))</f>
        <v>5</v>
      </c>
      <c r="F284">
        <f>INDEX('OLD Mission Enemy Waves'!L:L,MATCH('Enemy Waves'!$A284,'OLD Mission Enemy Waves'!$D:$D,0))</f>
        <v>4</v>
      </c>
      <c r="G284">
        <f>INDEX('OLD Mission Enemy Waves'!M:M,MATCH('Enemy Waves'!$A284,'OLD Mission Enemy Waves'!$D:$D,0))</f>
        <v>3</v>
      </c>
      <c r="H284">
        <f>INDEX('OLD Mission Enemy Waves'!N:N,MATCH('Enemy Waves'!$A284,'OLD Mission Enemy Waves'!$D:$D,0))</f>
        <v>2110</v>
      </c>
      <c r="I284">
        <f t="shared" si="56"/>
        <v>2</v>
      </c>
      <c r="J284" t="str">
        <f t="array" ref="J284">IFERROR(INDEX(ePool[Enemy ID],MATCH($G284&amp;INDEX($E284:$F284,1,INDEX(Table12[],MATCH($I284,Table12[eCount],0),MATCH(J$1,Table12[#Headers],0)))&amp;INDEX(eClassWave[],MATCH($H284,eClassWave[eClassWave],0),MATCH(J$1,eClassWave[#Headers],0)),ePool[Enemy Group ID]&amp;ePool[AffinityId]&amp;ePool[eClass],0)),"")</f>
        <v>2T_r1_Dark_Blade_e2</v>
      </c>
      <c r="K284" s="21" t="str">
        <f t="shared" si="57"/>
        <v xml:space="preserve">, </v>
      </c>
      <c r="L284" t="str">
        <f t="array" ref="L284">IFERROR(INDEX(ePool[Enemy ID],MATCH($G284&amp;INDEX($E284:$F284,1,INDEX(Table12[],MATCH($I284,Table12[eCount],0),MATCH(L$1,Table12[#Headers],0)))&amp;INDEX(eClassWave[],MATCH($H284,eClassWave[eClassWave],0),MATCH(L$1,eClassWave[#Headers],0)),ePool[Enemy Group ID]&amp;ePool[AffinityId]&amp;ePool[eClass],0)),"")</f>
        <v>3T_r2_Dark_Maiden_e2</v>
      </c>
      <c r="M284" s="21" t="str">
        <f t="shared" si="58"/>
        <v/>
      </c>
      <c r="N284" t="str">
        <f t="array" ref="N284">IFERROR(INDEX(ePool[Enemy ID],MATCH($G284&amp;INDEX($E284:$F284,1,INDEX(Table12[],MATCH($I284,Table12[eCount],0),MATCH(N$1,Table12[#Headers],0)))&amp;INDEX(eClassWave[],MATCH($H284,eClassWave[eClassWave],0),MATCH(N$1,eClassWave[#Headers],0)),ePool[Enemy Group ID]&amp;ePool[AffinityId]&amp;ePool[eClass],0)),"")</f>
        <v/>
      </c>
      <c r="O284" s="21" t="str">
        <f t="shared" si="59"/>
        <v/>
      </c>
      <c r="P284" t="str">
        <f t="array" ref="P284">IFERROR(INDEX(ePool[Enemy ID],MATCH($G284&amp;INDEX($E284:$F284,1,INDEX(Table12[],MATCH($I284,Table12[eCount],0),MATCH(P$1,Table12[#Headers],0)))&amp;INDEX(eClassWave[],MATCH($H284,eClassWave[eClassWave],0),MATCH(P$1,eClassWave[#Headers],0)),ePool[Enemy Group ID]&amp;ePool[AffinityId]&amp;ePool[eClass],0)),"")</f>
        <v/>
      </c>
      <c r="Q284" s="21" t="str">
        <f t="shared" si="60"/>
        <v/>
      </c>
      <c r="R284" t="str">
        <f t="array" ref="R284">IFERROR(INDEX(ePool[Enemy ID],MATCH($G284&amp;INDEX($E284:$F284,1,INDEX(Table12[],MATCH($I284,Table12[eCount],0),MATCH(R$1,Table12[#Headers],0)))&amp;INDEX(eClassWave[],MATCH($H284,eClassWave[eClassWave],0),MATCH(R$1,eClassWave[#Headers],0)),ePool[Enemy Group ID]&amp;ePool[AffinityId]&amp;ePool[eClass],0)),"")</f>
        <v/>
      </c>
      <c r="S284" t="str">
        <f>IFERROR(INDEX(Table10[Size],MATCH(INDEX(Enemies!$X:$X,MATCH('Enemy Waves'!J284,Enemies!$A:$A,0)),Table10[ID],0)),"")</f>
        <v>S</v>
      </c>
      <c r="U284" t="str">
        <f>IFERROR(INDEX(Table10[Size],MATCH(INDEX(Enemies!$X:$X,MATCH('Enemy Waves'!L284,Enemies!$A:$A,0)),Table10[ID],0)),"")</f>
        <v>S</v>
      </c>
      <c r="W284" t="str">
        <f>IFERROR(INDEX(Table10[Size],MATCH(INDEX(Enemies!$X:$X,MATCH('Enemy Waves'!N284,Enemies!$A:$A,0)),Table10[ID],0)),"")</f>
        <v/>
      </c>
      <c r="Y284" t="str">
        <f>IFERROR(INDEX(Table10[Size],MATCH(INDEX(Enemies!$X:$X,MATCH('Enemy Waves'!P284,Enemies!$A:$A,0)),Table10[ID],0)),"")</f>
        <v/>
      </c>
      <c r="AA284" t="str">
        <f>IFERROR(INDEX(Table10[Size],MATCH(INDEX(Enemies!$X:$X,MATCH('Enemy Waves'!R284,Enemies!$A:$A,0)),Table10[ID],0)),"")</f>
        <v/>
      </c>
      <c r="AB284" s="52" t="str">
        <f>IF(COUNTIF(S284:AA284,"M")&gt;2,"!!!","")&amp;IFERROR(INDEX('OLD Mission Enemy Waves'!A:A,MATCH('Enemy Waves'!A284,'OLD Mission Enemy Waves'!D:D,0)),"--")</f>
        <v>94</v>
      </c>
      <c r="AC284" s="204">
        <v>94</v>
      </c>
      <c r="AD284">
        <v>2</v>
      </c>
      <c r="AE284" t="s">
        <v>14</v>
      </c>
      <c r="AF284" s="205">
        <v>5430942</v>
      </c>
    </row>
    <row r="285" spans="1:32">
      <c r="A285" s="235">
        <v>5430943</v>
      </c>
      <c r="B285" s="1" t="str">
        <f t="shared" si="54"/>
        <v>4T_r1_Light_Telepath_e2, 4T_r1_Dark_SoulGuardian_e2, 4T_r1_Dark_SoulGuardian_e2, 4T_r1_Light_Telepath_e2</v>
      </c>
      <c r="C285" s="60" t="str">
        <f t="shared" si="55"/>
        <v>4SSSS</v>
      </c>
      <c r="E285">
        <f>INDEX('OLD Mission Enemy Waves'!K:K,MATCH('Enemy Waves'!$A285,'OLD Mission Enemy Waves'!$D:$D,0))</f>
        <v>5</v>
      </c>
      <c r="F285">
        <f>INDEX('OLD Mission Enemy Waves'!L:L,MATCH('Enemy Waves'!$A285,'OLD Mission Enemy Waves'!$D:$D,0))</f>
        <v>4</v>
      </c>
      <c r="G285">
        <f>INDEX('OLD Mission Enemy Waves'!M:M,MATCH('Enemy Waves'!$A285,'OLD Mission Enemy Waves'!$D:$D,0))</f>
        <v>3</v>
      </c>
      <c r="H285">
        <f>INDEX('OLD Mission Enemy Waves'!N:N,MATCH('Enemy Waves'!$A285,'OLD Mission Enemy Waves'!$D:$D,0))</f>
        <v>4004</v>
      </c>
      <c r="I285">
        <f t="shared" si="56"/>
        <v>4</v>
      </c>
      <c r="J285" t="str">
        <f t="array" ref="J285">IFERROR(INDEX(ePool[Enemy ID],MATCH($G285&amp;INDEX($E285:$F285,1,INDEX(Table12[],MATCH($I285,Table12[eCount],0),MATCH(J$1,Table12[#Headers],0)))&amp;INDEX(eClassWave[],MATCH($H285,eClassWave[eClassWave],0),MATCH(J$1,eClassWave[#Headers],0)),ePool[Enemy Group ID]&amp;ePool[AffinityId]&amp;ePool[eClass],0)),"")</f>
        <v>4T_r1_Light_Telepath_e2</v>
      </c>
      <c r="K285" s="21" t="str">
        <f t="shared" si="57"/>
        <v xml:space="preserve">, </v>
      </c>
      <c r="L285" t="str">
        <f t="array" ref="L285">IFERROR(INDEX(ePool[Enemy ID],MATCH($G285&amp;INDEX($E285:$F285,1,INDEX(Table12[],MATCH($I285,Table12[eCount],0),MATCH(L$1,Table12[#Headers],0)))&amp;INDEX(eClassWave[],MATCH($H285,eClassWave[eClassWave],0),MATCH(L$1,eClassWave[#Headers],0)),ePool[Enemy Group ID]&amp;ePool[AffinityId]&amp;ePool[eClass],0)),"")</f>
        <v>4T_r1_Dark_SoulGuardian_e2</v>
      </c>
      <c r="M285" s="21" t="str">
        <f t="shared" si="58"/>
        <v xml:space="preserve">, </v>
      </c>
      <c r="N285" t="str">
        <f t="array" ref="N285">IFERROR(INDEX(ePool[Enemy ID],MATCH($G285&amp;INDEX($E285:$F285,1,INDEX(Table12[],MATCH($I285,Table12[eCount],0),MATCH(N$1,Table12[#Headers],0)))&amp;INDEX(eClassWave[],MATCH($H285,eClassWave[eClassWave],0),MATCH(N$1,eClassWave[#Headers],0)),ePool[Enemy Group ID]&amp;ePool[AffinityId]&amp;ePool[eClass],0)),"")</f>
        <v>4T_r1_Dark_SoulGuardian_e2</v>
      </c>
      <c r="O285" s="21" t="str">
        <f t="shared" si="59"/>
        <v xml:space="preserve">, </v>
      </c>
      <c r="P285" t="str">
        <f t="array" ref="P285">IFERROR(INDEX(ePool[Enemy ID],MATCH($G285&amp;INDEX($E285:$F285,1,INDEX(Table12[],MATCH($I285,Table12[eCount],0),MATCH(P$1,Table12[#Headers],0)))&amp;INDEX(eClassWave[],MATCH($H285,eClassWave[eClassWave],0),MATCH(P$1,eClassWave[#Headers],0)),ePool[Enemy Group ID]&amp;ePool[AffinityId]&amp;ePool[eClass],0)),"")</f>
        <v>4T_r1_Light_Telepath_e2</v>
      </c>
      <c r="Q285" s="21" t="str">
        <f t="shared" si="60"/>
        <v/>
      </c>
      <c r="R285" t="str">
        <f t="array" ref="R285">IFERROR(INDEX(ePool[Enemy ID],MATCH($G285&amp;INDEX($E285:$F285,1,INDEX(Table12[],MATCH($I285,Table12[eCount],0),MATCH(R$1,Table12[#Headers],0)))&amp;INDEX(eClassWave[],MATCH($H285,eClassWave[eClassWave],0),MATCH(R$1,eClassWave[#Headers],0)),ePool[Enemy Group ID]&amp;ePool[AffinityId]&amp;ePool[eClass],0)),"")</f>
        <v/>
      </c>
      <c r="S285" t="str">
        <f>IFERROR(INDEX(Table10[Size],MATCH(INDEX(Enemies!$X:$X,MATCH('Enemy Waves'!J285,Enemies!$A:$A,0)),Table10[ID],0)),"")</f>
        <v>S</v>
      </c>
      <c r="U285" t="str">
        <f>IFERROR(INDEX(Table10[Size],MATCH(INDEX(Enemies!$X:$X,MATCH('Enemy Waves'!L285,Enemies!$A:$A,0)),Table10[ID],0)),"")</f>
        <v>S</v>
      </c>
      <c r="W285" t="str">
        <f>IFERROR(INDEX(Table10[Size],MATCH(INDEX(Enemies!$X:$X,MATCH('Enemy Waves'!N285,Enemies!$A:$A,0)),Table10[ID],0)),"")</f>
        <v>S</v>
      </c>
      <c r="Y285" t="str">
        <f>IFERROR(INDEX(Table10[Size],MATCH(INDEX(Enemies!$X:$X,MATCH('Enemy Waves'!P285,Enemies!$A:$A,0)),Table10[ID],0)),"")</f>
        <v>S</v>
      </c>
      <c r="AA285" t="str">
        <f>IFERROR(INDEX(Table10[Size],MATCH(INDEX(Enemies!$X:$X,MATCH('Enemy Waves'!R285,Enemies!$A:$A,0)),Table10[ID],0)),"")</f>
        <v/>
      </c>
      <c r="AB285" s="52" t="str">
        <f>IF(COUNTIF(S285:AA285,"M")&gt;2,"!!!","")&amp;IFERROR(INDEX('OLD Mission Enemy Waves'!A:A,MATCH('Enemy Waves'!A285,'OLD Mission Enemy Waves'!D:D,0)),"--")</f>
        <v>94</v>
      </c>
      <c r="AC285" s="204">
        <v>94</v>
      </c>
      <c r="AD285">
        <v>3</v>
      </c>
      <c r="AE285" t="s">
        <v>14</v>
      </c>
      <c r="AF285" s="205">
        <v>5430943</v>
      </c>
    </row>
    <row r="286" spans="1:32">
      <c r="A286" s="235">
        <v>5430944</v>
      </c>
      <c r="B286" s="1" t="str">
        <f t="shared" si="54"/>
        <v>4T_r1_Light_Telepath_e2, 3T_r2_Dark_Maiden_e2, 4T_r1_Light_Telepath_e2</v>
      </c>
      <c r="C286" s="60" t="str">
        <f t="shared" si="55"/>
        <v>3SSS</v>
      </c>
      <c r="E286">
        <f>INDEX('OLD Mission Enemy Waves'!K:K,MATCH('Enemy Waves'!$A286,'OLD Mission Enemy Waves'!$D:$D,0))</f>
        <v>5</v>
      </c>
      <c r="F286">
        <f>INDEX('OLD Mission Enemy Waves'!L:L,MATCH('Enemy Waves'!$A286,'OLD Mission Enemy Waves'!$D:$D,0))</f>
        <v>4</v>
      </c>
      <c r="G286">
        <f>INDEX('OLD Mission Enemy Waves'!M:M,MATCH('Enemy Waves'!$A286,'OLD Mission Enemy Waves'!$D:$D,0))</f>
        <v>3</v>
      </c>
      <c r="H286">
        <f>INDEX('OLD Mission Enemy Waves'!N:N,MATCH('Enemy Waves'!$A286,'OLD Mission Enemy Waves'!$D:$D,0))</f>
        <v>3012</v>
      </c>
      <c r="I286">
        <f t="shared" si="56"/>
        <v>3</v>
      </c>
      <c r="J286" t="str">
        <f t="array" ref="J286">IFERROR(INDEX(ePool[Enemy ID],MATCH($G286&amp;INDEX($E286:$F286,1,INDEX(Table12[],MATCH($I286,Table12[eCount],0),MATCH(J$1,Table12[#Headers],0)))&amp;INDEX(eClassWave[],MATCH($H286,eClassWave[eClassWave],0),MATCH(J$1,eClassWave[#Headers],0)),ePool[Enemy Group ID]&amp;ePool[AffinityId]&amp;ePool[eClass],0)),"")</f>
        <v>4T_r1_Light_Telepath_e2</v>
      </c>
      <c r="K286" s="21" t="str">
        <f t="shared" si="57"/>
        <v xml:space="preserve">, </v>
      </c>
      <c r="L286" t="str">
        <f t="array" ref="L286">IFERROR(INDEX(ePool[Enemy ID],MATCH($G286&amp;INDEX($E286:$F286,1,INDEX(Table12[],MATCH($I286,Table12[eCount],0),MATCH(L$1,Table12[#Headers],0)))&amp;INDEX(eClassWave[],MATCH($H286,eClassWave[eClassWave],0),MATCH(L$1,eClassWave[#Headers],0)),ePool[Enemy Group ID]&amp;ePool[AffinityId]&amp;ePool[eClass],0)),"")</f>
        <v>3T_r2_Dark_Maiden_e2</v>
      </c>
      <c r="M286" s="21" t="str">
        <f t="shared" si="58"/>
        <v xml:space="preserve">, </v>
      </c>
      <c r="N286" t="str">
        <f t="array" ref="N286">IFERROR(INDEX(ePool[Enemy ID],MATCH($G286&amp;INDEX($E286:$F286,1,INDEX(Table12[],MATCH($I286,Table12[eCount],0),MATCH(N$1,Table12[#Headers],0)))&amp;INDEX(eClassWave[],MATCH($H286,eClassWave[eClassWave],0),MATCH(N$1,eClassWave[#Headers],0)),ePool[Enemy Group ID]&amp;ePool[AffinityId]&amp;ePool[eClass],0)),"")</f>
        <v>4T_r1_Light_Telepath_e2</v>
      </c>
      <c r="O286" s="21" t="str">
        <f t="shared" si="59"/>
        <v/>
      </c>
      <c r="P286" t="str">
        <f t="array" ref="P286">IFERROR(INDEX(ePool[Enemy ID],MATCH($G286&amp;INDEX($E286:$F286,1,INDEX(Table12[],MATCH($I286,Table12[eCount],0),MATCH(P$1,Table12[#Headers],0)))&amp;INDEX(eClassWave[],MATCH($H286,eClassWave[eClassWave],0),MATCH(P$1,eClassWave[#Headers],0)),ePool[Enemy Group ID]&amp;ePool[AffinityId]&amp;ePool[eClass],0)),"")</f>
        <v/>
      </c>
      <c r="Q286" s="21" t="str">
        <f t="shared" si="60"/>
        <v/>
      </c>
      <c r="R286" t="str">
        <f t="array" ref="R286">IFERROR(INDEX(ePool[Enemy ID],MATCH($G286&amp;INDEX($E286:$F286,1,INDEX(Table12[],MATCH($I286,Table12[eCount],0),MATCH(R$1,Table12[#Headers],0)))&amp;INDEX(eClassWave[],MATCH($H286,eClassWave[eClassWave],0),MATCH(R$1,eClassWave[#Headers],0)),ePool[Enemy Group ID]&amp;ePool[AffinityId]&amp;ePool[eClass],0)),"")</f>
        <v/>
      </c>
      <c r="S286" t="str">
        <f>IFERROR(INDEX(Table10[Size],MATCH(INDEX(Enemies!$X:$X,MATCH('Enemy Waves'!J286,Enemies!$A:$A,0)),Table10[ID],0)),"")</f>
        <v>S</v>
      </c>
      <c r="U286" t="str">
        <f>IFERROR(INDEX(Table10[Size],MATCH(INDEX(Enemies!$X:$X,MATCH('Enemy Waves'!L286,Enemies!$A:$A,0)),Table10[ID],0)),"")</f>
        <v>S</v>
      </c>
      <c r="W286" t="str">
        <f>IFERROR(INDEX(Table10[Size],MATCH(INDEX(Enemies!$X:$X,MATCH('Enemy Waves'!N286,Enemies!$A:$A,0)),Table10[ID],0)),"")</f>
        <v>S</v>
      </c>
      <c r="Y286" t="str">
        <f>IFERROR(INDEX(Table10[Size],MATCH(INDEX(Enemies!$X:$X,MATCH('Enemy Waves'!P286,Enemies!$A:$A,0)),Table10[ID],0)),"")</f>
        <v/>
      </c>
      <c r="AA286" t="str">
        <f>IFERROR(INDEX(Table10[Size],MATCH(INDEX(Enemies!$X:$X,MATCH('Enemy Waves'!R286,Enemies!$A:$A,0)),Table10[ID],0)),"")</f>
        <v/>
      </c>
      <c r="AB286" s="52" t="str">
        <f>IF(COUNTIF(S286:AA286,"M")&gt;2,"!!!","")&amp;IFERROR(INDEX('OLD Mission Enemy Waves'!A:A,MATCH('Enemy Waves'!A286,'OLD Mission Enemy Waves'!D:D,0)),"--")</f>
        <v>94</v>
      </c>
      <c r="AC286" s="204">
        <v>94</v>
      </c>
      <c r="AD286">
        <v>4</v>
      </c>
      <c r="AE286" t="s">
        <v>14</v>
      </c>
      <c r="AF286" s="205">
        <v>5430944</v>
      </c>
    </row>
    <row r="287" spans="1:32">
      <c r="A287" s="235">
        <v>1230951</v>
      </c>
      <c r="B287" s="1" t="str">
        <f t="shared" si="54"/>
        <v>4T_r1_Earth_Enchantress_e2, 4T_r1_Fire_Sorceress_e2, 4T_r1_Earth_Enchantress_e2</v>
      </c>
      <c r="C287" s="60" t="str">
        <f t="shared" si="55"/>
        <v>3SSS</v>
      </c>
      <c r="E287">
        <f>INDEX('OLD Mission Enemy Waves'!K:K,MATCH('Enemy Waves'!$A287,'OLD Mission Enemy Waves'!$D:$D,0))</f>
        <v>1</v>
      </c>
      <c r="F287">
        <f>INDEX('OLD Mission Enemy Waves'!L:L,MATCH('Enemy Waves'!$A287,'OLD Mission Enemy Waves'!$D:$D,0))</f>
        <v>2</v>
      </c>
      <c r="G287">
        <f>INDEX('OLD Mission Enemy Waves'!M:M,MATCH('Enemy Waves'!$A287,'OLD Mission Enemy Waves'!$D:$D,0))</f>
        <v>3</v>
      </c>
      <c r="H287">
        <f>INDEX('OLD Mission Enemy Waves'!N:N,MATCH('Enemy Waves'!$A287,'OLD Mission Enemy Waves'!$D:$D,0))</f>
        <v>3003</v>
      </c>
      <c r="I287">
        <f t="shared" si="56"/>
        <v>3</v>
      </c>
      <c r="J287" t="str">
        <f t="array" ref="J287">IFERROR(INDEX(ePool[Enemy ID],MATCH($G287&amp;INDEX($E287:$F287,1,INDEX(Table12[],MATCH($I287,Table12[eCount],0),MATCH(J$1,Table12[#Headers],0)))&amp;INDEX(eClassWave[],MATCH($H287,eClassWave[eClassWave],0),MATCH(J$1,eClassWave[#Headers],0)),ePool[Enemy Group ID]&amp;ePool[AffinityId]&amp;ePool[eClass],0)),"")</f>
        <v>4T_r1_Earth_Enchantress_e2</v>
      </c>
      <c r="K287" s="21" t="str">
        <f t="shared" si="57"/>
        <v xml:space="preserve">, </v>
      </c>
      <c r="L287" t="str">
        <f t="array" ref="L287">IFERROR(INDEX(ePool[Enemy ID],MATCH($G287&amp;INDEX($E287:$F287,1,INDEX(Table12[],MATCH($I287,Table12[eCount],0),MATCH(L$1,Table12[#Headers],0)))&amp;INDEX(eClassWave[],MATCH($H287,eClassWave[eClassWave],0),MATCH(L$1,eClassWave[#Headers],0)),ePool[Enemy Group ID]&amp;ePool[AffinityId]&amp;ePool[eClass],0)),"")</f>
        <v>4T_r1_Fire_Sorceress_e2</v>
      </c>
      <c r="M287" s="21" t="str">
        <f t="shared" si="58"/>
        <v xml:space="preserve">, </v>
      </c>
      <c r="N287" t="str">
        <f t="array" ref="N287">IFERROR(INDEX(ePool[Enemy ID],MATCH($G287&amp;INDEX($E287:$F287,1,INDEX(Table12[],MATCH($I287,Table12[eCount],0),MATCH(N$1,Table12[#Headers],0)))&amp;INDEX(eClassWave[],MATCH($H287,eClassWave[eClassWave],0),MATCH(N$1,eClassWave[#Headers],0)),ePool[Enemy Group ID]&amp;ePool[AffinityId]&amp;ePool[eClass],0)),"")</f>
        <v>4T_r1_Earth_Enchantress_e2</v>
      </c>
      <c r="O287" s="21" t="str">
        <f t="shared" si="59"/>
        <v/>
      </c>
      <c r="P287" t="str">
        <f t="array" ref="P287">IFERROR(INDEX(ePool[Enemy ID],MATCH($G287&amp;INDEX($E287:$F287,1,INDEX(Table12[],MATCH($I287,Table12[eCount],0),MATCH(P$1,Table12[#Headers],0)))&amp;INDEX(eClassWave[],MATCH($H287,eClassWave[eClassWave],0),MATCH(P$1,eClassWave[#Headers],0)),ePool[Enemy Group ID]&amp;ePool[AffinityId]&amp;ePool[eClass],0)),"")</f>
        <v/>
      </c>
      <c r="Q287" s="21" t="str">
        <f t="shared" si="60"/>
        <v/>
      </c>
      <c r="R287" t="str">
        <f t="array" ref="R287">IFERROR(INDEX(ePool[Enemy ID],MATCH($G287&amp;INDEX($E287:$F287,1,INDEX(Table12[],MATCH($I287,Table12[eCount],0),MATCH(R$1,Table12[#Headers],0)))&amp;INDEX(eClassWave[],MATCH($H287,eClassWave[eClassWave],0),MATCH(R$1,eClassWave[#Headers],0)),ePool[Enemy Group ID]&amp;ePool[AffinityId]&amp;ePool[eClass],0)),"")</f>
        <v/>
      </c>
      <c r="S287" t="str">
        <f>IFERROR(INDEX(Table10[Size],MATCH(INDEX(Enemies!$X:$X,MATCH('Enemy Waves'!J287,Enemies!$A:$A,0)),Table10[ID],0)),"")</f>
        <v>S</v>
      </c>
      <c r="U287" t="str">
        <f>IFERROR(INDEX(Table10[Size],MATCH(INDEX(Enemies!$X:$X,MATCH('Enemy Waves'!L287,Enemies!$A:$A,0)),Table10[ID],0)),"")</f>
        <v>S</v>
      </c>
      <c r="W287" t="str">
        <f>IFERROR(INDEX(Table10[Size],MATCH(INDEX(Enemies!$X:$X,MATCH('Enemy Waves'!N287,Enemies!$A:$A,0)),Table10[ID],0)),"")</f>
        <v>S</v>
      </c>
      <c r="Y287" t="str">
        <f>IFERROR(INDEX(Table10[Size],MATCH(INDEX(Enemies!$X:$X,MATCH('Enemy Waves'!P287,Enemies!$A:$A,0)),Table10[ID],0)),"")</f>
        <v/>
      </c>
      <c r="AA287" t="str">
        <f>IFERROR(INDEX(Table10[Size],MATCH(INDEX(Enemies!$X:$X,MATCH('Enemy Waves'!R287,Enemies!$A:$A,0)),Table10[ID],0)),"")</f>
        <v/>
      </c>
      <c r="AB287" s="52" t="str">
        <f>IF(COUNTIF(S287:AA287,"M")&gt;2,"!!!","")&amp;IFERROR(INDEX('OLD Mission Enemy Waves'!A:A,MATCH('Enemy Waves'!A287,'OLD Mission Enemy Waves'!D:D,0)),"--")</f>
        <v>95</v>
      </c>
      <c r="AC287" s="87">
        <v>95</v>
      </c>
      <c r="AD287">
        <v>1</v>
      </c>
      <c r="AE287" t="s">
        <v>14</v>
      </c>
      <c r="AF287" s="205">
        <v>1230951</v>
      </c>
    </row>
    <row r="288" spans="1:32">
      <c r="A288" s="235">
        <v>1230952</v>
      </c>
      <c r="B288" s="1" t="str">
        <f t="shared" si="54"/>
        <v>2T_r1_Earth_HorseArcher_e2, 4T_r1_Fire_Sorceress_e2, 4T_r1_Fire_Sorceress_e2, 2T_r1_Earth_HorseArcher_e2</v>
      </c>
      <c r="C288" s="60" t="str">
        <f t="shared" si="55"/>
        <v>4SSSS</v>
      </c>
      <c r="E288">
        <f>INDEX('OLD Mission Enemy Waves'!K:K,MATCH('Enemy Waves'!$A288,'OLD Mission Enemy Waves'!$D:$D,0))</f>
        <v>1</v>
      </c>
      <c r="F288">
        <f>INDEX('OLD Mission Enemy Waves'!L:L,MATCH('Enemy Waves'!$A288,'OLD Mission Enemy Waves'!$D:$D,0))</f>
        <v>2</v>
      </c>
      <c r="G288">
        <f>INDEX('OLD Mission Enemy Waves'!M:M,MATCH('Enemy Waves'!$A288,'OLD Mission Enemy Waves'!$D:$D,0))</f>
        <v>3</v>
      </c>
      <c r="H288">
        <f>INDEX('OLD Mission Enemy Waves'!N:N,MATCH('Enemy Waves'!$A288,'OLD Mission Enemy Waves'!$D:$D,0))</f>
        <v>4202</v>
      </c>
      <c r="I288">
        <f t="shared" si="56"/>
        <v>4</v>
      </c>
      <c r="J288" t="str">
        <f t="array" ref="J288">IFERROR(INDEX(ePool[Enemy ID],MATCH($G288&amp;INDEX($E288:$F288,1,INDEX(Table12[],MATCH($I288,Table12[eCount],0),MATCH(J$1,Table12[#Headers],0)))&amp;INDEX(eClassWave[],MATCH($H288,eClassWave[eClassWave],0),MATCH(J$1,eClassWave[#Headers],0)),ePool[Enemy Group ID]&amp;ePool[AffinityId]&amp;ePool[eClass],0)),"")</f>
        <v>2T_r1_Earth_HorseArcher_e2</v>
      </c>
      <c r="K288" s="21" t="str">
        <f t="shared" si="57"/>
        <v xml:space="preserve">, </v>
      </c>
      <c r="L288" t="str">
        <f t="array" ref="L288">IFERROR(INDEX(ePool[Enemy ID],MATCH($G288&amp;INDEX($E288:$F288,1,INDEX(Table12[],MATCH($I288,Table12[eCount],0),MATCH(L$1,Table12[#Headers],0)))&amp;INDEX(eClassWave[],MATCH($H288,eClassWave[eClassWave],0),MATCH(L$1,eClassWave[#Headers],0)),ePool[Enemy Group ID]&amp;ePool[AffinityId]&amp;ePool[eClass],0)),"")</f>
        <v>4T_r1_Fire_Sorceress_e2</v>
      </c>
      <c r="M288" s="21" t="str">
        <f t="shared" si="58"/>
        <v xml:space="preserve">, </v>
      </c>
      <c r="N288" t="str">
        <f t="array" ref="N288">IFERROR(INDEX(ePool[Enemy ID],MATCH($G288&amp;INDEX($E288:$F288,1,INDEX(Table12[],MATCH($I288,Table12[eCount],0),MATCH(N$1,Table12[#Headers],0)))&amp;INDEX(eClassWave[],MATCH($H288,eClassWave[eClassWave],0),MATCH(N$1,eClassWave[#Headers],0)),ePool[Enemy Group ID]&amp;ePool[AffinityId]&amp;ePool[eClass],0)),"")</f>
        <v>4T_r1_Fire_Sorceress_e2</v>
      </c>
      <c r="O288" s="21" t="str">
        <f t="shared" si="59"/>
        <v xml:space="preserve">, </v>
      </c>
      <c r="P288" t="str">
        <f t="array" ref="P288">IFERROR(INDEX(ePool[Enemy ID],MATCH($G288&amp;INDEX($E288:$F288,1,INDEX(Table12[],MATCH($I288,Table12[eCount],0),MATCH(P$1,Table12[#Headers],0)))&amp;INDEX(eClassWave[],MATCH($H288,eClassWave[eClassWave],0),MATCH(P$1,eClassWave[#Headers],0)),ePool[Enemy Group ID]&amp;ePool[AffinityId]&amp;ePool[eClass],0)),"")</f>
        <v>2T_r1_Earth_HorseArcher_e2</v>
      </c>
      <c r="Q288" s="21" t="str">
        <f t="shared" si="60"/>
        <v/>
      </c>
      <c r="R288" t="str">
        <f t="array" ref="R288">IFERROR(INDEX(ePool[Enemy ID],MATCH($G288&amp;INDEX($E288:$F288,1,INDEX(Table12[],MATCH($I288,Table12[eCount],0),MATCH(R$1,Table12[#Headers],0)))&amp;INDEX(eClassWave[],MATCH($H288,eClassWave[eClassWave],0),MATCH(R$1,eClassWave[#Headers],0)),ePool[Enemy Group ID]&amp;ePool[AffinityId]&amp;ePool[eClass],0)),"")</f>
        <v/>
      </c>
      <c r="S288" t="str">
        <f>IFERROR(INDEX(Table10[Size],MATCH(INDEX(Enemies!$X:$X,MATCH('Enemy Waves'!J288,Enemies!$A:$A,0)),Table10[ID],0)),"")</f>
        <v>S</v>
      </c>
      <c r="U288" t="str">
        <f>IFERROR(INDEX(Table10[Size],MATCH(INDEX(Enemies!$X:$X,MATCH('Enemy Waves'!L288,Enemies!$A:$A,0)),Table10[ID],0)),"")</f>
        <v>S</v>
      </c>
      <c r="W288" t="str">
        <f>IFERROR(INDEX(Table10[Size],MATCH(INDEX(Enemies!$X:$X,MATCH('Enemy Waves'!N288,Enemies!$A:$A,0)),Table10[ID],0)),"")</f>
        <v>S</v>
      </c>
      <c r="Y288" t="str">
        <f>IFERROR(INDEX(Table10[Size],MATCH(INDEX(Enemies!$X:$X,MATCH('Enemy Waves'!P288,Enemies!$A:$A,0)),Table10[ID],0)),"")</f>
        <v>S</v>
      </c>
      <c r="AA288" t="str">
        <f>IFERROR(INDEX(Table10[Size],MATCH(INDEX(Enemies!$X:$X,MATCH('Enemy Waves'!R288,Enemies!$A:$A,0)),Table10[ID],0)),"")</f>
        <v/>
      </c>
      <c r="AB288" s="52" t="str">
        <f>IF(COUNTIF(S288:AA288,"M")&gt;2,"!!!","")&amp;IFERROR(INDEX('OLD Mission Enemy Waves'!A:A,MATCH('Enemy Waves'!A288,'OLD Mission Enemy Waves'!D:D,0)),"--")</f>
        <v>95</v>
      </c>
      <c r="AC288" s="204">
        <v>95</v>
      </c>
      <c r="AD288">
        <v>2</v>
      </c>
      <c r="AE288" t="s">
        <v>14</v>
      </c>
      <c r="AF288" s="205">
        <v>1230952</v>
      </c>
    </row>
    <row r="289" spans="1:32">
      <c r="A289" s="235">
        <v>1230953</v>
      </c>
      <c r="B289" s="1" t="str">
        <f t="shared" si="54"/>
        <v>4T_r1_Fire_Sorceress_e2, 2T_r1_Earth_HorseArcher_e2, 4T_r1_Fire_Sorceress_e2, 2T_r1_Earth_HorseArcher_e2, 4T_r1_Fire_Sorceress_e2</v>
      </c>
      <c r="C289" s="60" t="str">
        <f t="shared" si="55"/>
        <v>5SSSSS</v>
      </c>
      <c r="E289">
        <f>INDEX('OLD Mission Enemy Waves'!K:K,MATCH('Enemy Waves'!$A289,'OLD Mission Enemy Waves'!$D:$D,0))</f>
        <v>1</v>
      </c>
      <c r="F289">
        <f>INDEX('OLD Mission Enemy Waves'!L:L,MATCH('Enemy Waves'!$A289,'OLD Mission Enemy Waves'!$D:$D,0))</f>
        <v>2</v>
      </c>
      <c r="G289">
        <f>INDEX('OLD Mission Enemy Waves'!M:M,MATCH('Enemy Waves'!$A289,'OLD Mission Enemy Waves'!$D:$D,0))</f>
        <v>3</v>
      </c>
      <c r="H289">
        <f>INDEX('OLD Mission Enemy Waves'!N:N,MATCH('Enemy Waves'!$A289,'OLD Mission Enemy Waves'!$D:$D,0))</f>
        <v>5203</v>
      </c>
      <c r="I289">
        <f t="shared" si="56"/>
        <v>5</v>
      </c>
      <c r="J289" t="str">
        <f t="array" ref="J289">IFERROR(INDEX(ePool[Enemy ID],MATCH($G289&amp;INDEX($E289:$F289,1,INDEX(Table12[],MATCH($I289,Table12[eCount],0),MATCH(J$1,Table12[#Headers],0)))&amp;INDEX(eClassWave[],MATCH($H289,eClassWave[eClassWave],0),MATCH(J$1,eClassWave[#Headers],0)),ePool[Enemy Group ID]&amp;ePool[AffinityId]&amp;ePool[eClass],0)),"")</f>
        <v>4T_r1_Fire_Sorceress_e2</v>
      </c>
      <c r="K289" s="21" t="str">
        <f t="shared" si="57"/>
        <v xml:space="preserve">, </v>
      </c>
      <c r="L289" t="str">
        <f t="array" ref="L289">IFERROR(INDEX(ePool[Enemy ID],MATCH($G289&amp;INDEX($E289:$F289,1,INDEX(Table12[],MATCH($I289,Table12[eCount],0),MATCH(L$1,Table12[#Headers],0)))&amp;INDEX(eClassWave[],MATCH($H289,eClassWave[eClassWave],0),MATCH(L$1,eClassWave[#Headers],0)),ePool[Enemy Group ID]&amp;ePool[AffinityId]&amp;ePool[eClass],0)),"")</f>
        <v>2T_r1_Earth_HorseArcher_e2</v>
      </c>
      <c r="M289" s="21" t="str">
        <f t="shared" si="58"/>
        <v xml:space="preserve">, </v>
      </c>
      <c r="N289" t="str">
        <f t="array" ref="N289">IFERROR(INDEX(ePool[Enemy ID],MATCH($G289&amp;INDEX($E289:$F289,1,INDEX(Table12[],MATCH($I289,Table12[eCount],0),MATCH(N$1,Table12[#Headers],0)))&amp;INDEX(eClassWave[],MATCH($H289,eClassWave[eClassWave],0),MATCH(N$1,eClassWave[#Headers],0)),ePool[Enemy Group ID]&amp;ePool[AffinityId]&amp;ePool[eClass],0)),"")</f>
        <v>4T_r1_Fire_Sorceress_e2</v>
      </c>
      <c r="O289" s="21" t="str">
        <f t="shared" si="59"/>
        <v xml:space="preserve">, </v>
      </c>
      <c r="P289" t="str">
        <f t="array" ref="P289">IFERROR(INDEX(ePool[Enemy ID],MATCH($G289&amp;INDEX($E289:$F289,1,INDEX(Table12[],MATCH($I289,Table12[eCount],0),MATCH(P$1,Table12[#Headers],0)))&amp;INDEX(eClassWave[],MATCH($H289,eClassWave[eClassWave],0),MATCH(P$1,eClassWave[#Headers],0)),ePool[Enemy Group ID]&amp;ePool[AffinityId]&amp;ePool[eClass],0)),"")</f>
        <v>2T_r1_Earth_HorseArcher_e2</v>
      </c>
      <c r="Q289" s="21" t="str">
        <f t="shared" si="60"/>
        <v xml:space="preserve">, </v>
      </c>
      <c r="R289" t="str">
        <f t="array" ref="R289">IFERROR(INDEX(ePool[Enemy ID],MATCH($G289&amp;INDEX($E289:$F289,1,INDEX(Table12[],MATCH($I289,Table12[eCount],0),MATCH(R$1,Table12[#Headers],0)))&amp;INDEX(eClassWave[],MATCH($H289,eClassWave[eClassWave],0),MATCH(R$1,eClassWave[#Headers],0)),ePool[Enemy Group ID]&amp;ePool[AffinityId]&amp;ePool[eClass],0)),"")</f>
        <v>4T_r1_Fire_Sorceress_e2</v>
      </c>
      <c r="S289" t="str">
        <f>IFERROR(INDEX(Table10[Size],MATCH(INDEX(Enemies!$X:$X,MATCH('Enemy Waves'!J289,Enemies!$A:$A,0)),Table10[ID],0)),"")</f>
        <v>S</v>
      </c>
      <c r="U289" t="str">
        <f>IFERROR(INDEX(Table10[Size],MATCH(INDEX(Enemies!$X:$X,MATCH('Enemy Waves'!L289,Enemies!$A:$A,0)),Table10[ID],0)),"")</f>
        <v>S</v>
      </c>
      <c r="W289" t="str">
        <f>IFERROR(INDEX(Table10[Size],MATCH(INDEX(Enemies!$X:$X,MATCH('Enemy Waves'!N289,Enemies!$A:$A,0)),Table10[ID],0)),"")</f>
        <v>S</v>
      </c>
      <c r="Y289" t="str">
        <f>IFERROR(INDEX(Table10[Size],MATCH(INDEX(Enemies!$X:$X,MATCH('Enemy Waves'!P289,Enemies!$A:$A,0)),Table10[ID],0)),"")</f>
        <v>S</v>
      </c>
      <c r="AA289" t="str">
        <f>IFERROR(INDEX(Table10[Size],MATCH(INDEX(Enemies!$X:$X,MATCH('Enemy Waves'!R289,Enemies!$A:$A,0)),Table10[ID],0)),"")</f>
        <v>S</v>
      </c>
      <c r="AB289" s="52" t="str">
        <f>IF(COUNTIF(S289:AA289,"M")&gt;2,"!!!","")&amp;IFERROR(INDEX('OLD Mission Enemy Waves'!A:A,MATCH('Enemy Waves'!A289,'OLD Mission Enemy Waves'!D:D,0)),"--")</f>
        <v>95</v>
      </c>
      <c r="AC289" s="204">
        <v>95</v>
      </c>
      <c r="AD289">
        <v>3</v>
      </c>
      <c r="AE289" t="s">
        <v>14</v>
      </c>
      <c r="AF289" s="205">
        <v>1230953</v>
      </c>
    </row>
    <row r="290" spans="1:32">
      <c r="A290" s="235">
        <v>1230961</v>
      </c>
      <c r="B290" s="1" t="str">
        <f t="shared" si="54"/>
        <v>2T_r1_Earth_HorseArcher_e2, 3T_r2_Fire_EmberMage_e2, 2T_r1_Earth_HorseArcher_e2</v>
      </c>
      <c r="C290" s="60" t="str">
        <f t="shared" si="55"/>
        <v>3SSS</v>
      </c>
      <c r="E290">
        <f>INDEX('OLD Mission Enemy Waves'!K:K,MATCH('Enemy Waves'!$A290,'OLD Mission Enemy Waves'!$D:$D,0))</f>
        <v>1</v>
      </c>
      <c r="F290">
        <f>INDEX('OLD Mission Enemy Waves'!L:L,MATCH('Enemy Waves'!$A290,'OLD Mission Enemy Waves'!$D:$D,0))</f>
        <v>2</v>
      </c>
      <c r="G290">
        <f>INDEX('OLD Mission Enemy Waves'!M:M,MATCH('Enemy Waves'!$A290,'OLD Mission Enemy Waves'!$D:$D,0))</f>
        <v>3</v>
      </c>
      <c r="H290">
        <f>INDEX('OLD Mission Enemy Waves'!N:N,MATCH('Enemy Waves'!$A290,'OLD Mission Enemy Waves'!$D:$D,0))</f>
        <v>3210</v>
      </c>
      <c r="I290">
        <f t="shared" si="56"/>
        <v>3</v>
      </c>
      <c r="J290" t="str">
        <f t="array" ref="J290">IFERROR(INDEX(ePool[Enemy ID],MATCH($G290&amp;INDEX($E290:$F290,1,INDEX(Table12[],MATCH($I290,Table12[eCount],0),MATCH(J$1,Table12[#Headers],0)))&amp;INDEX(eClassWave[],MATCH($H290,eClassWave[eClassWave],0),MATCH(J$1,eClassWave[#Headers],0)),ePool[Enemy Group ID]&amp;ePool[AffinityId]&amp;ePool[eClass],0)),"")</f>
        <v>2T_r1_Earth_HorseArcher_e2</v>
      </c>
      <c r="K290" s="21" t="str">
        <f t="shared" si="57"/>
        <v xml:space="preserve">, </v>
      </c>
      <c r="L290" t="str">
        <f t="array" ref="L290">IFERROR(INDEX(ePool[Enemy ID],MATCH($G290&amp;INDEX($E290:$F290,1,INDEX(Table12[],MATCH($I290,Table12[eCount],0),MATCH(L$1,Table12[#Headers],0)))&amp;INDEX(eClassWave[],MATCH($H290,eClassWave[eClassWave],0),MATCH(L$1,eClassWave[#Headers],0)),ePool[Enemy Group ID]&amp;ePool[AffinityId]&amp;ePool[eClass],0)),"")</f>
        <v>3T_r2_Fire_EmberMage_e2</v>
      </c>
      <c r="M290" s="21" t="str">
        <f t="shared" si="58"/>
        <v xml:space="preserve">, </v>
      </c>
      <c r="N290" t="str">
        <f t="array" ref="N290">IFERROR(INDEX(ePool[Enemy ID],MATCH($G290&amp;INDEX($E290:$F290,1,INDEX(Table12[],MATCH($I290,Table12[eCount],0),MATCH(N$1,Table12[#Headers],0)))&amp;INDEX(eClassWave[],MATCH($H290,eClassWave[eClassWave],0),MATCH(N$1,eClassWave[#Headers],0)),ePool[Enemy Group ID]&amp;ePool[AffinityId]&amp;ePool[eClass],0)),"")</f>
        <v>2T_r1_Earth_HorseArcher_e2</v>
      </c>
      <c r="O290" s="21" t="str">
        <f t="shared" si="59"/>
        <v/>
      </c>
      <c r="P290" t="str">
        <f t="array" ref="P290">IFERROR(INDEX(ePool[Enemy ID],MATCH($G290&amp;INDEX($E290:$F290,1,INDEX(Table12[],MATCH($I290,Table12[eCount],0),MATCH(P$1,Table12[#Headers],0)))&amp;INDEX(eClassWave[],MATCH($H290,eClassWave[eClassWave],0),MATCH(P$1,eClassWave[#Headers],0)),ePool[Enemy Group ID]&amp;ePool[AffinityId]&amp;ePool[eClass],0)),"")</f>
        <v/>
      </c>
      <c r="Q290" s="21" t="str">
        <f t="shared" si="60"/>
        <v/>
      </c>
      <c r="R290" t="str">
        <f t="array" ref="R290">IFERROR(INDEX(ePool[Enemy ID],MATCH($G290&amp;INDEX($E290:$F290,1,INDEX(Table12[],MATCH($I290,Table12[eCount],0),MATCH(R$1,Table12[#Headers],0)))&amp;INDEX(eClassWave[],MATCH($H290,eClassWave[eClassWave],0),MATCH(R$1,eClassWave[#Headers],0)),ePool[Enemy Group ID]&amp;ePool[AffinityId]&amp;ePool[eClass],0)),"")</f>
        <v/>
      </c>
      <c r="S290" t="str">
        <f>IFERROR(INDEX(Table10[Size],MATCH(INDEX(Enemies!$X:$X,MATCH('Enemy Waves'!J290,Enemies!$A:$A,0)),Table10[ID],0)),"")</f>
        <v>S</v>
      </c>
      <c r="U290" t="str">
        <f>IFERROR(INDEX(Table10[Size],MATCH(INDEX(Enemies!$X:$X,MATCH('Enemy Waves'!L290,Enemies!$A:$A,0)),Table10[ID],0)),"")</f>
        <v>S</v>
      </c>
      <c r="W290" t="str">
        <f>IFERROR(INDEX(Table10[Size],MATCH(INDEX(Enemies!$X:$X,MATCH('Enemy Waves'!N290,Enemies!$A:$A,0)),Table10[ID],0)),"")</f>
        <v>S</v>
      </c>
      <c r="Y290" t="str">
        <f>IFERROR(INDEX(Table10[Size],MATCH(INDEX(Enemies!$X:$X,MATCH('Enemy Waves'!P290,Enemies!$A:$A,0)),Table10[ID],0)),"")</f>
        <v/>
      </c>
      <c r="AA290" t="str">
        <f>IFERROR(INDEX(Table10[Size],MATCH(INDEX(Enemies!$X:$X,MATCH('Enemy Waves'!R290,Enemies!$A:$A,0)),Table10[ID],0)),"")</f>
        <v/>
      </c>
      <c r="AB290" s="52" t="str">
        <f>IF(COUNTIF(S290:AA290,"M")&gt;2,"!!!","")&amp;IFERROR(INDEX('OLD Mission Enemy Waves'!A:A,MATCH('Enemy Waves'!A290,'OLD Mission Enemy Waves'!D:D,0)),"--")</f>
        <v>96</v>
      </c>
      <c r="AC290" s="87">
        <v>96</v>
      </c>
      <c r="AD290">
        <v>1</v>
      </c>
      <c r="AE290" t="s">
        <v>14</v>
      </c>
      <c r="AF290" s="205">
        <v>1230961</v>
      </c>
    </row>
    <row r="291" spans="1:32">
      <c r="A291" s="235">
        <v>1230962</v>
      </c>
      <c r="B291" s="1" t="str">
        <f t="shared" si="54"/>
        <v>4T_r1_Earth_Enchantress_e2, 4T_r1_Fire_Sorceress_e2, 4T_r1_Earth_Enchantress_e2</v>
      </c>
      <c r="C291" s="60" t="str">
        <f t="shared" si="55"/>
        <v>3SSS</v>
      </c>
      <c r="E291">
        <f>INDEX('OLD Mission Enemy Waves'!K:K,MATCH('Enemy Waves'!$A291,'OLD Mission Enemy Waves'!$D:$D,0))</f>
        <v>1</v>
      </c>
      <c r="F291">
        <f>INDEX('OLD Mission Enemy Waves'!L:L,MATCH('Enemy Waves'!$A291,'OLD Mission Enemy Waves'!$D:$D,0))</f>
        <v>2</v>
      </c>
      <c r="G291">
        <f>INDEX('OLD Mission Enemy Waves'!M:M,MATCH('Enemy Waves'!$A291,'OLD Mission Enemy Waves'!$D:$D,0))</f>
        <v>3</v>
      </c>
      <c r="H291">
        <f>INDEX('OLD Mission Enemy Waves'!N:N,MATCH('Enemy Waves'!$A291,'OLD Mission Enemy Waves'!$D:$D,0))</f>
        <v>3003</v>
      </c>
      <c r="I291">
        <f t="shared" si="56"/>
        <v>3</v>
      </c>
      <c r="J291" t="str">
        <f t="array" ref="J291">IFERROR(INDEX(ePool[Enemy ID],MATCH($G291&amp;INDEX($E291:$F291,1,INDEX(Table12[],MATCH($I291,Table12[eCount],0),MATCH(J$1,Table12[#Headers],0)))&amp;INDEX(eClassWave[],MATCH($H291,eClassWave[eClassWave],0),MATCH(J$1,eClassWave[#Headers],0)),ePool[Enemy Group ID]&amp;ePool[AffinityId]&amp;ePool[eClass],0)),"")</f>
        <v>4T_r1_Earth_Enchantress_e2</v>
      </c>
      <c r="K291" s="21" t="str">
        <f t="shared" si="57"/>
        <v xml:space="preserve">, </v>
      </c>
      <c r="L291" t="str">
        <f t="array" ref="L291">IFERROR(INDEX(ePool[Enemy ID],MATCH($G291&amp;INDEX($E291:$F291,1,INDEX(Table12[],MATCH($I291,Table12[eCount],0),MATCH(L$1,Table12[#Headers],0)))&amp;INDEX(eClassWave[],MATCH($H291,eClassWave[eClassWave],0),MATCH(L$1,eClassWave[#Headers],0)),ePool[Enemy Group ID]&amp;ePool[AffinityId]&amp;ePool[eClass],0)),"")</f>
        <v>4T_r1_Fire_Sorceress_e2</v>
      </c>
      <c r="M291" s="21" t="str">
        <f t="shared" si="58"/>
        <v xml:space="preserve">, </v>
      </c>
      <c r="N291" t="str">
        <f t="array" ref="N291">IFERROR(INDEX(ePool[Enemy ID],MATCH($G291&amp;INDEX($E291:$F291,1,INDEX(Table12[],MATCH($I291,Table12[eCount],0),MATCH(N$1,Table12[#Headers],0)))&amp;INDEX(eClassWave[],MATCH($H291,eClassWave[eClassWave],0),MATCH(N$1,eClassWave[#Headers],0)),ePool[Enemy Group ID]&amp;ePool[AffinityId]&amp;ePool[eClass],0)),"")</f>
        <v>4T_r1_Earth_Enchantress_e2</v>
      </c>
      <c r="O291" s="21" t="str">
        <f t="shared" si="59"/>
        <v/>
      </c>
      <c r="P291" t="str">
        <f t="array" ref="P291">IFERROR(INDEX(ePool[Enemy ID],MATCH($G291&amp;INDEX($E291:$F291,1,INDEX(Table12[],MATCH($I291,Table12[eCount],0),MATCH(P$1,Table12[#Headers],0)))&amp;INDEX(eClassWave[],MATCH($H291,eClassWave[eClassWave],0),MATCH(P$1,eClassWave[#Headers],0)),ePool[Enemy Group ID]&amp;ePool[AffinityId]&amp;ePool[eClass],0)),"")</f>
        <v/>
      </c>
      <c r="Q291" s="21" t="str">
        <f t="shared" si="60"/>
        <v/>
      </c>
      <c r="R291" t="str">
        <f t="array" ref="R291">IFERROR(INDEX(ePool[Enemy ID],MATCH($G291&amp;INDEX($E291:$F291,1,INDEX(Table12[],MATCH($I291,Table12[eCount],0),MATCH(R$1,Table12[#Headers],0)))&amp;INDEX(eClassWave[],MATCH($H291,eClassWave[eClassWave],0),MATCH(R$1,eClassWave[#Headers],0)),ePool[Enemy Group ID]&amp;ePool[AffinityId]&amp;ePool[eClass],0)),"")</f>
        <v/>
      </c>
      <c r="S291" t="str">
        <f>IFERROR(INDEX(Table10[Size],MATCH(INDEX(Enemies!$X:$X,MATCH('Enemy Waves'!J291,Enemies!$A:$A,0)),Table10[ID],0)),"")</f>
        <v>S</v>
      </c>
      <c r="U291" t="str">
        <f>IFERROR(INDEX(Table10[Size],MATCH(INDEX(Enemies!$X:$X,MATCH('Enemy Waves'!L291,Enemies!$A:$A,0)),Table10[ID],0)),"")</f>
        <v>S</v>
      </c>
      <c r="W291" t="str">
        <f>IFERROR(INDEX(Table10[Size],MATCH(INDEX(Enemies!$X:$X,MATCH('Enemy Waves'!N291,Enemies!$A:$A,0)),Table10[ID],0)),"")</f>
        <v>S</v>
      </c>
      <c r="Y291" t="str">
        <f>IFERROR(INDEX(Table10[Size],MATCH(INDEX(Enemies!$X:$X,MATCH('Enemy Waves'!P291,Enemies!$A:$A,0)),Table10[ID],0)),"")</f>
        <v/>
      </c>
      <c r="AA291" t="str">
        <f>IFERROR(INDEX(Table10[Size],MATCH(INDEX(Enemies!$X:$X,MATCH('Enemy Waves'!R291,Enemies!$A:$A,0)),Table10[ID],0)),"")</f>
        <v/>
      </c>
      <c r="AB291" s="52" t="str">
        <f>IF(COUNTIF(S291:AA291,"M")&gt;2,"!!!","")&amp;IFERROR(INDEX('OLD Mission Enemy Waves'!A:A,MATCH('Enemy Waves'!A291,'OLD Mission Enemy Waves'!D:D,0)),"--")</f>
        <v>96</v>
      </c>
      <c r="AC291" s="204">
        <v>96</v>
      </c>
      <c r="AD291">
        <v>2</v>
      </c>
      <c r="AE291" t="s">
        <v>14</v>
      </c>
      <c r="AF291" s="205">
        <v>1230962</v>
      </c>
    </row>
    <row r="292" spans="1:32">
      <c r="A292" s="235">
        <v>1230963</v>
      </c>
      <c r="B292" s="1" t="str">
        <f t="shared" si="54"/>
        <v>3T_r2_Earth_Songstress_e2, 3T_r2_Fire_EmberMage_e2, 3T_r2_Fire_EmberMage_e2, 3T_r2_Earth_Songstress_e2</v>
      </c>
      <c r="C292" s="60" t="str">
        <f t="shared" si="55"/>
        <v>4MSSM</v>
      </c>
      <c r="E292">
        <f>INDEX('OLD Mission Enemy Waves'!K:K,MATCH('Enemy Waves'!$A292,'OLD Mission Enemy Waves'!$D:$D,0))</f>
        <v>1</v>
      </c>
      <c r="F292">
        <f>INDEX('OLD Mission Enemy Waves'!L:L,MATCH('Enemy Waves'!$A292,'OLD Mission Enemy Waves'!$D:$D,0))</f>
        <v>2</v>
      </c>
      <c r="G292">
        <f>INDEX('OLD Mission Enemy Waves'!M:M,MATCH('Enemy Waves'!$A292,'OLD Mission Enemy Waves'!$D:$D,0))</f>
        <v>3</v>
      </c>
      <c r="H292">
        <f>INDEX('OLD Mission Enemy Waves'!N:N,MATCH('Enemy Waves'!$A292,'OLD Mission Enemy Waves'!$D:$D,0))</f>
        <v>4040</v>
      </c>
      <c r="I292">
        <f t="shared" si="56"/>
        <v>4</v>
      </c>
      <c r="J292" t="str">
        <f t="array" ref="J292">IFERROR(INDEX(ePool[Enemy ID],MATCH($G292&amp;INDEX($E292:$F292,1,INDEX(Table12[],MATCH($I292,Table12[eCount],0),MATCH(J$1,Table12[#Headers],0)))&amp;INDEX(eClassWave[],MATCH($H292,eClassWave[eClassWave],0),MATCH(J$1,eClassWave[#Headers],0)),ePool[Enemy Group ID]&amp;ePool[AffinityId]&amp;ePool[eClass],0)),"")</f>
        <v>3T_r2_Earth_Songstress_e2</v>
      </c>
      <c r="K292" s="21" t="str">
        <f t="shared" si="57"/>
        <v xml:space="preserve">, </v>
      </c>
      <c r="L292" t="str">
        <f t="array" ref="L292">IFERROR(INDEX(ePool[Enemy ID],MATCH($G292&amp;INDEX($E292:$F292,1,INDEX(Table12[],MATCH($I292,Table12[eCount],0),MATCH(L$1,Table12[#Headers],0)))&amp;INDEX(eClassWave[],MATCH($H292,eClassWave[eClassWave],0),MATCH(L$1,eClassWave[#Headers],0)),ePool[Enemy Group ID]&amp;ePool[AffinityId]&amp;ePool[eClass],0)),"")</f>
        <v>3T_r2_Fire_EmberMage_e2</v>
      </c>
      <c r="M292" s="21" t="str">
        <f t="shared" si="58"/>
        <v xml:space="preserve">, </v>
      </c>
      <c r="N292" t="str">
        <f t="array" ref="N292">IFERROR(INDEX(ePool[Enemy ID],MATCH($G292&amp;INDEX($E292:$F292,1,INDEX(Table12[],MATCH($I292,Table12[eCount],0),MATCH(N$1,Table12[#Headers],0)))&amp;INDEX(eClassWave[],MATCH($H292,eClassWave[eClassWave],0),MATCH(N$1,eClassWave[#Headers],0)),ePool[Enemy Group ID]&amp;ePool[AffinityId]&amp;ePool[eClass],0)),"")</f>
        <v>3T_r2_Fire_EmberMage_e2</v>
      </c>
      <c r="O292" s="21" t="str">
        <f t="shared" si="59"/>
        <v xml:space="preserve">, </v>
      </c>
      <c r="P292" t="str">
        <f t="array" ref="P292">IFERROR(INDEX(ePool[Enemy ID],MATCH($G292&amp;INDEX($E292:$F292,1,INDEX(Table12[],MATCH($I292,Table12[eCount],0),MATCH(P$1,Table12[#Headers],0)))&amp;INDEX(eClassWave[],MATCH($H292,eClassWave[eClassWave],0),MATCH(P$1,eClassWave[#Headers],0)),ePool[Enemy Group ID]&amp;ePool[AffinityId]&amp;ePool[eClass],0)),"")</f>
        <v>3T_r2_Earth_Songstress_e2</v>
      </c>
      <c r="Q292" s="21" t="str">
        <f t="shared" si="60"/>
        <v/>
      </c>
      <c r="R292" t="str">
        <f t="array" ref="R292">IFERROR(INDEX(ePool[Enemy ID],MATCH($G292&amp;INDEX($E292:$F292,1,INDEX(Table12[],MATCH($I292,Table12[eCount],0),MATCH(R$1,Table12[#Headers],0)))&amp;INDEX(eClassWave[],MATCH($H292,eClassWave[eClassWave],0),MATCH(R$1,eClassWave[#Headers],0)),ePool[Enemy Group ID]&amp;ePool[AffinityId]&amp;ePool[eClass],0)),"")</f>
        <v/>
      </c>
      <c r="S292" t="str">
        <f>IFERROR(INDEX(Table10[Size],MATCH(INDEX(Enemies!$X:$X,MATCH('Enemy Waves'!J292,Enemies!$A:$A,0)),Table10[ID],0)),"")</f>
        <v>M</v>
      </c>
      <c r="U292" t="str">
        <f>IFERROR(INDEX(Table10[Size],MATCH(INDEX(Enemies!$X:$X,MATCH('Enemy Waves'!L292,Enemies!$A:$A,0)),Table10[ID],0)),"")</f>
        <v>S</v>
      </c>
      <c r="W292" t="str">
        <f>IFERROR(INDEX(Table10[Size],MATCH(INDEX(Enemies!$X:$X,MATCH('Enemy Waves'!N292,Enemies!$A:$A,0)),Table10[ID],0)),"")</f>
        <v>S</v>
      </c>
      <c r="Y292" t="str">
        <f>IFERROR(INDEX(Table10[Size],MATCH(INDEX(Enemies!$X:$X,MATCH('Enemy Waves'!P292,Enemies!$A:$A,0)),Table10[ID],0)),"")</f>
        <v>M</v>
      </c>
      <c r="AA292" t="str">
        <f>IFERROR(INDEX(Table10[Size],MATCH(INDEX(Enemies!$X:$X,MATCH('Enemy Waves'!R292,Enemies!$A:$A,0)),Table10[ID],0)),"")</f>
        <v/>
      </c>
      <c r="AB292" s="52" t="str">
        <f>IF(COUNTIF(S292:AA292,"M")&gt;2,"!!!","")&amp;IFERROR(INDEX('OLD Mission Enemy Waves'!A:A,MATCH('Enemy Waves'!A292,'OLD Mission Enemy Waves'!D:D,0)),"--")</f>
        <v>96</v>
      </c>
      <c r="AC292" s="204">
        <v>96</v>
      </c>
      <c r="AD292">
        <v>3</v>
      </c>
      <c r="AE292" t="s">
        <v>14</v>
      </c>
      <c r="AF292" s="205">
        <v>1230963</v>
      </c>
    </row>
    <row r="293" spans="1:32">
      <c r="A293" s="235">
        <v>1230971</v>
      </c>
      <c r="B293" s="1" t="str">
        <f t="shared" si="54"/>
        <v>2T_r1_Earth_HorseArcher_e2, 3T_r2_Fire_EmberMage_e2, 4T_r1_Fire_Sorceress_e2, 2T_r1_Earth_HorseArcher_e2</v>
      </c>
      <c r="C293" s="60" t="str">
        <f t="shared" si="55"/>
        <v>4SSSS</v>
      </c>
      <c r="E293">
        <f>INDEX('OLD Mission Enemy Waves'!K:K,MATCH('Enemy Waves'!$A293,'OLD Mission Enemy Waves'!$D:$D,0))</f>
        <v>1</v>
      </c>
      <c r="F293">
        <f>INDEX('OLD Mission Enemy Waves'!L:L,MATCH('Enemy Waves'!$A293,'OLD Mission Enemy Waves'!$D:$D,0))</f>
        <v>2</v>
      </c>
      <c r="G293">
        <f>INDEX('OLD Mission Enemy Waves'!M:M,MATCH('Enemy Waves'!$A293,'OLD Mission Enemy Waves'!$D:$D,0))</f>
        <v>3</v>
      </c>
      <c r="H293">
        <f>INDEX('OLD Mission Enemy Waves'!N:N,MATCH('Enemy Waves'!$A293,'OLD Mission Enemy Waves'!$D:$D,0))</f>
        <v>4211</v>
      </c>
      <c r="I293">
        <f t="shared" si="56"/>
        <v>4</v>
      </c>
      <c r="J293" t="str">
        <f t="array" ref="J293">IFERROR(INDEX(ePool[Enemy ID],MATCH($G293&amp;INDEX($E293:$F293,1,INDEX(Table12[],MATCH($I293,Table12[eCount],0),MATCH(J$1,Table12[#Headers],0)))&amp;INDEX(eClassWave[],MATCH($H293,eClassWave[eClassWave],0),MATCH(J$1,eClassWave[#Headers],0)),ePool[Enemy Group ID]&amp;ePool[AffinityId]&amp;ePool[eClass],0)),"")</f>
        <v>2T_r1_Earth_HorseArcher_e2</v>
      </c>
      <c r="K293" s="21" t="str">
        <f t="shared" si="57"/>
        <v xml:space="preserve">, </v>
      </c>
      <c r="L293" t="str">
        <f t="array" ref="L293">IFERROR(INDEX(ePool[Enemy ID],MATCH($G293&amp;INDEX($E293:$F293,1,INDEX(Table12[],MATCH($I293,Table12[eCount],0),MATCH(L$1,Table12[#Headers],0)))&amp;INDEX(eClassWave[],MATCH($H293,eClassWave[eClassWave],0),MATCH(L$1,eClassWave[#Headers],0)),ePool[Enemy Group ID]&amp;ePool[AffinityId]&amp;ePool[eClass],0)),"")</f>
        <v>3T_r2_Fire_EmberMage_e2</v>
      </c>
      <c r="M293" s="21" t="str">
        <f t="shared" si="58"/>
        <v xml:space="preserve">, </v>
      </c>
      <c r="N293" t="str">
        <f t="array" ref="N293">IFERROR(INDEX(ePool[Enemy ID],MATCH($G293&amp;INDEX($E293:$F293,1,INDEX(Table12[],MATCH($I293,Table12[eCount],0),MATCH(N$1,Table12[#Headers],0)))&amp;INDEX(eClassWave[],MATCH($H293,eClassWave[eClassWave],0),MATCH(N$1,eClassWave[#Headers],0)),ePool[Enemy Group ID]&amp;ePool[AffinityId]&amp;ePool[eClass],0)),"")</f>
        <v>4T_r1_Fire_Sorceress_e2</v>
      </c>
      <c r="O293" s="21" t="str">
        <f t="shared" si="59"/>
        <v xml:space="preserve">, </v>
      </c>
      <c r="P293" t="str">
        <f t="array" ref="P293">IFERROR(INDEX(ePool[Enemy ID],MATCH($G293&amp;INDEX($E293:$F293,1,INDEX(Table12[],MATCH($I293,Table12[eCount],0),MATCH(P$1,Table12[#Headers],0)))&amp;INDEX(eClassWave[],MATCH($H293,eClassWave[eClassWave],0),MATCH(P$1,eClassWave[#Headers],0)),ePool[Enemy Group ID]&amp;ePool[AffinityId]&amp;ePool[eClass],0)),"")</f>
        <v>2T_r1_Earth_HorseArcher_e2</v>
      </c>
      <c r="Q293" s="21" t="str">
        <f t="shared" si="60"/>
        <v/>
      </c>
      <c r="R293" t="str">
        <f t="array" ref="R293">IFERROR(INDEX(ePool[Enemy ID],MATCH($G293&amp;INDEX($E293:$F293,1,INDEX(Table12[],MATCH($I293,Table12[eCount],0),MATCH(R$1,Table12[#Headers],0)))&amp;INDEX(eClassWave[],MATCH($H293,eClassWave[eClassWave],0),MATCH(R$1,eClassWave[#Headers],0)),ePool[Enemy Group ID]&amp;ePool[AffinityId]&amp;ePool[eClass],0)),"")</f>
        <v/>
      </c>
      <c r="S293" t="str">
        <f>IFERROR(INDEX(Table10[Size],MATCH(INDEX(Enemies!$X:$X,MATCH('Enemy Waves'!J293,Enemies!$A:$A,0)),Table10[ID],0)),"")</f>
        <v>S</v>
      </c>
      <c r="U293" t="str">
        <f>IFERROR(INDEX(Table10[Size],MATCH(INDEX(Enemies!$X:$X,MATCH('Enemy Waves'!L293,Enemies!$A:$A,0)),Table10[ID],0)),"")</f>
        <v>S</v>
      </c>
      <c r="W293" t="str">
        <f>IFERROR(INDEX(Table10[Size],MATCH(INDEX(Enemies!$X:$X,MATCH('Enemy Waves'!N293,Enemies!$A:$A,0)),Table10[ID],0)),"")</f>
        <v>S</v>
      </c>
      <c r="Y293" t="str">
        <f>IFERROR(INDEX(Table10[Size],MATCH(INDEX(Enemies!$X:$X,MATCH('Enemy Waves'!P293,Enemies!$A:$A,0)),Table10[ID],0)),"")</f>
        <v>S</v>
      </c>
      <c r="AA293" t="str">
        <f>IFERROR(INDEX(Table10[Size],MATCH(INDEX(Enemies!$X:$X,MATCH('Enemy Waves'!R293,Enemies!$A:$A,0)),Table10[ID],0)),"")</f>
        <v/>
      </c>
      <c r="AB293" s="52" t="str">
        <f>IF(COUNTIF(S293:AA293,"M")&gt;2,"!!!","")&amp;IFERROR(INDEX('OLD Mission Enemy Waves'!A:A,MATCH('Enemy Waves'!A293,'OLD Mission Enemy Waves'!D:D,0)),"--")</f>
        <v>97</v>
      </c>
      <c r="AC293" s="87">
        <v>97</v>
      </c>
      <c r="AD293">
        <v>1</v>
      </c>
      <c r="AE293" t="s">
        <v>14</v>
      </c>
      <c r="AF293" s="205">
        <v>1230971</v>
      </c>
    </row>
    <row r="294" spans="1:32">
      <c r="A294" s="235">
        <v>1230972</v>
      </c>
      <c r="B294" s="1" t="str">
        <f t="shared" si="54"/>
        <v>2T_r1_Earth_HorseArcher_e2, 3T_r2_Fire_EmberMage_e2, 3T_r2_Fire_EmberMage_e2, 3T_r2_Earth_Songstress_e2</v>
      </c>
      <c r="C294" s="60" t="str">
        <f t="shared" si="55"/>
        <v>4SSSM</v>
      </c>
      <c r="E294">
        <f>INDEX('OLD Mission Enemy Waves'!K:K,MATCH('Enemy Waves'!$A294,'OLD Mission Enemy Waves'!$D:$D,0))</f>
        <v>1</v>
      </c>
      <c r="F294">
        <f>INDEX('OLD Mission Enemy Waves'!L:L,MATCH('Enemy Waves'!$A294,'OLD Mission Enemy Waves'!$D:$D,0))</f>
        <v>2</v>
      </c>
      <c r="G294">
        <f>INDEX('OLD Mission Enemy Waves'!M:M,MATCH('Enemy Waves'!$A294,'OLD Mission Enemy Waves'!$D:$D,0))</f>
        <v>3</v>
      </c>
      <c r="H294">
        <f>INDEX('OLD Mission Enemy Waves'!N:N,MATCH('Enemy Waves'!$A294,'OLD Mission Enemy Waves'!$D:$D,0))</f>
        <v>4130</v>
      </c>
      <c r="I294">
        <f t="shared" si="56"/>
        <v>4</v>
      </c>
      <c r="J294" t="str">
        <f t="array" ref="J294">IFERROR(INDEX(ePool[Enemy ID],MATCH($G294&amp;INDEX($E294:$F294,1,INDEX(Table12[],MATCH($I294,Table12[eCount],0),MATCH(J$1,Table12[#Headers],0)))&amp;INDEX(eClassWave[],MATCH($H294,eClassWave[eClassWave],0),MATCH(J$1,eClassWave[#Headers],0)),ePool[Enemy Group ID]&amp;ePool[AffinityId]&amp;ePool[eClass],0)),"")</f>
        <v>2T_r1_Earth_HorseArcher_e2</v>
      </c>
      <c r="K294" s="21" t="str">
        <f t="shared" si="57"/>
        <v xml:space="preserve">, </v>
      </c>
      <c r="L294" t="str">
        <f t="array" ref="L294">IFERROR(INDEX(ePool[Enemy ID],MATCH($G294&amp;INDEX($E294:$F294,1,INDEX(Table12[],MATCH($I294,Table12[eCount],0),MATCH(L$1,Table12[#Headers],0)))&amp;INDEX(eClassWave[],MATCH($H294,eClassWave[eClassWave],0),MATCH(L$1,eClassWave[#Headers],0)),ePool[Enemy Group ID]&amp;ePool[AffinityId]&amp;ePool[eClass],0)),"")</f>
        <v>3T_r2_Fire_EmberMage_e2</v>
      </c>
      <c r="M294" s="21" t="str">
        <f t="shared" si="58"/>
        <v xml:space="preserve">, </v>
      </c>
      <c r="N294" t="str">
        <f t="array" ref="N294">IFERROR(INDEX(ePool[Enemy ID],MATCH($G294&amp;INDEX($E294:$F294,1,INDEX(Table12[],MATCH($I294,Table12[eCount],0),MATCH(N$1,Table12[#Headers],0)))&amp;INDEX(eClassWave[],MATCH($H294,eClassWave[eClassWave],0),MATCH(N$1,eClassWave[#Headers],0)),ePool[Enemy Group ID]&amp;ePool[AffinityId]&amp;ePool[eClass],0)),"")</f>
        <v>3T_r2_Fire_EmberMage_e2</v>
      </c>
      <c r="O294" s="21" t="str">
        <f t="shared" si="59"/>
        <v xml:space="preserve">, </v>
      </c>
      <c r="P294" t="str">
        <f t="array" ref="P294">IFERROR(INDEX(ePool[Enemy ID],MATCH($G294&amp;INDEX($E294:$F294,1,INDEX(Table12[],MATCH($I294,Table12[eCount],0),MATCH(P$1,Table12[#Headers],0)))&amp;INDEX(eClassWave[],MATCH($H294,eClassWave[eClassWave],0),MATCH(P$1,eClassWave[#Headers],0)),ePool[Enemy Group ID]&amp;ePool[AffinityId]&amp;ePool[eClass],0)),"")</f>
        <v>3T_r2_Earth_Songstress_e2</v>
      </c>
      <c r="Q294" s="21" t="str">
        <f t="shared" si="60"/>
        <v/>
      </c>
      <c r="R294" t="str">
        <f t="array" ref="R294">IFERROR(INDEX(ePool[Enemy ID],MATCH($G294&amp;INDEX($E294:$F294,1,INDEX(Table12[],MATCH($I294,Table12[eCount],0),MATCH(R$1,Table12[#Headers],0)))&amp;INDEX(eClassWave[],MATCH($H294,eClassWave[eClassWave],0),MATCH(R$1,eClassWave[#Headers],0)),ePool[Enemy Group ID]&amp;ePool[AffinityId]&amp;ePool[eClass],0)),"")</f>
        <v/>
      </c>
      <c r="S294" t="str">
        <f>IFERROR(INDEX(Table10[Size],MATCH(INDEX(Enemies!$X:$X,MATCH('Enemy Waves'!J294,Enemies!$A:$A,0)),Table10[ID],0)),"")</f>
        <v>S</v>
      </c>
      <c r="U294" t="str">
        <f>IFERROR(INDEX(Table10[Size],MATCH(INDEX(Enemies!$X:$X,MATCH('Enemy Waves'!L294,Enemies!$A:$A,0)),Table10[ID],0)),"")</f>
        <v>S</v>
      </c>
      <c r="W294" t="str">
        <f>IFERROR(INDEX(Table10[Size],MATCH(INDEX(Enemies!$X:$X,MATCH('Enemy Waves'!N294,Enemies!$A:$A,0)),Table10[ID],0)),"")</f>
        <v>S</v>
      </c>
      <c r="Y294" t="str">
        <f>IFERROR(INDEX(Table10[Size],MATCH(INDEX(Enemies!$X:$X,MATCH('Enemy Waves'!P294,Enemies!$A:$A,0)),Table10[ID],0)),"")</f>
        <v>M</v>
      </c>
      <c r="AA294" t="str">
        <f>IFERROR(INDEX(Table10[Size],MATCH(INDEX(Enemies!$X:$X,MATCH('Enemy Waves'!R294,Enemies!$A:$A,0)),Table10[ID],0)),"")</f>
        <v/>
      </c>
      <c r="AB294" s="52" t="str">
        <f>IF(COUNTIF(S294:AA294,"M")&gt;2,"!!!","")&amp;IFERROR(INDEX('OLD Mission Enemy Waves'!A:A,MATCH('Enemy Waves'!A294,'OLD Mission Enemy Waves'!D:D,0)),"--")</f>
        <v>97</v>
      </c>
      <c r="AC294" s="204">
        <v>97</v>
      </c>
      <c r="AD294">
        <v>2</v>
      </c>
      <c r="AE294" t="s">
        <v>14</v>
      </c>
      <c r="AF294" s="205">
        <v>1230972</v>
      </c>
    </row>
    <row r="295" spans="1:32">
      <c r="A295" s="235">
        <v>1230981</v>
      </c>
      <c r="B295" s="1" t="str">
        <f t="shared" si="54"/>
        <v>3T_r2_Fire_EmberMage_e2, 3T_r2_Fire_EmberMage_e2</v>
      </c>
      <c r="C295" s="60" t="str">
        <f t="shared" si="55"/>
        <v>2SS</v>
      </c>
      <c r="E295">
        <f>INDEX('OLD Mission Enemy Waves'!K:K,MATCH('Enemy Waves'!$A295,'OLD Mission Enemy Waves'!$D:$D,0))</f>
        <v>1</v>
      </c>
      <c r="F295">
        <f>INDEX('OLD Mission Enemy Waves'!L:L,MATCH('Enemy Waves'!$A295,'OLD Mission Enemy Waves'!$D:$D,0))</f>
        <v>2</v>
      </c>
      <c r="G295">
        <f>INDEX('OLD Mission Enemy Waves'!M:M,MATCH('Enemy Waves'!$A295,'OLD Mission Enemy Waves'!$D:$D,0))</f>
        <v>3</v>
      </c>
      <c r="H295">
        <f>INDEX('OLD Mission Enemy Waves'!N:N,MATCH('Enemy Waves'!$A295,'OLD Mission Enemy Waves'!$D:$D,0))</f>
        <v>2020</v>
      </c>
      <c r="I295">
        <f t="shared" si="56"/>
        <v>2</v>
      </c>
      <c r="J295" t="str">
        <f t="array" ref="J295">IFERROR(INDEX(ePool[Enemy ID],MATCH($G295&amp;INDEX($E295:$F295,1,INDEX(Table12[],MATCH($I295,Table12[eCount],0),MATCH(J$1,Table12[#Headers],0)))&amp;INDEX(eClassWave[],MATCH($H295,eClassWave[eClassWave],0),MATCH(J$1,eClassWave[#Headers],0)),ePool[Enemy Group ID]&amp;ePool[AffinityId]&amp;ePool[eClass],0)),"")</f>
        <v>3T_r2_Fire_EmberMage_e2</v>
      </c>
      <c r="K295" s="21" t="str">
        <f t="shared" si="57"/>
        <v xml:space="preserve">, </v>
      </c>
      <c r="L295" t="str">
        <f t="array" ref="L295">IFERROR(INDEX(ePool[Enemy ID],MATCH($G295&amp;INDEX($E295:$F295,1,INDEX(Table12[],MATCH($I295,Table12[eCount],0),MATCH(L$1,Table12[#Headers],0)))&amp;INDEX(eClassWave[],MATCH($H295,eClassWave[eClassWave],0),MATCH(L$1,eClassWave[#Headers],0)),ePool[Enemy Group ID]&amp;ePool[AffinityId]&amp;ePool[eClass],0)),"")</f>
        <v>3T_r2_Fire_EmberMage_e2</v>
      </c>
      <c r="M295" s="21" t="str">
        <f t="shared" si="58"/>
        <v/>
      </c>
      <c r="N295" t="str">
        <f t="array" ref="N295">IFERROR(INDEX(ePool[Enemy ID],MATCH($G295&amp;INDEX($E295:$F295,1,INDEX(Table12[],MATCH($I295,Table12[eCount],0),MATCH(N$1,Table12[#Headers],0)))&amp;INDEX(eClassWave[],MATCH($H295,eClassWave[eClassWave],0),MATCH(N$1,eClassWave[#Headers],0)),ePool[Enemy Group ID]&amp;ePool[AffinityId]&amp;ePool[eClass],0)),"")</f>
        <v/>
      </c>
      <c r="O295" s="21" t="str">
        <f t="shared" si="59"/>
        <v/>
      </c>
      <c r="P295" t="str">
        <f t="array" ref="P295">IFERROR(INDEX(ePool[Enemy ID],MATCH($G295&amp;INDEX($E295:$F295,1,INDEX(Table12[],MATCH($I295,Table12[eCount],0),MATCH(P$1,Table12[#Headers],0)))&amp;INDEX(eClassWave[],MATCH($H295,eClassWave[eClassWave],0),MATCH(P$1,eClassWave[#Headers],0)),ePool[Enemy Group ID]&amp;ePool[AffinityId]&amp;ePool[eClass],0)),"")</f>
        <v/>
      </c>
      <c r="Q295" s="21" t="str">
        <f t="shared" si="60"/>
        <v/>
      </c>
      <c r="R295" t="str">
        <f t="array" ref="R295">IFERROR(INDEX(ePool[Enemy ID],MATCH($G295&amp;INDEX($E295:$F295,1,INDEX(Table12[],MATCH($I295,Table12[eCount],0),MATCH(R$1,Table12[#Headers],0)))&amp;INDEX(eClassWave[],MATCH($H295,eClassWave[eClassWave],0),MATCH(R$1,eClassWave[#Headers],0)),ePool[Enemy Group ID]&amp;ePool[AffinityId]&amp;ePool[eClass],0)),"")</f>
        <v/>
      </c>
      <c r="S295" t="str">
        <f>IFERROR(INDEX(Table10[Size],MATCH(INDEX(Enemies!$X:$X,MATCH('Enemy Waves'!J295,Enemies!$A:$A,0)),Table10[ID],0)),"")</f>
        <v>S</v>
      </c>
      <c r="U295" t="str">
        <f>IFERROR(INDEX(Table10[Size],MATCH(INDEX(Enemies!$X:$X,MATCH('Enemy Waves'!L295,Enemies!$A:$A,0)),Table10[ID],0)),"")</f>
        <v>S</v>
      </c>
      <c r="W295" t="str">
        <f>IFERROR(INDEX(Table10[Size],MATCH(INDEX(Enemies!$X:$X,MATCH('Enemy Waves'!N295,Enemies!$A:$A,0)),Table10[ID],0)),"")</f>
        <v/>
      </c>
      <c r="Y295" t="str">
        <f>IFERROR(INDEX(Table10[Size],MATCH(INDEX(Enemies!$X:$X,MATCH('Enemy Waves'!P295,Enemies!$A:$A,0)),Table10[ID],0)),"")</f>
        <v/>
      </c>
      <c r="AA295" t="str">
        <f>IFERROR(INDEX(Table10[Size],MATCH(INDEX(Enemies!$X:$X,MATCH('Enemy Waves'!R295,Enemies!$A:$A,0)),Table10[ID],0)),"")</f>
        <v/>
      </c>
      <c r="AB295" s="52" t="str">
        <f>IF(COUNTIF(S295:AA295,"M")&gt;2,"!!!","")&amp;IFERROR(INDEX('OLD Mission Enemy Waves'!A:A,MATCH('Enemy Waves'!A295,'OLD Mission Enemy Waves'!D:D,0)),"--")</f>
        <v>98</v>
      </c>
      <c r="AC295" s="87">
        <v>98</v>
      </c>
      <c r="AD295">
        <v>1</v>
      </c>
      <c r="AE295" t="s">
        <v>14</v>
      </c>
      <c r="AF295" s="205">
        <v>1230981</v>
      </c>
    </row>
    <row r="296" spans="1:32">
      <c r="A296" s="235">
        <v>1230982</v>
      </c>
      <c r="B296" s="1" t="str">
        <f t="shared" si="54"/>
        <v>4T_r1_Fire_Sorceress_e2, 2T_r1_Earth_HorseArcher_e2, 4T_r1_Fire_Sorceress_e2, 2T_r1_Earth_HorseArcher_e2, 4T_r1_Fire_Sorceress_e2</v>
      </c>
      <c r="C296" s="60" t="str">
        <f t="shared" si="55"/>
        <v>5SSSSS</v>
      </c>
      <c r="E296">
        <f>INDEX('OLD Mission Enemy Waves'!K:K,MATCH('Enemy Waves'!$A296,'OLD Mission Enemy Waves'!$D:$D,0))</f>
        <v>1</v>
      </c>
      <c r="F296">
        <f>INDEX('OLD Mission Enemy Waves'!L:L,MATCH('Enemy Waves'!$A296,'OLD Mission Enemy Waves'!$D:$D,0))</f>
        <v>2</v>
      </c>
      <c r="G296">
        <f>INDEX('OLD Mission Enemy Waves'!M:M,MATCH('Enemy Waves'!$A296,'OLD Mission Enemy Waves'!$D:$D,0))</f>
        <v>3</v>
      </c>
      <c r="H296">
        <f>INDEX('OLD Mission Enemy Waves'!N:N,MATCH('Enemy Waves'!$A296,'OLD Mission Enemy Waves'!$D:$D,0))</f>
        <v>5203</v>
      </c>
      <c r="I296">
        <f t="shared" si="56"/>
        <v>5</v>
      </c>
      <c r="J296" t="str">
        <f t="array" ref="J296">IFERROR(INDEX(ePool[Enemy ID],MATCH($G296&amp;INDEX($E296:$F296,1,INDEX(Table12[],MATCH($I296,Table12[eCount],0),MATCH(J$1,Table12[#Headers],0)))&amp;INDEX(eClassWave[],MATCH($H296,eClassWave[eClassWave],0),MATCH(J$1,eClassWave[#Headers],0)),ePool[Enemy Group ID]&amp;ePool[AffinityId]&amp;ePool[eClass],0)),"")</f>
        <v>4T_r1_Fire_Sorceress_e2</v>
      </c>
      <c r="K296" s="21" t="str">
        <f t="shared" si="57"/>
        <v xml:space="preserve">, </v>
      </c>
      <c r="L296" t="str">
        <f t="array" ref="L296">IFERROR(INDEX(ePool[Enemy ID],MATCH($G296&amp;INDEX($E296:$F296,1,INDEX(Table12[],MATCH($I296,Table12[eCount],0),MATCH(L$1,Table12[#Headers],0)))&amp;INDEX(eClassWave[],MATCH($H296,eClassWave[eClassWave],0),MATCH(L$1,eClassWave[#Headers],0)),ePool[Enemy Group ID]&amp;ePool[AffinityId]&amp;ePool[eClass],0)),"")</f>
        <v>2T_r1_Earth_HorseArcher_e2</v>
      </c>
      <c r="M296" s="21" t="str">
        <f t="shared" si="58"/>
        <v xml:space="preserve">, </v>
      </c>
      <c r="N296" t="str">
        <f t="array" ref="N296">IFERROR(INDEX(ePool[Enemy ID],MATCH($G296&amp;INDEX($E296:$F296,1,INDEX(Table12[],MATCH($I296,Table12[eCount],0),MATCH(N$1,Table12[#Headers],0)))&amp;INDEX(eClassWave[],MATCH($H296,eClassWave[eClassWave],0),MATCH(N$1,eClassWave[#Headers],0)),ePool[Enemy Group ID]&amp;ePool[AffinityId]&amp;ePool[eClass],0)),"")</f>
        <v>4T_r1_Fire_Sorceress_e2</v>
      </c>
      <c r="O296" s="21" t="str">
        <f t="shared" si="59"/>
        <v xml:space="preserve">, </v>
      </c>
      <c r="P296" t="str">
        <f t="array" ref="P296">IFERROR(INDEX(ePool[Enemy ID],MATCH($G296&amp;INDEX($E296:$F296,1,INDEX(Table12[],MATCH($I296,Table12[eCount],0),MATCH(P$1,Table12[#Headers],0)))&amp;INDEX(eClassWave[],MATCH($H296,eClassWave[eClassWave],0),MATCH(P$1,eClassWave[#Headers],0)),ePool[Enemy Group ID]&amp;ePool[AffinityId]&amp;ePool[eClass],0)),"")</f>
        <v>2T_r1_Earth_HorseArcher_e2</v>
      </c>
      <c r="Q296" s="21" t="str">
        <f t="shared" si="60"/>
        <v xml:space="preserve">, </v>
      </c>
      <c r="R296" t="str">
        <f t="array" ref="R296">IFERROR(INDEX(ePool[Enemy ID],MATCH($G296&amp;INDEX($E296:$F296,1,INDEX(Table12[],MATCH($I296,Table12[eCount],0),MATCH(R$1,Table12[#Headers],0)))&amp;INDEX(eClassWave[],MATCH($H296,eClassWave[eClassWave],0),MATCH(R$1,eClassWave[#Headers],0)),ePool[Enemy Group ID]&amp;ePool[AffinityId]&amp;ePool[eClass],0)),"")</f>
        <v>4T_r1_Fire_Sorceress_e2</v>
      </c>
      <c r="S296" t="str">
        <f>IFERROR(INDEX(Table10[Size],MATCH(INDEX(Enemies!$X:$X,MATCH('Enemy Waves'!J296,Enemies!$A:$A,0)),Table10[ID],0)),"")</f>
        <v>S</v>
      </c>
      <c r="U296" t="str">
        <f>IFERROR(INDEX(Table10[Size],MATCH(INDEX(Enemies!$X:$X,MATCH('Enemy Waves'!L296,Enemies!$A:$A,0)),Table10[ID],0)),"")</f>
        <v>S</v>
      </c>
      <c r="W296" t="str">
        <f>IFERROR(INDEX(Table10[Size],MATCH(INDEX(Enemies!$X:$X,MATCH('Enemy Waves'!N296,Enemies!$A:$A,0)),Table10[ID],0)),"")</f>
        <v>S</v>
      </c>
      <c r="Y296" t="str">
        <f>IFERROR(INDEX(Table10[Size],MATCH(INDEX(Enemies!$X:$X,MATCH('Enemy Waves'!P296,Enemies!$A:$A,0)),Table10[ID],0)),"")</f>
        <v>S</v>
      </c>
      <c r="AA296" t="str">
        <f>IFERROR(INDEX(Table10[Size],MATCH(INDEX(Enemies!$X:$X,MATCH('Enemy Waves'!R296,Enemies!$A:$A,0)),Table10[ID],0)),"")</f>
        <v>S</v>
      </c>
      <c r="AB296" s="52" t="str">
        <f>IF(COUNTIF(S296:AA296,"M")&gt;2,"!!!","")&amp;IFERROR(INDEX('OLD Mission Enemy Waves'!A:A,MATCH('Enemy Waves'!A296,'OLD Mission Enemy Waves'!D:D,0)),"--")</f>
        <v>98</v>
      </c>
      <c r="AC296" s="204">
        <v>98</v>
      </c>
      <c r="AD296">
        <v>2</v>
      </c>
      <c r="AE296" t="s">
        <v>14</v>
      </c>
      <c r="AF296" s="205">
        <v>1230982</v>
      </c>
    </row>
    <row r="297" spans="1:32">
      <c r="A297" s="235">
        <v>1230983</v>
      </c>
      <c r="B297" s="1" t="str">
        <f t="shared" si="54"/>
        <v>2T_r1_Earth_HorseArcher_e2, 3T_r2_Fire_EmberMage_e2, 3T_r2_Fire_EmberMage_e2, 4T_r1_Earth_Enchantress_e2</v>
      </c>
      <c r="C297" s="60" t="str">
        <f t="shared" si="55"/>
        <v>4SSSS</v>
      </c>
      <c r="E297">
        <f>INDEX('OLD Mission Enemy Waves'!K:K,MATCH('Enemy Waves'!$A297,'OLD Mission Enemy Waves'!$D:$D,0))</f>
        <v>1</v>
      </c>
      <c r="F297">
        <f>INDEX('OLD Mission Enemy Waves'!L:L,MATCH('Enemy Waves'!$A297,'OLD Mission Enemy Waves'!$D:$D,0))</f>
        <v>2</v>
      </c>
      <c r="G297">
        <f>INDEX('OLD Mission Enemy Waves'!M:M,MATCH('Enemy Waves'!$A297,'OLD Mission Enemy Waves'!$D:$D,0))</f>
        <v>3</v>
      </c>
      <c r="H297">
        <f>INDEX('OLD Mission Enemy Waves'!N:N,MATCH('Enemy Waves'!$A297,'OLD Mission Enemy Waves'!$D:$D,0))</f>
        <v>4121</v>
      </c>
      <c r="I297">
        <f t="shared" si="56"/>
        <v>4</v>
      </c>
      <c r="J297" t="str">
        <f t="array" ref="J297">IFERROR(INDEX(ePool[Enemy ID],MATCH($G297&amp;INDEX($E297:$F297,1,INDEX(Table12[],MATCH($I297,Table12[eCount],0),MATCH(J$1,Table12[#Headers],0)))&amp;INDEX(eClassWave[],MATCH($H297,eClassWave[eClassWave],0),MATCH(J$1,eClassWave[#Headers],0)),ePool[Enemy Group ID]&amp;ePool[AffinityId]&amp;ePool[eClass],0)),"")</f>
        <v>2T_r1_Earth_HorseArcher_e2</v>
      </c>
      <c r="K297" s="21" t="str">
        <f t="shared" si="57"/>
        <v xml:space="preserve">, </v>
      </c>
      <c r="L297" t="str">
        <f t="array" ref="L297">IFERROR(INDEX(ePool[Enemy ID],MATCH($G297&amp;INDEX($E297:$F297,1,INDEX(Table12[],MATCH($I297,Table12[eCount],0),MATCH(L$1,Table12[#Headers],0)))&amp;INDEX(eClassWave[],MATCH($H297,eClassWave[eClassWave],0),MATCH(L$1,eClassWave[#Headers],0)),ePool[Enemy Group ID]&amp;ePool[AffinityId]&amp;ePool[eClass],0)),"")</f>
        <v>3T_r2_Fire_EmberMage_e2</v>
      </c>
      <c r="M297" s="21" t="str">
        <f t="shared" si="58"/>
        <v xml:space="preserve">, </v>
      </c>
      <c r="N297" t="str">
        <f t="array" ref="N297">IFERROR(INDEX(ePool[Enemy ID],MATCH($G297&amp;INDEX($E297:$F297,1,INDEX(Table12[],MATCH($I297,Table12[eCount],0),MATCH(N$1,Table12[#Headers],0)))&amp;INDEX(eClassWave[],MATCH($H297,eClassWave[eClassWave],0),MATCH(N$1,eClassWave[#Headers],0)),ePool[Enemy Group ID]&amp;ePool[AffinityId]&amp;ePool[eClass],0)),"")</f>
        <v>3T_r2_Fire_EmberMage_e2</v>
      </c>
      <c r="O297" s="21" t="str">
        <f t="shared" si="59"/>
        <v xml:space="preserve">, </v>
      </c>
      <c r="P297" t="str">
        <f t="array" ref="P297">IFERROR(INDEX(ePool[Enemy ID],MATCH($G297&amp;INDEX($E297:$F297,1,INDEX(Table12[],MATCH($I297,Table12[eCount],0),MATCH(P$1,Table12[#Headers],0)))&amp;INDEX(eClassWave[],MATCH($H297,eClassWave[eClassWave],0),MATCH(P$1,eClassWave[#Headers],0)),ePool[Enemy Group ID]&amp;ePool[AffinityId]&amp;ePool[eClass],0)),"")</f>
        <v>4T_r1_Earth_Enchantress_e2</v>
      </c>
      <c r="Q297" s="21" t="str">
        <f t="shared" si="60"/>
        <v/>
      </c>
      <c r="R297" t="str">
        <f t="array" ref="R297">IFERROR(INDEX(ePool[Enemy ID],MATCH($G297&amp;INDEX($E297:$F297,1,INDEX(Table12[],MATCH($I297,Table12[eCount],0),MATCH(R$1,Table12[#Headers],0)))&amp;INDEX(eClassWave[],MATCH($H297,eClassWave[eClassWave],0),MATCH(R$1,eClassWave[#Headers],0)),ePool[Enemy Group ID]&amp;ePool[AffinityId]&amp;ePool[eClass],0)),"")</f>
        <v/>
      </c>
      <c r="S297" t="str">
        <f>IFERROR(INDEX(Table10[Size],MATCH(INDEX(Enemies!$X:$X,MATCH('Enemy Waves'!J297,Enemies!$A:$A,0)),Table10[ID],0)),"")</f>
        <v>S</v>
      </c>
      <c r="U297" t="str">
        <f>IFERROR(INDEX(Table10[Size],MATCH(INDEX(Enemies!$X:$X,MATCH('Enemy Waves'!L297,Enemies!$A:$A,0)),Table10[ID],0)),"")</f>
        <v>S</v>
      </c>
      <c r="W297" t="str">
        <f>IFERROR(INDEX(Table10[Size],MATCH(INDEX(Enemies!$X:$X,MATCH('Enemy Waves'!N297,Enemies!$A:$A,0)),Table10[ID],0)),"")</f>
        <v>S</v>
      </c>
      <c r="Y297" t="str">
        <f>IFERROR(INDEX(Table10[Size],MATCH(INDEX(Enemies!$X:$X,MATCH('Enemy Waves'!P297,Enemies!$A:$A,0)),Table10[ID],0)),"")</f>
        <v>S</v>
      </c>
      <c r="AA297" t="str">
        <f>IFERROR(INDEX(Table10[Size],MATCH(INDEX(Enemies!$X:$X,MATCH('Enemy Waves'!R297,Enemies!$A:$A,0)),Table10[ID],0)),"")</f>
        <v/>
      </c>
      <c r="AB297" s="52" t="str">
        <f>IF(COUNTIF(S297:AA297,"M")&gt;2,"!!!","")&amp;IFERROR(INDEX('OLD Mission Enemy Waves'!A:A,MATCH('Enemy Waves'!A297,'OLD Mission Enemy Waves'!D:D,0)),"--")</f>
        <v>98</v>
      </c>
      <c r="AC297" s="204">
        <v>98</v>
      </c>
      <c r="AD297">
        <v>3</v>
      </c>
      <c r="AE297" t="s">
        <v>14</v>
      </c>
      <c r="AF297" s="205">
        <v>1230983</v>
      </c>
    </row>
    <row r="298" spans="1:32">
      <c r="A298" s="235">
        <v>1230984</v>
      </c>
      <c r="B298" s="1" t="str">
        <f t="shared" si="54"/>
        <v>4T_r1_Earth_Enchantress_e2, 2T_r1_Fire_Knight_e2, 4T_r1_Earth_Enchantress_e2</v>
      </c>
      <c r="C298" s="60" t="str">
        <f t="shared" si="55"/>
        <v>3SMS</v>
      </c>
      <c r="E298">
        <f>INDEX('OLD Mission Enemy Waves'!K:K,MATCH('Enemy Waves'!$A298,'OLD Mission Enemy Waves'!$D:$D,0))</f>
        <v>1</v>
      </c>
      <c r="F298">
        <f>INDEX('OLD Mission Enemy Waves'!L:L,MATCH('Enemy Waves'!$A298,'OLD Mission Enemy Waves'!$D:$D,0))</f>
        <v>2</v>
      </c>
      <c r="G298">
        <f>INDEX('OLD Mission Enemy Waves'!M:M,MATCH('Enemy Waves'!$A298,'OLD Mission Enemy Waves'!$D:$D,0))</f>
        <v>3</v>
      </c>
      <c r="H298">
        <f>INDEX('OLD Mission Enemy Waves'!N:N,MATCH('Enemy Waves'!$A298,'OLD Mission Enemy Waves'!$D:$D,0))</f>
        <v>3102</v>
      </c>
      <c r="I298">
        <f t="shared" si="56"/>
        <v>3</v>
      </c>
      <c r="J298" t="str">
        <f t="array" ref="J298">IFERROR(INDEX(ePool[Enemy ID],MATCH($G298&amp;INDEX($E298:$F298,1,INDEX(Table12[],MATCH($I298,Table12[eCount],0),MATCH(J$1,Table12[#Headers],0)))&amp;INDEX(eClassWave[],MATCH($H298,eClassWave[eClassWave],0),MATCH(J$1,eClassWave[#Headers],0)),ePool[Enemy Group ID]&amp;ePool[AffinityId]&amp;ePool[eClass],0)),"")</f>
        <v>4T_r1_Earth_Enchantress_e2</v>
      </c>
      <c r="K298" s="21" t="str">
        <f t="shared" si="57"/>
        <v xml:space="preserve">, </v>
      </c>
      <c r="L298" t="str">
        <f t="array" ref="L298">IFERROR(INDEX(ePool[Enemy ID],MATCH($G298&amp;INDEX($E298:$F298,1,INDEX(Table12[],MATCH($I298,Table12[eCount],0),MATCH(L$1,Table12[#Headers],0)))&amp;INDEX(eClassWave[],MATCH($H298,eClassWave[eClassWave],0),MATCH(L$1,eClassWave[#Headers],0)),ePool[Enemy Group ID]&amp;ePool[AffinityId]&amp;ePool[eClass],0)),"")</f>
        <v>2T_r1_Fire_Knight_e2</v>
      </c>
      <c r="M298" s="21" t="str">
        <f t="shared" si="58"/>
        <v xml:space="preserve">, </v>
      </c>
      <c r="N298" t="str">
        <f t="array" ref="N298">IFERROR(INDEX(ePool[Enemy ID],MATCH($G298&amp;INDEX($E298:$F298,1,INDEX(Table12[],MATCH($I298,Table12[eCount],0),MATCH(N$1,Table12[#Headers],0)))&amp;INDEX(eClassWave[],MATCH($H298,eClassWave[eClassWave],0),MATCH(N$1,eClassWave[#Headers],0)),ePool[Enemy Group ID]&amp;ePool[AffinityId]&amp;ePool[eClass],0)),"")</f>
        <v>4T_r1_Earth_Enchantress_e2</v>
      </c>
      <c r="O298" s="21" t="str">
        <f t="shared" si="59"/>
        <v/>
      </c>
      <c r="P298" t="str">
        <f t="array" ref="P298">IFERROR(INDEX(ePool[Enemy ID],MATCH($G298&amp;INDEX($E298:$F298,1,INDEX(Table12[],MATCH($I298,Table12[eCount],0),MATCH(P$1,Table12[#Headers],0)))&amp;INDEX(eClassWave[],MATCH($H298,eClassWave[eClassWave],0),MATCH(P$1,eClassWave[#Headers],0)),ePool[Enemy Group ID]&amp;ePool[AffinityId]&amp;ePool[eClass],0)),"")</f>
        <v/>
      </c>
      <c r="Q298" s="21" t="str">
        <f t="shared" si="60"/>
        <v/>
      </c>
      <c r="R298" t="str">
        <f t="array" ref="R298">IFERROR(INDEX(ePool[Enemy ID],MATCH($G298&amp;INDEX($E298:$F298,1,INDEX(Table12[],MATCH($I298,Table12[eCount],0),MATCH(R$1,Table12[#Headers],0)))&amp;INDEX(eClassWave[],MATCH($H298,eClassWave[eClassWave],0),MATCH(R$1,eClassWave[#Headers],0)),ePool[Enemy Group ID]&amp;ePool[AffinityId]&amp;ePool[eClass],0)),"")</f>
        <v/>
      </c>
      <c r="S298" t="str">
        <f>IFERROR(INDEX(Table10[Size],MATCH(INDEX(Enemies!$X:$X,MATCH('Enemy Waves'!J298,Enemies!$A:$A,0)),Table10[ID],0)),"")</f>
        <v>S</v>
      </c>
      <c r="U298" t="str">
        <f>IFERROR(INDEX(Table10[Size],MATCH(INDEX(Enemies!$X:$X,MATCH('Enemy Waves'!L298,Enemies!$A:$A,0)),Table10[ID],0)),"")</f>
        <v>M</v>
      </c>
      <c r="W298" t="str">
        <f>IFERROR(INDEX(Table10[Size],MATCH(INDEX(Enemies!$X:$X,MATCH('Enemy Waves'!N298,Enemies!$A:$A,0)),Table10[ID],0)),"")</f>
        <v>S</v>
      </c>
      <c r="Y298" t="str">
        <f>IFERROR(INDEX(Table10[Size],MATCH(INDEX(Enemies!$X:$X,MATCH('Enemy Waves'!P298,Enemies!$A:$A,0)),Table10[ID],0)),"")</f>
        <v/>
      </c>
      <c r="AA298" t="str">
        <f>IFERROR(INDEX(Table10[Size],MATCH(INDEX(Enemies!$X:$X,MATCH('Enemy Waves'!R298,Enemies!$A:$A,0)),Table10[ID],0)),"")</f>
        <v/>
      </c>
      <c r="AB298" s="52" t="str">
        <f>IF(COUNTIF(S298:AA298,"M")&gt;2,"!!!","")&amp;IFERROR(INDEX('OLD Mission Enemy Waves'!A:A,MATCH('Enemy Waves'!A298,'OLD Mission Enemy Waves'!D:D,0)),"--")</f>
        <v>98</v>
      </c>
      <c r="AC298" s="204">
        <v>98</v>
      </c>
      <c r="AD298">
        <v>4</v>
      </c>
      <c r="AE298" t="s">
        <v>14</v>
      </c>
      <c r="AF298" s="205">
        <v>1230984</v>
      </c>
    </row>
    <row r="299" spans="1:32">
      <c r="A299" s="235">
        <v>2330991</v>
      </c>
      <c r="B299" s="1" t="str">
        <f t="shared" si="54"/>
        <v>2T_r1_Earth_HorseArcher_e2, 3T_r2_Water_Wizard_e2, 4T_r1_Earth_Enchantress_e2, 3T_r2_Water_Wizard_e2, 2T_r1_Earth_HorseArcher_e2</v>
      </c>
      <c r="C299" s="60" t="str">
        <f t="shared" si="55"/>
        <v>5SSSSS</v>
      </c>
      <c r="E299">
        <f>INDEX('OLD Mission Enemy Waves'!K:K,MATCH('Enemy Waves'!$A299,'OLD Mission Enemy Waves'!$D:$D,0))</f>
        <v>2</v>
      </c>
      <c r="F299">
        <f>INDEX('OLD Mission Enemy Waves'!L:L,MATCH('Enemy Waves'!$A299,'OLD Mission Enemy Waves'!$D:$D,0))</f>
        <v>3</v>
      </c>
      <c r="G299">
        <f>INDEX('OLD Mission Enemy Waves'!M:M,MATCH('Enemy Waves'!$A299,'OLD Mission Enemy Waves'!$D:$D,0))</f>
        <v>3</v>
      </c>
      <c r="H299">
        <f>INDEX('OLD Mission Enemy Waves'!N:N,MATCH('Enemy Waves'!$A299,'OLD Mission Enemy Waves'!$D:$D,0))</f>
        <v>5221</v>
      </c>
      <c r="I299">
        <f t="shared" si="56"/>
        <v>5</v>
      </c>
      <c r="J299" t="str">
        <f t="array" ref="J299">IFERROR(INDEX(ePool[Enemy ID],MATCH($G299&amp;INDEX($E299:$F299,1,INDEX(Table12[],MATCH($I299,Table12[eCount],0),MATCH(J$1,Table12[#Headers],0)))&amp;INDEX(eClassWave[],MATCH($H299,eClassWave[eClassWave],0),MATCH(J$1,eClassWave[#Headers],0)),ePool[Enemy Group ID]&amp;ePool[AffinityId]&amp;ePool[eClass],0)),"")</f>
        <v>2T_r1_Earth_HorseArcher_e2</v>
      </c>
      <c r="K299" s="21" t="str">
        <f t="shared" si="57"/>
        <v xml:space="preserve">, </v>
      </c>
      <c r="L299" t="str">
        <f t="array" ref="L299">IFERROR(INDEX(ePool[Enemy ID],MATCH($G299&amp;INDEX($E299:$F299,1,INDEX(Table12[],MATCH($I299,Table12[eCount],0),MATCH(L$1,Table12[#Headers],0)))&amp;INDEX(eClassWave[],MATCH($H299,eClassWave[eClassWave],0),MATCH(L$1,eClassWave[#Headers],0)),ePool[Enemy Group ID]&amp;ePool[AffinityId]&amp;ePool[eClass],0)),"")</f>
        <v>3T_r2_Water_Wizard_e2</v>
      </c>
      <c r="M299" s="21" t="str">
        <f t="shared" si="58"/>
        <v xml:space="preserve">, </v>
      </c>
      <c r="N299" t="str">
        <f t="array" ref="N299">IFERROR(INDEX(ePool[Enemy ID],MATCH($G299&amp;INDEX($E299:$F299,1,INDEX(Table12[],MATCH($I299,Table12[eCount],0),MATCH(N$1,Table12[#Headers],0)))&amp;INDEX(eClassWave[],MATCH($H299,eClassWave[eClassWave],0),MATCH(N$1,eClassWave[#Headers],0)),ePool[Enemy Group ID]&amp;ePool[AffinityId]&amp;ePool[eClass],0)),"")</f>
        <v>4T_r1_Earth_Enchantress_e2</v>
      </c>
      <c r="O299" s="21" t="str">
        <f t="shared" si="59"/>
        <v xml:space="preserve">, </v>
      </c>
      <c r="P299" t="str">
        <f t="array" ref="P299">IFERROR(INDEX(ePool[Enemy ID],MATCH($G299&amp;INDEX($E299:$F299,1,INDEX(Table12[],MATCH($I299,Table12[eCount],0),MATCH(P$1,Table12[#Headers],0)))&amp;INDEX(eClassWave[],MATCH($H299,eClassWave[eClassWave],0),MATCH(P$1,eClassWave[#Headers],0)),ePool[Enemy Group ID]&amp;ePool[AffinityId]&amp;ePool[eClass],0)),"")</f>
        <v>3T_r2_Water_Wizard_e2</v>
      </c>
      <c r="Q299" s="21" t="str">
        <f t="shared" si="60"/>
        <v xml:space="preserve">, </v>
      </c>
      <c r="R299" t="str">
        <f t="array" ref="R299">IFERROR(INDEX(ePool[Enemy ID],MATCH($G299&amp;INDEX($E299:$F299,1,INDEX(Table12[],MATCH($I299,Table12[eCount],0),MATCH(R$1,Table12[#Headers],0)))&amp;INDEX(eClassWave[],MATCH($H299,eClassWave[eClassWave],0),MATCH(R$1,eClassWave[#Headers],0)),ePool[Enemy Group ID]&amp;ePool[AffinityId]&amp;ePool[eClass],0)),"")</f>
        <v>2T_r1_Earth_HorseArcher_e2</v>
      </c>
      <c r="S299" t="str">
        <f>IFERROR(INDEX(Table10[Size],MATCH(INDEX(Enemies!$X:$X,MATCH('Enemy Waves'!J299,Enemies!$A:$A,0)),Table10[ID],0)),"")</f>
        <v>S</v>
      </c>
      <c r="U299" t="str">
        <f>IFERROR(INDEX(Table10[Size],MATCH(INDEX(Enemies!$X:$X,MATCH('Enemy Waves'!L299,Enemies!$A:$A,0)),Table10[ID],0)),"")</f>
        <v>S</v>
      </c>
      <c r="W299" t="str">
        <f>IFERROR(INDEX(Table10[Size],MATCH(INDEX(Enemies!$X:$X,MATCH('Enemy Waves'!N299,Enemies!$A:$A,0)),Table10[ID],0)),"")</f>
        <v>S</v>
      </c>
      <c r="Y299" t="str">
        <f>IFERROR(INDEX(Table10[Size],MATCH(INDEX(Enemies!$X:$X,MATCH('Enemy Waves'!P299,Enemies!$A:$A,0)),Table10[ID],0)),"")</f>
        <v>S</v>
      </c>
      <c r="AA299" t="str">
        <f>IFERROR(INDEX(Table10[Size],MATCH(INDEX(Enemies!$X:$X,MATCH('Enemy Waves'!R299,Enemies!$A:$A,0)),Table10[ID],0)),"")</f>
        <v>S</v>
      </c>
      <c r="AB299" s="52" t="str">
        <f>IF(COUNTIF(S299:AA299,"M")&gt;2,"!!!","")&amp;IFERROR(INDEX('OLD Mission Enemy Waves'!A:A,MATCH('Enemy Waves'!A299,'OLD Mission Enemy Waves'!D:D,0)),"--")</f>
        <v>99</v>
      </c>
      <c r="AC299" s="87">
        <v>99</v>
      </c>
      <c r="AD299">
        <v>1</v>
      </c>
      <c r="AE299" t="s">
        <v>14</v>
      </c>
      <c r="AF299" s="205">
        <v>2330991</v>
      </c>
    </row>
    <row r="300" spans="1:32">
      <c r="A300" s="235">
        <v>2330992</v>
      </c>
      <c r="B300" s="1" t="str">
        <f t="shared" si="54"/>
        <v>4T_r1_Water_Mage_e2, 4T_r1_Earth_Enchantress_e2, 4T_r1_Water_Mage_e2</v>
      </c>
      <c r="C300" s="60" t="str">
        <f t="shared" si="55"/>
        <v>3SSS</v>
      </c>
      <c r="E300">
        <f>INDEX('OLD Mission Enemy Waves'!K:K,MATCH('Enemy Waves'!$A300,'OLD Mission Enemy Waves'!$D:$D,0))</f>
        <v>2</v>
      </c>
      <c r="F300">
        <f>INDEX('OLD Mission Enemy Waves'!L:L,MATCH('Enemy Waves'!$A300,'OLD Mission Enemy Waves'!$D:$D,0))</f>
        <v>3</v>
      </c>
      <c r="G300">
        <f>INDEX('OLD Mission Enemy Waves'!M:M,MATCH('Enemy Waves'!$A300,'OLD Mission Enemy Waves'!$D:$D,0))</f>
        <v>3</v>
      </c>
      <c r="H300">
        <f>INDEX('OLD Mission Enemy Waves'!N:N,MATCH('Enemy Waves'!$A300,'OLD Mission Enemy Waves'!$D:$D,0))</f>
        <v>3003</v>
      </c>
      <c r="I300">
        <f t="shared" si="56"/>
        <v>3</v>
      </c>
      <c r="J300" t="str">
        <f t="array" ref="J300">IFERROR(INDEX(ePool[Enemy ID],MATCH($G300&amp;INDEX($E300:$F300,1,INDEX(Table12[],MATCH($I300,Table12[eCount],0),MATCH(J$1,Table12[#Headers],0)))&amp;INDEX(eClassWave[],MATCH($H300,eClassWave[eClassWave],0),MATCH(J$1,eClassWave[#Headers],0)),ePool[Enemy Group ID]&amp;ePool[AffinityId]&amp;ePool[eClass],0)),"")</f>
        <v>4T_r1_Water_Mage_e2</v>
      </c>
      <c r="K300" s="21" t="str">
        <f t="shared" si="57"/>
        <v xml:space="preserve">, </v>
      </c>
      <c r="L300" t="str">
        <f t="array" ref="L300">IFERROR(INDEX(ePool[Enemy ID],MATCH($G300&amp;INDEX($E300:$F300,1,INDEX(Table12[],MATCH($I300,Table12[eCount],0),MATCH(L$1,Table12[#Headers],0)))&amp;INDEX(eClassWave[],MATCH($H300,eClassWave[eClassWave],0),MATCH(L$1,eClassWave[#Headers],0)),ePool[Enemy Group ID]&amp;ePool[AffinityId]&amp;ePool[eClass],0)),"")</f>
        <v>4T_r1_Earth_Enchantress_e2</v>
      </c>
      <c r="M300" s="21" t="str">
        <f t="shared" si="58"/>
        <v xml:space="preserve">, </v>
      </c>
      <c r="N300" t="str">
        <f t="array" ref="N300">IFERROR(INDEX(ePool[Enemy ID],MATCH($G300&amp;INDEX($E300:$F300,1,INDEX(Table12[],MATCH($I300,Table12[eCount],0),MATCH(N$1,Table12[#Headers],0)))&amp;INDEX(eClassWave[],MATCH($H300,eClassWave[eClassWave],0),MATCH(N$1,eClassWave[#Headers],0)),ePool[Enemy Group ID]&amp;ePool[AffinityId]&amp;ePool[eClass],0)),"")</f>
        <v>4T_r1_Water_Mage_e2</v>
      </c>
      <c r="O300" s="21" t="str">
        <f t="shared" si="59"/>
        <v/>
      </c>
      <c r="P300" t="str">
        <f t="array" ref="P300">IFERROR(INDEX(ePool[Enemy ID],MATCH($G300&amp;INDEX($E300:$F300,1,INDEX(Table12[],MATCH($I300,Table12[eCount],0),MATCH(P$1,Table12[#Headers],0)))&amp;INDEX(eClassWave[],MATCH($H300,eClassWave[eClassWave],0),MATCH(P$1,eClassWave[#Headers],0)),ePool[Enemy Group ID]&amp;ePool[AffinityId]&amp;ePool[eClass],0)),"")</f>
        <v/>
      </c>
      <c r="Q300" s="21" t="str">
        <f t="shared" si="60"/>
        <v/>
      </c>
      <c r="R300" t="str">
        <f t="array" ref="R300">IFERROR(INDEX(ePool[Enemy ID],MATCH($G300&amp;INDEX($E300:$F300,1,INDEX(Table12[],MATCH($I300,Table12[eCount],0),MATCH(R$1,Table12[#Headers],0)))&amp;INDEX(eClassWave[],MATCH($H300,eClassWave[eClassWave],0),MATCH(R$1,eClassWave[#Headers],0)),ePool[Enemy Group ID]&amp;ePool[AffinityId]&amp;ePool[eClass],0)),"")</f>
        <v/>
      </c>
      <c r="S300" t="str">
        <f>IFERROR(INDEX(Table10[Size],MATCH(INDEX(Enemies!$X:$X,MATCH('Enemy Waves'!J300,Enemies!$A:$A,0)),Table10[ID],0)),"")</f>
        <v>S</v>
      </c>
      <c r="U300" t="str">
        <f>IFERROR(INDEX(Table10[Size],MATCH(INDEX(Enemies!$X:$X,MATCH('Enemy Waves'!L300,Enemies!$A:$A,0)),Table10[ID],0)),"")</f>
        <v>S</v>
      </c>
      <c r="W300" t="str">
        <f>IFERROR(INDEX(Table10[Size],MATCH(INDEX(Enemies!$X:$X,MATCH('Enemy Waves'!N300,Enemies!$A:$A,0)),Table10[ID],0)),"")</f>
        <v>S</v>
      </c>
      <c r="Y300" t="str">
        <f>IFERROR(INDEX(Table10[Size],MATCH(INDEX(Enemies!$X:$X,MATCH('Enemy Waves'!P300,Enemies!$A:$A,0)),Table10[ID],0)),"")</f>
        <v/>
      </c>
      <c r="AA300" t="str">
        <f>IFERROR(INDEX(Table10[Size],MATCH(INDEX(Enemies!$X:$X,MATCH('Enemy Waves'!R300,Enemies!$A:$A,0)),Table10[ID],0)),"")</f>
        <v/>
      </c>
      <c r="AB300" s="52" t="str">
        <f>IF(COUNTIF(S300:AA300,"M")&gt;2,"!!!","")&amp;IFERROR(INDEX('OLD Mission Enemy Waves'!A:A,MATCH('Enemy Waves'!A300,'OLD Mission Enemy Waves'!D:D,0)),"--")</f>
        <v>99</v>
      </c>
      <c r="AC300" s="204">
        <v>99</v>
      </c>
      <c r="AD300">
        <v>2</v>
      </c>
      <c r="AE300" t="s">
        <v>14</v>
      </c>
      <c r="AF300" s="205">
        <v>2330992</v>
      </c>
    </row>
    <row r="301" spans="1:32">
      <c r="A301" s="235">
        <v>2331001</v>
      </c>
      <c r="B301" s="1" t="str">
        <f t="shared" si="54"/>
        <v>2T_r1_Water_Reaver_e2, 3T_r2_Earth_Songstress_e2, 2T_r1_Water_Reaver_e2</v>
      </c>
      <c r="C301" s="60" t="str">
        <f t="shared" si="55"/>
        <v>3SMS</v>
      </c>
      <c r="E301">
        <f>INDEX('OLD Mission Enemy Waves'!K:K,MATCH('Enemy Waves'!$A301,'OLD Mission Enemy Waves'!$D:$D,0))</f>
        <v>2</v>
      </c>
      <c r="F301">
        <f>INDEX('OLD Mission Enemy Waves'!L:L,MATCH('Enemy Waves'!$A301,'OLD Mission Enemy Waves'!$D:$D,0))</f>
        <v>3</v>
      </c>
      <c r="G301">
        <f>INDEX('OLD Mission Enemy Waves'!M:M,MATCH('Enemy Waves'!$A301,'OLD Mission Enemy Waves'!$D:$D,0))</f>
        <v>3</v>
      </c>
      <c r="H301">
        <f>INDEX('OLD Mission Enemy Waves'!N:N,MATCH('Enemy Waves'!$A301,'OLD Mission Enemy Waves'!$D:$D,0))</f>
        <v>3210</v>
      </c>
      <c r="I301">
        <f t="shared" si="56"/>
        <v>3</v>
      </c>
      <c r="J301" t="str">
        <f t="array" ref="J301">IFERROR(INDEX(ePool[Enemy ID],MATCH($G301&amp;INDEX($E301:$F301,1,INDEX(Table12[],MATCH($I301,Table12[eCount],0),MATCH(J$1,Table12[#Headers],0)))&amp;INDEX(eClassWave[],MATCH($H301,eClassWave[eClassWave],0),MATCH(J$1,eClassWave[#Headers],0)),ePool[Enemy Group ID]&amp;ePool[AffinityId]&amp;ePool[eClass],0)),"")</f>
        <v>2T_r1_Water_Reaver_e2</v>
      </c>
      <c r="K301" s="21" t="str">
        <f t="shared" si="57"/>
        <v xml:space="preserve">, </v>
      </c>
      <c r="L301" t="str">
        <f t="array" ref="L301">IFERROR(INDEX(ePool[Enemy ID],MATCH($G301&amp;INDEX($E301:$F301,1,INDEX(Table12[],MATCH($I301,Table12[eCount],0),MATCH(L$1,Table12[#Headers],0)))&amp;INDEX(eClassWave[],MATCH($H301,eClassWave[eClassWave],0),MATCH(L$1,eClassWave[#Headers],0)),ePool[Enemy Group ID]&amp;ePool[AffinityId]&amp;ePool[eClass],0)),"")</f>
        <v>3T_r2_Earth_Songstress_e2</v>
      </c>
      <c r="M301" s="21" t="str">
        <f t="shared" si="58"/>
        <v xml:space="preserve">, </v>
      </c>
      <c r="N301" t="str">
        <f t="array" ref="N301">IFERROR(INDEX(ePool[Enemy ID],MATCH($G301&amp;INDEX($E301:$F301,1,INDEX(Table12[],MATCH($I301,Table12[eCount],0),MATCH(N$1,Table12[#Headers],0)))&amp;INDEX(eClassWave[],MATCH($H301,eClassWave[eClassWave],0),MATCH(N$1,eClassWave[#Headers],0)),ePool[Enemy Group ID]&amp;ePool[AffinityId]&amp;ePool[eClass],0)),"")</f>
        <v>2T_r1_Water_Reaver_e2</v>
      </c>
      <c r="O301" s="21" t="str">
        <f t="shared" si="59"/>
        <v/>
      </c>
      <c r="P301" t="str">
        <f t="array" ref="P301">IFERROR(INDEX(ePool[Enemy ID],MATCH($G301&amp;INDEX($E301:$F301,1,INDEX(Table12[],MATCH($I301,Table12[eCount],0),MATCH(P$1,Table12[#Headers],0)))&amp;INDEX(eClassWave[],MATCH($H301,eClassWave[eClassWave],0),MATCH(P$1,eClassWave[#Headers],0)),ePool[Enemy Group ID]&amp;ePool[AffinityId]&amp;ePool[eClass],0)),"")</f>
        <v/>
      </c>
      <c r="Q301" s="21" t="str">
        <f t="shared" si="60"/>
        <v/>
      </c>
      <c r="R301" t="str">
        <f t="array" ref="R301">IFERROR(INDEX(ePool[Enemy ID],MATCH($G301&amp;INDEX($E301:$F301,1,INDEX(Table12[],MATCH($I301,Table12[eCount],0),MATCH(R$1,Table12[#Headers],0)))&amp;INDEX(eClassWave[],MATCH($H301,eClassWave[eClassWave],0),MATCH(R$1,eClassWave[#Headers],0)),ePool[Enemy Group ID]&amp;ePool[AffinityId]&amp;ePool[eClass],0)),"")</f>
        <v/>
      </c>
      <c r="S301" t="str">
        <f>IFERROR(INDEX(Table10[Size],MATCH(INDEX(Enemies!$X:$X,MATCH('Enemy Waves'!J301,Enemies!$A:$A,0)),Table10[ID],0)),"")</f>
        <v>S</v>
      </c>
      <c r="U301" t="str">
        <f>IFERROR(INDEX(Table10[Size],MATCH(INDEX(Enemies!$X:$X,MATCH('Enemy Waves'!L301,Enemies!$A:$A,0)),Table10[ID],0)),"")</f>
        <v>M</v>
      </c>
      <c r="W301" t="str">
        <f>IFERROR(INDEX(Table10[Size],MATCH(INDEX(Enemies!$X:$X,MATCH('Enemy Waves'!N301,Enemies!$A:$A,0)),Table10[ID],0)),"")</f>
        <v>S</v>
      </c>
      <c r="Y301" t="str">
        <f>IFERROR(INDEX(Table10[Size],MATCH(INDEX(Enemies!$X:$X,MATCH('Enemy Waves'!P301,Enemies!$A:$A,0)),Table10[ID],0)),"")</f>
        <v/>
      </c>
      <c r="AA301" t="str">
        <f>IFERROR(INDEX(Table10[Size],MATCH(INDEX(Enemies!$X:$X,MATCH('Enemy Waves'!R301,Enemies!$A:$A,0)),Table10[ID],0)),"")</f>
        <v/>
      </c>
      <c r="AB301" s="52" t="str">
        <f>IF(COUNTIF(S301:AA301,"M")&gt;2,"!!!","")&amp;IFERROR(INDEX('OLD Mission Enemy Waves'!A:A,MATCH('Enemy Waves'!A301,'OLD Mission Enemy Waves'!D:D,0)),"--")</f>
        <v>100</v>
      </c>
      <c r="AC301" s="87">
        <v>100</v>
      </c>
      <c r="AD301">
        <v>1</v>
      </c>
      <c r="AE301" t="s">
        <v>14</v>
      </c>
      <c r="AF301" s="205">
        <v>2331001</v>
      </c>
    </row>
    <row r="302" spans="1:32">
      <c r="A302" s="235">
        <v>2331002</v>
      </c>
      <c r="B302" s="1" t="str">
        <f t="shared" si="54"/>
        <v>2T_r1_Water_Reaver_e2, 4T_r1_Earth_Enchantress_e2, 4T_r1_Earth_Enchantress_e2, 2T_r1_Water_Reaver_e2</v>
      </c>
      <c r="C302" s="60" t="str">
        <f t="shared" si="55"/>
        <v>4SSSS</v>
      </c>
      <c r="E302">
        <f>INDEX('OLD Mission Enemy Waves'!K:K,MATCH('Enemy Waves'!$A302,'OLD Mission Enemy Waves'!$D:$D,0))</f>
        <v>2</v>
      </c>
      <c r="F302">
        <f>INDEX('OLD Mission Enemy Waves'!L:L,MATCH('Enemy Waves'!$A302,'OLD Mission Enemy Waves'!$D:$D,0))</f>
        <v>3</v>
      </c>
      <c r="G302">
        <f>INDEX('OLD Mission Enemy Waves'!M:M,MATCH('Enemy Waves'!$A302,'OLD Mission Enemy Waves'!$D:$D,0))</f>
        <v>3</v>
      </c>
      <c r="H302">
        <f>INDEX('OLD Mission Enemy Waves'!N:N,MATCH('Enemy Waves'!$A302,'OLD Mission Enemy Waves'!$D:$D,0))</f>
        <v>4202</v>
      </c>
      <c r="I302">
        <f t="shared" si="56"/>
        <v>4</v>
      </c>
      <c r="J302" t="str">
        <f t="array" ref="J302">IFERROR(INDEX(ePool[Enemy ID],MATCH($G302&amp;INDEX($E302:$F302,1,INDEX(Table12[],MATCH($I302,Table12[eCount],0),MATCH(J$1,Table12[#Headers],0)))&amp;INDEX(eClassWave[],MATCH($H302,eClassWave[eClassWave],0),MATCH(J$1,eClassWave[#Headers],0)),ePool[Enemy Group ID]&amp;ePool[AffinityId]&amp;ePool[eClass],0)),"")</f>
        <v>2T_r1_Water_Reaver_e2</v>
      </c>
      <c r="K302" s="21" t="str">
        <f t="shared" si="57"/>
        <v xml:space="preserve">, </v>
      </c>
      <c r="L302" t="str">
        <f t="array" ref="L302">IFERROR(INDEX(ePool[Enemy ID],MATCH($G302&amp;INDEX($E302:$F302,1,INDEX(Table12[],MATCH($I302,Table12[eCount],0),MATCH(L$1,Table12[#Headers],0)))&amp;INDEX(eClassWave[],MATCH($H302,eClassWave[eClassWave],0),MATCH(L$1,eClassWave[#Headers],0)),ePool[Enemy Group ID]&amp;ePool[AffinityId]&amp;ePool[eClass],0)),"")</f>
        <v>4T_r1_Earth_Enchantress_e2</v>
      </c>
      <c r="M302" s="21" t="str">
        <f t="shared" si="58"/>
        <v xml:space="preserve">, </v>
      </c>
      <c r="N302" t="str">
        <f t="array" ref="N302">IFERROR(INDEX(ePool[Enemy ID],MATCH($G302&amp;INDEX($E302:$F302,1,INDEX(Table12[],MATCH($I302,Table12[eCount],0),MATCH(N$1,Table12[#Headers],0)))&amp;INDEX(eClassWave[],MATCH($H302,eClassWave[eClassWave],0),MATCH(N$1,eClassWave[#Headers],0)),ePool[Enemy Group ID]&amp;ePool[AffinityId]&amp;ePool[eClass],0)),"")</f>
        <v>4T_r1_Earth_Enchantress_e2</v>
      </c>
      <c r="O302" s="21" t="str">
        <f t="shared" si="59"/>
        <v xml:space="preserve">, </v>
      </c>
      <c r="P302" t="str">
        <f t="array" ref="P302">IFERROR(INDEX(ePool[Enemy ID],MATCH($G302&amp;INDEX($E302:$F302,1,INDEX(Table12[],MATCH($I302,Table12[eCount],0),MATCH(P$1,Table12[#Headers],0)))&amp;INDEX(eClassWave[],MATCH($H302,eClassWave[eClassWave],0),MATCH(P$1,eClassWave[#Headers],0)),ePool[Enemy Group ID]&amp;ePool[AffinityId]&amp;ePool[eClass],0)),"")</f>
        <v>2T_r1_Water_Reaver_e2</v>
      </c>
      <c r="Q302" s="21" t="str">
        <f t="shared" si="60"/>
        <v/>
      </c>
      <c r="R302" t="str">
        <f t="array" ref="R302">IFERROR(INDEX(ePool[Enemy ID],MATCH($G302&amp;INDEX($E302:$F302,1,INDEX(Table12[],MATCH($I302,Table12[eCount],0),MATCH(R$1,Table12[#Headers],0)))&amp;INDEX(eClassWave[],MATCH($H302,eClassWave[eClassWave],0),MATCH(R$1,eClassWave[#Headers],0)),ePool[Enemy Group ID]&amp;ePool[AffinityId]&amp;ePool[eClass],0)),"")</f>
        <v/>
      </c>
      <c r="S302" t="str">
        <f>IFERROR(INDEX(Table10[Size],MATCH(INDEX(Enemies!$X:$X,MATCH('Enemy Waves'!J302,Enemies!$A:$A,0)),Table10[ID],0)),"")</f>
        <v>S</v>
      </c>
      <c r="U302" t="str">
        <f>IFERROR(INDEX(Table10[Size],MATCH(INDEX(Enemies!$X:$X,MATCH('Enemy Waves'!L302,Enemies!$A:$A,0)),Table10[ID],0)),"")</f>
        <v>S</v>
      </c>
      <c r="W302" t="str">
        <f>IFERROR(INDEX(Table10[Size],MATCH(INDEX(Enemies!$X:$X,MATCH('Enemy Waves'!N302,Enemies!$A:$A,0)),Table10[ID],0)),"")</f>
        <v>S</v>
      </c>
      <c r="Y302" t="str">
        <f>IFERROR(INDEX(Table10[Size],MATCH(INDEX(Enemies!$X:$X,MATCH('Enemy Waves'!P302,Enemies!$A:$A,0)),Table10[ID],0)),"")</f>
        <v>S</v>
      </c>
      <c r="AA302" t="str">
        <f>IFERROR(INDEX(Table10[Size],MATCH(INDEX(Enemies!$X:$X,MATCH('Enemy Waves'!R302,Enemies!$A:$A,0)),Table10[ID],0)),"")</f>
        <v/>
      </c>
      <c r="AB302" s="52" t="str">
        <f>IF(COUNTIF(S302:AA302,"M")&gt;2,"!!!","")&amp;IFERROR(INDEX('OLD Mission Enemy Waves'!A:A,MATCH('Enemy Waves'!A302,'OLD Mission Enemy Waves'!D:D,0)),"--")</f>
        <v>100</v>
      </c>
      <c r="AC302" s="204">
        <v>100</v>
      </c>
      <c r="AD302">
        <v>2</v>
      </c>
      <c r="AE302" t="s">
        <v>14</v>
      </c>
      <c r="AF302" s="205">
        <v>2331002</v>
      </c>
    </row>
    <row r="303" spans="1:32">
      <c r="A303" s="235">
        <v>2331011</v>
      </c>
      <c r="B303" s="1" t="str">
        <f t="shared" si="54"/>
        <v>4T_r1_Water_Mage_e2, 4T_r1_Earth_Enchantress_e2, 4T_r1_Water_Mage_e2</v>
      </c>
      <c r="C303" s="60" t="str">
        <f t="shared" si="55"/>
        <v>3SSS</v>
      </c>
      <c r="E303">
        <f>INDEX('OLD Mission Enemy Waves'!K:K,MATCH('Enemy Waves'!$A303,'OLD Mission Enemy Waves'!$D:$D,0))</f>
        <v>2</v>
      </c>
      <c r="F303">
        <f>INDEX('OLD Mission Enemy Waves'!L:L,MATCH('Enemy Waves'!$A303,'OLD Mission Enemy Waves'!$D:$D,0))</f>
        <v>3</v>
      </c>
      <c r="G303">
        <f>INDEX('OLD Mission Enemy Waves'!M:M,MATCH('Enemy Waves'!$A303,'OLD Mission Enemy Waves'!$D:$D,0))</f>
        <v>3</v>
      </c>
      <c r="H303">
        <f>INDEX('OLD Mission Enemy Waves'!N:N,MATCH('Enemy Waves'!$A303,'OLD Mission Enemy Waves'!$D:$D,0))</f>
        <v>3003</v>
      </c>
      <c r="I303">
        <f t="shared" si="56"/>
        <v>3</v>
      </c>
      <c r="J303" t="str">
        <f t="array" ref="J303">IFERROR(INDEX(ePool[Enemy ID],MATCH($G303&amp;INDEX($E303:$F303,1,INDEX(Table12[],MATCH($I303,Table12[eCount],0),MATCH(J$1,Table12[#Headers],0)))&amp;INDEX(eClassWave[],MATCH($H303,eClassWave[eClassWave],0),MATCH(J$1,eClassWave[#Headers],0)),ePool[Enemy Group ID]&amp;ePool[AffinityId]&amp;ePool[eClass],0)),"")</f>
        <v>4T_r1_Water_Mage_e2</v>
      </c>
      <c r="K303" s="21" t="str">
        <f t="shared" si="57"/>
        <v xml:space="preserve">, </v>
      </c>
      <c r="L303" t="str">
        <f t="array" ref="L303">IFERROR(INDEX(ePool[Enemy ID],MATCH($G303&amp;INDEX($E303:$F303,1,INDEX(Table12[],MATCH($I303,Table12[eCount],0),MATCH(L$1,Table12[#Headers],0)))&amp;INDEX(eClassWave[],MATCH($H303,eClassWave[eClassWave],0),MATCH(L$1,eClassWave[#Headers],0)),ePool[Enemy Group ID]&amp;ePool[AffinityId]&amp;ePool[eClass],0)),"")</f>
        <v>4T_r1_Earth_Enchantress_e2</v>
      </c>
      <c r="M303" s="21" t="str">
        <f t="shared" si="58"/>
        <v xml:space="preserve">, </v>
      </c>
      <c r="N303" t="str">
        <f t="array" ref="N303">IFERROR(INDEX(ePool[Enemy ID],MATCH($G303&amp;INDEX($E303:$F303,1,INDEX(Table12[],MATCH($I303,Table12[eCount],0),MATCH(N$1,Table12[#Headers],0)))&amp;INDEX(eClassWave[],MATCH($H303,eClassWave[eClassWave],0),MATCH(N$1,eClassWave[#Headers],0)),ePool[Enemy Group ID]&amp;ePool[AffinityId]&amp;ePool[eClass],0)),"")</f>
        <v>4T_r1_Water_Mage_e2</v>
      </c>
      <c r="O303" s="21" t="str">
        <f t="shared" si="59"/>
        <v/>
      </c>
      <c r="P303" t="str">
        <f t="array" ref="P303">IFERROR(INDEX(ePool[Enemy ID],MATCH($G303&amp;INDEX($E303:$F303,1,INDEX(Table12[],MATCH($I303,Table12[eCount],0),MATCH(P$1,Table12[#Headers],0)))&amp;INDEX(eClassWave[],MATCH($H303,eClassWave[eClassWave],0),MATCH(P$1,eClassWave[#Headers],0)),ePool[Enemy Group ID]&amp;ePool[AffinityId]&amp;ePool[eClass],0)),"")</f>
        <v/>
      </c>
      <c r="Q303" s="21" t="str">
        <f t="shared" si="60"/>
        <v/>
      </c>
      <c r="R303" t="str">
        <f t="array" ref="R303">IFERROR(INDEX(ePool[Enemy ID],MATCH($G303&amp;INDEX($E303:$F303,1,INDEX(Table12[],MATCH($I303,Table12[eCount],0),MATCH(R$1,Table12[#Headers],0)))&amp;INDEX(eClassWave[],MATCH($H303,eClassWave[eClassWave],0),MATCH(R$1,eClassWave[#Headers],0)),ePool[Enemy Group ID]&amp;ePool[AffinityId]&amp;ePool[eClass],0)),"")</f>
        <v/>
      </c>
      <c r="S303" t="str">
        <f>IFERROR(INDEX(Table10[Size],MATCH(INDEX(Enemies!$X:$X,MATCH('Enemy Waves'!J303,Enemies!$A:$A,0)),Table10[ID],0)),"")</f>
        <v>S</v>
      </c>
      <c r="U303" t="str">
        <f>IFERROR(INDEX(Table10[Size],MATCH(INDEX(Enemies!$X:$X,MATCH('Enemy Waves'!L303,Enemies!$A:$A,0)),Table10[ID],0)),"")</f>
        <v>S</v>
      </c>
      <c r="W303" t="str">
        <f>IFERROR(INDEX(Table10[Size],MATCH(INDEX(Enemies!$X:$X,MATCH('Enemy Waves'!N303,Enemies!$A:$A,0)),Table10[ID],0)),"")</f>
        <v>S</v>
      </c>
      <c r="Y303" t="str">
        <f>IFERROR(INDEX(Table10[Size],MATCH(INDEX(Enemies!$X:$X,MATCH('Enemy Waves'!P303,Enemies!$A:$A,0)),Table10[ID],0)),"")</f>
        <v/>
      </c>
      <c r="AA303" t="str">
        <f>IFERROR(INDEX(Table10[Size],MATCH(INDEX(Enemies!$X:$X,MATCH('Enemy Waves'!R303,Enemies!$A:$A,0)),Table10[ID],0)),"")</f>
        <v/>
      </c>
      <c r="AB303" s="52" t="str">
        <f>IF(COUNTIF(S303:AA303,"M")&gt;2,"!!!","")&amp;IFERROR(INDEX('OLD Mission Enemy Waves'!A:A,MATCH('Enemy Waves'!A303,'OLD Mission Enemy Waves'!D:D,0)),"--")</f>
        <v>101</v>
      </c>
      <c r="AC303" s="87">
        <v>101</v>
      </c>
      <c r="AD303">
        <v>1</v>
      </c>
      <c r="AE303" t="s">
        <v>14</v>
      </c>
      <c r="AF303" s="205">
        <v>2331011</v>
      </c>
    </row>
    <row r="304" spans="1:32">
      <c r="A304" s="235">
        <v>2331012</v>
      </c>
      <c r="B304" s="1" t="str">
        <f t="shared" si="54"/>
        <v>4T_r1_Water_Mage_e2, 4T_r1_Earth_Enchantress_e2, 4T_r1_Water_Mage_e2</v>
      </c>
      <c r="C304" s="60" t="str">
        <f t="shared" si="55"/>
        <v>3SSS</v>
      </c>
      <c r="E304">
        <f>INDEX('OLD Mission Enemy Waves'!K:K,MATCH('Enemy Waves'!$A304,'OLD Mission Enemy Waves'!$D:$D,0))</f>
        <v>2</v>
      </c>
      <c r="F304">
        <f>INDEX('OLD Mission Enemy Waves'!L:L,MATCH('Enemy Waves'!$A304,'OLD Mission Enemy Waves'!$D:$D,0))</f>
        <v>3</v>
      </c>
      <c r="G304">
        <f>INDEX('OLD Mission Enemy Waves'!M:M,MATCH('Enemy Waves'!$A304,'OLD Mission Enemy Waves'!$D:$D,0))</f>
        <v>3</v>
      </c>
      <c r="H304">
        <f>INDEX('OLD Mission Enemy Waves'!N:N,MATCH('Enemy Waves'!$A304,'OLD Mission Enemy Waves'!$D:$D,0))</f>
        <v>3003</v>
      </c>
      <c r="I304">
        <f t="shared" si="56"/>
        <v>3</v>
      </c>
      <c r="J304" t="str">
        <f t="array" ref="J304">IFERROR(INDEX(ePool[Enemy ID],MATCH($G304&amp;INDEX($E304:$F304,1,INDEX(Table12[],MATCH($I304,Table12[eCount],0),MATCH(J$1,Table12[#Headers],0)))&amp;INDEX(eClassWave[],MATCH($H304,eClassWave[eClassWave],0),MATCH(J$1,eClassWave[#Headers],0)),ePool[Enemy Group ID]&amp;ePool[AffinityId]&amp;ePool[eClass],0)),"")</f>
        <v>4T_r1_Water_Mage_e2</v>
      </c>
      <c r="K304" s="21" t="str">
        <f t="shared" si="57"/>
        <v xml:space="preserve">, </v>
      </c>
      <c r="L304" t="str">
        <f t="array" ref="L304">IFERROR(INDEX(ePool[Enemy ID],MATCH($G304&amp;INDEX($E304:$F304,1,INDEX(Table12[],MATCH($I304,Table12[eCount],0),MATCH(L$1,Table12[#Headers],0)))&amp;INDEX(eClassWave[],MATCH($H304,eClassWave[eClassWave],0),MATCH(L$1,eClassWave[#Headers],0)),ePool[Enemy Group ID]&amp;ePool[AffinityId]&amp;ePool[eClass],0)),"")</f>
        <v>4T_r1_Earth_Enchantress_e2</v>
      </c>
      <c r="M304" s="21" t="str">
        <f t="shared" si="58"/>
        <v xml:space="preserve">, </v>
      </c>
      <c r="N304" t="str">
        <f t="array" ref="N304">IFERROR(INDEX(ePool[Enemy ID],MATCH($G304&amp;INDEX($E304:$F304,1,INDEX(Table12[],MATCH($I304,Table12[eCount],0),MATCH(N$1,Table12[#Headers],0)))&amp;INDEX(eClassWave[],MATCH($H304,eClassWave[eClassWave],0),MATCH(N$1,eClassWave[#Headers],0)),ePool[Enemy Group ID]&amp;ePool[AffinityId]&amp;ePool[eClass],0)),"")</f>
        <v>4T_r1_Water_Mage_e2</v>
      </c>
      <c r="O304" s="21" t="str">
        <f t="shared" si="59"/>
        <v/>
      </c>
      <c r="P304" t="str">
        <f t="array" ref="P304">IFERROR(INDEX(ePool[Enemy ID],MATCH($G304&amp;INDEX($E304:$F304,1,INDEX(Table12[],MATCH($I304,Table12[eCount],0),MATCH(P$1,Table12[#Headers],0)))&amp;INDEX(eClassWave[],MATCH($H304,eClassWave[eClassWave],0),MATCH(P$1,eClassWave[#Headers],0)),ePool[Enemy Group ID]&amp;ePool[AffinityId]&amp;ePool[eClass],0)),"")</f>
        <v/>
      </c>
      <c r="Q304" s="21" t="str">
        <f t="shared" si="60"/>
        <v/>
      </c>
      <c r="R304" t="str">
        <f t="array" ref="R304">IFERROR(INDEX(ePool[Enemy ID],MATCH($G304&amp;INDEX($E304:$F304,1,INDEX(Table12[],MATCH($I304,Table12[eCount],0),MATCH(R$1,Table12[#Headers],0)))&amp;INDEX(eClassWave[],MATCH($H304,eClassWave[eClassWave],0),MATCH(R$1,eClassWave[#Headers],0)),ePool[Enemy Group ID]&amp;ePool[AffinityId]&amp;ePool[eClass],0)),"")</f>
        <v/>
      </c>
      <c r="S304" t="str">
        <f>IFERROR(INDEX(Table10[Size],MATCH(INDEX(Enemies!$X:$X,MATCH('Enemy Waves'!J304,Enemies!$A:$A,0)),Table10[ID],0)),"")</f>
        <v>S</v>
      </c>
      <c r="U304" t="str">
        <f>IFERROR(INDEX(Table10[Size],MATCH(INDEX(Enemies!$X:$X,MATCH('Enemy Waves'!L304,Enemies!$A:$A,0)),Table10[ID],0)),"")</f>
        <v>S</v>
      </c>
      <c r="W304" t="str">
        <f>IFERROR(INDEX(Table10[Size],MATCH(INDEX(Enemies!$X:$X,MATCH('Enemy Waves'!N304,Enemies!$A:$A,0)),Table10[ID],0)),"")</f>
        <v>S</v>
      </c>
      <c r="Y304" t="str">
        <f>IFERROR(INDEX(Table10[Size],MATCH(INDEX(Enemies!$X:$X,MATCH('Enemy Waves'!P304,Enemies!$A:$A,0)),Table10[ID],0)),"")</f>
        <v/>
      </c>
      <c r="AA304" t="str">
        <f>IFERROR(INDEX(Table10[Size],MATCH(INDEX(Enemies!$X:$X,MATCH('Enemy Waves'!R304,Enemies!$A:$A,0)),Table10[ID],0)),"")</f>
        <v/>
      </c>
      <c r="AB304" s="52" t="str">
        <f>IF(COUNTIF(S304:AA304,"M")&gt;2,"!!!","")&amp;IFERROR(INDEX('OLD Mission Enemy Waves'!A:A,MATCH('Enemy Waves'!A304,'OLD Mission Enemy Waves'!D:D,0)),"--")</f>
        <v>101</v>
      </c>
      <c r="AC304" s="204">
        <v>101</v>
      </c>
      <c r="AD304">
        <v>2</v>
      </c>
      <c r="AE304" t="s">
        <v>14</v>
      </c>
      <c r="AF304" s="205">
        <v>2331012</v>
      </c>
    </row>
    <row r="305" spans="1:32">
      <c r="A305" s="235">
        <v>2331013</v>
      </c>
      <c r="B305" s="1" t="str">
        <f t="shared" si="54"/>
        <v>3T_r2_Earth_Songstress_e2, 3T_r2_Earth_Songstress_e2</v>
      </c>
      <c r="C305" s="60" t="str">
        <f t="shared" si="55"/>
        <v>2MM</v>
      </c>
      <c r="E305">
        <f>INDEX('OLD Mission Enemy Waves'!K:K,MATCH('Enemy Waves'!$A305,'OLD Mission Enemy Waves'!$D:$D,0))</f>
        <v>2</v>
      </c>
      <c r="F305">
        <f>INDEX('OLD Mission Enemy Waves'!L:L,MATCH('Enemy Waves'!$A305,'OLD Mission Enemy Waves'!$D:$D,0))</f>
        <v>3</v>
      </c>
      <c r="G305">
        <f>INDEX('OLD Mission Enemy Waves'!M:M,MATCH('Enemy Waves'!$A305,'OLD Mission Enemy Waves'!$D:$D,0))</f>
        <v>3</v>
      </c>
      <c r="H305">
        <f>INDEX('OLD Mission Enemy Waves'!N:N,MATCH('Enemy Waves'!$A305,'OLD Mission Enemy Waves'!$D:$D,0))</f>
        <v>2020</v>
      </c>
      <c r="I305">
        <f t="shared" si="56"/>
        <v>2</v>
      </c>
      <c r="J305" t="str">
        <f t="array" ref="J305">IFERROR(INDEX(ePool[Enemy ID],MATCH($G305&amp;INDEX($E305:$F305,1,INDEX(Table12[],MATCH($I305,Table12[eCount],0),MATCH(J$1,Table12[#Headers],0)))&amp;INDEX(eClassWave[],MATCH($H305,eClassWave[eClassWave],0),MATCH(J$1,eClassWave[#Headers],0)),ePool[Enemy Group ID]&amp;ePool[AffinityId]&amp;ePool[eClass],0)),"")</f>
        <v>3T_r2_Earth_Songstress_e2</v>
      </c>
      <c r="K305" s="21" t="str">
        <f t="shared" si="57"/>
        <v xml:space="preserve">, </v>
      </c>
      <c r="L305" t="str">
        <f t="array" ref="L305">IFERROR(INDEX(ePool[Enemy ID],MATCH($G305&amp;INDEX($E305:$F305,1,INDEX(Table12[],MATCH($I305,Table12[eCount],0),MATCH(L$1,Table12[#Headers],0)))&amp;INDEX(eClassWave[],MATCH($H305,eClassWave[eClassWave],0),MATCH(L$1,eClassWave[#Headers],0)),ePool[Enemy Group ID]&amp;ePool[AffinityId]&amp;ePool[eClass],0)),"")</f>
        <v>3T_r2_Earth_Songstress_e2</v>
      </c>
      <c r="M305" s="21" t="str">
        <f t="shared" si="58"/>
        <v/>
      </c>
      <c r="N305" t="str">
        <f t="array" ref="N305">IFERROR(INDEX(ePool[Enemy ID],MATCH($G305&amp;INDEX($E305:$F305,1,INDEX(Table12[],MATCH($I305,Table12[eCount],0),MATCH(N$1,Table12[#Headers],0)))&amp;INDEX(eClassWave[],MATCH($H305,eClassWave[eClassWave],0),MATCH(N$1,eClassWave[#Headers],0)),ePool[Enemy Group ID]&amp;ePool[AffinityId]&amp;ePool[eClass],0)),"")</f>
        <v/>
      </c>
      <c r="O305" s="21" t="str">
        <f t="shared" si="59"/>
        <v/>
      </c>
      <c r="P305" t="str">
        <f t="array" ref="P305">IFERROR(INDEX(ePool[Enemy ID],MATCH($G305&amp;INDEX($E305:$F305,1,INDEX(Table12[],MATCH($I305,Table12[eCount],0),MATCH(P$1,Table12[#Headers],0)))&amp;INDEX(eClassWave[],MATCH($H305,eClassWave[eClassWave],0),MATCH(P$1,eClassWave[#Headers],0)),ePool[Enemy Group ID]&amp;ePool[AffinityId]&amp;ePool[eClass],0)),"")</f>
        <v/>
      </c>
      <c r="Q305" s="21" t="str">
        <f t="shared" si="60"/>
        <v/>
      </c>
      <c r="R305" t="str">
        <f t="array" ref="R305">IFERROR(INDEX(ePool[Enemy ID],MATCH($G305&amp;INDEX($E305:$F305,1,INDEX(Table12[],MATCH($I305,Table12[eCount],0),MATCH(R$1,Table12[#Headers],0)))&amp;INDEX(eClassWave[],MATCH($H305,eClassWave[eClassWave],0),MATCH(R$1,eClassWave[#Headers],0)),ePool[Enemy Group ID]&amp;ePool[AffinityId]&amp;ePool[eClass],0)),"")</f>
        <v/>
      </c>
      <c r="S305" t="str">
        <f>IFERROR(INDEX(Table10[Size],MATCH(INDEX(Enemies!$X:$X,MATCH('Enemy Waves'!J305,Enemies!$A:$A,0)),Table10[ID],0)),"")</f>
        <v>M</v>
      </c>
      <c r="U305" t="str">
        <f>IFERROR(INDEX(Table10[Size],MATCH(INDEX(Enemies!$X:$X,MATCH('Enemy Waves'!L305,Enemies!$A:$A,0)),Table10[ID],0)),"")</f>
        <v>M</v>
      </c>
      <c r="W305" t="str">
        <f>IFERROR(INDEX(Table10[Size],MATCH(INDEX(Enemies!$X:$X,MATCH('Enemy Waves'!N305,Enemies!$A:$A,0)),Table10[ID],0)),"")</f>
        <v/>
      </c>
      <c r="Y305" t="str">
        <f>IFERROR(INDEX(Table10[Size],MATCH(INDEX(Enemies!$X:$X,MATCH('Enemy Waves'!P305,Enemies!$A:$A,0)),Table10[ID],0)),"")</f>
        <v/>
      </c>
      <c r="AA305" t="str">
        <f>IFERROR(INDEX(Table10[Size],MATCH(INDEX(Enemies!$X:$X,MATCH('Enemy Waves'!R305,Enemies!$A:$A,0)),Table10[ID],0)),"")</f>
        <v/>
      </c>
      <c r="AB305" s="52" t="str">
        <f>IF(COUNTIF(S305:AA305,"M")&gt;2,"!!!","")&amp;IFERROR(INDEX('OLD Mission Enemy Waves'!A:A,MATCH('Enemy Waves'!A305,'OLD Mission Enemy Waves'!D:D,0)),"--")</f>
        <v>101</v>
      </c>
      <c r="AC305" s="204">
        <v>101</v>
      </c>
      <c r="AD305">
        <v>3</v>
      </c>
      <c r="AE305" t="s">
        <v>14</v>
      </c>
      <c r="AF305" s="205">
        <v>2331013</v>
      </c>
    </row>
    <row r="306" spans="1:32">
      <c r="A306" s="235">
        <v>2331021</v>
      </c>
      <c r="B306" s="1" t="str">
        <f t="shared" si="54"/>
        <v>4T_r1_Earth_Enchantress_e2, 3T_r2_Water_Wizard_e2, 4T_r1_Earth_Enchantress_e2, 3T_r2_Water_Wizard_e2, 4T_r1_Earth_Enchantress_e2</v>
      </c>
      <c r="C306" s="60" t="str">
        <f t="shared" si="55"/>
        <v>5SSSSS</v>
      </c>
      <c r="E306">
        <f>INDEX('OLD Mission Enemy Waves'!K:K,MATCH('Enemy Waves'!$A306,'OLD Mission Enemy Waves'!$D:$D,0))</f>
        <v>2</v>
      </c>
      <c r="F306">
        <f>INDEX('OLD Mission Enemy Waves'!L:L,MATCH('Enemy Waves'!$A306,'OLD Mission Enemy Waves'!$D:$D,0))</f>
        <v>3</v>
      </c>
      <c r="G306">
        <f>INDEX('OLD Mission Enemy Waves'!M:M,MATCH('Enemy Waves'!$A306,'OLD Mission Enemy Waves'!$D:$D,0))</f>
        <v>3</v>
      </c>
      <c r="H306">
        <f>INDEX('OLD Mission Enemy Waves'!N:N,MATCH('Enemy Waves'!$A306,'OLD Mission Enemy Waves'!$D:$D,0))</f>
        <v>5023</v>
      </c>
      <c r="I306">
        <f t="shared" si="56"/>
        <v>5</v>
      </c>
      <c r="J306" t="str">
        <f t="array" ref="J306">IFERROR(INDEX(ePool[Enemy ID],MATCH($G306&amp;INDEX($E306:$F306,1,INDEX(Table12[],MATCH($I306,Table12[eCount],0),MATCH(J$1,Table12[#Headers],0)))&amp;INDEX(eClassWave[],MATCH($H306,eClassWave[eClassWave],0),MATCH(J$1,eClassWave[#Headers],0)),ePool[Enemy Group ID]&amp;ePool[AffinityId]&amp;ePool[eClass],0)),"")</f>
        <v>4T_r1_Earth_Enchantress_e2</v>
      </c>
      <c r="K306" s="21" t="str">
        <f t="shared" si="57"/>
        <v xml:space="preserve">, </v>
      </c>
      <c r="L306" t="str">
        <f t="array" ref="L306">IFERROR(INDEX(ePool[Enemy ID],MATCH($G306&amp;INDEX($E306:$F306,1,INDEX(Table12[],MATCH($I306,Table12[eCount],0),MATCH(L$1,Table12[#Headers],0)))&amp;INDEX(eClassWave[],MATCH($H306,eClassWave[eClassWave],0),MATCH(L$1,eClassWave[#Headers],0)),ePool[Enemy Group ID]&amp;ePool[AffinityId]&amp;ePool[eClass],0)),"")</f>
        <v>3T_r2_Water_Wizard_e2</v>
      </c>
      <c r="M306" s="21" t="str">
        <f t="shared" si="58"/>
        <v xml:space="preserve">, </v>
      </c>
      <c r="N306" t="str">
        <f t="array" ref="N306">IFERROR(INDEX(ePool[Enemy ID],MATCH($G306&amp;INDEX($E306:$F306,1,INDEX(Table12[],MATCH($I306,Table12[eCount],0),MATCH(N$1,Table12[#Headers],0)))&amp;INDEX(eClassWave[],MATCH($H306,eClassWave[eClassWave],0),MATCH(N$1,eClassWave[#Headers],0)),ePool[Enemy Group ID]&amp;ePool[AffinityId]&amp;ePool[eClass],0)),"")</f>
        <v>4T_r1_Earth_Enchantress_e2</v>
      </c>
      <c r="O306" s="21" t="str">
        <f t="shared" si="59"/>
        <v xml:space="preserve">, </v>
      </c>
      <c r="P306" t="str">
        <f t="array" ref="P306">IFERROR(INDEX(ePool[Enemy ID],MATCH($G306&amp;INDEX($E306:$F306,1,INDEX(Table12[],MATCH($I306,Table12[eCount],0),MATCH(P$1,Table12[#Headers],0)))&amp;INDEX(eClassWave[],MATCH($H306,eClassWave[eClassWave],0),MATCH(P$1,eClassWave[#Headers],0)),ePool[Enemy Group ID]&amp;ePool[AffinityId]&amp;ePool[eClass],0)),"")</f>
        <v>3T_r2_Water_Wizard_e2</v>
      </c>
      <c r="Q306" s="21" t="str">
        <f t="shared" si="60"/>
        <v xml:space="preserve">, </v>
      </c>
      <c r="R306" t="str">
        <f t="array" ref="R306">IFERROR(INDEX(ePool[Enemy ID],MATCH($G306&amp;INDEX($E306:$F306,1,INDEX(Table12[],MATCH($I306,Table12[eCount],0),MATCH(R$1,Table12[#Headers],0)))&amp;INDEX(eClassWave[],MATCH($H306,eClassWave[eClassWave],0),MATCH(R$1,eClassWave[#Headers],0)),ePool[Enemy Group ID]&amp;ePool[AffinityId]&amp;ePool[eClass],0)),"")</f>
        <v>4T_r1_Earth_Enchantress_e2</v>
      </c>
      <c r="S306" t="str">
        <f>IFERROR(INDEX(Table10[Size],MATCH(INDEX(Enemies!$X:$X,MATCH('Enemy Waves'!J306,Enemies!$A:$A,0)),Table10[ID],0)),"")</f>
        <v>S</v>
      </c>
      <c r="U306" t="str">
        <f>IFERROR(INDEX(Table10[Size],MATCH(INDEX(Enemies!$X:$X,MATCH('Enemy Waves'!L306,Enemies!$A:$A,0)),Table10[ID],0)),"")</f>
        <v>S</v>
      </c>
      <c r="W306" t="str">
        <f>IFERROR(INDEX(Table10[Size],MATCH(INDEX(Enemies!$X:$X,MATCH('Enemy Waves'!N306,Enemies!$A:$A,0)),Table10[ID],0)),"")</f>
        <v>S</v>
      </c>
      <c r="Y306" t="str">
        <f>IFERROR(INDEX(Table10[Size],MATCH(INDEX(Enemies!$X:$X,MATCH('Enemy Waves'!P306,Enemies!$A:$A,0)),Table10[ID],0)),"")</f>
        <v>S</v>
      </c>
      <c r="AA306" t="str">
        <f>IFERROR(INDEX(Table10[Size],MATCH(INDEX(Enemies!$X:$X,MATCH('Enemy Waves'!R306,Enemies!$A:$A,0)),Table10[ID],0)),"")</f>
        <v>S</v>
      </c>
      <c r="AB306" s="52" t="str">
        <f>IF(COUNTIF(S306:AA306,"M")&gt;2,"!!!","")&amp;IFERROR(INDEX('OLD Mission Enemy Waves'!A:A,MATCH('Enemy Waves'!A306,'OLD Mission Enemy Waves'!D:D,0)),"--")</f>
        <v>102</v>
      </c>
      <c r="AC306" s="87">
        <v>102</v>
      </c>
      <c r="AD306">
        <v>1</v>
      </c>
      <c r="AE306" t="s">
        <v>14</v>
      </c>
      <c r="AF306" s="205">
        <v>2331021</v>
      </c>
    </row>
    <row r="307" spans="1:32">
      <c r="A307" s="235">
        <v>2331022</v>
      </c>
      <c r="B307" s="1" t="str">
        <f t="shared" si="54"/>
        <v>3T_r2_Earth_Songstress_e2, 3T_r2_Earth_Songstress_e2</v>
      </c>
      <c r="C307" s="60" t="str">
        <f t="shared" si="55"/>
        <v>2MM</v>
      </c>
      <c r="E307">
        <f>INDEX('OLD Mission Enemy Waves'!K:K,MATCH('Enemy Waves'!$A307,'OLD Mission Enemy Waves'!$D:$D,0))</f>
        <v>2</v>
      </c>
      <c r="F307">
        <f>INDEX('OLD Mission Enemy Waves'!L:L,MATCH('Enemy Waves'!$A307,'OLD Mission Enemy Waves'!$D:$D,0))</f>
        <v>3</v>
      </c>
      <c r="G307">
        <f>INDEX('OLD Mission Enemy Waves'!M:M,MATCH('Enemy Waves'!$A307,'OLD Mission Enemy Waves'!$D:$D,0))</f>
        <v>3</v>
      </c>
      <c r="H307">
        <f>INDEX('OLD Mission Enemy Waves'!N:N,MATCH('Enemy Waves'!$A307,'OLD Mission Enemy Waves'!$D:$D,0))</f>
        <v>2020</v>
      </c>
      <c r="I307">
        <f t="shared" si="56"/>
        <v>2</v>
      </c>
      <c r="J307" t="str">
        <f t="array" ref="J307">IFERROR(INDEX(ePool[Enemy ID],MATCH($G307&amp;INDEX($E307:$F307,1,INDEX(Table12[],MATCH($I307,Table12[eCount],0),MATCH(J$1,Table12[#Headers],0)))&amp;INDEX(eClassWave[],MATCH($H307,eClassWave[eClassWave],0),MATCH(J$1,eClassWave[#Headers],0)),ePool[Enemy Group ID]&amp;ePool[AffinityId]&amp;ePool[eClass],0)),"")</f>
        <v>3T_r2_Earth_Songstress_e2</v>
      </c>
      <c r="K307" s="21" t="str">
        <f t="shared" si="57"/>
        <v xml:space="preserve">, </v>
      </c>
      <c r="L307" t="str">
        <f t="array" ref="L307">IFERROR(INDEX(ePool[Enemy ID],MATCH($G307&amp;INDEX($E307:$F307,1,INDEX(Table12[],MATCH($I307,Table12[eCount],0),MATCH(L$1,Table12[#Headers],0)))&amp;INDEX(eClassWave[],MATCH($H307,eClassWave[eClassWave],0),MATCH(L$1,eClassWave[#Headers],0)),ePool[Enemy Group ID]&amp;ePool[AffinityId]&amp;ePool[eClass],0)),"")</f>
        <v>3T_r2_Earth_Songstress_e2</v>
      </c>
      <c r="M307" s="21" t="str">
        <f t="shared" si="58"/>
        <v/>
      </c>
      <c r="N307" t="str">
        <f t="array" ref="N307">IFERROR(INDEX(ePool[Enemy ID],MATCH($G307&amp;INDEX($E307:$F307,1,INDEX(Table12[],MATCH($I307,Table12[eCount],0),MATCH(N$1,Table12[#Headers],0)))&amp;INDEX(eClassWave[],MATCH($H307,eClassWave[eClassWave],0),MATCH(N$1,eClassWave[#Headers],0)),ePool[Enemy Group ID]&amp;ePool[AffinityId]&amp;ePool[eClass],0)),"")</f>
        <v/>
      </c>
      <c r="O307" s="21" t="str">
        <f t="shared" si="59"/>
        <v/>
      </c>
      <c r="P307" t="str">
        <f t="array" ref="P307">IFERROR(INDEX(ePool[Enemy ID],MATCH($G307&amp;INDEX($E307:$F307,1,INDEX(Table12[],MATCH($I307,Table12[eCount],0),MATCH(P$1,Table12[#Headers],0)))&amp;INDEX(eClassWave[],MATCH($H307,eClassWave[eClassWave],0),MATCH(P$1,eClassWave[#Headers],0)),ePool[Enemy Group ID]&amp;ePool[AffinityId]&amp;ePool[eClass],0)),"")</f>
        <v/>
      </c>
      <c r="Q307" s="21" t="str">
        <f t="shared" si="60"/>
        <v/>
      </c>
      <c r="R307" t="str">
        <f t="array" ref="R307">IFERROR(INDEX(ePool[Enemy ID],MATCH($G307&amp;INDEX($E307:$F307,1,INDEX(Table12[],MATCH($I307,Table12[eCount],0),MATCH(R$1,Table12[#Headers],0)))&amp;INDEX(eClassWave[],MATCH($H307,eClassWave[eClassWave],0),MATCH(R$1,eClassWave[#Headers],0)),ePool[Enemy Group ID]&amp;ePool[AffinityId]&amp;ePool[eClass],0)),"")</f>
        <v/>
      </c>
      <c r="S307" t="str">
        <f>IFERROR(INDEX(Table10[Size],MATCH(INDEX(Enemies!$X:$X,MATCH('Enemy Waves'!J307,Enemies!$A:$A,0)),Table10[ID],0)),"")</f>
        <v>M</v>
      </c>
      <c r="U307" t="str">
        <f>IFERROR(INDEX(Table10[Size],MATCH(INDEX(Enemies!$X:$X,MATCH('Enemy Waves'!L307,Enemies!$A:$A,0)),Table10[ID],0)),"")</f>
        <v>M</v>
      </c>
      <c r="W307" t="str">
        <f>IFERROR(INDEX(Table10[Size],MATCH(INDEX(Enemies!$X:$X,MATCH('Enemy Waves'!N307,Enemies!$A:$A,0)),Table10[ID],0)),"")</f>
        <v/>
      </c>
      <c r="Y307" t="str">
        <f>IFERROR(INDEX(Table10[Size],MATCH(INDEX(Enemies!$X:$X,MATCH('Enemy Waves'!P307,Enemies!$A:$A,0)),Table10[ID],0)),"")</f>
        <v/>
      </c>
      <c r="AA307" t="str">
        <f>IFERROR(INDEX(Table10[Size],MATCH(INDEX(Enemies!$X:$X,MATCH('Enemy Waves'!R307,Enemies!$A:$A,0)),Table10[ID],0)),"")</f>
        <v/>
      </c>
      <c r="AB307" s="52" t="str">
        <f>IF(COUNTIF(S307:AA307,"M")&gt;2,"!!!","")&amp;IFERROR(INDEX('OLD Mission Enemy Waves'!A:A,MATCH('Enemy Waves'!A307,'OLD Mission Enemy Waves'!D:D,0)),"--")</f>
        <v>102</v>
      </c>
      <c r="AC307" s="204">
        <v>102</v>
      </c>
      <c r="AD307">
        <v>2</v>
      </c>
      <c r="AE307" t="s">
        <v>14</v>
      </c>
      <c r="AF307" s="205">
        <v>2331022</v>
      </c>
    </row>
    <row r="308" spans="1:32">
      <c r="A308" s="235">
        <v>2331023</v>
      </c>
      <c r="B308" s="1" t="str">
        <f t="shared" si="54"/>
        <v>2T_r1_Water_Reaver_e2, 3T_r2_Earth_Songstress_e2, 2T_r1_Water_Reaver_e2</v>
      </c>
      <c r="C308" s="60" t="str">
        <f t="shared" si="55"/>
        <v>3SMS</v>
      </c>
      <c r="E308">
        <f>INDEX('OLD Mission Enemy Waves'!K:K,MATCH('Enemy Waves'!$A308,'OLD Mission Enemy Waves'!$D:$D,0))</f>
        <v>2</v>
      </c>
      <c r="F308">
        <f>INDEX('OLD Mission Enemy Waves'!L:L,MATCH('Enemy Waves'!$A308,'OLD Mission Enemy Waves'!$D:$D,0))</f>
        <v>3</v>
      </c>
      <c r="G308">
        <f>INDEX('OLD Mission Enemy Waves'!M:M,MATCH('Enemy Waves'!$A308,'OLD Mission Enemy Waves'!$D:$D,0))</f>
        <v>3</v>
      </c>
      <c r="H308">
        <f>INDEX('OLD Mission Enemy Waves'!N:N,MATCH('Enemy Waves'!$A308,'OLD Mission Enemy Waves'!$D:$D,0))</f>
        <v>3210</v>
      </c>
      <c r="I308">
        <f t="shared" si="56"/>
        <v>3</v>
      </c>
      <c r="J308" t="str">
        <f t="array" ref="J308">IFERROR(INDEX(ePool[Enemy ID],MATCH($G308&amp;INDEX($E308:$F308,1,INDEX(Table12[],MATCH($I308,Table12[eCount],0),MATCH(J$1,Table12[#Headers],0)))&amp;INDEX(eClassWave[],MATCH($H308,eClassWave[eClassWave],0),MATCH(J$1,eClassWave[#Headers],0)),ePool[Enemy Group ID]&amp;ePool[AffinityId]&amp;ePool[eClass],0)),"")</f>
        <v>2T_r1_Water_Reaver_e2</v>
      </c>
      <c r="K308" s="21" t="str">
        <f t="shared" si="57"/>
        <v xml:space="preserve">, </v>
      </c>
      <c r="L308" t="str">
        <f t="array" ref="L308">IFERROR(INDEX(ePool[Enemy ID],MATCH($G308&amp;INDEX($E308:$F308,1,INDEX(Table12[],MATCH($I308,Table12[eCount],0),MATCH(L$1,Table12[#Headers],0)))&amp;INDEX(eClassWave[],MATCH($H308,eClassWave[eClassWave],0),MATCH(L$1,eClassWave[#Headers],0)),ePool[Enemy Group ID]&amp;ePool[AffinityId]&amp;ePool[eClass],0)),"")</f>
        <v>3T_r2_Earth_Songstress_e2</v>
      </c>
      <c r="M308" s="21" t="str">
        <f t="shared" si="58"/>
        <v xml:space="preserve">, </v>
      </c>
      <c r="N308" t="str">
        <f t="array" ref="N308">IFERROR(INDEX(ePool[Enemy ID],MATCH($G308&amp;INDEX($E308:$F308,1,INDEX(Table12[],MATCH($I308,Table12[eCount],0),MATCH(N$1,Table12[#Headers],0)))&amp;INDEX(eClassWave[],MATCH($H308,eClassWave[eClassWave],0),MATCH(N$1,eClassWave[#Headers],0)),ePool[Enemy Group ID]&amp;ePool[AffinityId]&amp;ePool[eClass],0)),"")</f>
        <v>2T_r1_Water_Reaver_e2</v>
      </c>
      <c r="O308" s="21" t="str">
        <f t="shared" si="59"/>
        <v/>
      </c>
      <c r="P308" t="str">
        <f t="array" ref="P308">IFERROR(INDEX(ePool[Enemy ID],MATCH($G308&amp;INDEX($E308:$F308,1,INDEX(Table12[],MATCH($I308,Table12[eCount],0),MATCH(P$1,Table12[#Headers],0)))&amp;INDEX(eClassWave[],MATCH($H308,eClassWave[eClassWave],0),MATCH(P$1,eClassWave[#Headers],0)),ePool[Enemy Group ID]&amp;ePool[AffinityId]&amp;ePool[eClass],0)),"")</f>
        <v/>
      </c>
      <c r="Q308" s="21" t="str">
        <f t="shared" si="60"/>
        <v/>
      </c>
      <c r="R308" t="str">
        <f t="array" ref="R308">IFERROR(INDEX(ePool[Enemy ID],MATCH($G308&amp;INDEX($E308:$F308,1,INDEX(Table12[],MATCH($I308,Table12[eCount],0),MATCH(R$1,Table12[#Headers],0)))&amp;INDEX(eClassWave[],MATCH($H308,eClassWave[eClassWave],0),MATCH(R$1,eClassWave[#Headers],0)),ePool[Enemy Group ID]&amp;ePool[AffinityId]&amp;ePool[eClass],0)),"")</f>
        <v/>
      </c>
      <c r="S308" t="str">
        <f>IFERROR(INDEX(Table10[Size],MATCH(INDEX(Enemies!$X:$X,MATCH('Enemy Waves'!J308,Enemies!$A:$A,0)),Table10[ID],0)),"")</f>
        <v>S</v>
      </c>
      <c r="U308" t="str">
        <f>IFERROR(INDEX(Table10[Size],MATCH(INDEX(Enemies!$X:$X,MATCH('Enemy Waves'!L308,Enemies!$A:$A,0)),Table10[ID],0)),"")</f>
        <v>M</v>
      </c>
      <c r="W308" t="str">
        <f>IFERROR(INDEX(Table10[Size],MATCH(INDEX(Enemies!$X:$X,MATCH('Enemy Waves'!N308,Enemies!$A:$A,0)),Table10[ID],0)),"")</f>
        <v>S</v>
      </c>
      <c r="Y308" t="str">
        <f>IFERROR(INDEX(Table10[Size],MATCH(INDEX(Enemies!$X:$X,MATCH('Enemy Waves'!P308,Enemies!$A:$A,0)),Table10[ID],0)),"")</f>
        <v/>
      </c>
      <c r="AA308" t="str">
        <f>IFERROR(INDEX(Table10[Size],MATCH(INDEX(Enemies!$X:$X,MATCH('Enemy Waves'!R308,Enemies!$A:$A,0)),Table10[ID],0)),"")</f>
        <v/>
      </c>
      <c r="AB308" s="52" t="str">
        <f>IF(COUNTIF(S308:AA308,"M")&gt;2,"!!!","")&amp;IFERROR(INDEX('OLD Mission Enemy Waves'!A:A,MATCH('Enemy Waves'!A308,'OLD Mission Enemy Waves'!D:D,0)),"--")</f>
        <v>102</v>
      </c>
      <c r="AC308" s="204">
        <v>102</v>
      </c>
      <c r="AD308">
        <v>3</v>
      </c>
      <c r="AE308" t="s">
        <v>14</v>
      </c>
      <c r="AF308" s="205">
        <v>2331023</v>
      </c>
    </row>
    <row r="309" spans="1:32">
      <c r="A309" s="235">
        <v>2331024</v>
      </c>
      <c r="B309" s="1" t="str">
        <f t="shared" si="54"/>
        <v>4T_r1_Water_Mage_e2, 4T_r1_Earth_Enchantress_e2, 4T_r1_Earth_Enchantress_e2, 4T_r1_Water_Mage_e2</v>
      </c>
      <c r="C309" s="60" t="str">
        <f t="shared" si="55"/>
        <v>4SSSS</v>
      </c>
      <c r="E309">
        <f>INDEX('OLD Mission Enemy Waves'!K:K,MATCH('Enemy Waves'!$A309,'OLD Mission Enemy Waves'!$D:$D,0))</f>
        <v>2</v>
      </c>
      <c r="F309">
        <f>INDEX('OLD Mission Enemy Waves'!L:L,MATCH('Enemy Waves'!$A309,'OLD Mission Enemy Waves'!$D:$D,0))</f>
        <v>3</v>
      </c>
      <c r="G309">
        <f>INDEX('OLD Mission Enemy Waves'!M:M,MATCH('Enemy Waves'!$A309,'OLD Mission Enemy Waves'!$D:$D,0))</f>
        <v>3</v>
      </c>
      <c r="H309">
        <f>INDEX('OLD Mission Enemy Waves'!N:N,MATCH('Enemy Waves'!$A309,'OLD Mission Enemy Waves'!$D:$D,0))</f>
        <v>4004</v>
      </c>
      <c r="I309">
        <f t="shared" si="56"/>
        <v>4</v>
      </c>
      <c r="J309" t="str">
        <f t="array" ref="J309">IFERROR(INDEX(ePool[Enemy ID],MATCH($G309&amp;INDEX($E309:$F309,1,INDEX(Table12[],MATCH($I309,Table12[eCount],0),MATCH(J$1,Table12[#Headers],0)))&amp;INDEX(eClassWave[],MATCH($H309,eClassWave[eClassWave],0),MATCH(J$1,eClassWave[#Headers],0)),ePool[Enemy Group ID]&amp;ePool[AffinityId]&amp;ePool[eClass],0)),"")</f>
        <v>4T_r1_Water_Mage_e2</v>
      </c>
      <c r="K309" s="21" t="str">
        <f t="shared" si="57"/>
        <v xml:space="preserve">, </v>
      </c>
      <c r="L309" t="str">
        <f t="array" ref="L309">IFERROR(INDEX(ePool[Enemy ID],MATCH($G309&amp;INDEX($E309:$F309,1,INDEX(Table12[],MATCH($I309,Table12[eCount],0),MATCH(L$1,Table12[#Headers],0)))&amp;INDEX(eClassWave[],MATCH($H309,eClassWave[eClassWave],0),MATCH(L$1,eClassWave[#Headers],0)),ePool[Enemy Group ID]&amp;ePool[AffinityId]&amp;ePool[eClass],0)),"")</f>
        <v>4T_r1_Earth_Enchantress_e2</v>
      </c>
      <c r="M309" s="21" t="str">
        <f t="shared" si="58"/>
        <v xml:space="preserve">, </v>
      </c>
      <c r="N309" t="str">
        <f t="array" ref="N309">IFERROR(INDEX(ePool[Enemy ID],MATCH($G309&amp;INDEX($E309:$F309,1,INDEX(Table12[],MATCH($I309,Table12[eCount],0),MATCH(N$1,Table12[#Headers],0)))&amp;INDEX(eClassWave[],MATCH($H309,eClassWave[eClassWave],0),MATCH(N$1,eClassWave[#Headers],0)),ePool[Enemy Group ID]&amp;ePool[AffinityId]&amp;ePool[eClass],0)),"")</f>
        <v>4T_r1_Earth_Enchantress_e2</v>
      </c>
      <c r="O309" s="21" t="str">
        <f t="shared" si="59"/>
        <v xml:space="preserve">, </v>
      </c>
      <c r="P309" t="str">
        <f t="array" ref="P309">IFERROR(INDEX(ePool[Enemy ID],MATCH($G309&amp;INDEX($E309:$F309,1,INDEX(Table12[],MATCH($I309,Table12[eCount],0),MATCH(P$1,Table12[#Headers],0)))&amp;INDEX(eClassWave[],MATCH($H309,eClassWave[eClassWave],0),MATCH(P$1,eClassWave[#Headers],0)),ePool[Enemy Group ID]&amp;ePool[AffinityId]&amp;ePool[eClass],0)),"")</f>
        <v>4T_r1_Water_Mage_e2</v>
      </c>
      <c r="Q309" s="21" t="str">
        <f t="shared" si="60"/>
        <v/>
      </c>
      <c r="R309" t="str">
        <f t="array" ref="R309">IFERROR(INDEX(ePool[Enemy ID],MATCH($G309&amp;INDEX($E309:$F309,1,INDEX(Table12[],MATCH($I309,Table12[eCount],0),MATCH(R$1,Table12[#Headers],0)))&amp;INDEX(eClassWave[],MATCH($H309,eClassWave[eClassWave],0),MATCH(R$1,eClassWave[#Headers],0)),ePool[Enemy Group ID]&amp;ePool[AffinityId]&amp;ePool[eClass],0)),"")</f>
        <v/>
      </c>
      <c r="S309" t="str">
        <f>IFERROR(INDEX(Table10[Size],MATCH(INDEX(Enemies!$X:$X,MATCH('Enemy Waves'!J309,Enemies!$A:$A,0)),Table10[ID],0)),"")</f>
        <v>S</v>
      </c>
      <c r="U309" t="str">
        <f>IFERROR(INDEX(Table10[Size],MATCH(INDEX(Enemies!$X:$X,MATCH('Enemy Waves'!L309,Enemies!$A:$A,0)),Table10[ID],0)),"")</f>
        <v>S</v>
      </c>
      <c r="W309" t="str">
        <f>IFERROR(INDEX(Table10[Size],MATCH(INDEX(Enemies!$X:$X,MATCH('Enemy Waves'!N309,Enemies!$A:$A,0)),Table10[ID],0)),"")</f>
        <v>S</v>
      </c>
      <c r="Y309" t="str">
        <f>IFERROR(INDEX(Table10[Size],MATCH(INDEX(Enemies!$X:$X,MATCH('Enemy Waves'!P309,Enemies!$A:$A,0)),Table10[ID],0)),"")</f>
        <v>S</v>
      </c>
      <c r="AA309" t="str">
        <f>IFERROR(INDEX(Table10[Size],MATCH(INDEX(Enemies!$X:$X,MATCH('Enemy Waves'!R309,Enemies!$A:$A,0)),Table10[ID],0)),"")</f>
        <v/>
      </c>
      <c r="AB309" s="52" t="str">
        <f>IF(COUNTIF(S309:AA309,"M")&gt;2,"!!!","")&amp;IFERROR(INDEX('OLD Mission Enemy Waves'!A:A,MATCH('Enemy Waves'!A309,'OLD Mission Enemy Waves'!D:D,0)),"--")</f>
        <v>102</v>
      </c>
      <c r="AC309" s="204">
        <v>102</v>
      </c>
      <c r="AD309">
        <v>4</v>
      </c>
      <c r="AE309" t="s">
        <v>14</v>
      </c>
      <c r="AF309" s="205">
        <v>2331024</v>
      </c>
    </row>
    <row r="310" spans="1:32">
      <c r="A310" s="235">
        <v>4531031</v>
      </c>
      <c r="B310" s="1" t="str">
        <f t="shared" si="54"/>
        <v>2T_r1_Dark_Blade_e2, 3T_r2_Light_Zealot_e2, 4T_r1_Light_Telepath_e2, 2T_r1_Dark_Blade_e2</v>
      </c>
      <c r="C310" s="60" t="str">
        <f t="shared" si="55"/>
        <v>4SMSS</v>
      </c>
      <c r="E310">
        <f>INDEX('OLD Mission Enemy Waves'!K:K,MATCH('Enemy Waves'!$A310,'OLD Mission Enemy Waves'!$D:$D,0))</f>
        <v>4</v>
      </c>
      <c r="F310">
        <f>INDEX('OLD Mission Enemy Waves'!L:L,MATCH('Enemy Waves'!$A310,'OLD Mission Enemy Waves'!$D:$D,0))</f>
        <v>5</v>
      </c>
      <c r="G310">
        <f>INDEX('OLD Mission Enemy Waves'!M:M,MATCH('Enemy Waves'!$A310,'OLD Mission Enemy Waves'!$D:$D,0))</f>
        <v>3</v>
      </c>
      <c r="H310">
        <f>INDEX('OLD Mission Enemy Waves'!N:N,MATCH('Enemy Waves'!$A310,'OLD Mission Enemy Waves'!$D:$D,0))</f>
        <v>4211</v>
      </c>
      <c r="I310">
        <f t="shared" si="56"/>
        <v>4</v>
      </c>
      <c r="J310" t="str">
        <f t="array" ref="J310">IFERROR(INDEX(ePool[Enemy ID],MATCH($G310&amp;INDEX($E310:$F310,1,INDEX(Table12[],MATCH($I310,Table12[eCount],0),MATCH(J$1,Table12[#Headers],0)))&amp;INDEX(eClassWave[],MATCH($H310,eClassWave[eClassWave],0),MATCH(J$1,eClassWave[#Headers],0)),ePool[Enemy Group ID]&amp;ePool[AffinityId]&amp;ePool[eClass],0)),"")</f>
        <v>2T_r1_Dark_Blade_e2</v>
      </c>
      <c r="K310" s="21" t="str">
        <f t="shared" si="57"/>
        <v xml:space="preserve">, </v>
      </c>
      <c r="L310" t="str">
        <f t="array" ref="L310">IFERROR(INDEX(ePool[Enemy ID],MATCH($G310&amp;INDEX($E310:$F310,1,INDEX(Table12[],MATCH($I310,Table12[eCount],0),MATCH(L$1,Table12[#Headers],0)))&amp;INDEX(eClassWave[],MATCH($H310,eClassWave[eClassWave],0),MATCH(L$1,eClassWave[#Headers],0)),ePool[Enemy Group ID]&amp;ePool[AffinityId]&amp;ePool[eClass],0)),"")</f>
        <v>3T_r2_Light_Zealot_e2</v>
      </c>
      <c r="M310" s="21" t="str">
        <f t="shared" si="58"/>
        <v xml:space="preserve">, </v>
      </c>
      <c r="N310" t="str">
        <f t="array" ref="N310">IFERROR(INDEX(ePool[Enemy ID],MATCH($G310&amp;INDEX($E310:$F310,1,INDEX(Table12[],MATCH($I310,Table12[eCount],0),MATCH(N$1,Table12[#Headers],0)))&amp;INDEX(eClassWave[],MATCH($H310,eClassWave[eClassWave],0),MATCH(N$1,eClassWave[#Headers],0)),ePool[Enemy Group ID]&amp;ePool[AffinityId]&amp;ePool[eClass],0)),"")</f>
        <v>4T_r1_Light_Telepath_e2</v>
      </c>
      <c r="O310" s="21" t="str">
        <f t="shared" si="59"/>
        <v xml:space="preserve">, </v>
      </c>
      <c r="P310" t="str">
        <f t="array" ref="P310">IFERROR(INDEX(ePool[Enemy ID],MATCH($G310&amp;INDEX($E310:$F310,1,INDEX(Table12[],MATCH($I310,Table12[eCount],0),MATCH(P$1,Table12[#Headers],0)))&amp;INDEX(eClassWave[],MATCH($H310,eClassWave[eClassWave],0),MATCH(P$1,eClassWave[#Headers],0)),ePool[Enemy Group ID]&amp;ePool[AffinityId]&amp;ePool[eClass],0)),"")</f>
        <v>2T_r1_Dark_Blade_e2</v>
      </c>
      <c r="Q310" s="21" t="str">
        <f t="shared" si="60"/>
        <v/>
      </c>
      <c r="R310" t="str">
        <f t="array" ref="R310">IFERROR(INDEX(ePool[Enemy ID],MATCH($G310&amp;INDEX($E310:$F310,1,INDEX(Table12[],MATCH($I310,Table12[eCount],0),MATCH(R$1,Table12[#Headers],0)))&amp;INDEX(eClassWave[],MATCH($H310,eClassWave[eClassWave],0),MATCH(R$1,eClassWave[#Headers],0)),ePool[Enemy Group ID]&amp;ePool[AffinityId]&amp;ePool[eClass],0)),"")</f>
        <v/>
      </c>
      <c r="S310" t="str">
        <f>IFERROR(INDEX(Table10[Size],MATCH(INDEX(Enemies!$X:$X,MATCH('Enemy Waves'!J310,Enemies!$A:$A,0)),Table10[ID],0)),"")</f>
        <v>S</v>
      </c>
      <c r="U310" t="str">
        <f>IFERROR(INDEX(Table10[Size],MATCH(INDEX(Enemies!$X:$X,MATCH('Enemy Waves'!L310,Enemies!$A:$A,0)),Table10[ID],0)),"")</f>
        <v>M</v>
      </c>
      <c r="W310" t="str">
        <f>IFERROR(INDEX(Table10[Size],MATCH(INDEX(Enemies!$X:$X,MATCH('Enemy Waves'!N310,Enemies!$A:$A,0)),Table10[ID],0)),"")</f>
        <v>S</v>
      </c>
      <c r="Y310" t="str">
        <f>IFERROR(INDEX(Table10[Size],MATCH(INDEX(Enemies!$X:$X,MATCH('Enemy Waves'!P310,Enemies!$A:$A,0)),Table10[ID],0)),"")</f>
        <v>S</v>
      </c>
      <c r="AA310" t="str">
        <f>IFERROR(INDEX(Table10[Size],MATCH(INDEX(Enemies!$X:$X,MATCH('Enemy Waves'!R310,Enemies!$A:$A,0)),Table10[ID],0)),"")</f>
        <v/>
      </c>
      <c r="AB310" s="52" t="str">
        <f>IF(COUNTIF(S310:AA310,"M")&gt;2,"!!!","")&amp;IFERROR(INDEX('OLD Mission Enemy Waves'!A:A,MATCH('Enemy Waves'!A310,'OLD Mission Enemy Waves'!D:D,0)),"--")</f>
        <v>103</v>
      </c>
      <c r="AC310" s="87">
        <v>103</v>
      </c>
      <c r="AD310">
        <v>1</v>
      </c>
      <c r="AE310" t="s">
        <v>14</v>
      </c>
      <c r="AF310" s="205">
        <v>4531031</v>
      </c>
    </row>
    <row r="311" spans="1:32">
      <c r="A311" s="235">
        <v>4531032</v>
      </c>
      <c r="B311" s="1" t="str">
        <f t="shared" si="54"/>
        <v>2T_r1_Dark_Blade_e2, 2T_r1_Light_Valkyrie_e2, 2T_r1_Dark_Blade_e2</v>
      </c>
      <c r="C311" s="60" t="str">
        <f t="shared" si="55"/>
        <v>3SMS</v>
      </c>
      <c r="E311">
        <f>INDEX('OLD Mission Enemy Waves'!K:K,MATCH('Enemy Waves'!$A311,'OLD Mission Enemy Waves'!$D:$D,0))</f>
        <v>4</v>
      </c>
      <c r="F311">
        <f>INDEX('OLD Mission Enemy Waves'!L:L,MATCH('Enemy Waves'!$A311,'OLD Mission Enemy Waves'!$D:$D,0))</f>
        <v>5</v>
      </c>
      <c r="G311">
        <f>INDEX('OLD Mission Enemy Waves'!M:M,MATCH('Enemy Waves'!$A311,'OLD Mission Enemy Waves'!$D:$D,0))</f>
        <v>3</v>
      </c>
      <c r="H311">
        <f>INDEX('OLD Mission Enemy Waves'!N:N,MATCH('Enemy Waves'!$A311,'OLD Mission Enemy Waves'!$D:$D,0))</f>
        <v>3300</v>
      </c>
      <c r="I311">
        <f t="shared" si="56"/>
        <v>3</v>
      </c>
      <c r="J311" t="str">
        <f t="array" ref="J311">IFERROR(INDEX(ePool[Enemy ID],MATCH($G311&amp;INDEX($E311:$F311,1,INDEX(Table12[],MATCH($I311,Table12[eCount],0),MATCH(J$1,Table12[#Headers],0)))&amp;INDEX(eClassWave[],MATCH($H311,eClassWave[eClassWave],0),MATCH(J$1,eClassWave[#Headers],0)),ePool[Enemy Group ID]&amp;ePool[AffinityId]&amp;ePool[eClass],0)),"")</f>
        <v>2T_r1_Dark_Blade_e2</v>
      </c>
      <c r="K311" s="21" t="str">
        <f t="shared" si="57"/>
        <v xml:space="preserve">, </v>
      </c>
      <c r="L311" t="str">
        <f t="array" ref="L311">IFERROR(INDEX(ePool[Enemy ID],MATCH($G311&amp;INDEX($E311:$F311,1,INDEX(Table12[],MATCH($I311,Table12[eCount],0),MATCH(L$1,Table12[#Headers],0)))&amp;INDEX(eClassWave[],MATCH($H311,eClassWave[eClassWave],0),MATCH(L$1,eClassWave[#Headers],0)),ePool[Enemy Group ID]&amp;ePool[AffinityId]&amp;ePool[eClass],0)),"")</f>
        <v>2T_r1_Light_Valkyrie_e2</v>
      </c>
      <c r="M311" s="21" t="str">
        <f t="shared" si="58"/>
        <v xml:space="preserve">, </v>
      </c>
      <c r="N311" t="str">
        <f t="array" ref="N311">IFERROR(INDEX(ePool[Enemy ID],MATCH($G311&amp;INDEX($E311:$F311,1,INDEX(Table12[],MATCH($I311,Table12[eCount],0),MATCH(N$1,Table12[#Headers],0)))&amp;INDEX(eClassWave[],MATCH($H311,eClassWave[eClassWave],0),MATCH(N$1,eClassWave[#Headers],0)),ePool[Enemy Group ID]&amp;ePool[AffinityId]&amp;ePool[eClass],0)),"")</f>
        <v>2T_r1_Dark_Blade_e2</v>
      </c>
      <c r="O311" s="21" t="str">
        <f t="shared" si="59"/>
        <v/>
      </c>
      <c r="P311" t="str">
        <f t="array" ref="P311">IFERROR(INDEX(ePool[Enemy ID],MATCH($G311&amp;INDEX($E311:$F311,1,INDEX(Table12[],MATCH($I311,Table12[eCount],0),MATCH(P$1,Table12[#Headers],0)))&amp;INDEX(eClassWave[],MATCH($H311,eClassWave[eClassWave],0),MATCH(P$1,eClassWave[#Headers],0)),ePool[Enemy Group ID]&amp;ePool[AffinityId]&amp;ePool[eClass],0)),"")</f>
        <v/>
      </c>
      <c r="Q311" s="21" t="str">
        <f t="shared" si="60"/>
        <v/>
      </c>
      <c r="R311" t="str">
        <f t="array" ref="R311">IFERROR(INDEX(ePool[Enemy ID],MATCH($G311&amp;INDEX($E311:$F311,1,INDEX(Table12[],MATCH($I311,Table12[eCount],0),MATCH(R$1,Table12[#Headers],0)))&amp;INDEX(eClassWave[],MATCH($H311,eClassWave[eClassWave],0),MATCH(R$1,eClassWave[#Headers],0)),ePool[Enemy Group ID]&amp;ePool[AffinityId]&amp;ePool[eClass],0)),"")</f>
        <v/>
      </c>
      <c r="S311" t="str">
        <f>IFERROR(INDEX(Table10[Size],MATCH(INDEX(Enemies!$X:$X,MATCH('Enemy Waves'!J311,Enemies!$A:$A,0)),Table10[ID],0)),"")</f>
        <v>S</v>
      </c>
      <c r="U311" t="str">
        <f>IFERROR(INDEX(Table10[Size],MATCH(INDEX(Enemies!$X:$X,MATCH('Enemy Waves'!L311,Enemies!$A:$A,0)),Table10[ID],0)),"")</f>
        <v>M</v>
      </c>
      <c r="W311" t="str">
        <f>IFERROR(INDEX(Table10[Size],MATCH(INDEX(Enemies!$X:$X,MATCH('Enemy Waves'!N311,Enemies!$A:$A,0)),Table10[ID],0)),"")</f>
        <v>S</v>
      </c>
      <c r="Y311" t="str">
        <f>IFERROR(INDEX(Table10[Size],MATCH(INDEX(Enemies!$X:$X,MATCH('Enemy Waves'!P311,Enemies!$A:$A,0)),Table10[ID],0)),"")</f>
        <v/>
      </c>
      <c r="AA311" t="str">
        <f>IFERROR(INDEX(Table10[Size],MATCH(INDEX(Enemies!$X:$X,MATCH('Enemy Waves'!R311,Enemies!$A:$A,0)),Table10[ID],0)),"")</f>
        <v/>
      </c>
      <c r="AB311" s="52" t="str">
        <f>IF(COUNTIF(S311:AA311,"M")&gt;2,"!!!","")&amp;IFERROR(INDEX('OLD Mission Enemy Waves'!A:A,MATCH('Enemy Waves'!A311,'OLD Mission Enemy Waves'!D:D,0)),"--")</f>
        <v>103</v>
      </c>
      <c r="AC311" s="204">
        <v>103</v>
      </c>
      <c r="AD311">
        <v>2</v>
      </c>
      <c r="AE311" t="s">
        <v>14</v>
      </c>
      <c r="AF311" s="205">
        <v>4531032</v>
      </c>
    </row>
    <row r="312" spans="1:32">
      <c r="A312" s="235">
        <v>4531041</v>
      </c>
      <c r="B312" s="1" t="str">
        <f t="shared" si="54"/>
        <v>4T_r1_Light_Telepath_e2, 3T_r2_Dark_Maiden_e2, 2T_r1_Light_Valkyrie_e2, 3T_r2_Dark_Maiden_e2, 4T_r1_Light_Telepath_e2</v>
      </c>
      <c r="C312" s="60" t="str">
        <f t="shared" si="55"/>
        <v>5SSMSS</v>
      </c>
      <c r="E312">
        <f>INDEX('OLD Mission Enemy Waves'!K:K,MATCH('Enemy Waves'!$A312,'OLD Mission Enemy Waves'!$D:$D,0))</f>
        <v>4</v>
      </c>
      <c r="F312">
        <f>INDEX('OLD Mission Enemy Waves'!L:L,MATCH('Enemy Waves'!$A312,'OLD Mission Enemy Waves'!$D:$D,0))</f>
        <v>5</v>
      </c>
      <c r="G312">
        <f>INDEX('OLD Mission Enemy Waves'!M:M,MATCH('Enemy Waves'!$A312,'OLD Mission Enemy Waves'!$D:$D,0))</f>
        <v>3</v>
      </c>
      <c r="H312">
        <f>INDEX('OLD Mission Enemy Waves'!N:N,MATCH('Enemy Waves'!$A312,'OLD Mission Enemy Waves'!$D:$D,0))</f>
        <v>5122</v>
      </c>
      <c r="I312">
        <f t="shared" si="56"/>
        <v>5</v>
      </c>
      <c r="J312" t="str">
        <f t="array" ref="J312">IFERROR(INDEX(ePool[Enemy ID],MATCH($G312&amp;INDEX($E312:$F312,1,INDEX(Table12[],MATCH($I312,Table12[eCount],0),MATCH(J$1,Table12[#Headers],0)))&amp;INDEX(eClassWave[],MATCH($H312,eClassWave[eClassWave],0),MATCH(J$1,eClassWave[#Headers],0)),ePool[Enemy Group ID]&amp;ePool[AffinityId]&amp;ePool[eClass],0)),"")</f>
        <v>4T_r1_Light_Telepath_e2</v>
      </c>
      <c r="K312" s="21" t="str">
        <f t="shared" si="57"/>
        <v xml:space="preserve">, </v>
      </c>
      <c r="L312" t="str">
        <f t="array" ref="L312">IFERROR(INDEX(ePool[Enemy ID],MATCH($G312&amp;INDEX($E312:$F312,1,INDEX(Table12[],MATCH($I312,Table12[eCount],0),MATCH(L$1,Table12[#Headers],0)))&amp;INDEX(eClassWave[],MATCH($H312,eClassWave[eClassWave],0),MATCH(L$1,eClassWave[#Headers],0)),ePool[Enemy Group ID]&amp;ePool[AffinityId]&amp;ePool[eClass],0)),"")</f>
        <v>3T_r2_Dark_Maiden_e2</v>
      </c>
      <c r="M312" s="21" t="str">
        <f t="shared" si="58"/>
        <v xml:space="preserve">, </v>
      </c>
      <c r="N312" t="str">
        <f t="array" ref="N312">IFERROR(INDEX(ePool[Enemy ID],MATCH($G312&amp;INDEX($E312:$F312,1,INDEX(Table12[],MATCH($I312,Table12[eCount],0),MATCH(N$1,Table12[#Headers],0)))&amp;INDEX(eClassWave[],MATCH($H312,eClassWave[eClassWave],0),MATCH(N$1,eClassWave[#Headers],0)),ePool[Enemy Group ID]&amp;ePool[AffinityId]&amp;ePool[eClass],0)),"")</f>
        <v>2T_r1_Light_Valkyrie_e2</v>
      </c>
      <c r="O312" s="21" t="str">
        <f t="shared" si="59"/>
        <v xml:space="preserve">, </v>
      </c>
      <c r="P312" t="str">
        <f t="array" ref="P312">IFERROR(INDEX(ePool[Enemy ID],MATCH($G312&amp;INDEX($E312:$F312,1,INDEX(Table12[],MATCH($I312,Table12[eCount],0),MATCH(P$1,Table12[#Headers],0)))&amp;INDEX(eClassWave[],MATCH($H312,eClassWave[eClassWave],0),MATCH(P$1,eClassWave[#Headers],0)),ePool[Enemy Group ID]&amp;ePool[AffinityId]&amp;ePool[eClass],0)),"")</f>
        <v>3T_r2_Dark_Maiden_e2</v>
      </c>
      <c r="Q312" s="21" t="str">
        <f t="shared" si="60"/>
        <v xml:space="preserve">, </v>
      </c>
      <c r="R312" t="str">
        <f t="array" ref="R312">IFERROR(INDEX(ePool[Enemy ID],MATCH($G312&amp;INDEX($E312:$F312,1,INDEX(Table12[],MATCH($I312,Table12[eCount],0),MATCH(R$1,Table12[#Headers],0)))&amp;INDEX(eClassWave[],MATCH($H312,eClassWave[eClassWave],0),MATCH(R$1,eClassWave[#Headers],0)),ePool[Enemy Group ID]&amp;ePool[AffinityId]&amp;ePool[eClass],0)),"")</f>
        <v>4T_r1_Light_Telepath_e2</v>
      </c>
      <c r="S312" t="str">
        <f>IFERROR(INDEX(Table10[Size],MATCH(INDEX(Enemies!$X:$X,MATCH('Enemy Waves'!J312,Enemies!$A:$A,0)),Table10[ID],0)),"")</f>
        <v>S</v>
      </c>
      <c r="U312" t="str">
        <f>IFERROR(INDEX(Table10[Size],MATCH(INDEX(Enemies!$X:$X,MATCH('Enemy Waves'!L312,Enemies!$A:$A,0)),Table10[ID],0)),"")</f>
        <v>S</v>
      </c>
      <c r="W312" t="str">
        <f>IFERROR(INDEX(Table10[Size],MATCH(INDEX(Enemies!$X:$X,MATCH('Enemy Waves'!N312,Enemies!$A:$A,0)),Table10[ID],0)),"")</f>
        <v>M</v>
      </c>
      <c r="Y312" t="str">
        <f>IFERROR(INDEX(Table10[Size],MATCH(INDEX(Enemies!$X:$X,MATCH('Enemy Waves'!P312,Enemies!$A:$A,0)),Table10[ID],0)),"")</f>
        <v>S</v>
      </c>
      <c r="AA312" t="str">
        <f>IFERROR(INDEX(Table10[Size],MATCH(INDEX(Enemies!$X:$X,MATCH('Enemy Waves'!R312,Enemies!$A:$A,0)),Table10[ID],0)),"")</f>
        <v>S</v>
      </c>
      <c r="AB312" s="52" t="str">
        <f>IF(COUNTIF(S312:AA312,"M")&gt;2,"!!!","")&amp;IFERROR(INDEX('OLD Mission Enemy Waves'!A:A,MATCH('Enemy Waves'!A312,'OLD Mission Enemy Waves'!D:D,0)),"--")</f>
        <v>104</v>
      </c>
      <c r="AC312" s="87">
        <v>104</v>
      </c>
      <c r="AD312">
        <v>1</v>
      </c>
      <c r="AE312" t="s">
        <v>14</v>
      </c>
      <c r="AF312" s="205">
        <v>4531041</v>
      </c>
    </row>
    <row r="313" spans="1:32">
      <c r="A313" s="235">
        <v>4531042</v>
      </c>
      <c r="B313" s="1" t="str">
        <f t="shared" si="54"/>
        <v>2T_r1_Dark_Blade_e2, 2T_r1_Light_Valkyrie_e2, 2T_r1_Dark_Blade_e2</v>
      </c>
      <c r="C313" s="60" t="str">
        <f t="shared" si="55"/>
        <v>3SMS</v>
      </c>
      <c r="E313">
        <f>INDEX('OLD Mission Enemy Waves'!K:K,MATCH('Enemy Waves'!$A313,'OLD Mission Enemy Waves'!$D:$D,0))</f>
        <v>4</v>
      </c>
      <c r="F313">
        <f>INDEX('OLD Mission Enemy Waves'!L:L,MATCH('Enemy Waves'!$A313,'OLD Mission Enemy Waves'!$D:$D,0))</f>
        <v>5</v>
      </c>
      <c r="G313">
        <f>INDEX('OLD Mission Enemy Waves'!M:M,MATCH('Enemy Waves'!$A313,'OLD Mission Enemy Waves'!$D:$D,0))</f>
        <v>3</v>
      </c>
      <c r="H313">
        <f>INDEX('OLD Mission Enemy Waves'!N:N,MATCH('Enemy Waves'!$A313,'OLD Mission Enemy Waves'!$D:$D,0))</f>
        <v>3300</v>
      </c>
      <c r="I313">
        <f t="shared" si="56"/>
        <v>3</v>
      </c>
      <c r="J313" t="str">
        <f t="array" ref="J313">IFERROR(INDEX(ePool[Enemy ID],MATCH($G313&amp;INDEX($E313:$F313,1,INDEX(Table12[],MATCH($I313,Table12[eCount],0),MATCH(J$1,Table12[#Headers],0)))&amp;INDEX(eClassWave[],MATCH($H313,eClassWave[eClassWave],0),MATCH(J$1,eClassWave[#Headers],0)),ePool[Enemy Group ID]&amp;ePool[AffinityId]&amp;ePool[eClass],0)),"")</f>
        <v>2T_r1_Dark_Blade_e2</v>
      </c>
      <c r="K313" s="21" t="str">
        <f t="shared" si="57"/>
        <v xml:space="preserve">, </v>
      </c>
      <c r="L313" t="str">
        <f t="array" ref="L313">IFERROR(INDEX(ePool[Enemy ID],MATCH($G313&amp;INDEX($E313:$F313,1,INDEX(Table12[],MATCH($I313,Table12[eCount],0),MATCH(L$1,Table12[#Headers],0)))&amp;INDEX(eClassWave[],MATCH($H313,eClassWave[eClassWave],0),MATCH(L$1,eClassWave[#Headers],0)),ePool[Enemy Group ID]&amp;ePool[AffinityId]&amp;ePool[eClass],0)),"")</f>
        <v>2T_r1_Light_Valkyrie_e2</v>
      </c>
      <c r="M313" s="21" t="str">
        <f t="shared" si="58"/>
        <v xml:space="preserve">, </v>
      </c>
      <c r="N313" t="str">
        <f t="array" ref="N313">IFERROR(INDEX(ePool[Enemy ID],MATCH($G313&amp;INDEX($E313:$F313,1,INDEX(Table12[],MATCH($I313,Table12[eCount],0),MATCH(N$1,Table12[#Headers],0)))&amp;INDEX(eClassWave[],MATCH($H313,eClassWave[eClassWave],0),MATCH(N$1,eClassWave[#Headers],0)),ePool[Enemy Group ID]&amp;ePool[AffinityId]&amp;ePool[eClass],0)),"")</f>
        <v>2T_r1_Dark_Blade_e2</v>
      </c>
      <c r="O313" s="21" t="str">
        <f t="shared" si="59"/>
        <v/>
      </c>
      <c r="P313" t="str">
        <f t="array" ref="P313">IFERROR(INDEX(ePool[Enemy ID],MATCH($G313&amp;INDEX($E313:$F313,1,INDEX(Table12[],MATCH($I313,Table12[eCount],0),MATCH(P$1,Table12[#Headers],0)))&amp;INDEX(eClassWave[],MATCH($H313,eClassWave[eClassWave],0),MATCH(P$1,eClassWave[#Headers],0)),ePool[Enemy Group ID]&amp;ePool[AffinityId]&amp;ePool[eClass],0)),"")</f>
        <v/>
      </c>
      <c r="Q313" s="21" t="str">
        <f t="shared" si="60"/>
        <v/>
      </c>
      <c r="R313" t="str">
        <f t="array" ref="R313">IFERROR(INDEX(ePool[Enemy ID],MATCH($G313&amp;INDEX($E313:$F313,1,INDEX(Table12[],MATCH($I313,Table12[eCount],0),MATCH(R$1,Table12[#Headers],0)))&amp;INDEX(eClassWave[],MATCH($H313,eClassWave[eClassWave],0),MATCH(R$1,eClassWave[#Headers],0)),ePool[Enemy Group ID]&amp;ePool[AffinityId]&amp;ePool[eClass],0)),"")</f>
        <v/>
      </c>
      <c r="S313" t="str">
        <f>IFERROR(INDEX(Table10[Size],MATCH(INDEX(Enemies!$X:$X,MATCH('Enemy Waves'!J313,Enemies!$A:$A,0)),Table10[ID],0)),"")</f>
        <v>S</v>
      </c>
      <c r="U313" t="str">
        <f>IFERROR(INDEX(Table10[Size],MATCH(INDEX(Enemies!$X:$X,MATCH('Enemy Waves'!L313,Enemies!$A:$A,0)),Table10[ID],0)),"")</f>
        <v>M</v>
      </c>
      <c r="W313" t="str">
        <f>IFERROR(INDEX(Table10[Size],MATCH(INDEX(Enemies!$X:$X,MATCH('Enemy Waves'!N313,Enemies!$A:$A,0)),Table10[ID],0)),"")</f>
        <v>S</v>
      </c>
      <c r="Y313" t="str">
        <f>IFERROR(INDEX(Table10[Size],MATCH(INDEX(Enemies!$X:$X,MATCH('Enemy Waves'!P313,Enemies!$A:$A,0)),Table10[ID],0)),"")</f>
        <v/>
      </c>
      <c r="AA313" t="str">
        <f>IFERROR(INDEX(Table10[Size],MATCH(INDEX(Enemies!$X:$X,MATCH('Enemy Waves'!R313,Enemies!$A:$A,0)),Table10[ID],0)),"")</f>
        <v/>
      </c>
      <c r="AB313" s="52" t="str">
        <f>IF(COUNTIF(S313:AA313,"M")&gt;2,"!!!","")&amp;IFERROR(INDEX('OLD Mission Enemy Waves'!A:A,MATCH('Enemy Waves'!A313,'OLD Mission Enemy Waves'!D:D,0)),"--")</f>
        <v>104</v>
      </c>
      <c r="AC313" s="204">
        <v>104</v>
      </c>
      <c r="AD313">
        <v>2</v>
      </c>
      <c r="AE313" t="s">
        <v>14</v>
      </c>
      <c r="AF313" s="205">
        <v>4531042</v>
      </c>
    </row>
    <row r="314" spans="1:32">
      <c r="A314" s="235">
        <v>4531051</v>
      </c>
      <c r="B314" s="1" t="str">
        <f t="shared" si="54"/>
        <v>2T_r1_Light_Valkyrie_e2, 4T_r1_Light_Telepath_e2</v>
      </c>
      <c r="C314" s="60" t="str">
        <f t="shared" si="55"/>
        <v>2MS</v>
      </c>
      <c r="E314">
        <f>INDEX('OLD Mission Enemy Waves'!K:K,MATCH('Enemy Waves'!$A314,'OLD Mission Enemy Waves'!$D:$D,0))</f>
        <v>4</v>
      </c>
      <c r="F314">
        <f>INDEX('OLD Mission Enemy Waves'!L:L,MATCH('Enemy Waves'!$A314,'OLD Mission Enemy Waves'!$D:$D,0))</f>
        <v>5</v>
      </c>
      <c r="G314">
        <f>INDEX('OLD Mission Enemy Waves'!M:M,MATCH('Enemy Waves'!$A314,'OLD Mission Enemy Waves'!$D:$D,0))</f>
        <v>3</v>
      </c>
      <c r="H314">
        <f>INDEX('OLD Mission Enemy Waves'!N:N,MATCH('Enemy Waves'!$A314,'OLD Mission Enemy Waves'!$D:$D,0))</f>
        <v>2101</v>
      </c>
      <c r="I314">
        <f t="shared" si="56"/>
        <v>2</v>
      </c>
      <c r="J314" t="str">
        <f t="array" ref="J314">IFERROR(INDEX(ePool[Enemy ID],MATCH($G314&amp;INDEX($E314:$F314,1,INDEX(Table12[],MATCH($I314,Table12[eCount],0),MATCH(J$1,Table12[#Headers],0)))&amp;INDEX(eClassWave[],MATCH($H314,eClassWave[eClassWave],0),MATCH(J$1,eClassWave[#Headers],0)),ePool[Enemy Group ID]&amp;ePool[AffinityId]&amp;ePool[eClass],0)),"")</f>
        <v>2T_r1_Light_Valkyrie_e2</v>
      </c>
      <c r="K314" s="21" t="str">
        <f t="shared" si="57"/>
        <v xml:space="preserve">, </v>
      </c>
      <c r="L314" t="str">
        <f t="array" ref="L314">IFERROR(INDEX(ePool[Enemy ID],MATCH($G314&amp;INDEX($E314:$F314,1,INDEX(Table12[],MATCH($I314,Table12[eCount],0),MATCH(L$1,Table12[#Headers],0)))&amp;INDEX(eClassWave[],MATCH($H314,eClassWave[eClassWave],0),MATCH(L$1,eClassWave[#Headers],0)),ePool[Enemy Group ID]&amp;ePool[AffinityId]&amp;ePool[eClass],0)),"")</f>
        <v>4T_r1_Light_Telepath_e2</v>
      </c>
      <c r="M314" s="21" t="str">
        <f t="shared" si="58"/>
        <v/>
      </c>
      <c r="N314" t="str">
        <f t="array" ref="N314">IFERROR(INDEX(ePool[Enemy ID],MATCH($G314&amp;INDEX($E314:$F314,1,INDEX(Table12[],MATCH($I314,Table12[eCount],0),MATCH(N$1,Table12[#Headers],0)))&amp;INDEX(eClassWave[],MATCH($H314,eClassWave[eClassWave],0),MATCH(N$1,eClassWave[#Headers],0)),ePool[Enemy Group ID]&amp;ePool[AffinityId]&amp;ePool[eClass],0)),"")</f>
        <v/>
      </c>
      <c r="O314" s="21" t="str">
        <f t="shared" si="59"/>
        <v/>
      </c>
      <c r="P314" t="str">
        <f t="array" ref="P314">IFERROR(INDEX(ePool[Enemy ID],MATCH($G314&amp;INDEX($E314:$F314,1,INDEX(Table12[],MATCH($I314,Table12[eCount],0),MATCH(P$1,Table12[#Headers],0)))&amp;INDEX(eClassWave[],MATCH($H314,eClassWave[eClassWave],0),MATCH(P$1,eClassWave[#Headers],0)),ePool[Enemy Group ID]&amp;ePool[AffinityId]&amp;ePool[eClass],0)),"")</f>
        <v/>
      </c>
      <c r="Q314" s="21" t="str">
        <f t="shared" si="60"/>
        <v/>
      </c>
      <c r="R314" t="str">
        <f t="array" ref="R314">IFERROR(INDEX(ePool[Enemy ID],MATCH($G314&amp;INDEX($E314:$F314,1,INDEX(Table12[],MATCH($I314,Table12[eCount],0),MATCH(R$1,Table12[#Headers],0)))&amp;INDEX(eClassWave[],MATCH($H314,eClassWave[eClassWave],0),MATCH(R$1,eClassWave[#Headers],0)),ePool[Enemy Group ID]&amp;ePool[AffinityId]&amp;ePool[eClass],0)),"")</f>
        <v/>
      </c>
      <c r="S314" t="str">
        <f>IFERROR(INDEX(Table10[Size],MATCH(INDEX(Enemies!$X:$X,MATCH('Enemy Waves'!J314,Enemies!$A:$A,0)),Table10[ID],0)),"")</f>
        <v>M</v>
      </c>
      <c r="U314" t="str">
        <f>IFERROR(INDEX(Table10[Size],MATCH(INDEX(Enemies!$X:$X,MATCH('Enemy Waves'!L314,Enemies!$A:$A,0)),Table10[ID],0)),"")</f>
        <v>S</v>
      </c>
      <c r="W314" t="str">
        <f>IFERROR(INDEX(Table10[Size],MATCH(INDEX(Enemies!$X:$X,MATCH('Enemy Waves'!N314,Enemies!$A:$A,0)),Table10[ID],0)),"")</f>
        <v/>
      </c>
      <c r="Y314" t="str">
        <f>IFERROR(INDEX(Table10[Size],MATCH(INDEX(Enemies!$X:$X,MATCH('Enemy Waves'!P314,Enemies!$A:$A,0)),Table10[ID],0)),"")</f>
        <v/>
      </c>
      <c r="AA314" t="str">
        <f>IFERROR(INDEX(Table10[Size],MATCH(INDEX(Enemies!$X:$X,MATCH('Enemy Waves'!R314,Enemies!$A:$A,0)),Table10[ID],0)),"")</f>
        <v/>
      </c>
      <c r="AB314" s="52" t="str">
        <f>IF(COUNTIF(S314:AA314,"M")&gt;2,"!!!","")&amp;IFERROR(INDEX('OLD Mission Enemy Waves'!A:A,MATCH('Enemy Waves'!A314,'OLD Mission Enemy Waves'!D:D,0)),"--")</f>
        <v>105</v>
      </c>
      <c r="AC314" s="87">
        <v>105</v>
      </c>
      <c r="AD314">
        <v>1</v>
      </c>
      <c r="AE314" t="s">
        <v>14</v>
      </c>
      <c r="AF314" s="205">
        <v>4531051</v>
      </c>
    </row>
    <row r="315" spans="1:32">
      <c r="A315" s="235">
        <v>4531052</v>
      </c>
      <c r="B315" s="1" t="str">
        <f t="shared" si="54"/>
        <v>2T_r1_Light_Valkyrie_e2, 3T_r2_Dark_Maiden_e2, 4T_r1_Light_Telepath_e2, 3T_r2_Dark_Maiden_e2, 2T_r1_Light_Valkyrie_e2</v>
      </c>
      <c r="C315" s="60" t="str">
        <f t="shared" si="55"/>
        <v>5MSSSM</v>
      </c>
      <c r="E315">
        <f>INDEX('OLD Mission Enemy Waves'!K:K,MATCH('Enemy Waves'!$A315,'OLD Mission Enemy Waves'!$D:$D,0))</f>
        <v>4</v>
      </c>
      <c r="F315">
        <f>INDEX('OLD Mission Enemy Waves'!L:L,MATCH('Enemy Waves'!$A315,'OLD Mission Enemy Waves'!$D:$D,0))</f>
        <v>5</v>
      </c>
      <c r="G315">
        <f>INDEX('OLD Mission Enemy Waves'!M:M,MATCH('Enemy Waves'!$A315,'OLD Mission Enemy Waves'!$D:$D,0))</f>
        <v>3</v>
      </c>
      <c r="H315">
        <f>INDEX('OLD Mission Enemy Waves'!N:N,MATCH('Enemy Waves'!$A315,'OLD Mission Enemy Waves'!$D:$D,0))</f>
        <v>5221</v>
      </c>
      <c r="I315">
        <f t="shared" si="56"/>
        <v>5</v>
      </c>
      <c r="J315" t="str">
        <f t="array" ref="J315">IFERROR(INDEX(ePool[Enemy ID],MATCH($G315&amp;INDEX($E315:$F315,1,INDEX(Table12[],MATCH($I315,Table12[eCount],0),MATCH(J$1,Table12[#Headers],0)))&amp;INDEX(eClassWave[],MATCH($H315,eClassWave[eClassWave],0),MATCH(J$1,eClassWave[#Headers],0)),ePool[Enemy Group ID]&amp;ePool[AffinityId]&amp;ePool[eClass],0)),"")</f>
        <v>2T_r1_Light_Valkyrie_e2</v>
      </c>
      <c r="K315" s="21" t="str">
        <f t="shared" si="57"/>
        <v xml:space="preserve">, </v>
      </c>
      <c r="L315" t="str">
        <f t="array" ref="L315">IFERROR(INDEX(ePool[Enemy ID],MATCH($G315&amp;INDEX($E315:$F315,1,INDEX(Table12[],MATCH($I315,Table12[eCount],0),MATCH(L$1,Table12[#Headers],0)))&amp;INDEX(eClassWave[],MATCH($H315,eClassWave[eClassWave],0),MATCH(L$1,eClassWave[#Headers],0)),ePool[Enemy Group ID]&amp;ePool[AffinityId]&amp;ePool[eClass],0)),"")</f>
        <v>3T_r2_Dark_Maiden_e2</v>
      </c>
      <c r="M315" s="21" t="str">
        <f t="shared" si="58"/>
        <v xml:space="preserve">, </v>
      </c>
      <c r="N315" t="str">
        <f t="array" ref="N315">IFERROR(INDEX(ePool[Enemy ID],MATCH($G315&amp;INDEX($E315:$F315,1,INDEX(Table12[],MATCH($I315,Table12[eCount],0),MATCH(N$1,Table12[#Headers],0)))&amp;INDEX(eClassWave[],MATCH($H315,eClassWave[eClassWave],0),MATCH(N$1,eClassWave[#Headers],0)),ePool[Enemy Group ID]&amp;ePool[AffinityId]&amp;ePool[eClass],0)),"")</f>
        <v>4T_r1_Light_Telepath_e2</v>
      </c>
      <c r="O315" s="21" t="str">
        <f t="shared" si="59"/>
        <v xml:space="preserve">, </v>
      </c>
      <c r="P315" t="str">
        <f t="array" ref="P315">IFERROR(INDEX(ePool[Enemy ID],MATCH($G315&amp;INDEX($E315:$F315,1,INDEX(Table12[],MATCH($I315,Table12[eCount],0),MATCH(P$1,Table12[#Headers],0)))&amp;INDEX(eClassWave[],MATCH($H315,eClassWave[eClassWave],0),MATCH(P$1,eClassWave[#Headers],0)),ePool[Enemy Group ID]&amp;ePool[AffinityId]&amp;ePool[eClass],0)),"")</f>
        <v>3T_r2_Dark_Maiden_e2</v>
      </c>
      <c r="Q315" s="21" t="str">
        <f t="shared" si="60"/>
        <v xml:space="preserve">, </v>
      </c>
      <c r="R315" t="str">
        <f t="array" ref="R315">IFERROR(INDEX(ePool[Enemy ID],MATCH($G315&amp;INDEX($E315:$F315,1,INDEX(Table12[],MATCH($I315,Table12[eCount],0),MATCH(R$1,Table12[#Headers],0)))&amp;INDEX(eClassWave[],MATCH($H315,eClassWave[eClassWave],0),MATCH(R$1,eClassWave[#Headers],0)),ePool[Enemy Group ID]&amp;ePool[AffinityId]&amp;ePool[eClass],0)),"")</f>
        <v>2T_r1_Light_Valkyrie_e2</v>
      </c>
      <c r="S315" t="str">
        <f>IFERROR(INDEX(Table10[Size],MATCH(INDEX(Enemies!$X:$X,MATCH('Enemy Waves'!J315,Enemies!$A:$A,0)),Table10[ID],0)),"")</f>
        <v>M</v>
      </c>
      <c r="U315" t="str">
        <f>IFERROR(INDEX(Table10[Size],MATCH(INDEX(Enemies!$X:$X,MATCH('Enemy Waves'!L315,Enemies!$A:$A,0)),Table10[ID],0)),"")</f>
        <v>S</v>
      </c>
      <c r="W315" t="str">
        <f>IFERROR(INDEX(Table10[Size],MATCH(INDEX(Enemies!$X:$X,MATCH('Enemy Waves'!N315,Enemies!$A:$A,0)),Table10[ID],0)),"")</f>
        <v>S</v>
      </c>
      <c r="Y315" t="str">
        <f>IFERROR(INDEX(Table10[Size],MATCH(INDEX(Enemies!$X:$X,MATCH('Enemy Waves'!P315,Enemies!$A:$A,0)),Table10[ID],0)),"")</f>
        <v>S</v>
      </c>
      <c r="AA315" t="str">
        <f>IFERROR(INDEX(Table10[Size],MATCH(INDEX(Enemies!$X:$X,MATCH('Enemy Waves'!R315,Enemies!$A:$A,0)),Table10[ID],0)),"")</f>
        <v>M</v>
      </c>
      <c r="AB315" s="52" t="str">
        <f>IF(COUNTIF(S315:AA315,"M")&gt;2,"!!!","")&amp;IFERROR(INDEX('OLD Mission Enemy Waves'!A:A,MATCH('Enemy Waves'!A315,'OLD Mission Enemy Waves'!D:D,0)),"--")</f>
        <v>105</v>
      </c>
      <c r="AC315" s="204">
        <v>105</v>
      </c>
      <c r="AD315">
        <v>2</v>
      </c>
      <c r="AE315" t="s">
        <v>14</v>
      </c>
      <c r="AF315" s="205">
        <v>4531052</v>
      </c>
    </row>
    <row r="316" spans="1:32">
      <c r="A316" s="235">
        <v>4531053</v>
      </c>
      <c r="B316" s="1" t="str">
        <f t="shared" si="54"/>
        <v>2T_r1_Light_Valkyrie_e2, 2T_r1_Light_Valkyrie_e2</v>
      </c>
      <c r="C316" s="60" t="str">
        <f t="shared" si="55"/>
        <v>2MM</v>
      </c>
      <c r="E316">
        <f>INDEX('OLD Mission Enemy Waves'!K:K,MATCH('Enemy Waves'!$A316,'OLD Mission Enemy Waves'!$D:$D,0))</f>
        <v>4</v>
      </c>
      <c r="F316">
        <f>INDEX('OLD Mission Enemy Waves'!L:L,MATCH('Enemy Waves'!$A316,'OLD Mission Enemy Waves'!$D:$D,0))</f>
        <v>5</v>
      </c>
      <c r="G316">
        <f>INDEX('OLD Mission Enemy Waves'!M:M,MATCH('Enemy Waves'!$A316,'OLD Mission Enemy Waves'!$D:$D,0))</f>
        <v>3</v>
      </c>
      <c r="H316">
        <f>INDEX('OLD Mission Enemy Waves'!N:N,MATCH('Enemy Waves'!$A316,'OLD Mission Enemy Waves'!$D:$D,0))</f>
        <v>2200</v>
      </c>
      <c r="I316">
        <f t="shared" si="56"/>
        <v>2</v>
      </c>
      <c r="J316" t="str">
        <f t="array" ref="J316">IFERROR(INDEX(ePool[Enemy ID],MATCH($G316&amp;INDEX($E316:$F316,1,INDEX(Table12[],MATCH($I316,Table12[eCount],0),MATCH(J$1,Table12[#Headers],0)))&amp;INDEX(eClassWave[],MATCH($H316,eClassWave[eClassWave],0),MATCH(J$1,eClassWave[#Headers],0)),ePool[Enemy Group ID]&amp;ePool[AffinityId]&amp;ePool[eClass],0)),"")</f>
        <v>2T_r1_Light_Valkyrie_e2</v>
      </c>
      <c r="K316" s="21" t="str">
        <f t="shared" si="57"/>
        <v xml:space="preserve">, </v>
      </c>
      <c r="L316" t="str">
        <f t="array" ref="L316">IFERROR(INDEX(ePool[Enemy ID],MATCH($G316&amp;INDEX($E316:$F316,1,INDEX(Table12[],MATCH($I316,Table12[eCount],0),MATCH(L$1,Table12[#Headers],0)))&amp;INDEX(eClassWave[],MATCH($H316,eClassWave[eClassWave],0),MATCH(L$1,eClassWave[#Headers],0)),ePool[Enemy Group ID]&amp;ePool[AffinityId]&amp;ePool[eClass],0)),"")</f>
        <v>2T_r1_Light_Valkyrie_e2</v>
      </c>
      <c r="M316" s="21" t="str">
        <f t="shared" si="58"/>
        <v/>
      </c>
      <c r="N316" t="str">
        <f t="array" ref="N316">IFERROR(INDEX(ePool[Enemy ID],MATCH($G316&amp;INDEX($E316:$F316,1,INDEX(Table12[],MATCH($I316,Table12[eCount],0),MATCH(N$1,Table12[#Headers],0)))&amp;INDEX(eClassWave[],MATCH($H316,eClassWave[eClassWave],0),MATCH(N$1,eClassWave[#Headers],0)),ePool[Enemy Group ID]&amp;ePool[AffinityId]&amp;ePool[eClass],0)),"")</f>
        <v/>
      </c>
      <c r="O316" s="21" t="str">
        <f t="shared" si="59"/>
        <v/>
      </c>
      <c r="P316" t="str">
        <f t="array" ref="P316">IFERROR(INDEX(ePool[Enemy ID],MATCH($G316&amp;INDEX($E316:$F316,1,INDEX(Table12[],MATCH($I316,Table12[eCount],0),MATCH(P$1,Table12[#Headers],0)))&amp;INDEX(eClassWave[],MATCH($H316,eClassWave[eClassWave],0),MATCH(P$1,eClassWave[#Headers],0)),ePool[Enemy Group ID]&amp;ePool[AffinityId]&amp;ePool[eClass],0)),"")</f>
        <v/>
      </c>
      <c r="Q316" s="21" t="str">
        <f t="shared" si="60"/>
        <v/>
      </c>
      <c r="R316" t="str">
        <f t="array" ref="R316">IFERROR(INDEX(ePool[Enemy ID],MATCH($G316&amp;INDEX($E316:$F316,1,INDEX(Table12[],MATCH($I316,Table12[eCount],0),MATCH(R$1,Table12[#Headers],0)))&amp;INDEX(eClassWave[],MATCH($H316,eClassWave[eClassWave],0),MATCH(R$1,eClassWave[#Headers],0)),ePool[Enemy Group ID]&amp;ePool[AffinityId]&amp;ePool[eClass],0)),"")</f>
        <v/>
      </c>
      <c r="S316" t="str">
        <f>IFERROR(INDEX(Table10[Size],MATCH(INDEX(Enemies!$X:$X,MATCH('Enemy Waves'!J316,Enemies!$A:$A,0)),Table10[ID],0)),"")</f>
        <v>M</v>
      </c>
      <c r="U316" t="str">
        <f>IFERROR(INDEX(Table10[Size],MATCH(INDEX(Enemies!$X:$X,MATCH('Enemy Waves'!L316,Enemies!$A:$A,0)),Table10[ID],0)),"")</f>
        <v>M</v>
      </c>
      <c r="W316" t="str">
        <f>IFERROR(INDEX(Table10[Size],MATCH(INDEX(Enemies!$X:$X,MATCH('Enemy Waves'!N316,Enemies!$A:$A,0)),Table10[ID],0)),"")</f>
        <v/>
      </c>
      <c r="Y316" t="str">
        <f>IFERROR(INDEX(Table10[Size],MATCH(INDEX(Enemies!$X:$X,MATCH('Enemy Waves'!P316,Enemies!$A:$A,0)),Table10[ID],0)),"")</f>
        <v/>
      </c>
      <c r="AA316" t="str">
        <f>IFERROR(INDEX(Table10[Size],MATCH(INDEX(Enemies!$X:$X,MATCH('Enemy Waves'!R316,Enemies!$A:$A,0)),Table10[ID],0)),"")</f>
        <v/>
      </c>
      <c r="AB316" s="52" t="str">
        <f>IF(COUNTIF(S316:AA316,"M")&gt;2,"!!!","")&amp;IFERROR(INDEX('OLD Mission Enemy Waves'!A:A,MATCH('Enemy Waves'!A316,'OLD Mission Enemy Waves'!D:D,0)),"--")</f>
        <v>105</v>
      </c>
      <c r="AC316" s="204">
        <v>105</v>
      </c>
      <c r="AD316">
        <v>3</v>
      </c>
      <c r="AE316" t="s">
        <v>14</v>
      </c>
      <c r="AF316" s="205">
        <v>4531053</v>
      </c>
    </row>
    <row r="317" spans="1:32">
      <c r="A317" s="235">
        <v>4531054</v>
      </c>
      <c r="B317" s="1" t="str">
        <f t="shared" si="54"/>
        <v>2T_r1_Dark_Blade_e2, 3T_r2_Light_Zealot_e2, 3T_r2_Light_Zealot_e2, 3T_r2_Dark_Maiden_e2</v>
      </c>
      <c r="C317" s="60" t="str">
        <f t="shared" si="55"/>
        <v>4SMMS</v>
      </c>
      <c r="E317">
        <f>INDEX('OLD Mission Enemy Waves'!K:K,MATCH('Enemy Waves'!$A317,'OLD Mission Enemy Waves'!$D:$D,0))</f>
        <v>4</v>
      </c>
      <c r="F317">
        <f>INDEX('OLD Mission Enemy Waves'!L:L,MATCH('Enemy Waves'!$A317,'OLD Mission Enemy Waves'!$D:$D,0))</f>
        <v>5</v>
      </c>
      <c r="G317">
        <f>INDEX('OLD Mission Enemy Waves'!M:M,MATCH('Enemy Waves'!$A317,'OLD Mission Enemy Waves'!$D:$D,0))</f>
        <v>3</v>
      </c>
      <c r="H317">
        <f>INDEX('OLD Mission Enemy Waves'!N:N,MATCH('Enemy Waves'!$A317,'OLD Mission Enemy Waves'!$D:$D,0))</f>
        <v>4130</v>
      </c>
      <c r="I317">
        <f t="shared" si="56"/>
        <v>4</v>
      </c>
      <c r="J317" t="str">
        <f t="array" ref="J317">IFERROR(INDEX(ePool[Enemy ID],MATCH($G317&amp;INDEX($E317:$F317,1,INDEX(Table12[],MATCH($I317,Table12[eCount],0),MATCH(J$1,Table12[#Headers],0)))&amp;INDEX(eClassWave[],MATCH($H317,eClassWave[eClassWave],0),MATCH(J$1,eClassWave[#Headers],0)),ePool[Enemy Group ID]&amp;ePool[AffinityId]&amp;ePool[eClass],0)),"")</f>
        <v>2T_r1_Dark_Blade_e2</v>
      </c>
      <c r="K317" s="21" t="str">
        <f t="shared" si="57"/>
        <v xml:space="preserve">, </v>
      </c>
      <c r="L317" t="str">
        <f t="array" ref="L317">IFERROR(INDEX(ePool[Enemy ID],MATCH($G317&amp;INDEX($E317:$F317,1,INDEX(Table12[],MATCH($I317,Table12[eCount],0),MATCH(L$1,Table12[#Headers],0)))&amp;INDEX(eClassWave[],MATCH($H317,eClassWave[eClassWave],0),MATCH(L$1,eClassWave[#Headers],0)),ePool[Enemy Group ID]&amp;ePool[AffinityId]&amp;ePool[eClass],0)),"")</f>
        <v>3T_r2_Light_Zealot_e2</v>
      </c>
      <c r="M317" s="21" t="str">
        <f t="shared" si="58"/>
        <v xml:space="preserve">, </v>
      </c>
      <c r="N317" t="str">
        <f t="array" ref="N317">IFERROR(INDEX(ePool[Enemy ID],MATCH($G317&amp;INDEX($E317:$F317,1,INDEX(Table12[],MATCH($I317,Table12[eCount],0),MATCH(N$1,Table12[#Headers],0)))&amp;INDEX(eClassWave[],MATCH($H317,eClassWave[eClassWave],0),MATCH(N$1,eClassWave[#Headers],0)),ePool[Enemy Group ID]&amp;ePool[AffinityId]&amp;ePool[eClass],0)),"")</f>
        <v>3T_r2_Light_Zealot_e2</v>
      </c>
      <c r="O317" s="21" t="str">
        <f t="shared" si="59"/>
        <v xml:space="preserve">, </v>
      </c>
      <c r="P317" t="str">
        <f t="array" ref="P317">IFERROR(INDEX(ePool[Enemy ID],MATCH($G317&amp;INDEX($E317:$F317,1,INDEX(Table12[],MATCH($I317,Table12[eCount],0),MATCH(P$1,Table12[#Headers],0)))&amp;INDEX(eClassWave[],MATCH($H317,eClassWave[eClassWave],0),MATCH(P$1,eClassWave[#Headers],0)),ePool[Enemy Group ID]&amp;ePool[AffinityId]&amp;ePool[eClass],0)),"")</f>
        <v>3T_r2_Dark_Maiden_e2</v>
      </c>
      <c r="Q317" s="21" t="str">
        <f t="shared" si="60"/>
        <v/>
      </c>
      <c r="R317" t="str">
        <f t="array" ref="R317">IFERROR(INDEX(ePool[Enemy ID],MATCH($G317&amp;INDEX($E317:$F317,1,INDEX(Table12[],MATCH($I317,Table12[eCount],0),MATCH(R$1,Table12[#Headers],0)))&amp;INDEX(eClassWave[],MATCH($H317,eClassWave[eClassWave],0),MATCH(R$1,eClassWave[#Headers],0)),ePool[Enemy Group ID]&amp;ePool[AffinityId]&amp;ePool[eClass],0)),"")</f>
        <v/>
      </c>
      <c r="S317" t="str">
        <f>IFERROR(INDEX(Table10[Size],MATCH(INDEX(Enemies!$X:$X,MATCH('Enemy Waves'!J317,Enemies!$A:$A,0)),Table10[ID],0)),"")</f>
        <v>S</v>
      </c>
      <c r="U317" t="str">
        <f>IFERROR(INDEX(Table10[Size],MATCH(INDEX(Enemies!$X:$X,MATCH('Enemy Waves'!L317,Enemies!$A:$A,0)),Table10[ID],0)),"")</f>
        <v>M</v>
      </c>
      <c r="W317" t="str">
        <f>IFERROR(INDEX(Table10[Size],MATCH(INDEX(Enemies!$X:$X,MATCH('Enemy Waves'!N317,Enemies!$A:$A,0)),Table10[ID],0)),"")</f>
        <v>M</v>
      </c>
      <c r="Y317" t="str">
        <f>IFERROR(INDEX(Table10[Size],MATCH(INDEX(Enemies!$X:$X,MATCH('Enemy Waves'!P317,Enemies!$A:$A,0)),Table10[ID],0)),"")</f>
        <v>S</v>
      </c>
      <c r="AA317" t="str">
        <f>IFERROR(INDEX(Table10[Size],MATCH(INDEX(Enemies!$X:$X,MATCH('Enemy Waves'!R317,Enemies!$A:$A,0)),Table10[ID],0)),"")</f>
        <v/>
      </c>
      <c r="AB317" s="52" t="str">
        <f>IF(COUNTIF(S317:AA317,"M")&gt;2,"!!!","")&amp;IFERROR(INDEX('OLD Mission Enemy Waves'!A:A,MATCH('Enemy Waves'!A317,'OLD Mission Enemy Waves'!D:D,0)),"--")</f>
        <v>105</v>
      </c>
      <c r="AC317" s="204">
        <v>105</v>
      </c>
      <c r="AD317">
        <v>4</v>
      </c>
      <c r="AE317" t="s">
        <v>14</v>
      </c>
      <c r="AF317" s="205">
        <v>4531054</v>
      </c>
    </row>
    <row r="318" spans="1:32">
      <c r="A318" s="235">
        <v>4531061</v>
      </c>
      <c r="B318" s="1" t="str">
        <f t="shared" si="54"/>
        <v>4T_r1_Light_Telepath_e2, 2T_r1_Dark_Blade_e2, 4T_r1_Light_Telepath_e2, 2T_r1_Dark_Blade_e2, 4T_r1_Light_Telepath_e2</v>
      </c>
      <c r="C318" s="60" t="str">
        <f t="shared" si="55"/>
        <v>5SSSSS</v>
      </c>
      <c r="E318">
        <f>INDEX('OLD Mission Enemy Waves'!K:K,MATCH('Enemy Waves'!$A318,'OLD Mission Enemy Waves'!$D:$D,0))</f>
        <v>4</v>
      </c>
      <c r="F318">
        <f>INDEX('OLD Mission Enemy Waves'!L:L,MATCH('Enemy Waves'!$A318,'OLD Mission Enemy Waves'!$D:$D,0))</f>
        <v>5</v>
      </c>
      <c r="G318">
        <f>INDEX('OLD Mission Enemy Waves'!M:M,MATCH('Enemy Waves'!$A318,'OLD Mission Enemy Waves'!$D:$D,0))</f>
        <v>3</v>
      </c>
      <c r="H318">
        <f>INDEX('OLD Mission Enemy Waves'!N:N,MATCH('Enemy Waves'!$A318,'OLD Mission Enemy Waves'!$D:$D,0))</f>
        <v>5203</v>
      </c>
      <c r="I318">
        <f t="shared" si="56"/>
        <v>5</v>
      </c>
      <c r="J318" t="str">
        <f t="array" ref="J318">IFERROR(INDEX(ePool[Enemy ID],MATCH($G318&amp;INDEX($E318:$F318,1,INDEX(Table12[],MATCH($I318,Table12[eCount],0),MATCH(J$1,Table12[#Headers],0)))&amp;INDEX(eClassWave[],MATCH($H318,eClassWave[eClassWave],0),MATCH(J$1,eClassWave[#Headers],0)),ePool[Enemy Group ID]&amp;ePool[AffinityId]&amp;ePool[eClass],0)),"")</f>
        <v>4T_r1_Light_Telepath_e2</v>
      </c>
      <c r="K318" s="21" t="str">
        <f t="shared" si="57"/>
        <v xml:space="preserve">, </v>
      </c>
      <c r="L318" t="str">
        <f t="array" ref="L318">IFERROR(INDEX(ePool[Enemy ID],MATCH($G318&amp;INDEX($E318:$F318,1,INDEX(Table12[],MATCH($I318,Table12[eCount],0),MATCH(L$1,Table12[#Headers],0)))&amp;INDEX(eClassWave[],MATCH($H318,eClassWave[eClassWave],0),MATCH(L$1,eClassWave[#Headers],0)),ePool[Enemy Group ID]&amp;ePool[AffinityId]&amp;ePool[eClass],0)),"")</f>
        <v>2T_r1_Dark_Blade_e2</v>
      </c>
      <c r="M318" s="21" t="str">
        <f t="shared" si="58"/>
        <v xml:space="preserve">, </v>
      </c>
      <c r="N318" t="str">
        <f t="array" ref="N318">IFERROR(INDEX(ePool[Enemy ID],MATCH($G318&amp;INDEX($E318:$F318,1,INDEX(Table12[],MATCH($I318,Table12[eCount],0),MATCH(N$1,Table12[#Headers],0)))&amp;INDEX(eClassWave[],MATCH($H318,eClassWave[eClassWave],0),MATCH(N$1,eClassWave[#Headers],0)),ePool[Enemy Group ID]&amp;ePool[AffinityId]&amp;ePool[eClass],0)),"")</f>
        <v>4T_r1_Light_Telepath_e2</v>
      </c>
      <c r="O318" s="21" t="str">
        <f t="shared" si="59"/>
        <v xml:space="preserve">, </v>
      </c>
      <c r="P318" t="str">
        <f t="array" ref="P318">IFERROR(INDEX(ePool[Enemy ID],MATCH($G318&amp;INDEX($E318:$F318,1,INDEX(Table12[],MATCH($I318,Table12[eCount],0),MATCH(P$1,Table12[#Headers],0)))&amp;INDEX(eClassWave[],MATCH($H318,eClassWave[eClassWave],0),MATCH(P$1,eClassWave[#Headers],0)),ePool[Enemy Group ID]&amp;ePool[AffinityId]&amp;ePool[eClass],0)),"")</f>
        <v>2T_r1_Dark_Blade_e2</v>
      </c>
      <c r="Q318" s="21" t="str">
        <f t="shared" si="60"/>
        <v xml:space="preserve">, </v>
      </c>
      <c r="R318" t="str">
        <f t="array" ref="R318">IFERROR(INDEX(ePool[Enemy ID],MATCH($G318&amp;INDEX($E318:$F318,1,INDEX(Table12[],MATCH($I318,Table12[eCount],0),MATCH(R$1,Table12[#Headers],0)))&amp;INDEX(eClassWave[],MATCH($H318,eClassWave[eClassWave],0),MATCH(R$1,eClassWave[#Headers],0)),ePool[Enemy Group ID]&amp;ePool[AffinityId]&amp;ePool[eClass],0)),"")</f>
        <v>4T_r1_Light_Telepath_e2</v>
      </c>
      <c r="S318" t="str">
        <f>IFERROR(INDEX(Table10[Size],MATCH(INDEX(Enemies!$X:$X,MATCH('Enemy Waves'!J318,Enemies!$A:$A,0)),Table10[ID],0)),"")</f>
        <v>S</v>
      </c>
      <c r="U318" t="str">
        <f>IFERROR(INDEX(Table10[Size],MATCH(INDEX(Enemies!$X:$X,MATCH('Enemy Waves'!L318,Enemies!$A:$A,0)),Table10[ID],0)),"")</f>
        <v>S</v>
      </c>
      <c r="W318" t="str">
        <f>IFERROR(INDEX(Table10[Size],MATCH(INDEX(Enemies!$X:$X,MATCH('Enemy Waves'!N318,Enemies!$A:$A,0)),Table10[ID],0)),"")</f>
        <v>S</v>
      </c>
      <c r="Y318" t="str">
        <f>IFERROR(INDEX(Table10[Size],MATCH(INDEX(Enemies!$X:$X,MATCH('Enemy Waves'!P318,Enemies!$A:$A,0)),Table10[ID],0)),"")</f>
        <v>S</v>
      </c>
      <c r="AA318" t="str">
        <f>IFERROR(INDEX(Table10[Size],MATCH(INDEX(Enemies!$X:$X,MATCH('Enemy Waves'!R318,Enemies!$A:$A,0)),Table10[ID],0)),"")</f>
        <v>S</v>
      </c>
      <c r="AB318" s="52" t="str">
        <f>IF(COUNTIF(S318:AA318,"M")&gt;2,"!!!","")&amp;IFERROR(INDEX('OLD Mission Enemy Waves'!A:A,MATCH('Enemy Waves'!A318,'OLD Mission Enemy Waves'!D:D,0)),"--")</f>
        <v>106</v>
      </c>
      <c r="AC318" s="87">
        <v>106</v>
      </c>
      <c r="AD318">
        <v>1</v>
      </c>
      <c r="AE318" t="s">
        <v>14</v>
      </c>
      <c r="AF318" s="205">
        <v>4531061</v>
      </c>
    </row>
    <row r="319" spans="1:32">
      <c r="A319" s="235">
        <v>4531062</v>
      </c>
      <c r="B319" s="1" t="str">
        <f t="shared" si="54"/>
        <v>2T_r1_Light_Valkyrie_e2, 3T_r2_Light_Zealot_e2</v>
      </c>
      <c r="C319" s="60" t="str">
        <f t="shared" si="55"/>
        <v>2MM</v>
      </c>
      <c r="E319">
        <f>INDEX('OLD Mission Enemy Waves'!K:K,MATCH('Enemy Waves'!$A319,'OLD Mission Enemy Waves'!$D:$D,0))</f>
        <v>4</v>
      </c>
      <c r="F319">
        <f>INDEX('OLD Mission Enemy Waves'!L:L,MATCH('Enemy Waves'!$A319,'OLD Mission Enemy Waves'!$D:$D,0))</f>
        <v>5</v>
      </c>
      <c r="G319">
        <f>INDEX('OLD Mission Enemy Waves'!M:M,MATCH('Enemy Waves'!$A319,'OLD Mission Enemy Waves'!$D:$D,0))</f>
        <v>3</v>
      </c>
      <c r="H319">
        <f>INDEX('OLD Mission Enemy Waves'!N:N,MATCH('Enemy Waves'!$A319,'OLD Mission Enemy Waves'!$D:$D,0))</f>
        <v>2110</v>
      </c>
      <c r="I319">
        <f t="shared" si="56"/>
        <v>2</v>
      </c>
      <c r="J319" t="str">
        <f t="array" ref="J319">IFERROR(INDEX(ePool[Enemy ID],MATCH($G319&amp;INDEX($E319:$F319,1,INDEX(Table12[],MATCH($I319,Table12[eCount],0),MATCH(J$1,Table12[#Headers],0)))&amp;INDEX(eClassWave[],MATCH($H319,eClassWave[eClassWave],0),MATCH(J$1,eClassWave[#Headers],0)),ePool[Enemy Group ID]&amp;ePool[AffinityId]&amp;ePool[eClass],0)),"")</f>
        <v>2T_r1_Light_Valkyrie_e2</v>
      </c>
      <c r="K319" s="21" t="str">
        <f t="shared" si="57"/>
        <v xml:space="preserve">, </v>
      </c>
      <c r="L319" t="str">
        <f t="array" ref="L319">IFERROR(INDEX(ePool[Enemy ID],MATCH($G319&amp;INDEX($E319:$F319,1,INDEX(Table12[],MATCH($I319,Table12[eCount],0),MATCH(L$1,Table12[#Headers],0)))&amp;INDEX(eClassWave[],MATCH($H319,eClassWave[eClassWave],0),MATCH(L$1,eClassWave[#Headers],0)),ePool[Enemy Group ID]&amp;ePool[AffinityId]&amp;ePool[eClass],0)),"")</f>
        <v>3T_r2_Light_Zealot_e2</v>
      </c>
      <c r="M319" s="21" t="str">
        <f t="shared" si="58"/>
        <v/>
      </c>
      <c r="N319" t="str">
        <f t="array" ref="N319">IFERROR(INDEX(ePool[Enemy ID],MATCH($G319&amp;INDEX($E319:$F319,1,INDEX(Table12[],MATCH($I319,Table12[eCount],0),MATCH(N$1,Table12[#Headers],0)))&amp;INDEX(eClassWave[],MATCH($H319,eClassWave[eClassWave],0),MATCH(N$1,eClassWave[#Headers],0)),ePool[Enemy Group ID]&amp;ePool[AffinityId]&amp;ePool[eClass],0)),"")</f>
        <v/>
      </c>
      <c r="O319" s="21" t="str">
        <f t="shared" si="59"/>
        <v/>
      </c>
      <c r="P319" t="str">
        <f t="array" ref="P319">IFERROR(INDEX(ePool[Enemy ID],MATCH($G319&amp;INDEX($E319:$F319,1,INDEX(Table12[],MATCH($I319,Table12[eCount],0),MATCH(P$1,Table12[#Headers],0)))&amp;INDEX(eClassWave[],MATCH($H319,eClassWave[eClassWave],0),MATCH(P$1,eClassWave[#Headers],0)),ePool[Enemy Group ID]&amp;ePool[AffinityId]&amp;ePool[eClass],0)),"")</f>
        <v/>
      </c>
      <c r="Q319" s="21" t="str">
        <f t="shared" si="60"/>
        <v/>
      </c>
      <c r="R319" t="str">
        <f t="array" ref="R319">IFERROR(INDEX(ePool[Enemy ID],MATCH($G319&amp;INDEX($E319:$F319,1,INDEX(Table12[],MATCH($I319,Table12[eCount],0),MATCH(R$1,Table12[#Headers],0)))&amp;INDEX(eClassWave[],MATCH($H319,eClassWave[eClassWave],0),MATCH(R$1,eClassWave[#Headers],0)),ePool[Enemy Group ID]&amp;ePool[AffinityId]&amp;ePool[eClass],0)),"")</f>
        <v/>
      </c>
      <c r="S319" t="str">
        <f>IFERROR(INDEX(Table10[Size],MATCH(INDEX(Enemies!$X:$X,MATCH('Enemy Waves'!J319,Enemies!$A:$A,0)),Table10[ID],0)),"")</f>
        <v>M</v>
      </c>
      <c r="U319" t="str">
        <f>IFERROR(INDEX(Table10[Size],MATCH(INDEX(Enemies!$X:$X,MATCH('Enemy Waves'!L319,Enemies!$A:$A,0)),Table10[ID],0)),"")</f>
        <v>M</v>
      </c>
      <c r="W319" t="str">
        <f>IFERROR(INDEX(Table10[Size],MATCH(INDEX(Enemies!$X:$X,MATCH('Enemy Waves'!N319,Enemies!$A:$A,0)),Table10[ID],0)),"")</f>
        <v/>
      </c>
      <c r="Y319" t="str">
        <f>IFERROR(INDEX(Table10[Size],MATCH(INDEX(Enemies!$X:$X,MATCH('Enemy Waves'!P319,Enemies!$A:$A,0)),Table10[ID],0)),"")</f>
        <v/>
      </c>
      <c r="AA319" t="str">
        <f>IFERROR(INDEX(Table10[Size],MATCH(INDEX(Enemies!$X:$X,MATCH('Enemy Waves'!R319,Enemies!$A:$A,0)),Table10[ID],0)),"")</f>
        <v/>
      </c>
      <c r="AB319" s="52" t="str">
        <f>IF(COUNTIF(S319:AA319,"M")&gt;2,"!!!","")&amp;IFERROR(INDEX('OLD Mission Enemy Waves'!A:A,MATCH('Enemy Waves'!A319,'OLD Mission Enemy Waves'!D:D,0)),"--")</f>
        <v>106</v>
      </c>
      <c r="AC319" s="204">
        <v>106</v>
      </c>
      <c r="AD319">
        <v>2</v>
      </c>
      <c r="AE319" t="s">
        <v>14</v>
      </c>
      <c r="AF319" s="205">
        <v>4531062</v>
      </c>
    </row>
    <row r="320" spans="1:32">
      <c r="A320" s="235">
        <v>4531063</v>
      </c>
      <c r="B320" s="1" t="str">
        <f t="shared" si="54"/>
        <v>4T_r1_Dark_SoulGuardian_e2, 4T_r1_Light_Telepath_e2, 4T_r1_Dark_SoulGuardian_e2</v>
      </c>
      <c r="C320" s="60" t="str">
        <f t="shared" si="55"/>
        <v>3SSS</v>
      </c>
      <c r="E320">
        <f>INDEX('OLD Mission Enemy Waves'!K:K,MATCH('Enemy Waves'!$A320,'OLD Mission Enemy Waves'!$D:$D,0))</f>
        <v>4</v>
      </c>
      <c r="F320">
        <f>INDEX('OLD Mission Enemy Waves'!L:L,MATCH('Enemy Waves'!$A320,'OLD Mission Enemy Waves'!$D:$D,0))</f>
        <v>5</v>
      </c>
      <c r="G320">
        <f>INDEX('OLD Mission Enemy Waves'!M:M,MATCH('Enemy Waves'!$A320,'OLD Mission Enemy Waves'!$D:$D,0))</f>
        <v>3</v>
      </c>
      <c r="H320">
        <f>INDEX('OLD Mission Enemy Waves'!N:N,MATCH('Enemy Waves'!$A320,'OLD Mission Enemy Waves'!$D:$D,0))</f>
        <v>3003</v>
      </c>
      <c r="I320">
        <f t="shared" si="56"/>
        <v>3</v>
      </c>
      <c r="J320" t="str">
        <f t="array" ref="J320">IFERROR(INDEX(ePool[Enemy ID],MATCH($G320&amp;INDEX($E320:$F320,1,INDEX(Table12[],MATCH($I320,Table12[eCount],0),MATCH(J$1,Table12[#Headers],0)))&amp;INDEX(eClassWave[],MATCH($H320,eClassWave[eClassWave],0),MATCH(J$1,eClassWave[#Headers],0)),ePool[Enemy Group ID]&amp;ePool[AffinityId]&amp;ePool[eClass],0)),"")</f>
        <v>4T_r1_Dark_SoulGuardian_e2</v>
      </c>
      <c r="K320" s="21" t="str">
        <f t="shared" si="57"/>
        <v xml:space="preserve">, </v>
      </c>
      <c r="L320" t="str">
        <f t="array" ref="L320">IFERROR(INDEX(ePool[Enemy ID],MATCH($G320&amp;INDEX($E320:$F320,1,INDEX(Table12[],MATCH($I320,Table12[eCount],0),MATCH(L$1,Table12[#Headers],0)))&amp;INDEX(eClassWave[],MATCH($H320,eClassWave[eClassWave],0),MATCH(L$1,eClassWave[#Headers],0)),ePool[Enemy Group ID]&amp;ePool[AffinityId]&amp;ePool[eClass],0)),"")</f>
        <v>4T_r1_Light_Telepath_e2</v>
      </c>
      <c r="M320" s="21" t="str">
        <f t="shared" si="58"/>
        <v xml:space="preserve">, </v>
      </c>
      <c r="N320" t="str">
        <f t="array" ref="N320">IFERROR(INDEX(ePool[Enemy ID],MATCH($G320&amp;INDEX($E320:$F320,1,INDEX(Table12[],MATCH($I320,Table12[eCount],0),MATCH(N$1,Table12[#Headers],0)))&amp;INDEX(eClassWave[],MATCH($H320,eClassWave[eClassWave],0),MATCH(N$1,eClassWave[#Headers],0)),ePool[Enemy Group ID]&amp;ePool[AffinityId]&amp;ePool[eClass],0)),"")</f>
        <v>4T_r1_Dark_SoulGuardian_e2</v>
      </c>
      <c r="O320" s="21" t="str">
        <f t="shared" si="59"/>
        <v/>
      </c>
      <c r="P320" t="str">
        <f t="array" ref="P320">IFERROR(INDEX(ePool[Enemy ID],MATCH($G320&amp;INDEX($E320:$F320,1,INDEX(Table12[],MATCH($I320,Table12[eCount],0),MATCH(P$1,Table12[#Headers],0)))&amp;INDEX(eClassWave[],MATCH($H320,eClassWave[eClassWave],0),MATCH(P$1,eClassWave[#Headers],0)),ePool[Enemy Group ID]&amp;ePool[AffinityId]&amp;ePool[eClass],0)),"")</f>
        <v/>
      </c>
      <c r="Q320" s="21" t="str">
        <f t="shared" si="60"/>
        <v/>
      </c>
      <c r="R320" t="str">
        <f t="array" ref="R320">IFERROR(INDEX(ePool[Enemy ID],MATCH($G320&amp;INDEX($E320:$F320,1,INDEX(Table12[],MATCH($I320,Table12[eCount],0),MATCH(R$1,Table12[#Headers],0)))&amp;INDEX(eClassWave[],MATCH($H320,eClassWave[eClassWave],0),MATCH(R$1,eClassWave[#Headers],0)),ePool[Enemy Group ID]&amp;ePool[AffinityId]&amp;ePool[eClass],0)),"")</f>
        <v/>
      </c>
      <c r="S320" t="str">
        <f>IFERROR(INDEX(Table10[Size],MATCH(INDEX(Enemies!$X:$X,MATCH('Enemy Waves'!J320,Enemies!$A:$A,0)),Table10[ID],0)),"")</f>
        <v>S</v>
      </c>
      <c r="U320" t="str">
        <f>IFERROR(INDEX(Table10[Size],MATCH(INDEX(Enemies!$X:$X,MATCH('Enemy Waves'!L320,Enemies!$A:$A,0)),Table10[ID],0)),"")</f>
        <v>S</v>
      </c>
      <c r="W320" t="str">
        <f>IFERROR(INDEX(Table10[Size],MATCH(INDEX(Enemies!$X:$X,MATCH('Enemy Waves'!N320,Enemies!$A:$A,0)),Table10[ID],0)),"")</f>
        <v>S</v>
      </c>
      <c r="Y320" t="str">
        <f>IFERROR(INDEX(Table10[Size],MATCH(INDEX(Enemies!$X:$X,MATCH('Enemy Waves'!P320,Enemies!$A:$A,0)),Table10[ID],0)),"")</f>
        <v/>
      </c>
      <c r="AA320" t="str">
        <f>IFERROR(INDEX(Table10[Size],MATCH(INDEX(Enemies!$X:$X,MATCH('Enemy Waves'!R320,Enemies!$A:$A,0)),Table10[ID],0)),"")</f>
        <v/>
      </c>
      <c r="AB320" s="52" t="str">
        <f>IF(COUNTIF(S320:AA320,"M")&gt;2,"!!!","")&amp;IFERROR(INDEX('OLD Mission Enemy Waves'!A:A,MATCH('Enemy Waves'!A320,'OLD Mission Enemy Waves'!D:D,0)),"--")</f>
        <v>106</v>
      </c>
      <c r="AC320" s="204">
        <v>106</v>
      </c>
      <c r="AD320">
        <v>3</v>
      </c>
      <c r="AE320" t="s">
        <v>14</v>
      </c>
      <c r="AF320" s="205">
        <v>4531063</v>
      </c>
    </row>
    <row r="321" spans="1:32">
      <c r="A321" s="235">
        <v>4531064</v>
      </c>
      <c r="B321" s="1" t="str">
        <f t="shared" si="54"/>
        <v>2T_r1_Dark_Blade_e2, 4T_r1_Light_Telepath_e2, 2T_r1_Light_Valkyrie_e2, 2T_r1_Dark_Blade_e2</v>
      </c>
      <c r="C321" s="60" t="str">
        <f t="shared" si="55"/>
        <v>4SSMS</v>
      </c>
      <c r="E321">
        <f>INDEX('OLD Mission Enemy Waves'!K:K,MATCH('Enemy Waves'!$A321,'OLD Mission Enemy Waves'!$D:$D,0))</f>
        <v>4</v>
      </c>
      <c r="F321">
        <f>INDEX('OLD Mission Enemy Waves'!L:L,MATCH('Enemy Waves'!$A321,'OLD Mission Enemy Waves'!$D:$D,0))</f>
        <v>5</v>
      </c>
      <c r="G321">
        <f>INDEX('OLD Mission Enemy Waves'!M:M,MATCH('Enemy Waves'!$A321,'OLD Mission Enemy Waves'!$D:$D,0))</f>
        <v>3</v>
      </c>
      <c r="H321">
        <f>INDEX('OLD Mission Enemy Waves'!N:N,MATCH('Enemy Waves'!$A321,'OLD Mission Enemy Waves'!$D:$D,0))</f>
        <v>4301</v>
      </c>
      <c r="I321">
        <f t="shared" si="56"/>
        <v>4</v>
      </c>
      <c r="J321" t="str">
        <f t="array" ref="J321">IFERROR(INDEX(ePool[Enemy ID],MATCH($G321&amp;INDEX($E321:$F321,1,INDEX(Table12[],MATCH($I321,Table12[eCount],0),MATCH(J$1,Table12[#Headers],0)))&amp;INDEX(eClassWave[],MATCH($H321,eClassWave[eClassWave],0),MATCH(J$1,eClassWave[#Headers],0)),ePool[Enemy Group ID]&amp;ePool[AffinityId]&amp;ePool[eClass],0)),"")</f>
        <v>2T_r1_Dark_Blade_e2</v>
      </c>
      <c r="K321" s="21" t="str">
        <f t="shared" si="57"/>
        <v xml:space="preserve">, </v>
      </c>
      <c r="L321" t="str">
        <f t="array" ref="L321">IFERROR(INDEX(ePool[Enemy ID],MATCH($G321&amp;INDEX($E321:$F321,1,INDEX(Table12[],MATCH($I321,Table12[eCount],0),MATCH(L$1,Table12[#Headers],0)))&amp;INDEX(eClassWave[],MATCH($H321,eClassWave[eClassWave],0),MATCH(L$1,eClassWave[#Headers],0)),ePool[Enemy Group ID]&amp;ePool[AffinityId]&amp;ePool[eClass],0)),"")</f>
        <v>4T_r1_Light_Telepath_e2</v>
      </c>
      <c r="M321" s="21" t="str">
        <f t="shared" si="58"/>
        <v xml:space="preserve">, </v>
      </c>
      <c r="N321" t="str">
        <f t="array" ref="N321">IFERROR(INDEX(ePool[Enemy ID],MATCH($G321&amp;INDEX($E321:$F321,1,INDEX(Table12[],MATCH($I321,Table12[eCount],0),MATCH(N$1,Table12[#Headers],0)))&amp;INDEX(eClassWave[],MATCH($H321,eClassWave[eClassWave],0),MATCH(N$1,eClassWave[#Headers],0)),ePool[Enemy Group ID]&amp;ePool[AffinityId]&amp;ePool[eClass],0)),"")</f>
        <v>2T_r1_Light_Valkyrie_e2</v>
      </c>
      <c r="O321" s="21" t="str">
        <f t="shared" si="59"/>
        <v xml:space="preserve">, </v>
      </c>
      <c r="P321" t="str">
        <f t="array" ref="P321">IFERROR(INDEX(ePool[Enemy ID],MATCH($G321&amp;INDEX($E321:$F321,1,INDEX(Table12[],MATCH($I321,Table12[eCount],0),MATCH(P$1,Table12[#Headers],0)))&amp;INDEX(eClassWave[],MATCH($H321,eClassWave[eClassWave],0),MATCH(P$1,eClassWave[#Headers],0)),ePool[Enemy Group ID]&amp;ePool[AffinityId]&amp;ePool[eClass],0)),"")</f>
        <v>2T_r1_Dark_Blade_e2</v>
      </c>
      <c r="Q321" s="21" t="str">
        <f t="shared" si="60"/>
        <v/>
      </c>
      <c r="R321" t="str">
        <f t="array" ref="R321">IFERROR(INDEX(ePool[Enemy ID],MATCH($G321&amp;INDEX($E321:$F321,1,INDEX(Table12[],MATCH($I321,Table12[eCount],0),MATCH(R$1,Table12[#Headers],0)))&amp;INDEX(eClassWave[],MATCH($H321,eClassWave[eClassWave],0),MATCH(R$1,eClassWave[#Headers],0)),ePool[Enemy Group ID]&amp;ePool[AffinityId]&amp;ePool[eClass],0)),"")</f>
        <v/>
      </c>
      <c r="S321" t="str">
        <f>IFERROR(INDEX(Table10[Size],MATCH(INDEX(Enemies!$X:$X,MATCH('Enemy Waves'!J321,Enemies!$A:$A,0)),Table10[ID],0)),"")</f>
        <v>S</v>
      </c>
      <c r="U321" t="str">
        <f>IFERROR(INDEX(Table10[Size],MATCH(INDEX(Enemies!$X:$X,MATCH('Enemy Waves'!L321,Enemies!$A:$A,0)),Table10[ID],0)),"")</f>
        <v>S</v>
      </c>
      <c r="W321" t="str">
        <f>IFERROR(INDEX(Table10[Size],MATCH(INDEX(Enemies!$X:$X,MATCH('Enemy Waves'!N321,Enemies!$A:$A,0)),Table10[ID],0)),"")</f>
        <v>M</v>
      </c>
      <c r="Y321" t="str">
        <f>IFERROR(INDEX(Table10[Size],MATCH(INDEX(Enemies!$X:$X,MATCH('Enemy Waves'!P321,Enemies!$A:$A,0)),Table10[ID],0)),"")</f>
        <v>S</v>
      </c>
      <c r="AA321" t="str">
        <f>IFERROR(INDEX(Table10[Size],MATCH(INDEX(Enemies!$X:$X,MATCH('Enemy Waves'!R321,Enemies!$A:$A,0)),Table10[ID],0)),"")</f>
        <v/>
      </c>
      <c r="AB321" s="52" t="str">
        <f>IF(COUNTIF(S321:AA321,"M")&gt;2,"!!!","")&amp;IFERROR(INDEX('OLD Mission Enemy Waves'!A:A,MATCH('Enemy Waves'!A321,'OLD Mission Enemy Waves'!D:D,0)),"--")</f>
        <v>106</v>
      </c>
      <c r="AC321" s="204">
        <v>106</v>
      </c>
      <c r="AD321">
        <v>4</v>
      </c>
      <c r="AE321" t="s">
        <v>14</v>
      </c>
      <c r="AF321" s="205">
        <v>4531064</v>
      </c>
    </row>
    <row r="322" spans="1:32">
      <c r="A322" s="235">
        <v>3131071</v>
      </c>
      <c r="B322" s="1" t="str">
        <f t="shared" si="54"/>
        <v>4T_r1_Fire_Sorceress_e2, 3T_r2_Water_Wizard_e2, 4T_r1_Fire_Sorceress_e2</v>
      </c>
      <c r="C322" s="60" t="str">
        <f t="shared" si="55"/>
        <v>3SSS</v>
      </c>
      <c r="E322">
        <f>INDEX('OLD Mission Enemy Waves'!K:K,MATCH('Enemy Waves'!$A322,'OLD Mission Enemy Waves'!$D:$D,0))</f>
        <v>3</v>
      </c>
      <c r="F322">
        <f>INDEX('OLD Mission Enemy Waves'!L:L,MATCH('Enemy Waves'!$A322,'OLD Mission Enemy Waves'!$D:$D,0))</f>
        <v>1</v>
      </c>
      <c r="G322">
        <f>INDEX('OLD Mission Enemy Waves'!M:M,MATCH('Enemy Waves'!$A322,'OLD Mission Enemy Waves'!$D:$D,0))</f>
        <v>3</v>
      </c>
      <c r="H322">
        <f>INDEX('OLD Mission Enemy Waves'!N:N,MATCH('Enemy Waves'!$A322,'OLD Mission Enemy Waves'!$D:$D,0))</f>
        <v>3012</v>
      </c>
      <c r="I322">
        <f t="shared" si="56"/>
        <v>3</v>
      </c>
      <c r="J322" t="str">
        <f t="array" ref="J322">IFERROR(INDEX(ePool[Enemy ID],MATCH($G322&amp;INDEX($E322:$F322,1,INDEX(Table12[],MATCH($I322,Table12[eCount],0),MATCH(J$1,Table12[#Headers],0)))&amp;INDEX(eClassWave[],MATCH($H322,eClassWave[eClassWave],0),MATCH(J$1,eClassWave[#Headers],0)),ePool[Enemy Group ID]&amp;ePool[AffinityId]&amp;ePool[eClass],0)),"")</f>
        <v>4T_r1_Fire_Sorceress_e2</v>
      </c>
      <c r="K322" s="21" t="str">
        <f t="shared" si="57"/>
        <v xml:space="preserve">, </v>
      </c>
      <c r="L322" t="str">
        <f t="array" ref="L322">IFERROR(INDEX(ePool[Enemy ID],MATCH($G322&amp;INDEX($E322:$F322,1,INDEX(Table12[],MATCH($I322,Table12[eCount],0),MATCH(L$1,Table12[#Headers],0)))&amp;INDEX(eClassWave[],MATCH($H322,eClassWave[eClassWave],0),MATCH(L$1,eClassWave[#Headers],0)),ePool[Enemy Group ID]&amp;ePool[AffinityId]&amp;ePool[eClass],0)),"")</f>
        <v>3T_r2_Water_Wizard_e2</v>
      </c>
      <c r="M322" s="21" t="str">
        <f t="shared" si="58"/>
        <v xml:space="preserve">, </v>
      </c>
      <c r="N322" t="str">
        <f t="array" ref="N322">IFERROR(INDEX(ePool[Enemy ID],MATCH($G322&amp;INDEX($E322:$F322,1,INDEX(Table12[],MATCH($I322,Table12[eCount],0),MATCH(N$1,Table12[#Headers],0)))&amp;INDEX(eClassWave[],MATCH($H322,eClassWave[eClassWave],0),MATCH(N$1,eClassWave[#Headers],0)),ePool[Enemy Group ID]&amp;ePool[AffinityId]&amp;ePool[eClass],0)),"")</f>
        <v>4T_r1_Fire_Sorceress_e2</v>
      </c>
      <c r="O322" s="21" t="str">
        <f t="shared" si="59"/>
        <v/>
      </c>
      <c r="P322" t="str">
        <f t="array" ref="P322">IFERROR(INDEX(ePool[Enemy ID],MATCH($G322&amp;INDEX($E322:$F322,1,INDEX(Table12[],MATCH($I322,Table12[eCount],0),MATCH(P$1,Table12[#Headers],0)))&amp;INDEX(eClassWave[],MATCH($H322,eClassWave[eClassWave],0),MATCH(P$1,eClassWave[#Headers],0)),ePool[Enemy Group ID]&amp;ePool[AffinityId]&amp;ePool[eClass],0)),"")</f>
        <v/>
      </c>
      <c r="Q322" s="21" t="str">
        <f t="shared" si="60"/>
        <v/>
      </c>
      <c r="R322" t="str">
        <f t="array" ref="R322">IFERROR(INDEX(ePool[Enemy ID],MATCH($G322&amp;INDEX($E322:$F322,1,INDEX(Table12[],MATCH($I322,Table12[eCount],0),MATCH(R$1,Table12[#Headers],0)))&amp;INDEX(eClassWave[],MATCH($H322,eClassWave[eClassWave],0),MATCH(R$1,eClassWave[#Headers],0)),ePool[Enemy Group ID]&amp;ePool[AffinityId]&amp;ePool[eClass],0)),"")</f>
        <v/>
      </c>
      <c r="S322" t="str">
        <f>IFERROR(INDEX(Table10[Size],MATCH(INDEX(Enemies!$X:$X,MATCH('Enemy Waves'!J322,Enemies!$A:$A,0)),Table10[ID],0)),"")</f>
        <v>S</v>
      </c>
      <c r="U322" t="str">
        <f>IFERROR(INDEX(Table10[Size],MATCH(INDEX(Enemies!$X:$X,MATCH('Enemy Waves'!L322,Enemies!$A:$A,0)),Table10[ID],0)),"")</f>
        <v>S</v>
      </c>
      <c r="W322" t="str">
        <f>IFERROR(INDEX(Table10[Size],MATCH(INDEX(Enemies!$X:$X,MATCH('Enemy Waves'!N322,Enemies!$A:$A,0)),Table10[ID],0)),"")</f>
        <v>S</v>
      </c>
      <c r="Y322" t="str">
        <f>IFERROR(INDEX(Table10[Size],MATCH(INDEX(Enemies!$X:$X,MATCH('Enemy Waves'!P322,Enemies!$A:$A,0)),Table10[ID],0)),"")</f>
        <v/>
      </c>
      <c r="AA322" t="str">
        <f>IFERROR(INDEX(Table10[Size],MATCH(INDEX(Enemies!$X:$X,MATCH('Enemy Waves'!R322,Enemies!$A:$A,0)),Table10[ID],0)),"")</f>
        <v/>
      </c>
      <c r="AB322" s="52" t="str">
        <f>IF(COUNTIF(S322:AA322,"M")&gt;2,"!!!","")&amp;IFERROR(INDEX('OLD Mission Enemy Waves'!A:A,MATCH('Enemy Waves'!A322,'OLD Mission Enemy Waves'!D:D,0)),"--")</f>
        <v>107</v>
      </c>
      <c r="AC322" s="87">
        <v>107</v>
      </c>
      <c r="AD322">
        <v>1</v>
      </c>
      <c r="AE322" t="s">
        <v>14</v>
      </c>
      <c r="AF322" s="205">
        <v>3131071</v>
      </c>
    </row>
    <row r="323" spans="1:32">
      <c r="A323" s="235">
        <v>3131072</v>
      </c>
      <c r="B323" s="1" t="str">
        <f t="shared" si="54"/>
        <v>3T_r2_Fire_EmberMage_e2, 3T_r2_Water_Wizard_e2, 3T_r2_Fire_EmberMage_e2</v>
      </c>
      <c r="C323" s="60" t="str">
        <f t="shared" si="55"/>
        <v>3SSS</v>
      </c>
      <c r="E323">
        <f>INDEX('OLD Mission Enemy Waves'!K:K,MATCH('Enemy Waves'!$A323,'OLD Mission Enemy Waves'!$D:$D,0))</f>
        <v>3</v>
      </c>
      <c r="F323">
        <f>INDEX('OLD Mission Enemy Waves'!L:L,MATCH('Enemy Waves'!$A323,'OLD Mission Enemy Waves'!$D:$D,0))</f>
        <v>1</v>
      </c>
      <c r="G323">
        <f>INDEX('OLD Mission Enemy Waves'!M:M,MATCH('Enemy Waves'!$A323,'OLD Mission Enemy Waves'!$D:$D,0))</f>
        <v>3</v>
      </c>
      <c r="H323">
        <f>INDEX('OLD Mission Enemy Waves'!N:N,MATCH('Enemy Waves'!$A323,'OLD Mission Enemy Waves'!$D:$D,0))</f>
        <v>3030</v>
      </c>
      <c r="I323">
        <f t="shared" si="56"/>
        <v>3</v>
      </c>
      <c r="J323" t="str">
        <f t="array" ref="J323">IFERROR(INDEX(ePool[Enemy ID],MATCH($G323&amp;INDEX($E323:$F323,1,INDEX(Table12[],MATCH($I323,Table12[eCount],0),MATCH(J$1,Table12[#Headers],0)))&amp;INDEX(eClassWave[],MATCH($H323,eClassWave[eClassWave],0),MATCH(J$1,eClassWave[#Headers],0)),ePool[Enemy Group ID]&amp;ePool[AffinityId]&amp;ePool[eClass],0)),"")</f>
        <v>3T_r2_Fire_EmberMage_e2</v>
      </c>
      <c r="K323" s="21" t="str">
        <f t="shared" si="57"/>
        <v xml:space="preserve">, </v>
      </c>
      <c r="L323" t="str">
        <f t="array" ref="L323">IFERROR(INDEX(ePool[Enemy ID],MATCH($G323&amp;INDEX($E323:$F323,1,INDEX(Table12[],MATCH($I323,Table12[eCount],0),MATCH(L$1,Table12[#Headers],0)))&amp;INDEX(eClassWave[],MATCH($H323,eClassWave[eClassWave],0),MATCH(L$1,eClassWave[#Headers],0)),ePool[Enemy Group ID]&amp;ePool[AffinityId]&amp;ePool[eClass],0)),"")</f>
        <v>3T_r2_Water_Wizard_e2</v>
      </c>
      <c r="M323" s="21" t="str">
        <f t="shared" si="58"/>
        <v xml:space="preserve">, </v>
      </c>
      <c r="N323" t="str">
        <f t="array" ref="N323">IFERROR(INDEX(ePool[Enemy ID],MATCH($G323&amp;INDEX($E323:$F323,1,INDEX(Table12[],MATCH($I323,Table12[eCount],0),MATCH(N$1,Table12[#Headers],0)))&amp;INDEX(eClassWave[],MATCH($H323,eClassWave[eClassWave],0),MATCH(N$1,eClassWave[#Headers],0)),ePool[Enemy Group ID]&amp;ePool[AffinityId]&amp;ePool[eClass],0)),"")</f>
        <v>3T_r2_Fire_EmberMage_e2</v>
      </c>
      <c r="O323" s="21" t="str">
        <f t="shared" si="59"/>
        <v/>
      </c>
      <c r="P323" t="str">
        <f t="array" ref="P323">IFERROR(INDEX(ePool[Enemy ID],MATCH($G323&amp;INDEX($E323:$F323,1,INDEX(Table12[],MATCH($I323,Table12[eCount],0),MATCH(P$1,Table12[#Headers],0)))&amp;INDEX(eClassWave[],MATCH($H323,eClassWave[eClassWave],0),MATCH(P$1,eClassWave[#Headers],0)),ePool[Enemy Group ID]&amp;ePool[AffinityId]&amp;ePool[eClass],0)),"")</f>
        <v/>
      </c>
      <c r="Q323" s="21" t="str">
        <f t="shared" si="60"/>
        <v/>
      </c>
      <c r="R323" t="str">
        <f t="array" ref="R323">IFERROR(INDEX(ePool[Enemy ID],MATCH($G323&amp;INDEX($E323:$F323,1,INDEX(Table12[],MATCH($I323,Table12[eCount],0),MATCH(R$1,Table12[#Headers],0)))&amp;INDEX(eClassWave[],MATCH($H323,eClassWave[eClassWave],0),MATCH(R$1,eClassWave[#Headers],0)),ePool[Enemy Group ID]&amp;ePool[AffinityId]&amp;ePool[eClass],0)),"")</f>
        <v/>
      </c>
      <c r="S323" t="str">
        <f>IFERROR(INDEX(Table10[Size],MATCH(INDEX(Enemies!$X:$X,MATCH('Enemy Waves'!J323,Enemies!$A:$A,0)),Table10[ID],0)),"")</f>
        <v>S</v>
      </c>
      <c r="U323" t="str">
        <f>IFERROR(INDEX(Table10[Size],MATCH(INDEX(Enemies!$X:$X,MATCH('Enemy Waves'!L323,Enemies!$A:$A,0)),Table10[ID],0)),"")</f>
        <v>S</v>
      </c>
      <c r="W323" t="str">
        <f>IFERROR(INDEX(Table10[Size],MATCH(INDEX(Enemies!$X:$X,MATCH('Enemy Waves'!N323,Enemies!$A:$A,0)),Table10[ID],0)),"")</f>
        <v>S</v>
      </c>
      <c r="Y323" t="str">
        <f>IFERROR(INDEX(Table10[Size],MATCH(INDEX(Enemies!$X:$X,MATCH('Enemy Waves'!P323,Enemies!$A:$A,0)),Table10[ID],0)),"")</f>
        <v/>
      </c>
      <c r="AA323" t="str">
        <f>IFERROR(INDEX(Table10[Size],MATCH(INDEX(Enemies!$X:$X,MATCH('Enemy Waves'!R323,Enemies!$A:$A,0)),Table10[ID],0)),"")</f>
        <v/>
      </c>
      <c r="AB323" s="52" t="str">
        <f>IF(COUNTIF(S323:AA323,"M")&gt;2,"!!!","")&amp;IFERROR(INDEX('OLD Mission Enemy Waves'!A:A,MATCH('Enemy Waves'!A323,'OLD Mission Enemy Waves'!D:D,0)),"--")</f>
        <v>107</v>
      </c>
      <c r="AC323" s="204">
        <v>107</v>
      </c>
      <c r="AD323">
        <v>2</v>
      </c>
      <c r="AE323" t="s">
        <v>14</v>
      </c>
      <c r="AF323" s="205">
        <v>3131072</v>
      </c>
    </row>
    <row r="324" spans="1:32">
      <c r="A324" s="235">
        <v>3131073</v>
      </c>
      <c r="B324" s="1" t="str">
        <f t="shared" si="54"/>
        <v>3T_r2_Fire_EmberMage_e2, 3T_r2_Water_Wizard_e2, 3T_r2_Fire_EmberMage_e2</v>
      </c>
      <c r="C324" s="60" t="str">
        <f t="shared" si="55"/>
        <v>3SSS</v>
      </c>
      <c r="E324">
        <f>INDEX('OLD Mission Enemy Waves'!K:K,MATCH('Enemy Waves'!$A324,'OLD Mission Enemy Waves'!$D:$D,0))</f>
        <v>3</v>
      </c>
      <c r="F324">
        <f>INDEX('OLD Mission Enemy Waves'!L:L,MATCH('Enemy Waves'!$A324,'OLD Mission Enemy Waves'!$D:$D,0))</f>
        <v>1</v>
      </c>
      <c r="G324">
        <f>INDEX('OLD Mission Enemy Waves'!M:M,MATCH('Enemy Waves'!$A324,'OLD Mission Enemy Waves'!$D:$D,0))</f>
        <v>3</v>
      </c>
      <c r="H324">
        <f>INDEX('OLD Mission Enemy Waves'!N:N,MATCH('Enemy Waves'!$A324,'OLD Mission Enemy Waves'!$D:$D,0))</f>
        <v>3030</v>
      </c>
      <c r="I324">
        <f t="shared" si="56"/>
        <v>3</v>
      </c>
      <c r="J324" t="str">
        <f t="array" ref="J324">IFERROR(INDEX(ePool[Enemy ID],MATCH($G324&amp;INDEX($E324:$F324,1,INDEX(Table12[],MATCH($I324,Table12[eCount],0),MATCH(J$1,Table12[#Headers],0)))&amp;INDEX(eClassWave[],MATCH($H324,eClassWave[eClassWave],0),MATCH(J$1,eClassWave[#Headers],0)),ePool[Enemy Group ID]&amp;ePool[AffinityId]&amp;ePool[eClass],0)),"")</f>
        <v>3T_r2_Fire_EmberMage_e2</v>
      </c>
      <c r="K324" s="21" t="str">
        <f t="shared" si="57"/>
        <v xml:space="preserve">, </v>
      </c>
      <c r="L324" t="str">
        <f t="array" ref="L324">IFERROR(INDEX(ePool[Enemy ID],MATCH($G324&amp;INDEX($E324:$F324,1,INDEX(Table12[],MATCH($I324,Table12[eCount],0),MATCH(L$1,Table12[#Headers],0)))&amp;INDEX(eClassWave[],MATCH($H324,eClassWave[eClassWave],0),MATCH(L$1,eClassWave[#Headers],0)),ePool[Enemy Group ID]&amp;ePool[AffinityId]&amp;ePool[eClass],0)),"")</f>
        <v>3T_r2_Water_Wizard_e2</v>
      </c>
      <c r="M324" s="21" t="str">
        <f t="shared" si="58"/>
        <v xml:space="preserve">, </v>
      </c>
      <c r="N324" t="str">
        <f t="array" ref="N324">IFERROR(INDEX(ePool[Enemy ID],MATCH($G324&amp;INDEX($E324:$F324,1,INDEX(Table12[],MATCH($I324,Table12[eCount],0),MATCH(N$1,Table12[#Headers],0)))&amp;INDEX(eClassWave[],MATCH($H324,eClassWave[eClassWave],0),MATCH(N$1,eClassWave[#Headers],0)),ePool[Enemy Group ID]&amp;ePool[AffinityId]&amp;ePool[eClass],0)),"")</f>
        <v>3T_r2_Fire_EmberMage_e2</v>
      </c>
      <c r="O324" s="21" t="str">
        <f t="shared" si="59"/>
        <v/>
      </c>
      <c r="P324" t="str">
        <f t="array" ref="P324">IFERROR(INDEX(ePool[Enemy ID],MATCH($G324&amp;INDEX($E324:$F324,1,INDEX(Table12[],MATCH($I324,Table12[eCount],0),MATCH(P$1,Table12[#Headers],0)))&amp;INDEX(eClassWave[],MATCH($H324,eClassWave[eClassWave],0),MATCH(P$1,eClassWave[#Headers],0)),ePool[Enemy Group ID]&amp;ePool[AffinityId]&amp;ePool[eClass],0)),"")</f>
        <v/>
      </c>
      <c r="Q324" s="21" t="str">
        <f t="shared" si="60"/>
        <v/>
      </c>
      <c r="R324" t="str">
        <f t="array" ref="R324">IFERROR(INDEX(ePool[Enemy ID],MATCH($G324&amp;INDEX($E324:$F324,1,INDEX(Table12[],MATCH($I324,Table12[eCount],0),MATCH(R$1,Table12[#Headers],0)))&amp;INDEX(eClassWave[],MATCH($H324,eClassWave[eClassWave],0),MATCH(R$1,eClassWave[#Headers],0)),ePool[Enemy Group ID]&amp;ePool[AffinityId]&amp;ePool[eClass],0)),"")</f>
        <v/>
      </c>
      <c r="S324" t="str">
        <f>IFERROR(INDEX(Table10[Size],MATCH(INDEX(Enemies!$X:$X,MATCH('Enemy Waves'!J324,Enemies!$A:$A,0)),Table10[ID],0)),"")</f>
        <v>S</v>
      </c>
      <c r="U324" t="str">
        <f>IFERROR(INDEX(Table10[Size],MATCH(INDEX(Enemies!$X:$X,MATCH('Enemy Waves'!L324,Enemies!$A:$A,0)),Table10[ID],0)),"")</f>
        <v>S</v>
      </c>
      <c r="W324" t="str">
        <f>IFERROR(INDEX(Table10[Size],MATCH(INDEX(Enemies!$X:$X,MATCH('Enemy Waves'!N324,Enemies!$A:$A,0)),Table10[ID],0)),"")</f>
        <v>S</v>
      </c>
      <c r="Y324" t="str">
        <f>IFERROR(INDEX(Table10[Size],MATCH(INDEX(Enemies!$X:$X,MATCH('Enemy Waves'!P324,Enemies!$A:$A,0)),Table10[ID],0)),"")</f>
        <v/>
      </c>
      <c r="AA324" t="str">
        <f>IFERROR(INDEX(Table10[Size],MATCH(INDEX(Enemies!$X:$X,MATCH('Enemy Waves'!R324,Enemies!$A:$A,0)),Table10[ID],0)),"")</f>
        <v/>
      </c>
      <c r="AB324" s="52" t="str">
        <f>IF(COUNTIF(S324:AA324,"M")&gt;2,"!!!","")&amp;IFERROR(INDEX('OLD Mission Enemy Waves'!A:A,MATCH('Enemy Waves'!A324,'OLD Mission Enemy Waves'!D:D,0)),"--")</f>
        <v>107</v>
      </c>
      <c r="AC324" s="204">
        <v>107</v>
      </c>
      <c r="AD324">
        <v>3</v>
      </c>
      <c r="AE324" t="s">
        <v>14</v>
      </c>
      <c r="AF324" s="205">
        <v>3131073</v>
      </c>
    </row>
    <row r="325" spans="1:32">
      <c r="A325" s="235">
        <v>3131074</v>
      </c>
      <c r="B325" s="1" t="str">
        <f t="shared" si="54"/>
        <v>2T_r1_Fire_Knight_e2, 2T_r1_Water_Reaver_e2, 2T_r1_Water_Reaver_e2, 2T_r1_Fire_Knight_e2</v>
      </c>
      <c r="C325" s="60" t="str">
        <f t="shared" si="55"/>
        <v>4MSSM</v>
      </c>
      <c r="E325">
        <f>INDEX('OLD Mission Enemy Waves'!K:K,MATCH('Enemy Waves'!$A325,'OLD Mission Enemy Waves'!$D:$D,0))</f>
        <v>3</v>
      </c>
      <c r="F325">
        <f>INDEX('OLD Mission Enemy Waves'!L:L,MATCH('Enemy Waves'!$A325,'OLD Mission Enemy Waves'!$D:$D,0))</f>
        <v>1</v>
      </c>
      <c r="G325">
        <f>INDEX('OLD Mission Enemy Waves'!M:M,MATCH('Enemy Waves'!$A325,'OLD Mission Enemy Waves'!$D:$D,0))</f>
        <v>3</v>
      </c>
      <c r="H325">
        <f>INDEX('OLD Mission Enemy Waves'!N:N,MATCH('Enemy Waves'!$A325,'OLD Mission Enemy Waves'!$D:$D,0))</f>
        <v>4400</v>
      </c>
      <c r="I325">
        <f t="shared" si="56"/>
        <v>4</v>
      </c>
      <c r="J325" t="str">
        <f t="array" ref="J325">IFERROR(INDEX(ePool[Enemy ID],MATCH($G325&amp;INDEX($E325:$F325,1,INDEX(Table12[],MATCH($I325,Table12[eCount],0),MATCH(J$1,Table12[#Headers],0)))&amp;INDEX(eClassWave[],MATCH($H325,eClassWave[eClassWave],0),MATCH(J$1,eClassWave[#Headers],0)),ePool[Enemy Group ID]&amp;ePool[AffinityId]&amp;ePool[eClass],0)),"")</f>
        <v>2T_r1_Fire_Knight_e2</v>
      </c>
      <c r="K325" s="21" t="str">
        <f t="shared" si="57"/>
        <v xml:space="preserve">, </v>
      </c>
      <c r="L325" t="str">
        <f t="array" ref="L325">IFERROR(INDEX(ePool[Enemy ID],MATCH($G325&amp;INDEX($E325:$F325,1,INDEX(Table12[],MATCH($I325,Table12[eCount],0),MATCH(L$1,Table12[#Headers],0)))&amp;INDEX(eClassWave[],MATCH($H325,eClassWave[eClassWave],0),MATCH(L$1,eClassWave[#Headers],0)),ePool[Enemy Group ID]&amp;ePool[AffinityId]&amp;ePool[eClass],0)),"")</f>
        <v>2T_r1_Water_Reaver_e2</v>
      </c>
      <c r="M325" s="21" t="str">
        <f t="shared" si="58"/>
        <v xml:space="preserve">, </v>
      </c>
      <c r="N325" t="str">
        <f t="array" ref="N325">IFERROR(INDEX(ePool[Enemy ID],MATCH($G325&amp;INDEX($E325:$F325,1,INDEX(Table12[],MATCH($I325,Table12[eCount],0),MATCH(N$1,Table12[#Headers],0)))&amp;INDEX(eClassWave[],MATCH($H325,eClassWave[eClassWave],0),MATCH(N$1,eClassWave[#Headers],0)),ePool[Enemy Group ID]&amp;ePool[AffinityId]&amp;ePool[eClass],0)),"")</f>
        <v>2T_r1_Water_Reaver_e2</v>
      </c>
      <c r="O325" s="21" t="str">
        <f t="shared" si="59"/>
        <v xml:space="preserve">, </v>
      </c>
      <c r="P325" t="str">
        <f t="array" ref="P325">IFERROR(INDEX(ePool[Enemy ID],MATCH($G325&amp;INDEX($E325:$F325,1,INDEX(Table12[],MATCH($I325,Table12[eCount],0),MATCH(P$1,Table12[#Headers],0)))&amp;INDEX(eClassWave[],MATCH($H325,eClassWave[eClassWave],0),MATCH(P$1,eClassWave[#Headers],0)),ePool[Enemy Group ID]&amp;ePool[AffinityId]&amp;ePool[eClass],0)),"")</f>
        <v>2T_r1_Fire_Knight_e2</v>
      </c>
      <c r="Q325" s="21" t="str">
        <f t="shared" si="60"/>
        <v/>
      </c>
      <c r="R325" t="str">
        <f t="array" ref="R325">IFERROR(INDEX(ePool[Enemy ID],MATCH($G325&amp;INDEX($E325:$F325,1,INDEX(Table12[],MATCH($I325,Table12[eCount],0),MATCH(R$1,Table12[#Headers],0)))&amp;INDEX(eClassWave[],MATCH($H325,eClassWave[eClassWave],0),MATCH(R$1,eClassWave[#Headers],0)),ePool[Enemy Group ID]&amp;ePool[AffinityId]&amp;ePool[eClass],0)),"")</f>
        <v/>
      </c>
      <c r="S325" t="str">
        <f>IFERROR(INDEX(Table10[Size],MATCH(INDEX(Enemies!$X:$X,MATCH('Enemy Waves'!J325,Enemies!$A:$A,0)),Table10[ID],0)),"")</f>
        <v>M</v>
      </c>
      <c r="U325" t="str">
        <f>IFERROR(INDEX(Table10[Size],MATCH(INDEX(Enemies!$X:$X,MATCH('Enemy Waves'!L325,Enemies!$A:$A,0)),Table10[ID],0)),"")</f>
        <v>S</v>
      </c>
      <c r="W325" t="str">
        <f>IFERROR(INDEX(Table10[Size],MATCH(INDEX(Enemies!$X:$X,MATCH('Enemy Waves'!N325,Enemies!$A:$A,0)),Table10[ID],0)),"")</f>
        <v>S</v>
      </c>
      <c r="Y325" t="str">
        <f>IFERROR(INDEX(Table10[Size],MATCH(INDEX(Enemies!$X:$X,MATCH('Enemy Waves'!P325,Enemies!$A:$A,0)),Table10[ID],0)),"")</f>
        <v>M</v>
      </c>
      <c r="AA325" t="str">
        <f>IFERROR(INDEX(Table10[Size],MATCH(INDEX(Enemies!$X:$X,MATCH('Enemy Waves'!R325,Enemies!$A:$A,0)),Table10[ID],0)),"")</f>
        <v/>
      </c>
      <c r="AB325" s="52" t="str">
        <f>IF(COUNTIF(S325:AA325,"M")&gt;2,"!!!","")&amp;IFERROR(INDEX('OLD Mission Enemy Waves'!A:A,MATCH('Enemy Waves'!A325,'OLD Mission Enemy Waves'!D:D,0)),"--")</f>
        <v>107</v>
      </c>
      <c r="AC325" s="204">
        <v>107</v>
      </c>
      <c r="AD325">
        <v>4</v>
      </c>
      <c r="AE325" t="s">
        <v>14</v>
      </c>
      <c r="AF325" s="205">
        <v>3131074</v>
      </c>
    </row>
    <row r="326" spans="1:32">
      <c r="A326" s="235">
        <v>3131081</v>
      </c>
      <c r="B326" s="1" t="str">
        <f t="shared" si="54"/>
        <v>4T_r1_Water_Mage_e2, 4T_r1_Water_Mage_e2</v>
      </c>
      <c r="C326" s="60" t="str">
        <f t="shared" si="55"/>
        <v>2SS</v>
      </c>
      <c r="E326">
        <f>INDEX('OLD Mission Enemy Waves'!K:K,MATCH('Enemy Waves'!$A326,'OLD Mission Enemy Waves'!$D:$D,0))</f>
        <v>3</v>
      </c>
      <c r="F326">
        <f>INDEX('OLD Mission Enemy Waves'!L:L,MATCH('Enemy Waves'!$A326,'OLD Mission Enemy Waves'!$D:$D,0))</f>
        <v>1</v>
      </c>
      <c r="G326">
        <f>INDEX('OLD Mission Enemy Waves'!M:M,MATCH('Enemy Waves'!$A326,'OLD Mission Enemy Waves'!$D:$D,0))</f>
        <v>3</v>
      </c>
      <c r="H326">
        <f>INDEX('OLD Mission Enemy Waves'!N:N,MATCH('Enemy Waves'!$A326,'OLD Mission Enemy Waves'!$D:$D,0))</f>
        <v>2002</v>
      </c>
      <c r="I326">
        <f t="shared" si="56"/>
        <v>2</v>
      </c>
      <c r="J326" t="str">
        <f t="array" ref="J326">IFERROR(INDEX(ePool[Enemy ID],MATCH($G326&amp;INDEX($E326:$F326,1,INDEX(Table12[],MATCH($I326,Table12[eCount],0),MATCH(J$1,Table12[#Headers],0)))&amp;INDEX(eClassWave[],MATCH($H326,eClassWave[eClassWave],0),MATCH(J$1,eClassWave[#Headers],0)),ePool[Enemy Group ID]&amp;ePool[AffinityId]&amp;ePool[eClass],0)),"")</f>
        <v>4T_r1_Water_Mage_e2</v>
      </c>
      <c r="K326" s="21" t="str">
        <f t="shared" si="57"/>
        <v xml:space="preserve">, </v>
      </c>
      <c r="L326" t="str">
        <f t="array" ref="L326">IFERROR(INDEX(ePool[Enemy ID],MATCH($G326&amp;INDEX($E326:$F326,1,INDEX(Table12[],MATCH($I326,Table12[eCount],0),MATCH(L$1,Table12[#Headers],0)))&amp;INDEX(eClassWave[],MATCH($H326,eClassWave[eClassWave],0),MATCH(L$1,eClassWave[#Headers],0)),ePool[Enemy Group ID]&amp;ePool[AffinityId]&amp;ePool[eClass],0)),"")</f>
        <v>4T_r1_Water_Mage_e2</v>
      </c>
      <c r="M326" s="21" t="str">
        <f t="shared" si="58"/>
        <v/>
      </c>
      <c r="N326" t="str">
        <f t="array" ref="N326">IFERROR(INDEX(ePool[Enemy ID],MATCH($G326&amp;INDEX($E326:$F326,1,INDEX(Table12[],MATCH($I326,Table12[eCount],0),MATCH(N$1,Table12[#Headers],0)))&amp;INDEX(eClassWave[],MATCH($H326,eClassWave[eClassWave],0),MATCH(N$1,eClassWave[#Headers],0)),ePool[Enemy Group ID]&amp;ePool[AffinityId]&amp;ePool[eClass],0)),"")</f>
        <v/>
      </c>
      <c r="O326" s="21" t="str">
        <f t="shared" si="59"/>
        <v/>
      </c>
      <c r="P326" t="str">
        <f t="array" ref="P326">IFERROR(INDEX(ePool[Enemy ID],MATCH($G326&amp;INDEX($E326:$F326,1,INDEX(Table12[],MATCH($I326,Table12[eCount],0),MATCH(P$1,Table12[#Headers],0)))&amp;INDEX(eClassWave[],MATCH($H326,eClassWave[eClassWave],0),MATCH(P$1,eClassWave[#Headers],0)),ePool[Enemy Group ID]&amp;ePool[AffinityId]&amp;ePool[eClass],0)),"")</f>
        <v/>
      </c>
      <c r="Q326" s="21" t="str">
        <f t="shared" si="60"/>
        <v/>
      </c>
      <c r="R326" t="str">
        <f t="array" ref="R326">IFERROR(INDEX(ePool[Enemy ID],MATCH($G326&amp;INDEX($E326:$F326,1,INDEX(Table12[],MATCH($I326,Table12[eCount],0),MATCH(R$1,Table12[#Headers],0)))&amp;INDEX(eClassWave[],MATCH($H326,eClassWave[eClassWave],0),MATCH(R$1,eClassWave[#Headers],0)),ePool[Enemy Group ID]&amp;ePool[AffinityId]&amp;ePool[eClass],0)),"")</f>
        <v/>
      </c>
      <c r="S326" t="str">
        <f>IFERROR(INDEX(Table10[Size],MATCH(INDEX(Enemies!$X:$X,MATCH('Enemy Waves'!J326,Enemies!$A:$A,0)),Table10[ID],0)),"")</f>
        <v>S</v>
      </c>
      <c r="U326" t="str">
        <f>IFERROR(INDEX(Table10[Size],MATCH(INDEX(Enemies!$X:$X,MATCH('Enemy Waves'!L326,Enemies!$A:$A,0)),Table10[ID],0)),"")</f>
        <v>S</v>
      </c>
      <c r="W326" t="str">
        <f>IFERROR(INDEX(Table10[Size],MATCH(INDEX(Enemies!$X:$X,MATCH('Enemy Waves'!N326,Enemies!$A:$A,0)),Table10[ID],0)),"")</f>
        <v/>
      </c>
      <c r="Y326" t="str">
        <f>IFERROR(INDEX(Table10[Size],MATCH(INDEX(Enemies!$X:$X,MATCH('Enemy Waves'!P326,Enemies!$A:$A,0)),Table10[ID],0)),"")</f>
        <v/>
      </c>
      <c r="AA326" t="str">
        <f>IFERROR(INDEX(Table10[Size],MATCH(INDEX(Enemies!$X:$X,MATCH('Enemy Waves'!R326,Enemies!$A:$A,0)),Table10[ID],0)),"")</f>
        <v/>
      </c>
      <c r="AB326" s="52" t="str">
        <f>IF(COUNTIF(S326:AA326,"M")&gt;2,"!!!","")&amp;IFERROR(INDEX('OLD Mission Enemy Waves'!A:A,MATCH('Enemy Waves'!A326,'OLD Mission Enemy Waves'!D:D,0)),"--")</f>
        <v>108</v>
      </c>
      <c r="AC326" s="87">
        <v>108</v>
      </c>
      <c r="AD326">
        <v>1</v>
      </c>
      <c r="AE326" t="s">
        <v>14</v>
      </c>
      <c r="AF326" s="205">
        <v>3131081</v>
      </c>
    </row>
    <row r="327" spans="1:32">
      <c r="A327" s="235">
        <v>3131082</v>
      </c>
      <c r="B327" s="1" t="str">
        <f t="shared" si="54"/>
        <v>2T_r1_Water_Reaver_e2, 3T_r2_Fire_EmberMage_e2, 2T_r1_Water_Reaver_e2, 3T_r2_Fire_EmberMage_e2, 2T_r1_Water_Reaver_e2</v>
      </c>
      <c r="C327" s="60" t="str">
        <f t="shared" si="55"/>
        <v>5SSSSS</v>
      </c>
      <c r="E327">
        <f>INDEX('OLD Mission Enemy Waves'!K:K,MATCH('Enemy Waves'!$A327,'OLD Mission Enemy Waves'!$D:$D,0))</f>
        <v>3</v>
      </c>
      <c r="F327">
        <f>INDEX('OLD Mission Enemy Waves'!L:L,MATCH('Enemy Waves'!$A327,'OLD Mission Enemy Waves'!$D:$D,0))</f>
        <v>1</v>
      </c>
      <c r="G327">
        <f>INDEX('OLD Mission Enemy Waves'!M:M,MATCH('Enemy Waves'!$A327,'OLD Mission Enemy Waves'!$D:$D,0))</f>
        <v>3</v>
      </c>
      <c r="H327">
        <f>INDEX('OLD Mission Enemy Waves'!N:N,MATCH('Enemy Waves'!$A327,'OLD Mission Enemy Waves'!$D:$D,0))</f>
        <v>5320</v>
      </c>
      <c r="I327">
        <f t="shared" si="56"/>
        <v>5</v>
      </c>
      <c r="J327" t="str">
        <f t="array" ref="J327">IFERROR(INDEX(ePool[Enemy ID],MATCH($G327&amp;INDEX($E327:$F327,1,INDEX(Table12[],MATCH($I327,Table12[eCount],0),MATCH(J$1,Table12[#Headers],0)))&amp;INDEX(eClassWave[],MATCH($H327,eClassWave[eClassWave],0),MATCH(J$1,eClassWave[#Headers],0)),ePool[Enemy Group ID]&amp;ePool[AffinityId]&amp;ePool[eClass],0)),"")</f>
        <v>2T_r1_Water_Reaver_e2</v>
      </c>
      <c r="K327" s="21" t="str">
        <f t="shared" si="57"/>
        <v xml:space="preserve">, </v>
      </c>
      <c r="L327" t="str">
        <f t="array" ref="L327">IFERROR(INDEX(ePool[Enemy ID],MATCH($G327&amp;INDEX($E327:$F327,1,INDEX(Table12[],MATCH($I327,Table12[eCount],0),MATCH(L$1,Table12[#Headers],0)))&amp;INDEX(eClassWave[],MATCH($H327,eClassWave[eClassWave],0),MATCH(L$1,eClassWave[#Headers],0)),ePool[Enemy Group ID]&amp;ePool[AffinityId]&amp;ePool[eClass],0)),"")</f>
        <v>3T_r2_Fire_EmberMage_e2</v>
      </c>
      <c r="M327" s="21" t="str">
        <f t="shared" si="58"/>
        <v xml:space="preserve">, </v>
      </c>
      <c r="N327" t="str">
        <f t="array" ref="N327">IFERROR(INDEX(ePool[Enemy ID],MATCH($G327&amp;INDEX($E327:$F327,1,INDEX(Table12[],MATCH($I327,Table12[eCount],0),MATCH(N$1,Table12[#Headers],0)))&amp;INDEX(eClassWave[],MATCH($H327,eClassWave[eClassWave],0),MATCH(N$1,eClassWave[#Headers],0)),ePool[Enemy Group ID]&amp;ePool[AffinityId]&amp;ePool[eClass],0)),"")</f>
        <v>2T_r1_Water_Reaver_e2</v>
      </c>
      <c r="O327" s="21" t="str">
        <f t="shared" si="59"/>
        <v xml:space="preserve">, </v>
      </c>
      <c r="P327" t="str">
        <f t="array" ref="P327">IFERROR(INDEX(ePool[Enemy ID],MATCH($G327&amp;INDEX($E327:$F327,1,INDEX(Table12[],MATCH($I327,Table12[eCount],0),MATCH(P$1,Table12[#Headers],0)))&amp;INDEX(eClassWave[],MATCH($H327,eClassWave[eClassWave],0),MATCH(P$1,eClassWave[#Headers],0)),ePool[Enemy Group ID]&amp;ePool[AffinityId]&amp;ePool[eClass],0)),"")</f>
        <v>3T_r2_Fire_EmberMage_e2</v>
      </c>
      <c r="Q327" s="21" t="str">
        <f t="shared" si="60"/>
        <v xml:space="preserve">, </v>
      </c>
      <c r="R327" t="str">
        <f t="array" ref="R327">IFERROR(INDEX(ePool[Enemy ID],MATCH($G327&amp;INDEX($E327:$F327,1,INDEX(Table12[],MATCH($I327,Table12[eCount],0),MATCH(R$1,Table12[#Headers],0)))&amp;INDEX(eClassWave[],MATCH($H327,eClassWave[eClassWave],0),MATCH(R$1,eClassWave[#Headers],0)),ePool[Enemy Group ID]&amp;ePool[AffinityId]&amp;ePool[eClass],0)),"")</f>
        <v>2T_r1_Water_Reaver_e2</v>
      </c>
      <c r="S327" t="str">
        <f>IFERROR(INDEX(Table10[Size],MATCH(INDEX(Enemies!$X:$X,MATCH('Enemy Waves'!J327,Enemies!$A:$A,0)),Table10[ID],0)),"")</f>
        <v>S</v>
      </c>
      <c r="U327" t="str">
        <f>IFERROR(INDEX(Table10[Size],MATCH(INDEX(Enemies!$X:$X,MATCH('Enemy Waves'!L327,Enemies!$A:$A,0)),Table10[ID],0)),"")</f>
        <v>S</v>
      </c>
      <c r="W327" t="str">
        <f>IFERROR(INDEX(Table10[Size],MATCH(INDEX(Enemies!$X:$X,MATCH('Enemy Waves'!N327,Enemies!$A:$A,0)),Table10[ID],0)),"")</f>
        <v>S</v>
      </c>
      <c r="Y327" t="str">
        <f>IFERROR(INDEX(Table10[Size],MATCH(INDEX(Enemies!$X:$X,MATCH('Enemy Waves'!P327,Enemies!$A:$A,0)),Table10[ID],0)),"")</f>
        <v>S</v>
      </c>
      <c r="AA327" t="str">
        <f>IFERROR(INDEX(Table10[Size],MATCH(INDEX(Enemies!$X:$X,MATCH('Enemy Waves'!R327,Enemies!$A:$A,0)),Table10[ID],0)),"")</f>
        <v>S</v>
      </c>
      <c r="AB327" s="52" t="str">
        <f>IF(COUNTIF(S327:AA327,"M")&gt;2,"!!!","")&amp;IFERROR(INDEX('OLD Mission Enemy Waves'!A:A,MATCH('Enemy Waves'!A327,'OLD Mission Enemy Waves'!D:D,0)),"--")</f>
        <v>108</v>
      </c>
      <c r="AC327" s="204">
        <v>108</v>
      </c>
      <c r="AD327">
        <v>2</v>
      </c>
      <c r="AE327" t="s">
        <v>14</v>
      </c>
      <c r="AF327" s="205">
        <v>3131082</v>
      </c>
    </row>
    <row r="328" spans="1:32">
      <c r="A328" s="235">
        <v>3131083</v>
      </c>
      <c r="B328" s="1" t="str">
        <f t="shared" si="54"/>
        <v>2T_r1_Fire_Knight_e2, 4T_r1_Water_Mage_e2, 4T_r1_Water_Mage_e2, 4T_r1_Fire_Sorceress_e2</v>
      </c>
      <c r="C328" s="60" t="str">
        <f t="shared" si="55"/>
        <v>4MSSS</v>
      </c>
      <c r="E328">
        <f>INDEX('OLD Mission Enemy Waves'!K:K,MATCH('Enemy Waves'!$A328,'OLD Mission Enemy Waves'!$D:$D,0))</f>
        <v>3</v>
      </c>
      <c r="F328">
        <f>INDEX('OLD Mission Enemy Waves'!L:L,MATCH('Enemy Waves'!$A328,'OLD Mission Enemy Waves'!$D:$D,0))</f>
        <v>1</v>
      </c>
      <c r="G328">
        <f>INDEX('OLD Mission Enemy Waves'!M:M,MATCH('Enemy Waves'!$A328,'OLD Mission Enemy Waves'!$D:$D,0))</f>
        <v>3</v>
      </c>
      <c r="H328">
        <f>INDEX('OLD Mission Enemy Waves'!N:N,MATCH('Enemy Waves'!$A328,'OLD Mission Enemy Waves'!$D:$D,0))</f>
        <v>4103</v>
      </c>
      <c r="I328">
        <f t="shared" si="56"/>
        <v>4</v>
      </c>
      <c r="J328" t="str">
        <f t="array" ref="J328">IFERROR(INDEX(ePool[Enemy ID],MATCH($G328&amp;INDEX($E328:$F328,1,INDEX(Table12[],MATCH($I328,Table12[eCount],0),MATCH(J$1,Table12[#Headers],0)))&amp;INDEX(eClassWave[],MATCH($H328,eClassWave[eClassWave],0),MATCH(J$1,eClassWave[#Headers],0)),ePool[Enemy Group ID]&amp;ePool[AffinityId]&amp;ePool[eClass],0)),"")</f>
        <v>2T_r1_Fire_Knight_e2</v>
      </c>
      <c r="K328" s="21" t="str">
        <f t="shared" si="57"/>
        <v xml:space="preserve">, </v>
      </c>
      <c r="L328" t="str">
        <f t="array" ref="L328">IFERROR(INDEX(ePool[Enemy ID],MATCH($G328&amp;INDEX($E328:$F328,1,INDEX(Table12[],MATCH($I328,Table12[eCount],0),MATCH(L$1,Table12[#Headers],0)))&amp;INDEX(eClassWave[],MATCH($H328,eClassWave[eClassWave],0),MATCH(L$1,eClassWave[#Headers],0)),ePool[Enemy Group ID]&amp;ePool[AffinityId]&amp;ePool[eClass],0)),"")</f>
        <v>4T_r1_Water_Mage_e2</v>
      </c>
      <c r="M328" s="21" t="str">
        <f t="shared" si="58"/>
        <v xml:space="preserve">, </v>
      </c>
      <c r="N328" t="str">
        <f t="array" ref="N328">IFERROR(INDEX(ePool[Enemy ID],MATCH($G328&amp;INDEX($E328:$F328,1,INDEX(Table12[],MATCH($I328,Table12[eCount],0),MATCH(N$1,Table12[#Headers],0)))&amp;INDEX(eClassWave[],MATCH($H328,eClassWave[eClassWave],0),MATCH(N$1,eClassWave[#Headers],0)),ePool[Enemy Group ID]&amp;ePool[AffinityId]&amp;ePool[eClass],0)),"")</f>
        <v>4T_r1_Water_Mage_e2</v>
      </c>
      <c r="O328" s="21" t="str">
        <f t="shared" si="59"/>
        <v xml:space="preserve">, </v>
      </c>
      <c r="P328" t="str">
        <f t="array" ref="P328">IFERROR(INDEX(ePool[Enemy ID],MATCH($G328&amp;INDEX($E328:$F328,1,INDEX(Table12[],MATCH($I328,Table12[eCount],0),MATCH(P$1,Table12[#Headers],0)))&amp;INDEX(eClassWave[],MATCH($H328,eClassWave[eClassWave],0),MATCH(P$1,eClassWave[#Headers],0)),ePool[Enemy Group ID]&amp;ePool[AffinityId]&amp;ePool[eClass],0)),"")</f>
        <v>4T_r1_Fire_Sorceress_e2</v>
      </c>
      <c r="Q328" s="21" t="str">
        <f t="shared" si="60"/>
        <v/>
      </c>
      <c r="R328" t="str">
        <f t="array" ref="R328">IFERROR(INDEX(ePool[Enemy ID],MATCH($G328&amp;INDEX($E328:$F328,1,INDEX(Table12[],MATCH($I328,Table12[eCount],0),MATCH(R$1,Table12[#Headers],0)))&amp;INDEX(eClassWave[],MATCH($H328,eClassWave[eClassWave],0),MATCH(R$1,eClassWave[#Headers],0)),ePool[Enemy Group ID]&amp;ePool[AffinityId]&amp;ePool[eClass],0)),"")</f>
        <v/>
      </c>
      <c r="S328" t="str">
        <f>IFERROR(INDEX(Table10[Size],MATCH(INDEX(Enemies!$X:$X,MATCH('Enemy Waves'!J328,Enemies!$A:$A,0)),Table10[ID],0)),"")</f>
        <v>M</v>
      </c>
      <c r="U328" t="str">
        <f>IFERROR(INDEX(Table10[Size],MATCH(INDEX(Enemies!$X:$X,MATCH('Enemy Waves'!L328,Enemies!$A:$A,0)),Table10[ID],0)),"")</f>
        <v>S</v>
      </c>
      <c r="W328" t="str">
        <f>IFERROR(INDEX(Table10[Size],MATCH(INDEX(Enemies!$X:$X,MATCH('Enemy Waves'!N328,Enemies!$A:$A,0)),Table10[ID],0)),"")</f>
        <v>S</v>
      </c>
      <c r="Y328" t="str">
        <f>IFERROR(INDEX(Table10[Size],MATCH(INDEX(Enemies!$X:$X,MATCH('Enemy Waves'!P328,Enemies!$A:$A,0)),Table10[ID],0)),"")</f>
        <v>S</v>
      </c>
      <c r="AA328" t="str">
        <f>IFERROR(INDEX(Table10[Size],MATCH(INDEX(Enemies!$X:$X,MATCH('Enemy Waves'!R328,Enemies!$A:$A,0)),Table10[ID],0)),"")</f>
        <v/>
      </c>
      <c r="AB328" s="52" t="str">
        <f>IF(COUNTIF(S328:AA328,"M")&gt;2,"!!!","")&amp;IFERROR(INDEX('OLD Mission Enemy Waves'!A:A,MATCH('Enemy Waves'!A328,'OLD Mission Enemy Waves'!D:D,0)),"--")</f>
        <v>108</v>
      </c>
      <c r="AC328" s="204">
        <v>108</v>
      </c>
      <c r="AD328">
        <v>3</v>
      </c>
      <c r="AE328" t="s">
        <v>14</v>
      </c>
      <c r="AF328" s="205">
        <v>3131083</v>
      </c>
    </row>
    <row r="329" spans="1:32">
      <c r="A329" s="235">
        <v>3131084</v>
      </c>
      <c r="B329" s="1" t="str">
        <f t="shared" si="54"/>
        <v>3T_r2_Water_Wizard_e2, 4T_r1_Water_Mage_e2</v>
      </c>
      <c r="C329" s="60" t="str">
        <f t="shared" si="55"/>
        <v>2SS</v>
      </c>
      <c r="E329">
        <f>INDEX('OLD Mission Enemy Waves'!K:K,MATCH('Enemy Waves'!$A329,'OLD Mission Enemy Waves'!$D:$D,0))</f>
        <v>3</v>
      </c>
      <c r="F329">
        <f>INDEX('OLD Mission Enemy Waves'!L:L,MATCH('Enemy Waves'!$A329,'OLD Mission Enemy Waves'!$D:$D,0))</f>
        <v>1</v>
      </c>
      <c r="G329">
        <f>INDEX('OLD Mission Enemy Waves'!M:M,MATCH('Enemy Waves'!$A329,'OLD Mission Enemy Waves'!$D:$D,0))</f>
        <v>3</v>
      </c>
      <c r="H329">
        <f>INDEX('OLD Mission Enemy Waves'!N:N,MATCH('Enemy Waves'!$A329,'OLD Mission Enemy Waves'!$D:$D,0))</f>
        <v>2011</v>
      </c>
      <c r="I329">
        <f t="shared" si="56"/>
        <v>2</v>
      </c>
      <c r="J329" t="str">
        <f t="array" ref="J329">IFERROR(INDEX(ePool[Enemy ID],MATCH($G329&amp;INDEX($E329:$F329,1,INDEX(Table12[],MATCH($I329,Table12[eCount],0),MATCH(J$1,Table12[#Headers],0)))&amp;INDEX(eClassWave[],MATCH($H329,eClassWave[eClassWave],0),MATCH(J$1,eClassWave[#Headers],0)),ePool[Enemy Group ID]&amp;ePool[AffinityId]&amp;ePool[eClass],0)),"")</f>
        <v>3T_r2_Water_Wizard_e2</v>
      </c>
      <c r="K329" s="21" t="str">
        <f t="shared" si="57"/>
        <v xml:space="preserve">, </v>
      </c>
      <c r="L329" t="str">
        <f t="array" ref="L329">IFERROR(INDEX(ePool[Enemy ID],MATCH($G329&amp;INDEX($E329:$F329,1,INDEX(Table12[],MATCH($I329,Table12[eCount],0),MATCH(L$1,Table12[#Headers],0)))&amp;INDEX(eClassWave[],MATCH($H329,eClassWave[eClassWave],0),MATCH(L$1,eClassWave[#Headers],0)),ePool[Enemy Group ID]&amp;ePool[AffinityId]&amp;ePool[eClass],0)),"")</f>
        <v>4T_r1_Water_Mage_e2</v>
      </c>
      <c r="M329" s="21" t="str">
        <f t="shared" si="58"/>
        <v/>
      </c>
      <c r="N329" t="str">
        <f t="array" ref="N329">IFERROR(INDEX(ePool[Enemy ID],MATCH($G329&amp;INDEX($E329:$F329,1,INDEX(Table12[],MATCH($I329,Table12[eCount],0),MATCH(N$1,Table12[#Headers],0)))&amp;INDEX(eClassWave[],MATCH($H329,eClassWave[eClassWave],0),MATCH(N$1,eClassWave[#Headers],0)),ePool[Enemy Group ID]&amp;ePool[AffinityId]&amp;ePool[eClass],0)),"")</f>
        <v/>
      </c>
      <c r="O329" s="21" t="str">
        <f t="shared" si="59"/>
        <v/>
      </c>
      <c r="P329" t="str">
        <f t="array" ref="P329">IFERROR(INDEX(ePool[Enemy ID],MATCH($G329&amp;INDEX($E329:$F329,1,INDEX(Table12[],MATCH($I329,Table12[eCount],0),MATCH(P$1,Table12[#Headers],0)))&amp;INDEX(eClassWave[],MATCH($H329,eClassWave[eClassWave],0),MATCH(P$1,eClassWave[#Headers],0)),ePool[Enemy Group ID]&amp;ePool[AffinityId]&amp;ePool[eClass],0)),"")</f>
        <v/>
      </c>
      <c r="Q329" s="21" t="str">
        <f t="shared" si="60"/>
        <v/>
      </c>
      <c r="R329" t="str">
        <f t="array" ref="R329">IFERROR(INDEX(ePool[Enemy ID],MATCH($G329&amp;INDEX($E329:$F329,1,INDEX(Table12[],MATCH($I329,Table12[eCount],0),MATCH(R$1,Table12[#Headers],0)))&amp;INDEX(eClassWave[],MATCH($H329,eClassWave[eClassWave],0),MATCH(R$1,eClassWave[#Headers],0)),ePool[Enemy Group ID]&amp;ePool[AffinityId]&amp;ePool[eClass],0)),"")</f>
        <v/>
      </c>
      <c r="S329" t="str">
        <f>IFERROR(INDEX(Table10[Size],MATCH(INDEX(Enemies!$X:$X,MATCH('Enemy Waves'!J329,Enemies!$A:$A,0)),Table10[ID],0)),"")</f>
        <v>S</v>
      </c>
      <c r="U329" t="str">
        <f>IFERROR(INDEX(Table10[Size],MATCH(INDEX(Enemies!$X:$X,MATCH('Enemy Waves'!L329,Enemies!$A:$A,0)),Table10[ID],0)),"")</f>
        <v>S</v>
      </c>
      <c r="W329" t="str">
        <f>IFERROR(INDEX(Table10[Size],MATCH(INDEX(Enemies!$X:$X,MATCH('Enemy Waves'!N329,Enemies!$A:$A,0)),Table10[ID],0)),"")</f>
        <v/>
      </c>
      <c r="Y329" t="str">
        <f>IFERROR(INDEX(Table10[Size],MATCH(INDEX(Enemies!$X:$X,MATCH('Enemy Waves'!P329,Enemies!$A:$A,0)),Table10[ID],0)),"")</f>
        <v/>
      </c>
      <c r="AA329" t="str">
        <f>IFERROR(INDEX(Table10[Size],MATCH(INDEX(Enemies!$X:$X,MATCH('Enemy Waves'!R329,Enemies!$A:$A,0)),Table10[ID],0)),"")</f>
        <v/>
      </c>
      <c r="AB329" s="52" t="str">
        <f>IF(COUNTIF(S329:AA329,"M")&gt;2,"!!!","")&amp;IFERROR(INDEX('OLD Mission Enemy Waves'!A:A,MATCH('Enemy Waves'!A329,'OLD Mission Enemy Waves'!D:D,0)),"--")</f>
        <v>108</v>
      </c>
      <c r="AC329" s="204">
        <v>108</v>
      </c>
      <c r="AD329">
        <v>4</v>
      </c>
      <c r="AE329" t="s">
        <v>14</v>
      </c>
      <c r="AF329" s="205">
        <v>3131084</v>
      </c>
    </row>
    <row r="330" spans="1:32">
      <c r="A330" s="235">
        <v>3131091</v>
      </c>
      <c r="B330" s="1" t="str">
        <f t="shared" si="54"/>
        <v>2T_r1_Fire_Knight_e2, 3T_r2_Water_Wizard_e2, 4T_r1_Fire_Sorceress_e2</v>
      </c>
      <c r="C330" s="60" t="str">
        <f t="shared" si="55"/>
        <v>3MSS</v>
      </c>
      <c r="E330">
        <f>INDEX('OLD Mission Enemy Waves'!K:K,MATCH('Enemy Waves'!$A330,'OLD Mission Enemy Waves'!$D:$D,0))</f>
        <v>3</v>
      </c>
      <c r="F330">
        <f>INDEX('OLD Mission Enemy Waves'!L:L,MATCH('Enemy Waves'!$A330,'OLD Mission Enemy Waves'!$D:$D,0))</f>
        <v>1</v>
      </c>
      <c r="G330">
        <f>INDEX('OLD Mission Enemy Waves'!M:M,MATCH('Enemy Waves'!$A330,'OLD Mission Enemy Waves'!$D:$D,0))</f>
        <v>3</v>
      </c>
      <c r="H330">
        <f>INDEX('OLD Mission Enemy Waves'!N:N,MATCH('Enemy Waves'!$A330,'OLD Mission Enemy Waves'!$D:$D,0))</f>
        <v>3111</v>
      </c>
      <c r="I330">
        <f t="shared" si="56"/>
        <v>3</v>
      </c>
      <c r="J330" t="str">
        <f t="array" ref="J330">IFERROR(INDEX(ePool[Enemy ID],MATCH($G330&amp;INDEX($E330:$F330,1,INDEX(Table12[],MATCH($I330,Table12[eCount],0),MATCH(J$1,Table12[#Headers],0)))&amp;INDEX(eClassWave[],MATCH($H330,eClassWave[eClassWave],0),MATCH(J$1,eClassWave[#Headers],0)),ePool[Enemy Group ID]&amp;ePool[AffinityId]&amp;ePool[eClass],0)),"")</f>
        <v>2T_r1_Fire_Knight_e2</v>
      </c>
      <c r="K330" s="21" t="str">
        <f t="shared" si="57"/>
        <v xml:space="preserve">, </v>
      </c>
      <c r="L330" t="str">
        <f t="array" ref="L330">IFERROR(INDEX(ePool[Enemy ID],MATCH($G330&amp;INDEX($E330:$F330,1,INDEX(Table12[],MATCH($I330,Table12[eCount],0),MATCH(L$1,Table12[#Headers],0)))&amp;INDEX(eClassWave[],MATCH($H330,eClassWave[eClassWave],0),MATCH(L$1,eClassWave[#Headers],0)),ePool[Enemy Group ID]&amp;ePool[AffinityId]&amp;ePool[eClass],0)),"")</f>
        <v>3T_r2_Water_Wizard_e2</v>
      </c>
      <c r="M330" s="21" t="str">
        <f t="shared" si="58"/>
        <v xml:space="preserve">, </v>
      </c>
      <c r="N330" t="str">
        <f t="array" ref="N330">IFERROR(INDEX(ePool[Enemy ID],MATCH($G330&amp;INDEX($E330:$F330,1,INDEX(Table12[],MATCH($I330,Table12[eCount],0),MATCH(N$1,Table12[#Headers],0)))&amp;INDEX(eClassWave[],MATCH($H330,eClassWave[eClassWave],0),MATCH(N$1,eClassWave[#Headers],0)),ePool[Enemy Group ID]&amp;ePool[AffinityId]&amp;ePool[eClass],0)),"")</f>
        <v>4T_r1_Fire_Sorceress_e2</v>
      </c>
      <c r="O330" s="21" t="str">
        <f t="shared" si="59"/>
        <v/>
      </c>
      <c r="P330" t="str">
        <f t="array" ref="P330">IFERROR(INDEX(ePool[Enemy ID],MATCH($G330&amp;INDEX($E330:$F330,1,INDEX(Table12[],MATCH($I330,Table12[eCount],0),MATCH(P$1,Table12[#Headers],0)))&amp;INDEX(eClassWave[],MATCH($H330,eClassWave[eClassWave],0),MATCH(P$1,eClassWave[#Headers],0)),ePool[Enemy Group ID]&amp;ePool[AffinityId]&amp;ePool[eClass],0)),"")</f>
        <v/>
      </c>
      <c r="Q330" s="21" t="str">
        <f t="shared" si="60"/>
        <v/>
      </c>
      <c r="R330" t="str">
        <f t="array" ref="R330">IFERROR(INDEX(ePool[Enemy ID],MATCH($G330&amp;INDEX($E330:$F330,1,INDEX(Table12[],MATCH($I330,Table12[eCount],0),MATCH(R$1,Table12[#Headers],0)))&amp;INDEX(eClassWave[],MATCH($H330,eClassWave[eClassWave],0),MATCH(R$1,eClassWave[#Headers],0)),ePool[Enemy Group ID]&amp;ePool[AffinityId]&amp;ePool[eClass],0)),"")</f>
        <v/>
      </c>
      <c r="S330" t="str">
        <f>IFERROR(INDEX(Table10[Size],MATCH(INDEX(Enemies!$X:$X,MATCH('Enemy Waves'!J330,Enemies!$A:$A,0)),Table10[ID],0)),"")</f>
        <v>M</v>
      </c>
      <c r="U330" t="str">
        <f>IFERROR(INDEX(Table10[Size],MATCH(INDEX(Enemies!$X:$X,MATCH('Enemy Waves'!L330,Enemies!$A:$A,0)),Table10[ID],0)),"")</f>
        <v>S</v>
      </c>
      <c r="W330" t="str">
        <f>IFERROR(INDEX(Table10[Size],MATCH(INDEX(Enemies!$X:$X,MATCH('Enemy Waves'!N330,Enemies!$A:$A,0)),Table10[ID],0)),"")</f>
        <v>S</v>
      </c>
      <c r="Y330" t="str">
        <f>IFERROR(INDEX(Table10[Size],MATCH(INDEX(Enemies!$X:$X,MATCH('Enemy Waves'!P330,Enemies!$A:$A,0)),Table10[ID],0)),"")</f>
        <v/>
      </c>
      <c r="AA330" t="str">
        <f>IFERROR(INDEX(Table10[Size],MATCH(INDEX(Enemies!$X:$X,MATCH('Enemy Waves'!R330,Enemies!$A:$A,0)),Table10[ID],0)),"")</f>
        <v/>
      </c>
      <c r="AB330" s="52" t="str">
        <f>IF(COUNTIF(S330:AA330,"M")&gt;2,"!!!","")&amp;IFERROR(INDEX('OLD Mission Enemy Waves'!A:A,MATCH('Enemy Waves'!A330,'OLD Mission Enemy Waves'!D:D,0)),"--")</f>
        <v>109</v>
      </c>
      <c r="AC330" s="87">
        <v>109</v>
      </c>
      <c r="AD330">
        <v>1</v>
      </c>
      <c r="AE330" t="s">
        <v>14</v>
      </c>
      <c r="AF330" s="205">
        <v>3131091</v>
      </c>
    </row>
    <row r="331" spans="1:32">
      <c r="A331" s="235">
        <v>3131092</v>
      </c>
      <c r="B331" s="1" t="str">
        <f t="shared" si="54"/>
        <v>2T_r1_Fire_Knight_e2, 3T_r2_Water_Wizard_e2, 4T_r1_Water_Mage_e2, 2T_r1_Fire_Knight_e2</v>
      </c>
      <c r="C331" s="60" t="str">
        <f t="shared" si="55"/>
        <v>4MSSM</v>
      </c>
      <c r="E331">
        <f>INDEX('OLD Mission Enemy Waves'!K:K,MATCH('Enemy Waves'!$A331,'OLD Mission Enemy Waves'!$D:$D,0))</f>
        <v>3</v>
      </c>
      <c r="F331">
        <f>INDEX('OLD Mission Enemy Waves'!L:L,MATCH('Enemy Waves'!$A331,'OLD Mission Enemy Waves'!$D:$D,0))</f>
        <v>1</v>
      </c>
      <c r="G331">
        <f>INDEX('OLD Mission Enemy Waves'!M:M,MATCH('Enemy Waves'!$A331,'OLD Mission Enemy Waves'!$D:$D,0))</f>
        <v>3</v>
      </c>
      <c r="H331">
        <f>INDEX('OLD Mission Enemy Waves'!N:N,MATCH('Enemy Waves'!$A331,'OLD Mission Enemy Waves'!$D:$D,0))</f>
        <v>4211</v>
      </c>
      <c r="I331">
        <f t="shared" si="56"/>
        <v>4</v>
      </c>
      <c r="J331" t="str">
        <f t="array" ref="J331">IFERROR(INDEX(ePool[Enemy ID],MATCH($G331&amp;INDEX($E331:$F331,1,INDEX(Table12[],MATCH($I331,Table12[eCount],0),MATCH(J$1,Table12[#Headers],0)))&amp;INDEX(eClassWave[],MATCH($H331,eClassWave[eClassWave],0),MATCH(J$1,eClassWave[#Headers],0)),ePool[Enemy Group ID]&amp;ePool[AffinityId]&amp;ePool[eClass],0)),"")</f>
        <v>2T_r1_Fire_Knight_e2</v>
      </c>
      <c r="K331" s="21" t="str">
        <f t="shared" si="57"/>
        <v xml:space="preserve">, </v>
      </c>
      <c r="L331" t="str">
        <f t="array" ref="L331">IFERROR(INDEX(ePool[Enemy ID],MATCH($G331&amp;INDEX($E331:$F331,1,INDEX(Table12[],MATCH($I331,Table12[eCount],0),MATCH(L$1,Table12[#Headers],0)))&amp;INDEX(eClassWave[],MATCH($H331,eClassWave[eClassWave],0),MATCH(L$1,eClassWave[#Headers],0)),ePool[Enemy Group ID]&amp;ePool[AffinityId]&amp;ePool[eClass],0)),"")</f>
        <v>3T_r2_Water_Wizard_e2</v>
      </c>
      <c r="M331" s="21" t="str">
        <f t="shared" si="58"/>
        <v xml:space="preserve">, </v>
      </c>
      <c r="N331" t="str">
        <f t="array" ref="N331">IFERROR(INDEX(ePool[Enemy ID],MATCH($G331&amp;INDEX($E331:$F331,1,INDEX(Table12[],MATCH($I331,Table12[eCount],0),MATCH(N$1,Table12[#Headers],0)))&amp;INDEX(eClassWave[],MATCH($H331,eClassWave[eClassWave],0),MATCH(N$1,eClassWave[#Headers],0)),ePool[Enemy Group ID]&amp;ePool[AffinityId]&amp;ePool[eClass],0)),"")</f>
        <v>4T_r1_Water_Mage_e2</v>
      </c>
      <c r="O331" s="21" t="str">
        <f t="shared" si="59"/>
        <v xml:space="preserve">, </v>
      </c>
      <c r="P331" t="str">
        <f t="array" ref="P331">IFERROR(INDEX(ePool[Enemy ID],MATCH($G331&amp;INDEX($E331:$F331,1,INDEX(Table12[],MATCH($I331,Table12[eCount],0),MATCH(P$1,Table12[#Headers],0)))&amp;INDEX(eClassWave[],MATCH($H331,eClassWave[eClassWave],0),MATCH(P$1,eClassWave[#Headers],0)),ePool[Enemy Group ID]&amp;ePool[AffinityId]&amp;ePool[eClass],0)),"")</f>
        <v>2T_r1_Fire_Knight_e2</v>
      </c>
      <c r="Q331" s="21" t="str">
        <f t="shared" si="60"/>
        <v/>
      </c>
      <c r="R331" t="str">
        <f t="array" ref="R331">IFERROR(INDEX(ePool[Enemy ID],MATCH($G331&amp;INDEX($E331:$F331,1,INDEX(Table12[],MATCH($I331,Table12[eCount],0),MATCH(R$1,Table12[#Headers],0)))&amp;INDEX(eClassWave[],MATCH($H331,eClassWave[eClassWave],0),MATCH(R$1,eClassWave[#Headers],0)),ePool[Enemy Group ID]&amp;ePool[AffinityId]&amp;ePool[eClass],0)),"")</f>
        <v/>
      </c>
      <c r="S331" t="str">
        <f>IFERROR(INDEX(Table10[Size],MATCH(INDEX(Enemies!$X:$X,MATCH('Enemy Waves'!J331,Enemies!$A:$A,0)),Table10[ID],0)),"")</f>
        <v>M</v>
      </c>
      <c r="U331" t="str">
        <f>IFERROR(INDEX(Table10[Size],MATCH(INDEX(Enemies!$X:$X,MATCH('Enemy Waves'!L331,Enemies!$A:$A,0)),Table10[ID],0)),"")</f>
        <v>S</v>
      </c>
      <c r="W331" t="str">
        <f>IFERROR(INDEX(Table10[Size],MATCH(INDEX(Enemies!$X:$X,MATCH('Enemy Waves'!N331,Enemies!$A:$A,0)),Table10[ID],0)),"")</f>
        <v>S</v>
      </c>
      <c r="Y331" t="str">
        <f>IFERROR(INDEX(Table10[Size],MATCH(INDEX(Enemies!$X:$X,MATCH('Enemy Waves'!P331,Enemies!$A:$A,0)),Table10[ID],0)),"")</f>
        <v>M</v>
      </c>
      <c r="AA331" t="str">
        <f>IFERROR(INDEX(Table10[Size],MATCH(INDEX(Enemies!$X:$X,MATCH('Enemy Waves'!R331,Enemies!$A:$A,0)),Table10[ID],0)),"")</f>
        <v/>
      </c>
      <c r="AB331" s="52" t="str">
        <f>IF(COUNTIF(S331:AA331,"M")&gt;2,"!!!","")&amp;IFERROR(INDEX('OLD Mission Enemy Waves'!A:A,MATCH('Enemy Waves'!A331,'OLD Mission Enemy Waves'!D:D,0)),"--")</f>
        <v>109</v>
      </c>
      <c r="AC331" s="204">
        <v>109</v>
      </c>
      <c r="AD331">
        <v>2</v>
      </c>
      <c r="AE331" t="s">
        <v>14</v>
      </c>
      <c r="AF331" s="205">
        <v>3131092</v>
      </c>
    </row>
    <row r="332" spans="1:32">
      <c r="A332" s="235">
        <v>3131093</v>
      </c>
      <c r="B332" s="1" t="str">
        <f t="shared" si="54"/>
        <v>2T_r1_Fire_Knight_e2, 2T_r1_Water_Reaver_e2, 2T_r1_Water_Reaver_e2, 2T_r1_Fire_Knight_e2</v>
      </c>
      <c r="C332" s="60" t="str">
        <f t="shared" si="55"/>
        <v>4MSSM</v>
      </c>
      <c r="E332">
        <f>INDEX('OLD Mission Enemy Waves'!K:K,MATCH('Enemy Waves'!$A332,'OLD Mission Enemy Waves'!$D:$D,0))</f>
        <v>3</v>
      </c>
      <c r="F332">
        <f>INDEX('OLD Mission Enemy Waves'!L:L,MATCH('Enemy Waves'!$A332,'OLD Mission Enemy Waves'!$D:$D,0))</f>
        <v>1</v>
      </c>
      <c r="G332">
        <f>INDEX('OLD Mission Enemy Waves'!M:M,MATCH('Enemy Waves'!$A332,'OLD Mission Enemy Waves'!$D:$D,0))</f>
        <v>3</v>
      </c>
      <c r="H332">
        <f>INDEX('OLD Mission Enemy Waves'!N:N,MATCH('Enemy Waves'!$A332,'OLD Mission Enemy Waves'!$D:$D,0))</f>
        <v>4400</v>
      </c>
      <c r="I332">
        <f t="shared" si="56"/>
        <v>4</v>
      </c>
      <c r="J332" t="str">
        <f t="array" ref="J332">IFERROR(INDEX(ePool[Enemy ID],MATCH($G332&amp;INDEX($E332:$F332,1,INDEX(Table12[],MATCH($I332,Table12[eCount],0),MATCH(J$1,Table12[#Headers],0)))&amp;INDEX(eClassWave[],MATCH($H332,eClassWave[eClassWave],0),MATCH(J$1,eClassWave[#Headers],0)),ePool[Enemy Group ID]&amp;ePool[AffinityId]&amp;ePool[eClass],0)),"")</f>
        <v>2T_r1_Fire_Knight_e2</v>
      </c>
      <c r="K332" s="21" t="str">
        <f t="shared" si="57"/>
        <v xml:space="preserve">, </v>
      </c>
      <c r="L332" t="str">
        <f t="array" ref="L332">IFERROR(INDEX(ePool[Enemy ID],MATCH($G332&amp;INDEX($E332:$F332,1,INDEX(Table12[],MATCH($I332,Table12[eCount],0),MATCH(L$1,Table12[#Headers],0)))&amp;INDEX(eClassWave[],MATCH($H332,eClassWave[eClassWave],0),MATCH(L$1,eClassWave[#Headers],0)),ePool[Enemy Group ID]&amp;ePool[AffinityId]&amp;ePool[eClass],0)),"")</f>
        <v>2T_r1_Water_Reaver_e2</v>
      </c>
      <c r="M332" s="21" t="str">
        <f t="shared" si="58"/>
        <v xml:space="preserve">, </v>
      </c>
      <c r="N332" t="str">
        <f t="array" ref="N332">IFERROR(INDEX(ePool[Enemy ID],MATCH($G332&amp;INDEX($E332:$F332,1,INDEX(Table12[],MATCH($I332,Table12[eCount],0),MATCH(N$1,Table12[#Headers],0)))&amp;INDEX(eClassWave[],MATCH($H332,eClassWave[eClassWave],0),MATCH(N$1,eClassWave[#Headers],0)),ePool[Enemy Group ID]&amp;ePool[AffinityId]&amp;ePool[eClass],0)),"")</f>
        <v>2T_r1_Water_Reaver_e2</v>
      </c>
      <c r="O332" s="21" t="str">
        <f t="shared" si="59"/>
        <v xml:space="preserve">, </v>
      </c>
      <c r="P332" t="str">
        <f t="array" ref="P332">IFERROR(INDEX(ePool[Enemy ID],MATCH($G332&amp;INDEX($E332:$F332,1,INDEX(Table12[],MATCH($I332,Table12[eCount],0),MATCH(P$1,Table12[#Headers],0)))&amp;INDEX(eClassWave[],MATCH($H332,eClassWave[eClassWave],0),MATCH(P$1,eClassWave[#Headers],0)),ePool[Enemy Group ID]&amp;ePool[AffinityId]&amp;ePool[eClass],0)),"")</f>
        <v>2T_r1_Fire_Knight_e2</v>
      </c>
      <c r="Q332" s="21" t="str">
        <f t="shared" si="60"/>
        <v/>
      </c>
      <c r="R332" t="str">
        <f t="array" ref="R332">IFERROR(INDEX(ePool[Enemy ID],MATCH($G332&amp;INDEX($E332:$F332,1,INDEX(Table12[],MATCH($I332,Table12[eCount],0),MATCH(R$1,Table12[#Headers],0)))&amp;INDEX(eClassWave[],MATCH($H332,eClassWave[eClassWave],0),MATCH(R$1,eClassWave[#Headers],0)),ePool[Enemy Group ID]&amp;ePool[AffinityId]&amp;ePool[eClass],0)),"")</f>
        <v/>
      </c>
      <c r="S332" t="str">
        <f>IFERROR(INDEX(Table10[Size],MATCH(INDEX(Enemies!$X:$X,MATCH('Enemy Waves'!J332,Enemies!$A:$A,0)),Table10[ID],0)),"")</f>
        <v>M</v>
      </c>
      <c r="U332" t="str">
        <f>IFERROR(INDEX(Table10[Size],MATCH(INDEX(Enemies!$X:$X,MATCH('Enemy Waves'!L332,Enemies!$A:$A,0)),Table10[ID],0)),"")</f>
        <v>S</v>
      </c>
      <c r="W332" t="str">
        <f>IFERROR(INDEX(Table10[Size],MATCH(INDEX(Enemies!$X:$X,MATCH('Enemy Waves'!N332,Enemies!$A:$A,0)),Table10[ID],0)),"")</f>
        <v>S</v>
      </c>
      <c r="Y332" t="str">
        <f>IFERROR(INDEX(Table10[Size],MATCH(INDEX(Enemies!$X:$X,MATCH('Enemy Waves'!P332,Enemies!$A:$A,0)),Table10[ID],0)),"")</f>
        <v>M</v>
      </c>
      <c r="AA332" t="str">
        <f>IFERROR(INDEX(Table10[Size],MATCH(INDEX(Enemies!$X:$X,MATCH('Enemy Waves'!R332,Enemies!$A:$A,0)),Table10[ID],0)),"")</f>
        <v/>
      </c>
      <c r="AB332" s="52" t="str">
        <f>IF(COUNTIF(S332:AA332,"M")&gt;2,"!!!","")&amp;IFERROR(INDEX('OLD Mission Enemy Waves'!A:A,MATCH('Enemy Waves'!A332,'OLD Mission Enemy Waves'!D:D,0)),"--")</f>
        <v>109</v>
      </c>
      <c r="AC332" s="204">
        <v>109</v>
      </c>
      <c r="AD332">
        <v>3</v>
      </c>
      <c r="AE332" t="s">
        <v>14</v>
      </c>
      <c r="AF332" s="205">
        <v>3131093</v>
      </c>
    </row>
    <row r="333" spans="1:32">
      <c r="A333" s="235">
        <v>3131094</v>
      </c>
      <c r="B333" s="1" t="str">
        <f t="shared" si="54"/>
        <v>4T_r1_Water_Mage_e2, 4T_r1_Water_Mage_e2</v>
      </c>
      <c r="C333" s="60" t="str">
        <f t="shared" si="55"/>
        <v>2SS</v>
      </c>
      <c r="E333">
        <f>INDEX('OLD Mission Enemy Waves'!K:K,MATCH('Enemy Waves'!$A333,'OLD Mission Enemy Waves'!$D:$D,0))</f>
        <v>3</v>
      </c>
      <c r="F333">
        <f>INDEX('OLD Mission Enemy Waves'!L:L,MATCH('Enemy Waves'!$A333,'OLD Mission Enemy Waves'!$D:$D,0))</f>
        <v>1</v>
      </c>
      <c r="G333">
        <f>INDEX('OLD Mission Enemy Waves'!M:M,MATCH('Enemy Waves'!$A333,'OLD Mission Enemy Waves'!$D:$D,0))</f>
        <v>3</v>
      </c>
      <c r="H333">
        <f>INDEX('OLD Mission Enemy Waves'!N:N,MATCH('Enemy Waves'!$A333,'OLD Mission Enemy Waves'!$D:$D,0))</f>
        <v>2002</v>
      </c>
      <c r="I333">
        <f t="shared" si="56"/>
        <v>2</v>
      </c>
      <c r="J333" t="str">
        <f t="array" ref="J333">IFERROR(INDEX(ePool[Enemy ID],MATCH($G333&amp;INDEX($E333:$F333,1,INDEX(Table12[],MATCH($I333,Table12[eCount],0),MATCH(J$1,Table12[#Headers],0)))&amp;INDEX(eClassWave[],MATCH($H333,eClassWave[eClassWave],0),MATCH(J$1,eClassWave[#Headers],0)),ePool[Enemy Group ID]&amp;ePool[AffinityId]&amp;ePool[eClass],0)),"")</f>
        <v>4T_r1_Water_Mage_e2</v>
      </c>
      <c r="K333" s="21" t="str">
        <f t="shared" si="57"/>
        <v xml:space="preserve">, </v>
      </c>
      <c r="L333" t="str">
        <f t="array" ref="L333">IFERROR(INDEX(ePool[Enemy ID],MATCH($G333&amp;INDEX($E333:$F333,1,INDEX(Table12[],MATCH($I333,Table12[eCount],0),MATCH(L$1,Table12[#Headers],0)))&amp;INDEX(eClassWave[],MATCH($H333,eClassWave[eClassWave],0),MATCH(L$1,eClassWave[#Headers],0)),ePool[Enemy Group ID]&amp;ePool[AffinityId]&amp;ePool[eClass],0)),"")</f>
        <v>4T_r1_Water_Mage_e2</v>
      </c>
      <c r="M333" s="21" t="str">
        <f t="shared" si="58"/>
        <v/>
      </c>
      <c r="N333" t="str">
        <f t="array" ref="N333">IFERROR(INDEX(ePool[Enemy ID],MATCH($G333&amp;INDEX($E333:$F333,1,INDEX(Table12[],MATCH($I333,Table12[eCount],0),MATCH(N$1,Table12[#Headers],0)))&amp;INDEX(eClassWave[],MATCH($H333,eClassWave[eClassWave],0),MATCH(N$1,eClassWave[#Headers],0)),ePool[Enemy Group ID]&amp;ePool[AffinityId]&amp;ePool[eClass],0)),"")</f>
        <v/>
      </c>
      <c r="O333" s="21" t="str">
        <f t="shared" si="59"/>
        <v/>
      </c>
      <c r="P333" t="str">
        <f t="array" ref="P333">IFERROR(INDEX(ePool[Enemy ID],MATCH($G333&amp;INDEX($E333:$F333,1,INDEX(Table12[],MATCH($I333,Table12[eCount],0),MATCH(P$1,Table12[#Headers],0)))&amp;INDEX(eClassWave[],MATCH($H333,eClassWave[eClassWave],0),MATCH(P$1,eClassWave[#Headers],0)),ePool[Enemy Group ID]&amp;ePool[AffinityId]&amp;ePool[eClass],0)),"")</f>
        <v/>
      </c>
      <c r="Q333" s="21" t="str">
        <f t="shared" si="60"/>
        <v/>
      </c>
      <c r="R333" t="str">
        <f t="array" ref="R333">IFERROR(INDEX(ePool[Enemy ID],MATCH($G333&amp;INDEX($E333:$F333,1,INDEX(Table12[],MATCH($I333,Table12[eCount],0),MATCH(R$1,Table12[#Headers],0)))&amp;INDEX(eClassWave[],MATCH($H333,eClassWave[eClassWave],0),MATCH(R$1,eClassWave[#Headers],0)),ePool[Enemy Group ID]&amp;ePool[AffinityId]&amp;ePool[eClass],0)),"")</f>
        <v/>
      </c>
      <c r="S333" t="str">
        <f>IFERROR(INDEX(Table10[Size],MATCH(INDEX(Enemies!$X:$X,MATCH('Enemy Waves'!J333,Enemies!$A:$A,0)),Table10[ID],0)),"")</f>
        <v>S</v>
      </c>
      <c r="U333" t="str">
        <f>IFERROR(INDEX(Table10[Size],MATCH(INDEX(Enemies!$X:$X,MATCH('Enemy Waves'!L333,Enemies!$A:$A,0)),Table10[ID],0)),"")</f>
        <v>S</v>
      </c>
      <c r="W333" t="str">
        <f>IFERROR(INDEX(Table10[Size],MATCH(INDEX(Enemies!$X:$X,MATCH('Enemy Waves'!N333,Enemies!$A:$A,0)),Table10[ID],0)),"")</f>
        <v/>
      </c>
      <c r="Y333" t="str">
        <f>IFERROR(INDEX(Table10[Size],MATCH(INDEX(Enemies!$X:$X,MATCH('Enemy Waves'!P333,Enemies!$A:$A,0)),Table10[ID],0)),"")</f>
        <v/>
      </c>
      <c r="AA333" t="str">
        <f>IFERROR(INDEX(Table10[Size],MATCH(INDEX(Enemies!$X:$X,MATCH('Enemy Waves'!R333,Enemies!$A:$A,0)),Table10[ID],0)),"")</f>
        <v/>
      </c>
      <c r="AB333" s="52" t="str">
        <f>IF(COUNTIF(S333:AA333,"M")&gt;2,"!!!","")&amp;IFERROR(INDEX('OLD Mission Enemy Waves'!A:A,MATCH('Enemy Waves'!A333,'OLD Mission Enemy Waves'!D:D,0)),"--")</f>
        <v>109</v>
      </c>
      <c r="AC333" s="204">
        <v>109</v>
      </c>
      <c r="AD333">
        <v>4</v>
      </c>
      <c r="AE333" t="s">
        <v>14</v>
      </c>
      <c r="AF333" s="205">
        <v>3131094</v>
      </c>
    </row>
    <row r="334" spans="1:32">
      <c r="A334" s="235">
        <v>3131101</v>
      </c>
      <c r="B334" s="1" t="str">
        <f t="shared" si="54"/>
        <v>4T_r1_Fire_Sorceress_e2, 2T_r1_Water_Reaver_e2, 4T_r1_Fire_Sorceress_e2</v>
      </c>
      <c r="C334" s="60" t="str">
        <f t="shared" si="55"/>
        <v>3SSS</v>
      </c>
      <c r="E334">
        <f>INDEX('OLD Mission Enemy Waves'!K:K,MATCH('Enemy Waves'!$A334,'OLD Mission Enemy Waves'!$D:$D,0))</f>
        <v>3</v>
      </c>
      <c r="F334">
        <f>INDEX('OLD Mission Enemy Waves'!L:L,MATCH('Enemy Waves'!$A334,'OLD Mission Enemy Waves'!$D:$D,0))</f>
        <v>1</v>
      </c>
      <c r="G334">
        <f>INDEX('OLD Mission Enemy Waves'!M:M,MATCH('Enemy Waves'!$A334,'OLD Mission Enemy Waves'!$D:$D,0))</f>
        <v>3</v>
      </c>
      <c r="H334">
        <f>INDEX('OLD Mission Enemy Waves'!N:N,MATCH('Enemy Waves'!$A334,'OLD Mission Enemy Waves'!$D:$D,0))</f>
        <v>3102</v>
      </c>
      <c r="I334">
        <f t="shared" si="56"/>
        <v>3</v>
      </c>
      <c r="J334" t="str">
        <f t="array" ref="J334">IFERROR(INDEX(ePool[Enemy ID],MATCH($G334&amp;INDEX($E334:$F334,1,INDEX(Table12[],MATCH($I334,Table12[eCount],0),MATCH(J$1,Table12[#Headers],0)))&amp;INDEX(eClassWave[],MATCH($H334,eClassWave[eClassWave],0),MATCH(J$1,eClassWave[#Headers],0)),ePool[Enemy Group ID]&amp;ePool[AffinityId]&amp;ePool[eClass],0)),"")</f>
        <v>4T_r1_Fire_Sorceress_e2</v>
      </c>
      <c r="K334" s="21" t="str">
        <f t="shared" si="57"/>
        <v xml:space="preserve">, </v>
      </c>
      <c r="L334" t="str">
        <f t="array" ref="L334">IFERROR(INDEX(ePool[Enemy ID],MATCH($G334&amp;INDEX($E334:$F334,1,INDEX(Table12[],MATCH($I334,Table12[eCount],0),MATCH(L$1,Table12[#Headers],0)))&amp;INDEX(eClassWave[],MATCH($H334,eClassWave[eClassWave],0),MATCH(L$1,eClassWave[#Headers],0)),ePool[Enemy Group ID]&amp;ePool[AffinityId]&amp;ePool[eClass],0)),"")</f>
        <v>2T_r1_Water_Reaver_e2</v>
      </c>
      <c r="M334" s="21" t="str">
        <f t="shared" si="58"/>
        <v xml:space="preserve">, </v>
      </c>
      <c r="N334" t="str">
        <f t="array" ref="N334">IFERROR(INDEX(ePool[Enemy ID],MATCH($G334&amp;INDEX($E334:$F334,1,INDEX(Table12[],MATCH($I334,Table12[eCount],0),MATCH(N$1,Table12[#Headers],0)))&amp;INDEX(eClassWave[],MATCH($H334,eClassWave[eClassWave],0),MATCH(N$1,eClassWave[#Headers],0)),ePool[Enemy Group ID]&amp;ePool[AffinityId]&amp;ePool[eClass],0)),"")</f>
        <v>4T_r1_Fire_Sorceress_e2</v>
      </c>
      <c r="O334" s="21" t="str">
        <f t="shared" si="59"/>
        <v/>
      </c>
      <c r="P334" t="str">
        <f t="array" ref="P334">IFERROR(INDEX(ePool[Enemy ID],MATCH($G334&amp;INDEX($E334:$F334,1,INDEX(Table12[],MATCH($I334,Table12[eCount],0),MATCH(P$1,Table12[#Headers],0)))&amp;INDEX(eClassWave[],MATCH($H334,eClassWave[eClassWave],0),MATCH(P$1,eClassWave[#Headers],0)),ePool[Enemy Group ID]&amp;ePool[AffinityId]&amp;ePool[eClass],0)),"")</f>
        <v/>
      </c>
      <c r="Q334" s="21" t="str">
        <f t="shared" si="60"/>
        <v/>
      </c>
      <c r="R334" t="str">
        <f t="array" ref="R334">IFERROR(INDEX(ePool[Enemy ID],MATCH($G334&amp;INDEX($E334:$F334,1,INDEX(Table12[],MATCH($I334,Table12[eCount],0),MATCH(R$1,Table12[#Headers],0)))&amp;INDEX(eClassWave[],MATCH($H334,eClassWave[eClassWave],0),MATCH(R$1,eClassWave[#Headers],0)),ePool[Enemy Group ID]&amp;ePool[AffinityId]&amp;ePool[eClass],0)),"")</f>
        <v/>
      </c>
      <c r="S334" t="str">
        <f>IFERROR(INDEX(Table10[Size],MATCH(INDEX(Enemies!$X:$X,MATCH('Enemy Waves'!J334,Enemies!$A:$A,0)),Table10[ID],0)),"")</f>
        <v>S</v>
      </c>
      <c r="U334" t="str">
        <f>IFERROR(INDEX(Table10[Size],MATCH(INDEX(Enemies!$X:$X,MATCH('Enemy Waves'!L334,Enemies!$A:$A,0)),Table10[ID],0)),"")</f>
        <v>S</v>
      </c>
      <c r="W334" t="str">
        <f>IFERROR(INDEX(Table10[Size],MATCH(INDEX(Enemies!$X:$X,MATCH('Enemy Waves'!N334,Enemies!$A:$A,0)),Table10[ID],0)),"")</f>
        <v>S</v>
      </c>
      <c r="Y334" t="str">
        <f>IFERROR(INDEX(Table10[Size],MATCH(INDEX(Enemies!$X:$X,MATCH('Enemy Waves'!P334,Enemies!$A:$A,0)),Table10[ID],0)),"")</f>
        <v/>
      </c>
      <c r="AA334" t="str">
        <f>IFERROR(INDEX(Table10[Size],MATCH(INDEX(Enemies!$X:$X,MATCH('Enemy Waves'!R334,Enemies!$A:$A,0)),Table10[ID],0)),"")</f>
        <v/>
      </c>
      <c r="AB334" s="52" t="str">
        <f>IF(COUNTIF(S334:AA334,"M")&gt;2,"!!!","")&amp;IFERROR(INDEX('OLD Mission Enemy Waves'!A:A,MATCH('Enemy Waves'!A334,'OLD Mission Enemy Waves'!D:D,0)),"--")</f>
        <v>110</v>
      </c>
      <c r="AC334" s="87">
        <v>110</v>
      </c>
      <c r="AD334">
        <v>1</v>
      </c>
      <c r="AE334" t="s">
        <v>14</v>
      </c>
      <c r="AF334" s="205">
        <v>3131101</v>
      </c>
    </row>
    <row r="335" spans="1:32">
      <c r="A335" s="235">
        <v>3131102</v>
      </c>
      <c r="B335" s="1" t="str">
        <f t="shared" si="54"/>
        <v>2T_r1_Water_Reaver_e2, 2T_r1_Water_Reaver_e2</v>
      </c>
      <c r="C335" s="60" t="str">
        <f t="shared" si="55"/>
        <v>2SS</v>
      </c>
      <c r="E335">
        <f>INDEX('OLD Mission Enemy Waves'!K:K,MATCH('Enemy Waves'!$A335,'OLD Mission Enemy Waves'!$D:$D,0))</f>
        <v>3</v>
      </c>
      <c r="F335">
        <f>INDEX('OLD Mission Enemy Waves'!L:L,MATCH('Enemy Waves'!$A335,'OLD Mission Enemy Waves'!$D:$D,0))</f>
        <v>1</v>
      </c>
      <c r="G335">
        <f>INDEX('OLD Mission Enemy Waves'!M:M,MATCH('Enemy Waves'!$A335,'OLD Mission Enemy Waves'!$D:$D,0))</f>
        <v>3</v>
      </c>
      <c r="H335">
        <f>INDEX('OLD Mission Enemy Waves'!N:N,MATCH('Enemy Waves'!$A335,'OLD Mission Enemy Waves'!$D:$D,0))</f>
        <v>2200</v>
      </c>
      <c r="I335">
        <f t="shared" si="56"/>
        <v>2</v>
      </c>
      <c r="J335" t="str">
        <f t="array" ref="J335">IFERROR(INDEX(ePool[Enemy ID],MATCH($G335&amp;INDEX($E335:$F335,1,INDEX(Table12[],MATCH($I335,Table12[eCount],0),MATCH(J$1,Table12[#Headers],0)))&amp;INDEX(eClassWave[],MATCH($H335,eClassWave[eClassWave],0),MATCH(J$1,eClassWave[#Headers],0)),ePool[Enemy Group ID]&amp;ePool[AffinityId]&amp;ePool[eClass],0)),"")</f>
        <v>2T_r1_Water_Reaver_e2</v>
      </c>
      <c r="K335" s="21" t="str">
        <f t="shared" si="57"/>
        <v xml:space="preserve">, </v>
      </c>
      <c r="L335" t="str">
        <f t="array" ref="L335">IFERROR(INDEX(ePool[Enemy ID],MATCH($G335&amp;INDEX($E335:$F335,1,INDEX(Table12[],MATCH($I335,Table12[eCount],0),MATCH(L$1,Table12[#Headers],0)))&amp;INDEX(eClassWave[],MATCH($H335,eClassWave[eClassWave],0),MATCH(L$1,eClassWave[#Headers],0)),ePool[Enemy Group ID]&amp;ePool[AffinityId]&amp;ePool[eClass],0)),"")</f>
        <v>2T_r1_Water_Reaver_e2</v>
      </c>
      <c r="M335" s="21" t="str">
        <f t="shared" si="58"/>
        <v/>
      </c>
      <c r="N335" t="str">
        <f t="array" ref="N335">IFERROR(INDEX(ePool[Enemy ID],MATCH($G335&amp;INDEX($E335:$F335,1,INDEX(Table12[],MATCH($I335,Table12[eCount],0),MATCH(N$1,Table12[#Headers],0)))&amp;INDEX(eClassWave[],MATCH($H335,eClassWave[eClassWave],0),MATCH(N$1,eClassWave[#Headers],0)),ePool[Enemy Group ID]&amp;ePool[AffinityId]&amp;ePool[eClass],0)),"")</f>
        <v/>
      </c>
      <c r="O335" s="21" t="str">
        <f t="shared" si="59"/>
        <v/>
      </c>
      <c r="P335" t="str">
        <f t="array" ref="P335">IFERROR(INDEX(ePool[Enemy ID],MATCH($G335&amp;INDEX($E335:$F335,1,INDEX(Table12[],MATCH($I335,Table12[eCount],0),MATCH(P$1,Table12[#Headers],0)))&amp;INDEX(eClassWave[],MATCH($H335,eClassWave[eClassWave],0),MATCH(P$1,eClassWave[#Headers],0)),ePool[Enemy Group ID]&amp;ePool[AffinityId]&amp;ePool[eClass],0)),"")</f>
        <v/>
      </c>
      <c r="Q335" s="21" t="str">
        <f t="shared" si="60"/>
        <v/>
      </c>
      <c r="R335" t="str">
        <f t="array" ref="R335">IFERROR(INDEX(ePool[Enemy ID],MATCH($G335&amp;INDEX($E335:$F335,1,INDEX(Table12[],MATCH($I335,Table12[eCount],0),MATCH(R$1,Table12[#Headers],0)))&amp;INDEX(eClassWave[],MATCH($H335,eClassWave[eClassWave],0),MATCH(R$1,eClassWave[#Headers],0)),ePool[Enemy Group ID]&amp;ePool[AffinityId]&amp;ePool[eClass],0)),"")</f>
        <v/>
      </c>
      <c r="S335" t="str">
        <f>IFERROR(INDEX(Table10[Size],MATCH(INDEX(Enemies!$X:$X,MATCH('Enemy Waves'!J335,Enemies!$A:$A,0)),Table10[ID],0)),"")</f>
        <v>S</v>
      </c>
      <c r="U335" t="str">
        <f>IFERROR(INDEX(Table10[Size],MATCH(INDEX(Enemies!$X:$X,MATCH('Enemy Waves'!L335,Enemies!$A:$A,0)),Table10[ID],0)),"")</f>
        <v>S</v>
      </c>
      <c r="W335" t="str">
        <f>IFERROR(INDEX(Table10[Size],MATCH(INDEX(Enemies!$X:$X,MATCH('Enemy Waves'!N335,Enemies!$A:$A,0)),Table10[ID],0)),"")</f>
        <v/>
      </c>
      <c r="Y335" t="str">
        <f>IFERROR(INDEX(Table10[Size],MATCH(INDEX(Enemies!$X:$X,MATCH('Enemy Waves'!P335,Enemies!$A:$A,0)),Table10[ID],0)),"")</f>
        <v/>
      </c>
      <c r="AA335" t="str">
        <f>IFERROR(INDEX(Table10[Size],MATCH(INDEX(Enemies!$X:$X,MATCH('Enemy Waves'!R335,Enemies!$A:$A,0)),Table10[ID],0)),"")</f>
        <v/>
      </c>
      <c r="AB335" s="52" t="str">
        <f>IF(COUNTIF(S335:AA335,"M")&gt;2,"!!!","")&amp;IFERROR(INDEX('OLD Mission Enemy Waves'!A:A,MATCH('Enemy Waves'!A335,'OLD Mission Enemy Waves'!D:D,0)),"--")</f>
        <v>110</v>
      </c>
      <c r="AC335" s="204">
        <v>110</v>
      </c>
      <c r="AD335">
        <v>2</v>
      </c>
      <c r="AE335" t="s">
        <v>14</v>
      </c>
      <c r="AF335" s="205">
        <v>3131102</v>
      </c>
    </row>
    <row r="336" spans="1:32">
      <c r="A336" s="235">
        <v>3131103</v>
      </c>
      <c r="B336" s="1" t="str">
        <f t="shared" si="54"/>
        <v>4T_r1_Fire_Sorceress_e2, 4T_r1_Water_Mage_e2, 4T_r1_Fire_Sorceress_e2</v>
      </c>
      <c r="C336" s="60" t="str">
        <f t="shared" si="55"/>
        <v>3SSS</v>
      </c>
      <c r="E336">
        <f>INDEX('OLD Mission Enemy Waves'!K:K,MATCH('Enemy Waves'!$A336,'OLD Mission Enemy Waves'!$D:$D,0))</f>
        <v>3</v>
      </c>
      <c r="F336">
        <f>INDEX('OLD Mission Enemy Waves'!L:L,MATCH('Enemy Waves'!$A336,'OLD Mission Enemy Waves'!$D:$D,0))</f>
        <v>1</v>
      </c>
      <c r="G336">
        <f>INDEX('OLD Mission Enemy Waves'!M:M,MATCH('Enemy Waves'!$A336,'OLD Mission Enemy Waves'!$D:$D,0))</f>
        <v>3</v>
      </c>
      <c r="H336">
        <f>INDEX('OLD Mission Enemy Waves'!N:N,MATCH('Enemy Waves'!$A336,'OLD Mission Enemy Waves'!$D:$D,0))</f>
        <v>3003</v>
      </c>
      <c r="I336">
        <f t="shared" si="56"/>
        <v>3</v>
      </c>
      <c r="J336" t="str">
        <f t="array" ref="J336">IFERROR(INDEX(ePool[Enemy ID],MATCH($G336&amp;INDEX($E336:$F336,1,INDEX(Table12[],MATCH($I336,Table12[eCount],0),MATCH(J$1,Table12[#Headers],0)))&amp;INDEX(eClassWave[],MATCH($H336,eClassWave[eClassWave],0),MATCH(J$1,eClassWave[#Headers],0)),ePool[Enemy Group ID]&amp;ePool[AffinityId]&amp;ePool[eClass],0)),"")</f>
        <v>4T_r1_Fire_Sorceress_e2</v>
      </c>
      <c r="K336" s="21" t="str">
        <f t="shared" si="57"/>
        <v xml:space="preserve">, </v>
      </c>
      <c r="L336" t="str">
        <f t="array" ref="L336">IFERROR(INDEX(ePool[Enemy ID],MATCH($G336&amp;INDEX($E336:$F336,1,INDEX(Table12[],MATCH($I336,Table12[eCount],0),MATCH(L$1,Table12[#Headers],0)))&amp;INDEX(eClassWave[],MATCH($H336,eClassWave[eClassWave],0),MATCH(L$1,eClassWave[#Headers],0)),ePool[Enemy Group ID]&amp;ePool[AffinityId]&amp;ePool[eClass],0)),"")</f>
        <v>4T_r1_Water_Mage_e2</v>
      </c>
      <c r="M336" s="21" t="str">
        <f t="shared" si="58"/>
        <v xml:space="preserve">, </v>
      </c>
      <c r="N336" t="str">
        <f t="array" ref="N336">IFERROR(INDEX(ePool[Enemy ID],MATCH($G336&amp;INDEX($E336:$F336,1,INDEX(Table12[],MATCH($I336,Table12[eCount],0),MATCH(N$1,Table12[#Headers],0)))&amp;INDEX(eClassWave[],MATCH($H336,eClassWave[eClassWave],0),MATCH(N$1,eClassWave[#Headers],0)),ePool[Enemy Group ID]&amp;ePool[AffinityId]&amp;ePool[eClass],0)),"")</f>
        <v>4T_r1_Fire_Sorceress_e2</v>
      </c>
      <c r="O336" s="21" t="str">
        <f t="shared" si="59"/>
        <v/>
      </c>
      <c r="P336" t="str">
        <f t="array" ref="P336">IFERROR(INDEX(ePool[Enemy ID],MATCH($G336&amp;INDEX($E336:$F336,1,INDEX(Table12[],MATCH($I336,Table12[eCount],0),MATCH(P$1,Table12[#Headers],0)))&amp;INDEX(eClassWave[],MATCH($H336,eClassWave[eClassWave],0),MATCH(P$1,eClassWave[#Headers],0)),ePool[Enemy Group ID]&amp;ePool[AffinityId]&amp;ePool[eClass],0)),"")</f>
        <v/>
      </c>
      <c r="Q336" s="21" t="str">
        <f t="shared" si="60"/>
        <v/>
      </c>
      <c r="R336" t="str">
        <f t="array" ref="R336">IFERROR(INDEX(ePool[Enemy ID],MATCH($G336&amp;INDEX($E336:$F336,1,INDEX(Table12[],MATCH($I336,Table12[eCount],0),MATCH(R$1,Table12[#Headers],0)))&amp;INDEX(eClassWave[],MATCH($H336,eClassWave[eClassWave],0),MATCH(R$1,eClassWave[#Headers],0)),ePool[Enemy Group ID]&amp;ePool[AffinityId]&amp;ePool[eClass],0)),"")</f>
        <v/>
      </c>
      <c r="S336" t="str">
        <f>IFERROR(INDEX(Table10[Size],MATCH(INDEX(Enemies!$X:$X,MATCH('Enemy Waves'!J336,Enemies!$A:$A,0)),Table10[ID],0)),"")</f>
        <v>S</v>
      </c>
      <c r="U336" t="str">
        <f>IFERROR(INDEX(Table10[Size],MATCH(INDEX(Enemies!$X:$X,MATCH('Enemy Waves'!L336,Enemies!$A:$A,0)),Table10[ID],0)),"")</f>
        <v>S</v>
      </c>
      <c r="W336" t="str">
        <f>IFERROR(INDEX(Table10[Size],MATCH(INDEX(Enemies!$X:$X,MATCH('Enemy Waves'!N336,Enemies!$A:$A,0)),Table10[ID],0)),"")</f>
        <v>S</v>
      </c>
      <c r="Y336" t="str">
        <f>IFERROR(INDEX(Table10[Size],MATCH(INDEX(Enemies!$X:$X,MATCH('Enemy Waves'!P336,Enemies!$A:$A,0)),Table10[ID],0)),"")</f>
        <v/>
      </c>
      <c r="AA336" t="str">
        <f>IFERROR(INDEX(Table10[Size],MATCH(INDEX(Enemies!$X:$X,MATCH('Enemy Waves'!R336,Enemies!$A:$A,0)),Table10[ID],0)),"")</f>
        <v/>
      </c>
      <c r="AB336" s="52" t="str">
        <f>IF(COUNTIF(S336:AA336,"M")&gt;2,"!!!","")&amp;IFERROR(INDEX('OLD Mission Enemy Waves'!A:A,MATCH('Enemy Waves'!A336,'OLD Mission Enemy Waves'!D:D,0)),"--")</f>
        <v>110</v>
      </c>
      <c r="AC336" s="204">
        <v>110</v>
      </c>
      <c r="AD336">
        <v>3</v>
      </c>
      <c r="AE336" t="s">
        <v>14</v>
      </c>
      <c r="AF336" s="205">
        <v>3131103</v>
      </c>
    </row>
    <row r="337" spans="1:32">
      <c r="A337" s="235">
        <v>3131104</v>
      </c>
      <c r="B337" s="1" t="str">
        <f t="shared" si="54"/>
        <v>2T_r1_Water_Reaver_e2, 3T_r2_Fire_EmberMage_e2, 2T_r1_Water_Reaver_e2, 3T_r2_Fire_EmberMage_e2, 2T_r1_Water_Reaver_e2</v>
      </c>
      <c r="C337" s="60" t="str">
        <f t="shared" si="55"/>
        <v>5SSSSS</v>
      </c>
      <c r="E337">
        <f>INDEX('OLD Mission Enemy Waves'!K:K,MATCH('Enemy Waves'!$A337,'OLD Mission Enemy Waves'!$D:$D,0))</f>
        <v>3</v>
      </c>
      <c r="F337">
        <f>INDEX('OLD Mission Enemy Waves'!L:L,MATCH('Enemy Waves'!$A337,'OLD Mission Enemy Waves'!$D:$D,0))</f>
        <v>1</v>
      </c>
      <c r="G337">
        <f>INDEX('OLD Mission Enemy Waves'!M:M,MATCH('Enemy Waves'!$A337,'OLD Mission Enemy Waves'!$D:$D,0))</f>
        <v>3</v>
      </c>
      <c r="H337">
        <f>INDEX('OLD Mission Enemy Waves'!N:N,MATCH('Enemy Waves'!$A337,'OLD Mission Enemy Waves'!$D:$D,0))</f>
        <v>5320</v>
      </c>
      <c r="I337">
        <f t="shared" si="56"/>
        <v>5</v>
      </c>
      <c r="J337" t="str">
        <f t="array" ref="J337">IFERROR(INDEX(ePool[Enemy ID],MATCH($G337&amp;INDEX($E337:$F337,1,INDEX(Table12[],MATCH($I337,Table12[eCount],0),MATCH(J$1,Table12[#Headers],0)))&amp;INDEX(eClassWave[],MATCH($H337,eClassWave[eClassWave],0),MATCH(J$1,eClassWave[#Headers],0)),ePool[Enemy Group ID]&amp;ePool[AffinityId]&amp;ePool[eClass],0)),"")</f>
        <v>2T_r1_Water_Reaver_e2</v>
      </c>
      <c r="K337" s="21" t="str">
        <f t="shared" si="57"/>
        <v xml:space="preserve">, </v>
      </c>
      <c r="L337" t="str">
        <f t="array" ref="L337">IFERROR(INDEX(ePool[Enemy ID],MATCH($G337&amp;INDEX($E337:$F337,1,INDEX(Table12[],MATCH($I337,Table12[eCount],0),MATCH(L$1,Table12[#Headers],0)))&amp;INDEX(eClassWave[],MATCH($H337,eClassWave[eClassWave],0),MATCH(L$1,eClassWave[#Headers],0)),ePool[Enemy Group ID]&amp;ePool[AffinityId]&amp;ePool[eClass],0)),"")</f>
        <v>3T_r2_Fire_EmberMage_e2</v>
      </c>
      <c r="M337" s="21" t="str">
        <f t="shared" si="58"/>
        <v xml:space="preserve">, </v>
      </c>
      <c r="N337" t="str">
        <f t="array" ref="N337">IFERROR(INDEX(ePool[Enemy ID],MATCH($G337&amp;INDEX($E337:$F337,1,INDEX(Table12[],MATCH($I337,Table12[eCount],0),MATCH(N$1,Table12[#Headers],0)))&amp;INDEX(eClassWave[],MATCH($H337,eClassWave[eClassWave],0),MATCH(N$1,eClassWave[#Headers],0)),ePool[Enemy Group ID]&amp;ePool[AffinityId]&amp;ePool[eClass],0)),"")</f>
        <v>2T_r1_Water_Reaver_e2</v>
      </c>
      <c r="O337" s="21" t="str">
        <f t="shared" si="59"/>
        <v xml:space="preserve">, </v>
      </c>
      <c r="P337" t="str">
        <f t="array" ref="P337">IFERROR(INDEX(ePool[Enemy ID],MATCH($G337&amp;INDEX($E337:$F337,1,INDEX(Table12[],MATCH($I337,Table12[eCount],0),MATCH(P$1,Table12[#Headers],0)))&amp;INDEX(eClassWave[],MATCH($H337,eClassWave[eClassWave],0),MATCH(P$1,eClassWave[#Headers],0)),ePool[Enemy Group ID]&amp;ePool[AffinityId]&amp;ePool[eClass],0)),"")</f>
        <v>3T_r2_Fire_EmberMage_e2</v>
      </c>
      <c r="Q337" s="21" t="str">
        <f t="shared" si="60"/>
        <v xml:space="preserve">, </v>
      </c>
      <c r="R337" t="str">
        <f t="array" ref="R337">IFERROR(INDEX(ePool[Enemy ID],MATCH($G337&amp;INDEX($E337:$F337,1,INDEX(Table12[],MATCH($I337,Table12[eCount],0),MATCH(R$1,Table12[#Headers],0)))&amp;INDEX(eClassWave[],MATCH($H337,eClassWave[eClassWave],0),MATCH(R$1,eClassWave[#Headers],0)),ePool[Enemy Group ID]&amp;ePool[AffinityId]&amp;ePool[eClass],0)),"")</f>
        <v>2T_r1_Water_Reaver_e2</v>
      </c>
      <c r="S337" t="str">
        <f>IFERROR(INDEX(Table10[Size],MATCH(INDEX(Enemies!$X:$X,MATCH('Enemy Waves'!J337,Enemies!$A:$A,0)),Table10[ID],0)),"")</f>
        <v>S</v>
      </c>
      <c r="U337" t="str">
        <f>IFERROR(INDEX(Table10[Size],MATCH(INDEX(Enemies!$X:$X,MATCH('Enemy Waves'!L337,Enemies!$A:$A,0)),Table10[ID],0)),"")</f>
        <v>S</v>
      </c>
      <c r="W337" t="str">
        <f>IFERROR(INDEX(Table10[Size],MATCH(INDEX(Enemies!$X:$X,MATCH('Enemy Waves'!N337,Enemies!$A:$A,0)),Table10[ID],0)),"")</f>
        <v>S</v>
      </c>
      <c r="Y337" t="str">
        <f>IFERROR(INDEX(Table10[Size],MATCH(INDEX(Enemies!$X:$X,MATCH('Enemy Waves'!P337,Enemies!$A:$A,0)),Table10[ID],0)),"")</f>
        <v>S</v>
      </c>
      <c r="AA337" t="str">
        <f>IFERROR(INDEX(Table10[Size],MATCH(INDEX(Enemies!$X:$X,MATCH('Enemy Waves'!R337,Enemies!$A:$A,0)),Table10[ID],0)),"")</f>
        <v>S</v>
      </c>
      <c r="AB337" s="52" t="str">
        <f>IF(COUNTIF(S337:AA337,"M")&gt;2,"!!!","")&amp;IFERROR(INDEX('OLD Mission Enemy Waves'!A:A,MATCH('Enemy Waves'!A337,'OLD Mission Enemy Waves'!D:D,0)),"--")</f>
        <v>110</v>
      </c>
      <c r="AC337" s="204">
        <v>110</v>
      </c>
      <c r="AD337">
        <v>4</v>
      </c>
      <c r="AE337" t="s">
        <v>14</v>
      </c>
      <c r="AF337" s="205">
        <v>3131104</v>
      </c>
    </row>
    <row r="338" spans="1:32">
      <c r="A338" s="205"/>
      <c r="B338" s="1"/>
      <c r="C338" s="60"/>
      <c r="M338" s="21"/>
      <c r="O338" s="21"/>
      <c r="Q338" s="21"/>
      <c r="AB338" s="52"/>
      <c r="AC338" s="204"/>
      <c r="AF338" s="205"/>
    </row>
    <row r="339" spans="1:32">
      <c r="A339" s="43"/>
      <c r="B339" s="29"/>
      <c r="C339" s="29"/>
      <c r="D339" s="29"/>
      <c r="E339" s="29"/>
      <c r="F339" s="29"/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  <c r="Z339" s="29"/>
      <c r="AA339" s="29"/>
      <c r="AB339" s="29"/>
      <c r="AC339" s="29"/>
      <c r="AD339" s="29"/>
      <c r="AE339" s="29"/>
      <c r="AF339" s="29"/>
    </row>
    <row r="340" spans="1:32">
      <c r="A340" s="43"/>
      <c r="B340" s="1"/>
      <c r="C340" s="60"/>
      <c r="H340" s="11"/>
      <c r="M340" s="21"/>
      <c r="O340" s="21"/>
      <c r="Q340" s="21"/>
      <c r="AB340" s="52"/>
    </row>
    <row r="341" spans="1:32">
      <c r="A341" s="43"/>
      <c r="B341" s="1"/>
      <c r="C341" s="60"/>
      <c r="H341" s="11"/>
      <c r="M341" s="21"/>
      <c r="O341" s="21"/>
      <c r="Q341" s="21"/>
      <c r="AB341" s="52"/>
    </row>
    <row r="342" spans="1:32">
      <c r="A342" s="43"/>
      <c r="B342" s="1"/>
      <c r="C342" s="60"/>
      <c r="H342" s="11"/>
      <c r="M342" s="21"/>
      <c r="O342" s="21"/>
      <c r="Q342" s="21"/>
      <c r="AB342" s="52"/>
    </row>
    <row r="343" spans="1:32">
      <c r="A343" s="43"/>
      <c r="B343" s="1"/>
      <c r="C343" s="60"/>
      <c r="H343" s="11"/>
      <c r="M343" s="21"/>
      <c r="O343" s="21"/>
      <c r="Q343" s="21"/>
      <c r="AB343" s="52"/>
    </row>
    <row r="344" spans="1:32">
      <c r="A344" s="43"/>
      <c r="B344" s="1"/>
      <c r="C344" s="60"/>
      <c r="H344" s="11"/>
      <c r="M344" s="21"/>
      <c r="O344" s="21"/>
      <c r="Q344" s="21"/>
      <c r="AB344" s="52"/>
    </row>
    <row r="345" spans="1:32">
      <c r="A345" s="43"/>
      <c r="B345" s="1"/>
      <c r="C345" s="60"/>
      <c r="H345" s="11"/>
      <c r="M345" s="21"/>
      <c r="O345" s="21"/>
      <c r="Q345" s="21"/>
      <c r="AB345" s="52"/>
    </row>
    <row r="346" spans="1:32">
      <c r="A346" s="43"/>
      <c r="B346" s="1"/>
      <c r="C346" s="60"/>
      <c r="H346" s="11"/>
      <c r="M346" s="21"/>
      <c r="O346" s="21"/>
      <c r="Q346" s="21"/>
      <c r="AB346" s="52"/>
    </row>
    <row r="347" spans="1:32">
      <c r="A347" s="43"/>
      <c r="B347" s="1"/>
      <c r="C347" s="60"/>
      <c r="H347" s="11"/>
      <c r="M347" s="21"/>
      <c r="O347" s="21"/>
      <c r="Q347" s="21"/>
      <c r="AB347" s="52"/>
    </row>
    <row r="348" spans="1:32">
      <c r="A348" s="43"/>
      <c r="B348" s="1"/>
      <c r="C348" s="60"/>
      <c r="H348" s="11"/>
      <c r="M348" s="21"/>
      <c r="O348" s="21"/>
      <c r="Q348" s="21"/>
      <c r="AB348" s="52"/>
    </row>
    <row r="349" spans="1:32">
      <c r="A349" s="43"/>
      <c r="B349" s="1"/>
      <c r="C349" s="60"/>
      <c r="H349" s="11"/>
      <c r="M349" s="21"/>
      <c r="O349" s="21"/>
      <c r="Q349" s="21"/>
      <c r="AB349" s="52"/>
    </row>
    <row r="350" spans="1:32">
      <c r="A350" s="43"/>
      <c r="B350" s="1"/>
      <c r="C350" s="60"/>
      <c r="H350" s="11"/>
      <c r="M350" s="21"/>
      <c r="O350" s="21"/>
      <c r="Q350" s="21"/>
      <c r="AB350" s="52"/>
    </row>
    <row r="351" spans="1:32">
      <c r="A351" s="43"/>
      <c r="B351" s="1"/>
      <c r="C351" s="60"/>
      <c r="H351" s="11"/>
      <c r="M351" s="21"/>
      <c r="O351" s="21"/>
      <c r="Q351" s="21"/>
      <c r="AB351" s="52"/>
    </row>
    <row r="352" spans="1:32">
      <c r="A352" s="43"/>
      <c r="B352" s="1"/>
      <c r="C352" s="60"/>
      <c r="H352" s="11"/>
      <c r="M352" s="21"/>
      <c r="O352" s="21"/>
      <c r="Q352" s="21"/>
      <c r="AB352" s="52"/>
    </row>
    <row r="353" spans="1:28">
      <c r="A353" s="43"/>
      <c r="B353" s="1"/>
      <c r="C353" s="60"/>
      <c r="H353" s="11"/>
      <c r="M353" s="21"/>
      <c r="O353" s="21"/>
      <c r="Q353" s="21"/>
      <c r="AB353" s="52"/>
    </row>
    <row r="354" spans="1:28">
      <c r="A354" s="43"/>
      <c r="B354" s="1"/>
      <c r="C354" s="60"/>
      <c r="H354" s="11"/>
      <c r="M354" s="21"/>
      <c r="O354" s="21"/>
      <c r="Q354" s="21"/>
      <c r="AB354" s="52"/>
    </row>
    <row r="355" spans="1:28">
      <c r="A355" s="43"/>
      <c r="B355" s="1"/>
      <c r="C355" s="60"/>
      <c r="H355" s="11"/>
      <c r="M355" s="21"/>
      <c r="O355" s="21"/>
      <c r="Q355" s="21"/>
      <c r="AB355" s="52"/>
    </row>
    <row r="356" spans="1:28">
      <c r="A356" s="43"/>
      <c r="B356" s="1"/>
      <c r="C356" s="60"/>
      <c r="H356" s="11"/>
      <c r="M356" s="21"/>
      <c r="O356" s="21"/>
      <c r="Q356" s="21"/>
      <c r="AB356" s="52"/>
    </row>
    <row r="357" spans="1:28">
      <c r="A357" s="43"/>
      <c r="B357" s="1"/>
      <c r="C357" s="60"/>
      <c r="H357" s="11"/>
      <c r="M357" s="21"/>
      <c r="O357" s="21"/>
      <c r="Q357" s="21"/>
      <c r="AB357" s="52"/>
    </row>
    <row r="358" spans="1:28">
      <c r="A358" s="43"/>
      <c r="B358" s="1"/>
      <c r="C358" s="60"/>
      <c r="H358" s="11"/>
      <c r="M358" s="21"/>
      <c r="O358" s="21"/>
      <c r="Q358" s="21"/>
      <c r="AB358" s="52"/>
    </row>
    <row r="359" spans="1:28">
      <c r="A359" s="43"/>
      <c r="B359" s="1"/>
      <c r="C359" s="60"/>
      <c r="H359" s="11"/>
      <c r="M359" s="21"/>
      <c r="O359" s="21"/>
      <c r="Q359" s="21"/>
      <c r="AB359" s="52"/>
    </row>
    <row r="360" spans="1:28">
      <c r="A360" s="43"/>
      <c r="B360" s="1"/>
      <c r="C360" s="60"/>
      <c r="H360" s="11"/>
      <c r="M360" s="21"/>
      <c r="O360" s="21"/>
      <c r="Q360" s="21"/>
      <c r="AB360" s="52"/>
    </row>
    <row r="361" spans="1:28">
      <c r="A361" s="43"/>
      <c r="B361" s="1"/>
      <c r="C361" s="60"/>
      <c r="H361" s="11"/>
      <c r="M361" s="21"/>
      <c r="O361" s="21"/>
      <c r="Q361" s="21"/>
      <c r="AB361" s="52"/>
    </row>
    <row r="362" spans="1:28">
      <c r="A362" s="43"/>
      <c r="B362" s="1"/>
      <c r="C362" s="60"/>
      <c r="H362" s="11"/>
      <c r="M362" s="21"/>
      <c r="O362" s="21"/>
      <c r="Q362" s="21"/>
      <c r="AB362" s="52"/>
    </row>
    <row r="363" spans="1:28">
      <c r="A363" s="43"/>
      <c r="B363" s="1"/>
      <c r="C363" s="60"/>
      <c r="H363" s="11"/>
      <c r="M363" s="21"/>
      <c r="O363" s="21"/>
      <c r="Q363" s="21"/>
      <c r="AB363" s="52"/>
    </row>
    <row r="364" spans="1:28">
      <c r="A364" s="43"/>
      <c r="B364" s="1"/>
      <c r="C364" s="60"/>
      <c r="H364" s="11"/>
      <c r="M364" s="21"/>
      <c r="O364" s="21"/>
      <c r="Q364" s="21"/>
      <c r="AB364" s="52"/>
    </row>
    <row r="365" spans="1:28">
      <c r="A365" s="43"/>
      <c r="B365" s="1"/>
      <c r="C365" s="60"/>
      <c r="H365" s="11"/>
      <c r="M365" s="21"/>
      <c r="O365" s="21"/>
      <c r="Q365" s="21"/>
      <c r="AB365" s="52"/>
    </row>
    <row r="366" spans="1:28">
      <c r="A366" s="43"/>
      <c r="B366" s="1"/>
      <c r="C366" s="60"/>
      <c r="H366" s="11"/>
      <c r="M366" s="21"/>
      <c r="O366" s="21"/>
      <c r="Q366" s="21"/>
      <c r="AB366" s="52"/>
    </row>
    <row r="367" spans="1:28">
      <c r="A367" s="43"/>
      <c r="B367" s="1"/>
      <c r="C367" s="60"/>
      <c r="H367" s="11"/>
      <c r="M367" s="21"/>
      <c r="O367" s="21"/>
      <c r="Q367" s="21"/>
      <c r="AB367" s="52"/>
    </row>
    <row r="368" spans="1:28">
      <c r="A368" s="43"/>
      <c r="B368" s="1"/>
      <c r="C368" s="60"/>
      <c r="H368" s="11"/>
      <c r="M368" s="21"/>
      <c r="O368" s="21"/>
      <c r="Q368" s="21"/>
      <c r="AB368" s="52"/>
    </row>
    <row r="369" spans="1:28">
      <c r="A369" s="43"/>
      <c r="B369" s="1"/>
      <c r="C369" s="60"/>
      <c r="H369" s="11"/>
      <c r="M369" s="21"/>
      <c r="O369" s="21"/>
      <c r="Q369" s="21"/>
      <c r="AB369" s="52"/>
    </row>
    <row r="370" spans="1:28">
      <c r="A370" s="43"/>
      <c r="B370" s="1"/>
      <c r="C370" s="60"/>
      <c r="H370" s="11"/>
      <c r="M370" s="21"/>
      <c r="O370" s="21"/>
      <c r="Q370" s="21"/>
      <c r="AB370" s="52"/>
    </row>
    <row r="371" spans="1:28">
      <c r="A371" s="43"/>
      <c r="B371" s="1"/>
      <c r="C371" s="60"/>
      <c r="H371" s="11"/>
      <c r="M371" s="21"/>
      <c r="O371" s="21"/>
      <c r="Q371" s="21"/>
      <c r="AB371" s="52"/>
    </row>
    <row r="372" spans="1:28">
      <c r="A372" s="43"/>
      <c r="B372" s="1"/>
      <c r="C372" s="60"/>
      <c r="H372" s="11"/>
      <c r="M372" s="21"/>
      <c r="O372" s="21"/>
      <c r="Q372" s="21"/>
      <c r="AB372" s="52"/>
    </row>
    <row r="373" spans="1:28">
      <c r="A373" s="43"/>
      <c r="B373" s="1"/>
      <c r="C373" s="60"/>
      <c r="H373" s="11"/>
      <c r="M373" s="21"/>
      <c r="O373" s="21"/>
      <c r="Q373" s="21"/>
      <c r="AB373" s="52"/>
    </row>
    <row r="374" spans="1:28">
      <c r="A374" s="43"/>
      <c r="B374" s="1"/>
      <c r="C374" s="60"/>
      <c r="H374" s="11"/>
      <c r="M374" s="21"/>
      <c r="O374" s="21"/>
      <c r="Q374" s="21"/>
      <c r="AB374" s="52"/>
    </row>
    <row r="375" spans="1:28">
      <c r="A375" s="43"/>
      <c r="B375" s="1"/>
      <c r="C375" s="60"/>
      <c r="H375" s="11"/>
      <c r="M375" s="21"/>
      <c r="O375" s="21"/>
      <c r="Q375" s="21"/>
      <c r="AB375" s="52"/>
    </row>
    <row r="376" spans="1:28">
      <c r="A376" s="43"/>
      <c r="B376" s="1"/>
      <c r="C376" s="60"/>
      <c r="H376" s="11"/>
      <c r="M376" s="21"/>
      <c r="O376" s="21"/>
      <c r="Q376" s="21"/>
      <c r="AB376" s="52"/>
    </row>
    <row r="377" spans="1:28">
      <c r="A377" s="43"/>
      <c r="B377" s="1"/>
      <c r="C377" s="60"/>
      <c r="H377" s="11"/>
      <c r="M377" s="21"/>
      <c r="O377" s="21"/>
      <c r="Q377" s="21"/>
      <c r="AB377" s="52"/>
    </row>
    <row r="378" spans="1:28">
      <c r="A378" s="43"/>
      <c r="B378" s="1"/>
      <c r="C378" s="60"/>
      <c r="H378" s="11"/>
      <c r="M378" s="21"/>
      <c r="O378" s="21"/>
      <c r="Q378" s="21"/>
      <c r="AB378" s="52"/>
    </row>
    <row r="379" spans="1:28">
      <c r="A379" s="43"/>
      <c r="B379" s="1"/>
      <c r="C379" s="60"/>
      <c r="H379" s="11"/>
      <c r="M379" s="21"/>
      <c r="O379" s="21"/>
      <c r="Q379" s="21"/>
      <c r="AB379" s="52"/>
    </row>
    <row r="380" spans="1:28">
      <c r="A380" s="43"/>
      <c r="B380" s="1"/>
      <c r="C380" s="60"/>
      <c r="H380" s="11"/>
      <c r="M380" s="21"/>
      <c r="O380" s="21"/>
      <c r="Q380" s="21"/>
      <c r="AB380" s="52"/>
    </row>
    <row r="381" spans="1:28">
      <c r="A381" s="43"/>
      <c r="B381" s="1"/>
      <c r="C381" s="60"/>
      <c r="H381" s="11"/>
      <c r="M381" s="21"/>
      <c r="O381" s="21"/>
      <c r="Q381" s="21"/>
      <c r="AB381" s="52"/>
    </row>
    <row r="382" spans="1:28">
      <c r="A382" s="43"/>
      <c r="B382" s="1"/>
      <c r="C382" s="60"/>
      <c r="H382" s="11"/>
      <c r="M382" s="21"/>
      <c r="O382" s="21"/>
      <c r="Q382" s="21"/>
      <c r="AB382" s="52"/>
    </row>
    <row r="383" spans="1:28">
      <c r="A383" s="43"/>
      <c r="B383" s="1"/>
      <c r="C383" s="60"/>
      <c r="H383" s="11"/>
      <c r="M383" s="21"/>
      <c r="O383" s="21"/>
      <c r="Q383" s="21"/>
      <c r="AB383" s="52"/>
    </row>
    <row r="384" spans="1:28">
      <c r="A384" s="43"/>
      <c r="B384" s="1"/>
      <c r="C384" s="60"/>
      <c r="H384" s="11"/>
      <c r="M384" s="21"/>
      <c r="O384" s="21"/>
      <c r="Q384" s="21"/>
      <c r="AB384" s="52"/>
    </row>
    <row r="385" spans="1:28">
      <c r="A385" s="43"/>
      <c r="B385" s="1"/>
      <c r="C385" s="60"/>
      <c r="H385" s="11"/>
      <c r="M385" s="21"/>
      <c r="O385" s="21"/>
      <c r="Q385" s="21"/>
      <c r="AB385" s="52"/>
    </row>
    <row r="386" spans="1:28">
      <c r="A386" s="43"/>
      <c r="B386" s="1"/>
      <c r="C386" s="60"/>
      <c r="H386" s="11"/>
      <c r="M386" s="21"/>
      <c r="O386" s="21"/>
      <c r="Q386" s="21"/>
      <c r="AB386" s="52"/>
    </row>
    <row r="387" spans="1:28">
      <c r="A387" s="43"/>
      <c r="B387" s="1"/>
      <c r="C387" s="60"/>
      <c r="H387" s="11"/>
      <c r="M387" s="21"/>
      <c r="O387" s="21"/>
      <c r="Q387" s="21"/>
      <c r="AB387" s="52"/>
    </row>
    <row r="388" spans="1:28">
      <c r="A388" s="43"/>
      <c r="B388" s="1"/>
      <c r="C388" s="60"/>
      <c r="H388" s="11"/>
      <c r="M388" s="21"/>
      <c r="O388" s="21"/>
      <c r="Q388" s="21"/>
      <c r="AB388" s="52"/>
    </row>
    <row r="389" spans="1:28">
      <c r="A389" s="43"/>
      <c r="B389" s="1"/>
      <c r="C389" s="60"/>
      <c r="H389" s="11"/>
      <c r="M389" s="21"/>
      <c r="O389" s="21"/>
      <c r="Q389" s="21"/>
      <c r="AB389" s="52"/>
    </row>
    <row r="390" spans="1:28">
      <c r="A390" s="43"/>
      <c r="B390" s="1"/>
      <c r="C390" s="60"/>
      <c r="H390" s="11"/>
      <c r="M390" s="21"/>
      <c r="O390" s="21"/>
      <c r="Q390" s="21"/>
      <c r="AB390" s="52"/>
    </row>
    <row r="391" spans="1:28">
      <c r="A391" s="43"/>
      <c r="B391" s="1"/>
      <c r="C391" s="60"/>
      <c r="H391" s="11"/>
      <c r="M391" s="21"/>
      <c r="O391" s="21"/>
      <c r="Q391" s="21"/>
      <c r="AB391" s="52"/>
    </row>
    <row r="392" spans="1:28">
      <c r="A392" s="43"/>
      <c r="B392" s="1"/>
      <c r="C392" s="60"/>
      <c r="H392" s="11"/>
      <c r="M392" s="21"/>
      <c r="O392" s="21"/>
      <c r="Q392" s="21"/>
      <c r="AB392" s="52"/>
    </row>
    <row r="393" spans="1:28">
      <c r="A393" s="43"/>
      <c r="B393" s="1"/>
      <c r="C393" s="60"/>
      <c r="H393" s="11"/>
      <c r="M393" s="21"/>
      <c r="O393" s="21"/>
      <c r="Q393" s="21"/>
      <c r="AB393" s="52"/>
    </row>
    <row r="394" spans="1:28">
      <c r="A394" s="43"/>
      <c r="B394" s="1"/>
      <c r="C394" s="60"/>
      <c r="H394" s="11"/>
      <c r="M394" s="21"/>
      <c r="O394" s="21"/>
      <c r="Q394" s="21"/>
      <c r="AB394" s="52"/>
    </row>
    <row r="395" spans="1:28">
      <c r="A395" s="43"/>
      <c r="B395" s="1"/>
      <c r="C395" s="60"/>
      <c r="H395" s="11"/>
      <c r="M395" s="21"/>
      <c r="O395" s="21"/>
      <c r="Q395" s="21"/>
      <c r="AB395" s="52"/>
    </row>
    <row r="396" spans="1:28">
      <c r="A396" s="43"/>
      <c r="B396" s="1"/>
      <c r="C396" s="60"/>
      <c r="H396" s="11"/>
      <c r="M396" s="21"/>
      <c r="O396" s="21"/>
      <c r="Q396" s="21"/>
      <c r="AB396" s="52"/>
    </row>
    <row r="397" spans="1:28">
      <c r="A397" s="43"/>
      <c r="B397" s="1"/>
      <c r="C397" s="60"/>
      <c r="H397" s="11"/>
      <c r="M397" s="21"/>
      <c r="O397" s="21"/>
      <c r="Q397" s="21"/>
      <c r="AB397" s="52"/>
    </row>
    <row r="398" spans="1:28">
      <c r="A398" s="43"/>
      <c r="B398" s="1"/>
      <c r="C398" s="60"/>
      <c r="H398" s="11"/>
      <c r="M398" s="21"/>
      <c r="O398" s="21"/>
      <c r="Q398" s="21"/>
      <c r="AB398" s="52"/>
    </row>
    <row r="399" spans="1:28">
      <c r="A399" s="43"/>
      <c r="B399" s="1"/>
      <c r="C399" s="60"/>
      <c r="H399" s="11"/>
      <c r="M399" s="21"/>
      <c r="O399" s="21"/>
      <c r="Q399" s="21"/>
      <c r="AB399" s="52"/>
    </row>
    <row r="400" spans="1:28">
      <c r="A400" s="43"/>
      <c r="B400" s="1"/>
      <c r="C400" s="60"/>
      <c r="H400" s="11"/>
      <c r="M400" s="21"/>
      <c r="O400" s="21"/>
      <c r="Q400" s="21"/>
      <c r="AB400" s="52"/>
    </row>
    <row r="401" spans="1:28">
      <c r="A401" s="43"/>
      <c r="B401" s="1"/>
      <c r="C401" s="60"/>
      <c r="H401" s="11"/>
      <c r="M401" s="21"/>
      <c r="O401" s="21"/>
      <c r="Q401" s="21"/>
      <c r="AB401" s="52"/>
    </row>
    <row r="402" spans="1:28">
      <c r="A402" s="43"/>
      <c r="B402" s="1"/>
      <c r="C402" s="60"/>
      <c r="H402" s="11"/>
      <c r="M402" s="21"/>
      <c r="O402" s="21"/>
      <c r="Q402" s="21"/>
      <c r="AB402" s="52"/>
    </row>
    <row r="403" spans="1:28">
      <c r="A403" s="43"/>
      <c r="B403" s="1"/>
      <c r="C403" s="60"/>
      <c r="H403" s="11"/>
      <c r="M403" s="21"/>
      <c r="O403" s="21"/>
      <c r="Q403" s="21"/>
      <c r="AB403" s="52"/>
    </row>
    <row r="404" spans="1:28">
      <c r="A404" s="43"/>
      <c r="B404" s="1"/>
      <c r="C404" s="60"/>
      <c r="H404" s="11"/>
      <c r="M404" s="21"/>
      <c r="O404" s="21"/>
      <c r="Q404" s="21"/>
      <c r="AB404" s="52"/>
    </row>
    <row r="405" spans="1:28">
      <c r="A405" s="43"/>
      <c r="B405" s="1"/>
      <c r="C405" s="60"/>
      <c r="H405" s="11"/>
      <c r="M405" s="21"/>
      <c r="O405" s="21"/>
      <c r="Q405" s="21"/>
      <c r="AB405" s="52"/>
    </row>
    <row r="406" spans="1:28">
      <c r="A406" s="43"/>
      <c r="B406" s="1"/>
      <c r="C406" s="60"/>
      <c r="H406" s="11"/>
      <c r="M406" s="21"/>
      <c r="O406" s="21"/>
      <c r="Q406" s="21"/>
      <c r="AB406" s="52"/>
    </row>
    <row r="407" spans="1:28">
      <c r="A407" s="43"/>
      <c r="B407" s="1"/>
      <c r="C407" s="60"/>
      <c r="H407" s="11"/>
      <c r="M407" s="21"/>
      <c r="O407" s="21"/>
      <c r="Q407" s="21"/>
      <c r="AB407" s="52"/>
    </row>
    <row r="408" spans="1:28">
      <c r="A408" s="43"/>
      <c r="B408" s="1"/>
      <c r="C408" s="60"/>
      <c r="H408" s="11"/>
      <c r="M408" s="21"/>
      <c r="O408" s="21"/>
      <c r="Q408" s="21"/>
      <c r="AB408" s="52"/>
    </row>
    <row r="409" spans="1:28">
      <c r="A409" s="43"/>
      <c r="B409" s="1"/>
      <c r="C409" s="60"/>
      <c r="H409" s="11"/>
      <c r="M409" s="21"/>
      <c r="O409" s="21"/>
      <c r="Q409" s="21"/>
      <c r="AB409" s="52"/>
    </row>
    <row r="410" spans="1:28">
      <c r="A410" s="43"/>
      <c r="B410" s="1"/>
      <c r="C410" s="60"/>
      <c r="H410" s="11"/>
      <c r="M410" s="21"/>
      <c r="O410" s="21"/>
      <c r="Q410" s="21"/>
      <c r="AB410" s="52"/>
    </row>
    <row r="411" spans="1:28">
      <c r="A411" s="43"/>
      <c r="B411" s="1"/>
      <c r="C411" s="60"/>
      <c r="H411" s="11"/>
      <c r="M411" s="21"/>
      <c r="O411" s="21"/>
      <c r="Q411" s="21"/>
      <c r="AB411" s="52"/>
    </row>
    <row r="412" spans="1:28">
      <c r="A412" s="43"/>
      <c r="B412" s="1"/>
      <c r="C412" s="60"/>
      <c r="H412" s="11"/>
      <c r="M412" s="21"/>
      <c r="O412" s="21"/>
      <c r="Q412" s="21"/>
      <c r="AB412" s="52"/>
    </row>
    <row r="413" spans="1:28">
      <c r="A413" s="43"/>
      <c r="B413" s="1"/>
      <c r="C413" s="60"/>
      <c r="H413" s="11"/>
      <c r="M413" s="21"/>
      <c r="O413" s="21"/>
      <c r="Q413" s="21"/>
      <c r="AB413" s="52"/>
    </row>
    <row r="414" spans="1:28">
      <c r="A414" s="43"/>
      <c r="B414" s="1"/>
      <c r="C414" s="60"/>
      <c r="H414" s="11"/>
      <c r="M414" s="21"/>
      <c r="O414" s="21"/>
      <c r="Q414" s="21"/>
      <c r="AB414" s="52"/>
    </row>
    <row r="415" spans="1:28">
      <c r="A415" s="43"/>
      <c r="B415" s="1"/>
      <c r="C415" s="60"/>
      <c r="H415" s="11"/>
      <c r="M415" s="21"/>
      <c r="O415" s="21"/>
      <c r="Q415" s="21"/>
      <c r="AB415" s="52"/>
    </row>
    <row r="416" spans="1:28">
      <c r="A416" s="43"/>
      <c r="B416" s="1"/>
      <c r="C416" s="60"/>
      <c r="H416" s="11"/>
      <c r="M416" s="21"/>
      <c r="O416" s="21"/>
      <c r="Q416" s="21"/>
      <c r="AB416" s="52"/>
    </row>
    <row r="417" spans="1:28">
      <c r="A417" s="43"/>
      <c r="B417" s="1"/>
      <c r="C417" s="60"/>
      <c r="H417" s="11"/>
      <c r="M417" s="21"/>
      <c r="O417" s="21"/>
      <c r="Q417" s="21"/>
      <c r="AB417" s="52"/>
    </row>
    <row r="418" spans="1:28">
      <c r="A418" s="43"/>
      <c r="B418" s="1"/>
      <c r="C418" s="60"/>
      <c r="H418" s="11"/>
      <c r="M418" s="21"/>
      <c r="O418" s="21"/>
      <c r="Q418" s="21"/>
      <c r="AB418" s="52"/>
    </row>
    <row r="419" spans="1:28">
      <c r="A419" s="43"/>
      <c r="B419" s="1"/>
      <c r="C419" s="60"/>
      <c r="H419" s="11"/>
      <c r="M419" s="21"/>
      <c r="O419" s="21"/>
      <c r="Q419" s="21"/>
      <c r="AB419" s="52"/>
    </row>
    <row r="420" spans="1:28">
      <c r="A420" s="43"/>
      <c r="B420" s="1"/>
      <c r="C420" s="60"/>
      <c r="H420" s="11"/>
      <c r="M420" s="21"/>
      <c r="O420" s="21"/>
      <c r="Q420" s="21"/>
      <c r="AB420" s="52"/>
    </row>
    <row r="421" spans="1:28">
      <c r="A421" s="43"/>
      <c r="B421" s="1"/>
      <c r="C421" s="60"/>
      <c r="H421" s="11"/>
      <c r="M421" s="21"/>
      <c r="O421" s="21"/>
      <c r="Q421" s="21"/>
      <c r="AB421" s="52"/>
    </row>
    <row r="422" spans="1:28">
      <c r="A422" s="43"/>
      <c r="B422" s="1"/>
      <c r="C422" s="60"/>
      <c r="H422" s="11"/>
      <c r="M422" s="21"/>
      <c r="O422" s="21"/>
      <c r="Q422" s="21"/>
      <c r="AB422" s="52"/>
    </row>
    <row r="423" spans="1:28">
      <c r="A423" s="43"/>
      <c r="B423" s="1"/>
      <c r="C423" s="60"/>
      <c r="H423" s="11"/>
      <c r="M423" s="21"/>
      <c r="O423" s="21"/>
      <c r="Q423" s="21"/>
      <c r="AB423" s="52"/>
    </row>
    <row r="424" spans="1:28">
      <c r="A424" s="43"/>
      <c r="B424" s="1"/>
      <c r="C424" s="60"/>
      <c r="H424" s="11"/>
      <c r="M424" s="21"/>
      <c r="O424" s="21"/>
      <c r="Q424" s="21"/>
      <c r="AB424" s="52"/>
    </row>
    <row r="425" spans="1:28">
      <c r="A425" s="43"/>
      <c r="B425" s="1"/>
      <c r="C425" s="60"/>
      <c r="H425" s="11"/>
      <c r="M425" s="21"/>
      <c r="O425" s="21"/>
      <c r="Q425" s="21"/>
      <c r="AB425" s="52"/>
    </row>
    <row r="426" spans="1:28">
      <c r="A426" s="43"/>
      <c r="B426" s="1"/>
      <c r="C426" s="60"/>
      <c r="H426" s="11"/>
      <c r="M426" s="21"/>
      <c r="O426" s="21"/>
      <c r="Q426" s="21"/>
      <c r="AB426" s="52"/>
    </row>
    <row r="427" spans="1:28">
      <c r="A427" s="43"/>
      <c r="B427" s="1"/>
      <c r="C427" s="60"/>
      <c r="H427" s="11"/>
      <c r="M427" s="21"/>
      <c r="O427" s="21"/>
      <c r="Q427" s="21"/>
      <c r="AB427" s="52"/>
    </row>
    <row r="428" spans="1:28">
      <c r="A428" s="43"/>
      <c r="B428" s="1"/>
      <c r="C428" s="60"/>
      <c r="H428" s="11"/>
      <c r="M428" s="21"/>
      <c r="O428" s="21"/>
      <c r="Q428" s="21"/>
      <c r="AB428" s="52"/>
    </row>
    <row r="429" spans="1:28">
      <c r="A429" s="43"/>
      <c r="B429" s="1"/>
      <c r="C429" s="60"/>
      <c r="H429" s="11"/>
      <c r="M429" s="21"/>
      <c r="O429" s="21"/>
      <c r="Q429" s="21"/>
      <c r="AB429" s="52"/>
    </row>
    <row r="430" spans="1:28">
      <c r="A430" s="43"/>
      <c r="B430" s="1"/>
      <c r="C430" s="60"/>
      <c r="H430" s="11"/>
      <c r="M430" s="21"/>
      <c r="O430" s="21"/>
      <c r="Q430" s="21"/>
      <c r="AB430" s="52"/>
    </row>
    <row r="431" spans="1:28">
      <c r="A431" s="43"/>
      <c r="B431" s="1"/>
      <c r="C431" s="60"/>
      <c r="H431" s="11"/>
      <c r="M431" s="21"/>
      <c r="O431" s="21"/>
      <c r="Q431" s="21"/>
      <c r="AB431" s="52"/>
    </row>
    <row r="432" spans="1:28">
      <c r="A432" s="43"/>
      <c r="B432" s="1"/>
      <c r="C432" s="60"/>
      <c r="H432" s="11"/>
      <c r="M432" s="21"/>
      <c r="O432" s="21"/>
      <c r="Q432" s="21"/>
      <c r="AB432" s="52"/>
    </row>
    <row r="433" spans="1:28">
      <c r="A433" s="43"/>
      <c r="B433" s="1"/>
      <c r="C433" s="60"/>
      <c r="H433" s="11"/>
      <c r="M433" s="21"/>
      <c r="O433" s="21"/>
      <c r="Q433" s="21"/>
      <c r="AB433" s="52"/>
    </row>
    <row r="434" spans="1:28">
      <c r="A434" s="43"/>
      <c r="B434" s="1"/>
      <c r="C434" s="60"/>
      <c r="H434" s="11"/>
      <c r="M434" s="21"/>
      <c r="O434" s="21"/>
      <c r="Q434" s="21"/>
      <c r="AB434" s="52"/>
    </row>
    <row r="435" spans="1:28">
      <c r="A435" s="43"/>
      <c r="B435" s="1"/>
      <c r="C435" s="60"/>
      <c r="H435" s="11"/>
      <c r="M435" s="21"/>
      <c r="O435" s="21"/>
      <c r="Q435" s="21"/>
      <c r="AB435" s="52"/>
    </row>
    <row r="436" spans="1:28">
      <c r="A436" s="43"/>
      <c r="B436" s="1"/>
      <c r="C436" s="60"/>
      <c r="H436" s="11"/>
      <c r="M436" s="21"/>
      <c r="O436" s="21"/>
      <c r="Q436" s="21"/>
      <c r="AB436" s="52"/>
    </row>
    <row r="437" spans="1:28">
      <c r="A437" s="43"/>
      <c r="B437" s="1"/>
      <c r="C437" s="60"/>
      <c r="H437" s="11"/>
      <c r="M437" s="21"/>
      <c r="O437" s="21"/>
      <c r="Q437" s="21"/>
      <c r="AB437" s="52"/>
    </row>
    <row r="438" spans="1:28">
      <c r="A438" s="43"/>
      <c r="B438" s="1"/>
      <c r="C438" s="60"/>
      <c r="H438" s="11"/>
      <c r="M438" s="21"/>
      <c r="O438" s="21"/>
      <c r="Q438" s="21"/>
      <c r="AB438" s="52"/>
    </row>
    <row r="439" spans="1:28">
      <c r="A439" s="43"/>
      <c r="B439" s="1"/>
      <c r="C439" s="60"/>
      <c r="H439" s="11"/>
      <c r="M439" s="21"/>
      <c r="O439" s="21"/>
      <c r="Q439" s="21"/>
      <c r="AB439" s="52"/>
    </row>
    <row r="440" spans="1:28">
      <c r="A440" s="43"/>
      <c r="B440" s="1"/>
      <c r="C440" s="60"/>
      <c r="H440" s="11"/>
      <c r="M440" s="21"/>
      <c r="O440" s="21"/>
      <c r="Q440" s="21"/>
      <c r="AB440" s="52"/>
    </row>
    <row r="441" spans="1:28">
      <c r="A441" s="43"/>
      <c r="B441" s="1"/>
      <c r="C441" s="60"/>
      <c r="H441" s="11"/>
      <c r="M441" s="21"/>
      <c r="O441" s="21"/>
      <c r="Q441" s="21"/>
      <c r="AB441" s="52"/>
    </row>
    <row r="442" spans="1:28">
      <c r="A442" s="43"/>
      <c r="B442" s="1"/>
      <c r="C442" s="60"/>
      <c r="H442" s="11"/>
      <c r="M442" s="21"/>
      <c r="O442" s="21"/>
      <c r="Q442" s="21"/>
      <c r="AB442" s="52"/>
    </row>
    <row r="443" spans="1:28">
      <c r="A443" s="43"/>
      <c r="B443" s="1"/>
      <c r="C443" s="60"/>
      <c r="H443" s="11"/>
      <c r="M443" s="21"/>
      <c r="O443" s="21"/>
      <c r="Q443" s="21"/>
      <c r="AB443" s="52"/>
    </row>
    <row r="444" spans="1:28">
      <c r="A444" s="43"/>
      <c r="B444" s="1"/>
      <c r="C444" s="60"/>
      <c r="H444" s="11"/>
      <c r="M444" s="21"/>
      <c r="O444" s="21"/>
      <c r="Q444" s="21"/>
      <c r="AB444" s="52"/>
    </row>
    <row r="445" spans="1:28">
      <c r="A445" s="43"/>
      <c r="B445" s="1"/>
      <c r="C445" s="60"/>
      <c r="H445" s="11"/>
      <c r="M445" s="21"/>
      <c r="O445" s="21"/>
      <c r="Q445" s="21"/>
      <c r="AB445" s="52"/>
    </row>
    <row r="446" spans="1:28">
      <c r="A446" s="43"/>
      <c r="B446" s="1"/>
      <c r="C446" s="60"/>
      <c r="H446" s="11"/>
      <c r="M446" s="21"/>
      <c r="O446" s="21"/>
      <c r="Q446" s="21"/>
      <c r="AB446" s="52"/>
    </row>
    <row r="447" spans="1:28">
      <c r="A447" s="43"/>
      <c r="B447" s="1"/>
      <c r="C447" s="60"/>
      <c r="H447" s="11"/>
      <c r="M447" s="21"/>
      <c r="O447" s="21"/>
      <c r="Q447" s="21"/>
      <c r="AB447" s="52"/>
    </row>
    <row r="448" spans="1:28">
      <c r="A448" s="43"/>
      <c r="B448" s="1"/>
      <c r="C448" s="60"/>
      <c r="H448" s="11"/>
      <c r="M448" s="21"/>
      <c r="O448" s="21"/>
      <c r="Q448" s="21"/>
      <c r="AB448" s="52"/>
    </row>
    <row r="449" spans="1:28">
      <c r="A449" s="43"/>
      <c r="B449" s="1"/>
      <c r="C449" s="60"/>
      <c r="H449" s="11"/>
      <c r="M449" s="21"/>
      <c r="O449" s="21"/>
      <c r="Q449" s="21"/>
      <c r="AB449" s="52"/>
    </row>
    <row r="450" spans="1:28">
      <c r="A450" s="43"/>
      <c r="B450" s="1"/>
      <c r="C450" s="60"/>
      <c r="H450" s="11"/>
      <c r="M450" s="21"/>
      <c r="O450" s="21"/>
      <c r="Q450" s="21"/>
      <c r="AB450" s="52"/>
    </row>
    <row r="451" spans="1:28">
      <c r="A451" s="43"/>
      <c r="B451" s="1"/>
      <c r="C451" s="60"/>
      <c r="H451" s="11"/>
      <c r="M451" s="21"/>
      <c r="O451" s="21"/>
      <c r="Q451" s="21"/>
      <c r="AB451" s="52"/>
    </row>
    <row r="452" spans="1:28">
      <c r="A452" s="43"/>
      <c r="B452" s="1"/>
      <c r="C452" s="60"/>
      <c r="H452" s="11"/>
      <c r="M452" s="21"/>
      <c r="O452" s="21"/>
      <c r="Q452" s="21"/>
      <c r="AB452" s="52"/>
    </row>
    <row r="453" spans="1:28">
      <c r="A453" s="43"/>
      <c r="B453" s="1"/>
      <c r="C453" s="60"/>
      <c r="H453" s="11"/>
      <c r="M453" s="21"/>
      <c r="O453" s="21"/>
      <c r="Q453" s="21"/>
      <c r="AB453" s="52"/>
    </row>
    <row r="454" spans="1:28">
      <c r="A454" s="43"/>
      <c r="B454" s="1"/>
      <c r="C454" s="60"/>
      <c r="H454" s="11"/>
      <c r="M454" s="21"/>
      <c r="O454" s="21"/>
      <c r="Q454" s="21"/>
      <c r="AB454" s="52"/>
    </row>
    <row r="455" spans="1:28">
      <c r="A455" s="43"/>
      <c r="B455" s="1"/>
      <c r="C455" s="60"/>
      <c r="H455" s="11"/>
      <c r="M455" s="21"/>
      <c r="O455" s="21"/>
      <c r="Q455" s="21"/>
      <c r="AB455" s="52"/>
    </row>
    <row r="456" spans="1:28">
      <c r="A456" s="43"/>
      <c r="B456" s="1"/>
      <c r="C456" s="60"/>
      <c r="H456" s="11"/>
      <c r="M456" s="21"/>
      <c r="O456" s="21"/>
      <c r="Q456" s="21"/>
      <c r="AB456" s="52"/>
    </row>
    <row r="457" spans="1:28">
      <c r="A457" s="43"/>
      <c r="B457" s="1"/>
      <c r="C457" s="60"/>
      <c r="H457" s="11"/>
      <c r="M457" s="21"/>
      <c r="O457" s="21"/>
      <c r="Q457" s="21"/>
      <c r="AB457" s="52"/>
    </row>
    <row r="458" spans="1:28">
      <c r="A458" s="43"/>
      <c r="B458" s="1"/>
      <c r="C458" s="60"/>
      <c r="H458" s="11"/>
      <c r="M458" s="21"/>
      <c r="O458" s="21"/>
      <c r="Q458" s="21"/>
      <c r="AB458" s="52"/>
    </row>
    <row r="459" spans="1:28">
      <c r="A459" s="43"/>
      <c r="B459" s="1"/>
      <c r="C459" s="60"/>
      <c r="H459" s="11"/>
      <c r="M459" s="21"/>
      <c r="O459" s="21"/>
      <c r="Q459" s="21"/>
      <c r="AB459" s="52"/>
    </row>
    <row r="460" spans="1:28">
      <c r="A460" s="43"/>
      <c r="B460" s="1"/>
      <c r="C460" s="60"/>
      <c r="H460" s="11"/>
      <c r="M460" s="21"/>
      <c r="O460" s="21"/>
      <c r="Q460" s="21"/>
      <c r="AB460" s="52"/>
    </row>
    <row r="461" spans="1:28">
      <c r="A461" s="43"/>
      <c r="B461" s="1"/>
      <c r="C461" s="60"/>
      <c r="H461" s="11"/>
      <c r="M461" s="21"/>
      <c r="O461" s="21"/>
      <c r="Q461" s="21"/>
      <c r="AB461" s="52"/>
    </row>
    <row r="462" spans="1:28">
      <c r="A462" s="43"/>
      <c r="B462" s="1"/>
      <c r="C462" s="60"/>
      <c r="H462" s="11"/>
      <c r="M462" s="21"/>
      <c r="O462" s="21"/>
      <c r="Q462" s="21"/>
      <c r="AB462" s="52"/>
    </row>
    <row r="463" spans="1:28">
      <c r="A463" s="43"/>
      <c r="B463" s="1"/>
      <c r="C463" s="60"/>
      <c r="H463" s="11"/>
      <c r="M463" s="21"/>
      <c r="O463" s="21"/>
      <c r="Q463" s="21"/>
      <c r="AB463" s="52"/>
    </row>
    <row r="464" spans="1:28">
      <c r="A464" s="43"/>
      <c r="B464" s="1"/>
      <c r="C464" s="60"/>
      <c r="H464" s="11"/>
      <c r="M464" s="21"/>
      <c r="O464" s="21"/>
      <c r="Q464" s="21"/>
      <c r="AB464" s="52"/>
    </row>
    <row r="465" spans="1:28">
      <c r="A465" s="43"/>
      <c r="B465" s="1"/>
      <c r="C465" s="60"/>
      <c r="H465" s="11"/>
      <c r="M465" s="21"/>
      <c r="O465" s="21"/>
      <c r="Q465" s="21"/>
      <c r="AB465" s="52"/>
    </row>
    <row r="466" spans="1:28">
      <c r="A466" s="43"/>
      <c r="B466" s="1"/>
      <c r="C466" s="60"/>
      <c r="H466" s="11"/>
      <c r="M466" s="21"/>
      <c r="O466" s="21"/>
      <c r="Q466" s="21"/>
      <c r="AB466" s="52"/>
    </row>
    <row r="467" spans="1:28">
      <c r="A467" s="43"/>
      <c r="B467" s="1"/>
      <c r="C467" s="60"/>
      <c r="H467" s="11"/>
      <c r="M467" s="21"/>
      <c r="O467" s="21"/>
      <c r="Q467" s="21"/>
      <c r="AB467" s="52"/>
    </row>
    <row r="468" spans="1:28">
      <c r="A468" s="43"/>
      <c r="B468" s="1"/>
      <c r="C468" s="60"/>
      <c r="H468" s="11"/>
      <c r="M468" s="21"/>
      <c r="O468" s="21"/>
      <c r="Q468" s="21"/>
      <c r="AB468" s="52"/>
    </row>
    <row r="469" spans="1:28">
      <c r="A469" s="43"/>
      <c r="B469" s="1"/>
      <c r="C469" s="60"/>
      <c r="H469" s="11"/>
      <c r="M469" s="21"/>
      <c r="O469" s="21"/>
      <c r="Q469" s="21"/>
      <c r="AB469" s="52"/>
    </row>
    <row r="470" spans="1:28">
      <c r="A470" s="43"/>
      <c r="B470" s="1"/>
      <c r="C470" s="60"/>
      <c r="H470" s="11"/>
      <c r="M470" s="21"/>
      <c r="O470" s="21"/>
      <c r="Q470" s="21"/>
      <c r="AB470" s="52"/>
    </row>
    <row r="471" spans="1:28">
      <c r="A471" s="43"/>
      <c r="B471" s="1"/>
      <c r="C471" s="60"/>
      <c r="H471" s="11"/>
      <c r="M471" s="21"/>
      <c r="O471" s="21"/>
      <c r="Q471" s="21"/>
      <c r="AB471" s="52"/>
    </row>
    <row r="472" spans="1:28">
      <c r="A472" s="43"/>
      <c r="B472" s="1"/>
      <c r="C472" s="60"/>
      <c r="H472" s="11"/>
      <c r="M472" s="21"/>
      <c r="O472" s="21"/>
      <c r="Q472" s="21"/>
      <c r="AB472" s="52"/>
    </row>
    <row r="473" spans="1:28">
      <c r="A473" s="43"/>
      <c r="B473" s="1"/>
      <c r="C473" s="60"/>
      <c r="H473" s="11"/>
      <c r="M473" s="21"/>
      <c r="O473" s="21"/>
      <c r="Q473" s="21"/>
      <c r="AB473" s="52"/>
    </row>
    <row r="474" spans="1:28">
      <c r="A474" s="43"/>
      <c r="B474" s="1"/>
      <c r="C474" s="60"/>
      <c r="H474" s="11"/>
      <c r="M474" s="21"/>
      <c r="O474" s="21"/>
      <c r="Q474" s="21"/>
      <c r="AB474" s="52"/>
    </row>
    <row r="475" spans="1:28">
      <c r="A475" s="43"/>
      <c r="B475" s="1"/>
      <c r="C475" s="60"/>
      <c r="H475" s="11"/>
      <c r="M475" s="21"/>
      <c r="O475" s="21"/>
      <c r="Q475" s="21"/>
      <c r="AB475" s="52"/>
    </row>
    <row r="476" spans="1:28">
      <c r="A476" s="43"/>
      <c r="B476" s="1"/>
      <c r="C476" s="60"/>
      <c r="H476" s="11"/>
      <c r="M476" s="21"/>
      <c r="O476" s="21"/>
      <c r="Q476" s="21"/>
      <c r="AB476" s="52"/>
    </row>
    <row r="477" spans="1:28">
      <c r="A477" s="43"/>
      <c r="B477" s="1"/>
      <c r="C477" s="60"/>
      <c r="H477" s="11"/>
      <c r="M477" s="21"/>
      <c r="O477" s="21"/>
      <c r="Q477" s="21"/>
      <c r="AB477" s="52"/>
    </row>
    <row r="478" spans="1:28">
      <c r="A478" s="43"/>
      <c r="B478" s="1"/>
      <c r="C478" s="60"/>
      <c r="H478" s="11"/>
      <c r="M478" s="21"/>
      <c r="O478" s="21"/>
      <c r="Q478" s="21"/>
      <c r="AB478" s="52"/>
    </row>
    <row r="479" spans="1:28">
      <c r="A479" s="43"/>
      <c r="B479" s="1"/>
      <c r="C479" s="60"/>
      <c r="H479" s="11"/>
      <c r="M479" s="21"/>
      <c r="O479" s="21"/>
      <c r="Q479" s="21"/>
      <c r="AB479" s="52"/>
    </row>
    <row r="480" spans="1:28">
      <c r="A480" s="43"/>
      <c r="B480" s="1"/>
      <c r="C480" s="60"/>
      <c r="H480" s="11"/>
      <c r="M480" s="21"/>
      <c r="O480" s="21"/>
      <c r="Q480" s="21"/>
      <c r="AB480" s="52"/>
    </row>
    <row r="481" spans="1:28">
      <c r="A481" s="43"/>
      <c r="B481" s="1"/>
      <c r="C481" s="60"/>
      <c r="H481" s="11"/>
      <c r="M481" s="21"/>
      <c r="O481" s="21"/>
      <c r="Q481" s="21"/>
      <c r="AB481" s="52"/>
    </row>
    <row r="482" spans="1:28">
      <c r="A482" s="43"/>
      <c r="B482" s="1"/>
      <c r="C482" s="60"/>
      <c r="H482" s="11"/>
      <c r="M482" s="21"/>
      <c r="O482" s="21"/>
      <c r="Q482" s="21"/>
      <c r="AB482" s="52"/>
    </row>
    <row r="483" spans="1:28">
      <c r="A483" s="43"/>
      <c r="B483" s="1"/>
      <c r="C483" s="60"/>
      <c r="H483" s="11"/>
      <c r="M483" s="21"/>
      <c r="O483" s="21"/>
      <c r="Q483" s="21"/>
      <c r="AB483" s="52"/>
    </row>
    <row r="484" spans="1:28">
      <c r="A484" s="43"/>
      <c r="B484" s="1"/>
      <c r="C484" s="60"/>
      <c r="H484" s="11"/>
      <c r="M484" s="21"/>
      <c r="O484" s="21"/>
      <c r="Q484" s="21"/>
      <c r="AB484" s="52"/>
    </row>
    <row r="485" spans="1:28">
      <c r="A485" s="43"/>
      <c r="B485" s="1"/>
      <c r="C485" s="60"/>
      <c r="H485" s="11"/>
      <c r="M485" s="21"/>
      <c r="O485" s="21"/>
      <c r="Q485" s="21"/>
      <c r="AB485" s="52"/>
    </row>
    <row r="486" spans="1:28">
      <c r="A486" s="43"/>
      <c r="B486" s="1"/>
      <c r="C486" s="60"/>
      <c r="H486" s="11"/>
      <c r="M486" s="21"/>
      <c r="O486" s="21"/>
      <c r="Q486" s="21"/>
      <c r="AB486" s="52"/>
    </row>
    <row r="487" spans="1:28">
      <c r="A487" s="43"/>
      <c r="B487" s="1"/>
      <c r="C487" s="60"/>
      <c r="H487" s="11"/>
      <c r="M487" s="21"/>
      <c r="O487" s="21"/>
      <c r="Q487" s="21"/>
      <c r="AB487" s="52"/>
    </row>
    <row r="488" spans="1:28">
      <c r="A488" s="43"/>
      <c r="B488" s="1"/>
      <c r="C488" s="60"/>
      <c r="H488" s="11"/>
      <c r="M488" s="21"/>
      <c r="O488" s="21"/>
      <c r="Q488" s="21"/>
      <c r="AB488" s="52"/>
    </row>
    <row r="489" spans="1:28">
      <c r="A489" s="43"/>
      <c r="B489" s="1"/>
      <c r="C489" s="60"/>
      <c r="H489" s="11"/>
      <c r="M489" s="21"/>
      <c r="O489" s="21"/>
      <c r="Q489" s="21"/>
      <c r="AB489" s="52"/>
    </row>
    <row r="490" spans="1:28">
      <c r="A490" s="43"/>
      <c r="B490" s="1"/>
      <c r="C490" s="60"/>
      <c r="H490" s="11"/>
      <c r="M490" s="21"/>
      <c r="O490" s="21"/>
      <c r="Q490" s="21"/>
      <c r="AB490" s="52"/>
    </row>
    <row r="491" spans="1:28">
      <c r="A491" s="43"/>
      <c r="B491" s="1"/>
      <c r="C491" s="60"/>
      <c r="H491" s="11"/>
      <c r="M491" s="21"/>
      <c r="O491" s="21"/>
      <c r="Q491" s="21"/>
      <c r="AB491" s="52"/>
    </row>
    <row r="492" spans="1:28">
      <c r="A492" s="43"/>
      <c r="B492" s="1"/>
      <c r="C492" s="60"/>
      <c r="H492" s="11"/>
      <c r="M492" s="21"/>
      <c r="O492" s="21"/>
      <c r="Q492" s="21"/>
      <c r="AB492" s="52"/>
    </row>
    <row r="493" spans="1:28">
      <c r="A493" s="43"/>
      <c r="B493" s="1"/>
      <c r="C493" s="60"/>
      <c r="H493" s="11"/>
      <c r="M493" s="21"/>
      <c r="O493" s="21"/>
      <c r="Q493" s="21"/>
      <c r="AB493" s="52"/>
    </row>
    <row r="494" spans="1:28">
      <c r="A494" s="43"/>
      <c r="B494" s="1"/>
      <c r="C494" s="60"/>
      <c r="H494" s="11"/>
      <c r="M494" s="21"/>
      <c r="O494" s="21"/>
      <c r="Q494" s="21"/>
      <c r="AB494" s="52"/>
    </row>
    <row r="495" spans="1:28">
      <c r="A495" s="43"/>
      <c r="B495" s="1"/>
      <c r="C495" s="60"/>
      <c r="H495" s="11"/>
      <c r="M495" s="21"/>
      <c r="O495" s="21"/>
      <c r="Q495" s="21"/>
      <c r="AB495" s="52"/>
    </row>
    <row r="496" spans="1:28">
      <c r="A496" s="43"/>
      <c r="B496" s="1"/>
      <c r="C496" s="60"/>
      <c r="H496" s="11"/>
      <c r="M496" s="21"/>
      <c r="O496" s="21"/>
      <c r="Q496" s="21"/>
      <c r="AB496" s="52"/>
    </row>
    <row r="497" spans="1:28">
      <c r="A497" s="43"/>
      <c r="B497" s="1"/>
      <c r="C497" s="60"/>
      <c r="H497" s="11"/>
      <c r="M497" s="21"/>
      <c r="O497" s="21"/>
      <c r="Q497" s="21"/>
      <c r="AB497" s="52"/>
    </row>
    <row r="498" spans="1:28">
      <c r="A498" s="43"/>
      <c r="B498" s="1"/>
      <c r="C498" s="60"/>
      <c r="H498" s="11"/>
      <c r="M498" s="21"/>
      <c r="O498" s="21"/>
      <c r="Q498" s="21"/>
      <c r="AB498" s="52"/>
    </row>
    <row r="499" spans="1:28">
      <c r="A499" s="43"/>
      <c r="B499" s="1"/>
      <c r="C499" s="60"/>
      <c r="H499" s="11"/>
      <c r="M499" s="21"/>
      <c r="O499" s="21"/>
      <c r="Q499" s="21"/>
      <c r="AB499" s="52"/>
    </row>
    <row r="500" spans="1:28">
      <c r="A500" s="43"/>
      <c r="B500" s="1"/>
      <c r="C500" s="60"/>
      <c r="E500" s="18"/>
      <c r="F500" s="18"/>
      <c r="G500" s="18"/>
      <c r="H500" s="11"/>
      <c r="M500" s="21"/>
      <c r="O500" s="21"/>
      <c r="Q500" s="21"/>
      <c r="AB500" s="52"/>
    </row>
    <row r="501" spans="1:28">
      <c r="A501" s="43"/>
      <c r="B501" s="1"/>
      <c r="C501" s="60"/>
      <c r="H501" s="11"/>
      <c r="M501" s="21"/>
      <c r="O501" s="21"/>
      <c r="Q501" s="21"/>
      <c r="AB501" s="52"/>
    </row>
    <row r="502" spans="1:28">
      <c r="A502" s="43"/>
      <c r="B502" s="1"/>
      <c r="C502" s="60"/>
      <c r="H502" s="11"/>
      <c r="M502" s="21"/>
      <c r="O502" s="21"/>
      <c r="Q502" s="21"/>
      <c r="AB502" s="52"/>
    </row>
    <row r="503" spans="1:28">
      <c r="A503" s="43"/>
      <c r="B503" s="1"/>
      <c r="C503" s="60"/>
      <c r="H503" s="11"/>
      <c r="M503" s="21"/>
      <c r="O503" s="21"/>
      <c r="Q503" s="21"/>
      <c r="AB503" s="52"/>
    </row>
    <row r="504" spans="1:28">
      <c r="A504" s="43"/>
      <c r="B504" s="1"/>
      <c r="C504" s="60"/>
      <c r="H504" s="11"/>
      <c r="M504" s="21"/>
      <c r="O504" s="21"/>
      <c r="Q504" s="21"/>
      <c r="AB504" s="52"/>
    </row>
    <row r="505" spans="1:28">
      <c r="A505" s="43"/>
      <c r="B505" s="1"/>
      <c r="C505" s="60"/>
      <c r="H505" s="11"/>
      <c r="M505" s="21"/>
      <c r="O505" s="21"/>
      <c r="Q505" s="21"/>
      <c r="AB505" s="52"/>
    </row>
    <row r="506" spans="1:28">
      <c r="A506" s="43"/>
      <c r="B506" s="1"/>
      <c r="C506" s="60"/>
      <c r="H506" s="11"/>
      <c r="M506" s="21"/>
      <c r="O506" s="21"/>
      <c r="Q506" s="21"/>
      <c r="AB506" s="52"/>
    </row>
    <row r="507" spans="1:28">
      <c r="A507" s="43"/>
      <c r="B507" s="1"/>
      <c r="C507" s="60"/>
      <c r="H507" s="11"/>
      <c r="M507" s="21"/>
      <c r="O507" s="21"/>
      <c r="Q507" s="21"/>
      <c r="AB507" s="52"/>
    </row>
    <row r="508" spans="1:28">
      <c r="A508" s="43"/>
      <c r="B508" s="1"/>
      <c r="C508" s="60"/>
      <c r="H508" s="11"/>
      <c r="M508" s="21"/>
      <c r="O508" s="21"/>
      <c r="Q508" s="21"/>
      <c r="AB508" s="52"/>
    </row>
    <row r="509" spans="1:28">
      <c r="A509" s="43"/>
      <c r="B509" s="1"/>
      <c r="C509" s="60"/>
      <c r="H509" s="11"/>
      <c r="M509" s="21"/>
      <c r="O509" s="21"/>
      <c r="Q509" s="21"/>
      <c r="AB509" s="52"/>
    </row>
    <row r="510" spans="1:28">
      <c r="A510" s="43"/>
      <c r="B510" s="1"/>
      <c r="C510" s="60"/>
      <c r="H510" s="11"/>
      <c r="M510" s="21"/>
      <c r="O510" s="21"/>
      <c r="Q510" s="21"/>
      <c r="AB510" s="52"/>
    </row>
    <row r="511" spans="1:28">
      <c r="A511" s="43"/>
      <c r="B511" s="1"/>
      <c r="C511" s="60"/>
      <c r="H511" s="11"/>
      <c r="M511" s="21"/>
      <c r="O511" s="21"/>
      <c r="Q511" s="21"/>
      <c r="AB511" s="52"/>
    </row>
    <row r="512" spans="1:28">
      <c r="A512" s="43"/>
      <c r="B512" s="1"/>
      <c r="C512" s="60"/>
      <c r="H512" s="11"/>
      <c r="M512" s="21"/>
      <c r="O512" s="21"/>
      <c r="Q512" s="21"/>
      <c r="AB512" s="52"/>
    </row>
    <row r="513" spans="1:28">
      <c r="A513" s="43"/>
      <c r="B513" s="1"/>
      <c r="C513" s="60"/>
      <c r="H513" s="11"/>
      <c r="M513" s="21"/>
      <c r="O513" s="21"/>
      <c r="Q513" s="21"/>
      <c r="AB513" s="52"/>
    </row>
    <row r="514" spans="1:28">
      <c r="A514" s="43"/>
      <c r="B514" s="1"/>
      <c r="C514" s="60"/>
      <c r="H514" s="11"/>
      <c r="M514" s="21"/>
      <c r="O514" s="21"/>
      <c r="Q514" s="21"/>
      <c r="AB514" s="52"/>
    </row>
    <row r="515" spans="1:28">
      <c r="A515" s="43"/>
      <c r="B515" s="1"/>
      <c r="C515" s="60"/>
      <c r="H515" s="11"/>
      <c r="M515" s="21"/>
      <c r="O515" s="21"/>
      <c r="Q515" s="21"/>
      <c r="AB515" s="52"/>
    </row>
    <row r="516" spans="1:28">
      <c r="A516" s="43"/>
      <c r="B516" s="1"/>
      <c r="C516" s="60"/>
      <c r="H516" s="11"/>
      <c r="M516" s="21"/>
      <c r="O516" s="21"/>
      <c r="Q516" s="21"/>
      <c r="AB516" s="52"/>
    </row>
    <row r="517" spans="1:28">
      <c r="A517" s="43"/>
      <c r="B517" s="1"/>
      <c r="C517" s="60"/>
      <c r="H517" s="11"/>
      <c r="M517" s="21"/>
      <c r="O517" s="21"/>
      <c r="Q517" s="21"/>
      <c r="AB517" s="52"/>
    </row>
    <row r="518" spans="1:28">
      <c r="A518" s="43"/>
      <c r="B518" s="1"/>
      <c r="C518" s="60"/>
      <c r="H518" s="11"/>
      <c r="M518" s="21"/>
      <c r="O518" s="21"/>
      <c r="Q518" s="21"/>
      <c r="AB518" s="52"/>
    </row>
    <row r="519" spans="1:28">
      <c r="A519" s="43"/>
      <c r="B519" s="1"/>
      <c r="C519" s="60"/>
      <c r="H519" s="11"/>
      <c r="M519" s="21"/>
      <c r="O519" s="21"/>
      <c r="Q519" s="21"/>
      <c r="AB519" s="52"/>
    </row>
    <row r="520" spans="1:28">
      <c r="A520" s="43"/>
      <c r="B520" s="1"/>
      <c r="C520" s="60"/>
      <c r="H520" s="11"/>
      <c r="M520" s="21"/>
      <c r="O520" s="21"/>
      <c r="Q520" s="21"/>
      <c r="AB520" s="52"/>
    </row>
    <row r="521" spans="1:28">
      <c r="A521" s="43"/>
      <c r="B521" s="1"/>
      <c r="C521" s="60"/>
      <c r="H521" s="11"/>
      <c r="M521" s="21"/>
      <c r="O521" s="21"/>
      <c r="Q521" s="21"/>
      <c r="AB521" s="52"/>
    </row>
    <row r="522" spans="1:28">
      <c r="A522" s="43"/>
      <c r="B522" s="1"/>
      <c r="C522" s="60"/>
      <c r="H522" s="11"/>
      <c r="M522" s="21"/>
      <c r="O522" s="21"/>
      <c r="Q522" s="21"/>
      <c r="AB522" s="52"/>
    </row>
    <row r="523" spans="1:28">
      <c r="A523" s="43"/>
      <c r="B523" s="1"/>
      <c r="C523" s="60"/>
      <c r="H523" s="11"/>
      <c r="M523" s="21"/>
      <c r="O523" s="21"/>
      <c r="Q523" s="21"/>
      <c r="AB523" s="52"/>
    </row>
    <row r="524" spans="1:28">
      <c r="A524" s="43"/>
      <c r="B524" s="1"/>
      <c r="C524" s="60"/>
      <c r="H524" s="11"/>
      <c r="M524" s="21"/>
      <c r="O524" s="21"/>
      <c r="Q524" s="21"/>
      <c r="AB524" s="52"/>
    </row>
    <row r="525" spans="1:28">
      <c r="A525" s="43"/>
      <c r="B525" s="1"/>
      <c r="C525" s="60"/>
      <c r="H525" s="11"/>
      <c r="M525" s="21"/>
      <c r="O525" s="21"/>
      <c r="Q525" s="21"/>
      <c r="AB525" s="52"/>
    </row>
    <row r="526" spans="1:28">
      <c r="A526" s="43"/>
      <c r="B526" s="1"/>
      <c r="C526" s="60"/>
      <c r="H526" s="11"/>
      <c r="M526" s="21"/>
      <c r="O526" s="21"/>
      <c r="Q526" s="21"/>
      <c r="AB526" s="52"/>
    </row>
    <row r="527" spans="1:28">
      <c r="A527" s="43"/>
      <c r="B527" s="1"/>
      <c r="C527" s="60"/>
      <c r="H527" s="11"/>
      <c r="M527" s="21"/>
      <c r="O527" s="21"/>
      <c r="Q527" s="21"/>
      <c r="AB527" s="52"/>
    </row>
    <row r="528" spans="1:28">
      <c r="A528" s="43"/>
      <c r="B528" s="1"/>
      <c r="C528" s="60"/>
      <c r="H528" s="11"/>
      <c r="M528" s="21"/>
      <c r="O528" s="21"/>
      <c r="Q528" s="21"/>
      <c r="AB528" s="52"/>
    </row>
    <row r="529" spans="1:28">
      <c r="A529" s="43"/>
      <c r="B529" s="1"/>
      <c r="C529" s="60"/>
      <c r="H529" s="11"/>
      <c r="M529" s="21"/>
      <c r="O529" s="21"/>
      <c r="Q529" s="21"/>
      <c r="AB529" s="52"/>
    </row>
    <row r="530" spans="1:28">
      <c r="A530" s="43"/>
      <c r="B530" s="1"/>
      <c r="C530" s="60"/>
      <c r="H530" s="11"/>
      <c r="M530" s="21"/>
      <c r="O530" s="21"/>
      <c r="Q530" s="21"/>
      <c r="AB530" s="52"/>
    </row>
    <row r="531" spans="1:28">
      <c r="A531" s="43"/>
      <c r="B531" s="1"/>
      <c r="C531" s="60"/>
      <c r="H531" s="11"/>
      <c r="M531" s="21"/>
      <c r="O531" s="21"/>
      <c r="Q531" s="21"/>
      <c r="AB531" s="52"/>
    </row>
    <row r="532" spans="1:28">
      <c r="A532" s="43"/>
      <c r="B532" s="1"/>
      <c r="C532" s="60"/>
      <c r="H532" s="11"/>
      <c r="M532" s="21"/>
      <c r="O532" s="21"/>
      <c r="Q532" s="21"/>
      <c r="AB532" s="52"/>
    </row>
    <row r="533" spans="1:28">
      <c r="A533" s="43"/>
      <c r="B533" s="1"/>
      <c r="C533" s="60"/>
      <c r="H533" s="11"/>
      <c r="M533" s="21"/>
      <c r="O533" s="21"/>
      <c r="Q533" s="21"/>
      <c r="AB533" s="52"/>
    </row>
    <row r="534" spans="1:28">
      <c r="A534" s="43"/>
      <c r="B534" s="1"/>
      <c r="C534" s="60"/>
      <c r="H534" s="11"/>
      <c r="M534" s="21"/>
      <c r="O534" s="21"/>
      <c r="Q534" s="21"/>
      <c r="AB534" s="52"/>
    </row>
    <row r="535" spans="1:28">
      <c r="A535" s="43"/>
      <c r="B535" s="1"/>
      <c r="C535" s="60"/>
      <c r="H535" s="11"/>
      <c r="M535" s="21"/>
      <c r="O535" s="21"/>
      <c r="Q535" s="21"/>
      <c r="AB535" s="52"/>
    </row>
    <row r="536" spans="1:28">
      <c r="A536" s="43"/>
      <c r="B536" s="1"/>
      <c r="C536" s="60"/>
      <c r="H536" s="11"/>
      <c r="M536" s="21"/>
      <c r="O536" s="21"/>
      <c r="Q536" s="21"/>
      <c r="AB536" s="52"/>
    </row>
    <row r="537" spans="1:28">
      <c r="A537" s="43"/>
      <c r="B537" s="1"/>
      <c r="C537" s="60"/>
      <c r="H537" s="11"/>
      <c r="M537" s="21"/>
      <c r="O537" s="21"/>
      <c r="Q537" s="21"/>
      <c r="AB537" s="52"/>
    </row>
    <row r="538" spans="1:28">
      <c r="A538" s="43"/>
      <c r="B538" s="1"/>
      <c r="C538" s="60"/>
      <c r="H538" s="11"/>
      <c r="M538" s="21"/>
      <c r="O538" s="21"/>
      <c r="Q538" s="21"/>
      <c r="AB538" s="52"/>
    </row>
    <row r="539" spans="1:28">
      <c r="A539" s="43"/>
      <c r="B539" s="1"/>
      <c r="C539" s="60"/>
      <c r="H539" s="11"/>
      <c r="M539" s="21"/>
      <c r="O539" s="21"/>
      <c r="Q539" s="21"/>
      <c r="AB539" s="52"/>
    </row>
    <row r="540" spans="1:28">
      <c r="A540" s="43"/>
      <c r="B540" s="1"/>
      <c r="C540" s="60"/>
      <c r="H540" s="11"/>
      <c r="M540" s="21"/>
      <c r="O540" s="21"/>
      <c r="Q540" s="21"/>
      <c r="AB540" s="52"/>
    </row>
    <row r="541" spans="1:28">
      <c r="A541" s="43"/>
      <c r="B541" s="1"/>
      <c r="C541" s="60"/>
      <c r="H541" s="11"/>
      <c r="M541" s="21"/>
      <c r="O541" s="21"/>
      <c r="Q541" s="21"/>
      <c r="AB541" s="52"/>
    </row>
    <row r="542" spans="1:28">
      <c r="A542" s="43"/>
      <c r="B542" s="1"/>
      <c r="C542" s="60"/>
      <c r="H542" s="11"/>
      <c r="M542" s="21"/>
      <c r="O542" s="21"/>
      <c r="Q542" s="21"/>
      <c r="AB542" s="52"/>
    </row>
    <row r="543" spans="1:28">
      <c r="A543" s="43"/>
      <c r="B543" s="1"/>
      <c r="C543" s="60"/>
      <c r="H543" s="11"/>
      <c r="M543" s="21"/>
      <c r="O543" s="21"/>
      <c r="Q543" s="21"/>
      <c r="AB543" s="52"/>
    </row>
    <row r="544" spans="1:28">
      <c r="A544" s="43"/>
      <c r="B544" s="1"/>
      <c r="C544" s="60"/>
      <c r="H544" s="11"/>
      <c r="M544" s="21"/>
      <c r="O544" s="21"/>
      <c r="Q544" s="21"/>
      <c r="AB544" s="52"/>
    </row>
    <row r="545" spans="1:28">
      <c r="A545" s="43"/>
      <c r="B545" s="1"/>
      <c r="C545" s="60"/>
      <c r="H545" s="11"/>
      <c r="M545" s="21"/>
      <c r="O545" s="21"/>
      <c r="Q545" s="21"/>
      <c r="AB545" s="52"/>
    </row>
    <row r="546" spans="1:28">
      <c r="A546" s="43"/>
      <c r="B546" s="1"/>
      <c r="C546" s="60"/>
      <c r="H546" s="11"/>
      <c r="M546" s="21"/>
      <c r="O546" s="21"/>
      <c r="Q546" s="21"/>
      <c r="AB546" s="52"/>
    </row>
    <row r="547" spans="1:28">
      <c r="A547" s="43"/>
      <c r="B547" s="1"/>
      <c r="C547" s="60"/>
      <c r="H547" s="11"/>
      <c r="M547" s="21"/>
      <c r="O547" s="21"/>
      <c r="Q547" s="21"/>
      <c r="AB547" s="52"/>
    </row>
    <row r="548" spans="1:28">
      <c r="A548" s="43"/>
      <c r="B548" s="1"/>
      <c r="C548" s="60"/>
      <c r="H548" s="11"/>
      <c r="M548" s="21"/>
      <c r="O548" s="21"/>
      <c r="Q548" s="21"/>
      <c r="AB548" s="52"/>
    </row>
    <row r="549" spans="1:28">
      <c r="A549" s="43"/>
      <c r="B549" s="1"/>
      <c r="C549" s="60"/>
      <c r="H549" s="11"/>
      <c r="M549" s="21"/>
      <c r="O549" s="21"/>
      <c r="Q549" s="21"/>
      <c r="AB549" s="52"/>
    </row>
    <row r="550" spans="1:28">
      <c r="A550" s="43"/>
      <c r="B550" s="1"/>
      <c r="C550" s="60"/>
      <c r="H550" s="11"/>
      <c r="M550" s="21"/>
      <c r="O550" s="21"/>
      <c r="Q550" s="21"/>
      <c r="AB550" s="52"/>
    </row>
    <row r="551" spans="1:28">
      <c r="A551" s="43"/>
      <c r="B551" s="1"/>
      <c r="C551" s="60"/>
      <c r="H551" s="11"/>
      <c r="M551" s="21"/>
      <c r="O551" s="21"/>
      <c r="Q551" s="21"/>
      <c r="AB551" s="52"/>
    </row>
    <row r="552" spans="1:28">
      <c r="A552" s="43"/>
      <c r="B552" s="1"/>
      <c r="C552" s="60"/>
      <c r="H552" s="11"/>
      <c r="M552" s="21"/>
      <c r="O552" s="21"/>
      <c r="Q552" s="21"/>
      <c r="AB552" s="52"/>
    </row>
    <row r="553" spans="1:28">
      <c r="A553" s="43"/>
      <c r="B553" s="1"/>
      <c r="C553" s="60"/>
      <c r="H553" s="11"/>
      <c r="M553" s="21"/>
      <c r="O553" s="21"/>
      <c r="Q553" s="21"/>
      <c r="AB553" s="52"/>
    </row>
    <row r="554" spans="1:28">
      <c r="A554" s="43"/>
      <c r="B554" s="1"/>
      <c r="C554" s="60"/>
      <c r="H554" s="11"/>
      <c r="M554" s="21"/>
      <c r="O554" s="21"/>
      <c r="Q554" s="21"/>
      <c r="AB554" s="52"/>
    </row>
    <row r="555" spans="1:28">
      <c r="A555" s="43"/>
      <c r="B555" s="1"/>
      <c r="C555" s="60"/>
      <c r="H555" s="11"/>
      <c r="M555" s="21"/>
      <c r="O555" s="21"/>
      <c r="Q555" s="21"/>
      <c r="AB555" s="52"/>
    </row>
    <row r="556" spans="1:28">
      <c r="A556" s="43"/>
      <c r="B556" s="1"/>
      <c r="C556" s="60"/>
      <c r="H556" s="11"/>
      <c r="M556" s="21"/>
      <c r="O556" s="21"/>
      <c r="Q556" s="21"/>
      <c r="AB556" s="52"/>
    </row>
    <row r="557" spans="1:28">
      <c r="A557" s="43"/>
      <c r="B557" s="1"/>
      <c r="C557" s="60"/>
      <c r="H557" s="11"/>
      <c r="M557" s="21"/>
      <c r="O557" s="21"/>
      <c r="Q557" s="21"/>
      <c r="AB557" s="52"/>
    </row>
    <row r="558" spans="1:28">
      <c r="A558" s="43"/>
      <c r="B558" s="1"/>
      <c r="C558" s="60"/>
      <c r="H558" s="11"/>
      <c r="M558" s="21"/>
      <c r="O558" s="21"/>
      <c r="Q558" s="21"/>
      <c r="AB558" s="52"/>
    </row>
    <row r="559" spans="1:28">
      <c r="A559" s="43"/>
      <c r="B559" s="1"/>
      <c r="C559" s="60"/>
      <c r="H559" s="11"/>
      <c r="M559" s="21"/>
      <c r="O559" s="21"/>
      <c r="Q559" s="21"/>
      <c r="AB559" s="52"/>
    </row>
    <row r="560" spans="1:28">
      <c r="A560" s="43"/>
      <c r="B560" s="1"/>
      <c r="C560" s="60"/>
      <c r="H560" s="11"/>
      <c r="M560" s="21"/>
      <c r="O560" s="21"/>
      <c r="Q560" s="21"/>
      <c r="AB560" s="52"/>
    </row>
    <row r="561" spans="1:28">
      <c r="A561" s="43"/>
      <c r="B561" s="1"/>
      <c r="C561" s="60"/>
      <c r="H561" s="11"/>
      <c r="M561" s="21"/>
      <c r="O561" s="21"/>
      <c r="Q561" s="21"/>
      <c r="AB561" s="52"/>
    </row>
    <row r="562" spans="1:28">
      <c r="A562" s="43"/>
      <c r="B562" s="1"/>
      <c r="C562" s="60"/>
      <c r="H562" s="11"/>
      <c r="M562" s="21"/>
      <c r="O562" s="21"/>
      <c r="Q562" s="21"/>
      <c r="AB562" s="52"/>
    </row>
    <row r="563" spans="1:28">
      <c r="A563" s="43"/>
      <c r="B563" s="1"/>
      <c r="C563" s="60"/>
      <c r="H563" s="11"/>
      <c r="M563" s="21"/>
      <c r="O563" s="21"/>
      <c r="Q563" s="21"/>
      <c r="AB563" s="52"/>
    </row>
    <row r="564" spans="1:28">
      <c r="A564" s="43"/>
      <c r="B564" s="1"/>
      <c r="C564" s="60"/>
      <c r="H564" s="11"/>
      <c r="M564" s="21"/>
      <c r="O564" s="21"/>
      <c r="Q564" s="21"/>
      <c r="AB564" s="52"/>
    </row>
    <row r="565" spans="1:28">
      <c r="A565" s="43"/>
      <c r="B565" s="1"/>
      <c r="C565" s="60"/>
      <c r="H565" s="11"/>
      <c r="M565" s="21"/>
      <c r="O565" s="21"/>
      <c r="Q565" s="21"/>
      <c r="AB565" s="52"/>
    </row>
    <row r="566" spans="1:28">
      <c r="A566" s="43"/>
      <c r="B566" s="1"/>
      <c r="C566" s="60"/>
      <c r="H566" s="11"/>
      <c r="M566" s="21"/>
      <c r="O566" s="21"/>
      <c r="Q566" s="21"/>
      <c r="AB566" s="52"/>
    </row>
    <row r="567" spans="1:28">
      <c r="A567" s="43"/>
      <c r="B567" s="1"/>
      <c r="C567" s="60"/>
      <c r="H567" s="11"/>
      <c r="M567" s="21"/>
      <c r="O567" s="21"/>
      <c r="Q567" s="21"/>
      <c r="AB567" s="52"/>
    </row>
    <row r="568" spans="1:28">
      <c r="A568" s="43"/>
      <c r="B568" s="1"/>
      <c r="C568" s="60"/>
      <c r="H568" s="11"/>
      <c r="M568" s="21"/>
      <c r="O568" s="21"/>
      <c r="Q568" s="21"/>
      <c r="AB568" s="52"/>
    </row>
    <row r="569" spans="1:28">
      <c r="A569" s="43"/>
      <c r="B569" s="1"/>
      <c r="C569" s="60"/>
      <c r="H569" s="11"/>
      <c r="M569" s="21"/>
      <c r="O569" s="21"/>
      <c r="Q569" s="21"/>
      <c r="AB569" s="52"/>
    </row>
    <row r="570" spans="1:28">
      <c r="A570" s="43"/>
      <c r="B570" s="1"/>
      <c r="C570" s="60"/>
      <c r="H570" s="11"/>
      <c r="M570" s="21"/>
      <c r="O570" s="21"/>
      <c r="Q570" s="21"/>
      <c r="AB570" s="52"/>
    </row>
    <row r="571" spans="1:28">
      <c r="A571" s="43"/>
      <c r="B571" s="1"/>
      <c r="C571" s="60"/>
      <c r="H571" s="11"/>
      <c r="M571" s="21"/>
      <c r="O571" s="21"/>
      <c r="Q571" s="21"/>
      <c r="AB571" s="52"/>
    </row>
    <row r="572" spans="1:28">
      <c r="A572" s="43"/>
      <c r="B572" s="1"/>
      <c r="C572" s="60"/>
      <c r="H572" s="11"/>
      <c r="M572" s="21"/>
      <c r="O572" s="21"/>
      <c r="Q572" s="21"/>
      <c r="AB572" s="52"/>
    </row>
    <row r="573" spans="1:28">
      <c r="A573" s="43"/>
      <c r="B573" s="1"/>
      <c r="C573" s="60"/>
      <c r="H573" s="11"/>
      <c r="M573" s="21"/>
      <c r="O573" s="21"/>
      <c r="Q573" s="21"/>
      <c r="AB573" s="52"/>
    </row>
    <row r="574" spans="1:28">
      <c r="A574" s="43"/>
      <c r="B574" s="1"/>
      <c r="C574" s="60"/>
      <c r="H574" s="11"/>
      <c r="M574" s="21"/>
      <c r="O574" s="21"/>
      <c r="Q574" s="21"/>
      <c r="AB574" s="52"/>
    </row>
    <row r="575" spans="1:28">
      <c r="A575" s="43"/>
      <c r="B575" s="1"/>
      <c r="C575" s="60"/>
      <c r="H575" s="11"/>
      <c r="M575" s="21"/>
      <c r="O575" s="21"/>
      <c r="Q575" s="21"/>
      <c r="AB575" s="52"/>
    </row>
    <row r="576" spans="1:28">
      <c r="A576" s="43"/>
      <c r="B576" s="1"/>
      <c r="C576" s="60"/>
      <c r="H576" s="11"/>
      <c r="M576" s="21"/>
      <c r="O576" s="21"/>
      <c r="Q576" s="21"/>
      <c r="AB576" s="52"/>
    </row>
    <row r="577" spans="1:28">
      <c r="A577" s="43"/>
      <c r="B577" s="1"/>
      <c r="C577" s="60"/>
      <c r="H577" s="11"/>
      <c r="M577" s="21"/>
      <c r="O577" s="21"/>
      <c r="Q577" s="21"/>
      <c r="AB577" s="52"/>
    </row>
    <row r="578" spans="1:28">
      <c r="A578" s="43"/>
      <c r="B578" s="1"/>
      <c r="C578" s="60"/>
      <c r="H578" s="11"/>
      <c r="M578" s="21"/>
      <c r="O578" s="21"/>
      <c r="Q578" s="21"/>
      <c r="AB578" s="52"/>
    </row>
    <row r="579" spans="1:28">
      <c r="A579" s="43"/>
      <c r="B579" s="1"/>
      <c r="C579" s="60"/>
      <c r="H579" s="11"/>
      <c r="M579" s="21"/>
      <c r="O579" s="21"/>
      <c r="Q579" s="21"/>
      <c r="AB579" s="52"/>
    </row>
    <row r="580" spans="1:28">
      <c r="A580" s="43"/>
      <c r="B580" s="1"/>
      <c r="C580" s="60"/>
      <c r="H580" s="11"/>
      <c r="M580" s="21"/>
      <c r="O580" s="21"/>
      <c r="Q580" s="21"/>
      <c r="AB580" s="52"/>
    </row>
    <row r="581" spans="1:28">
      <c r="A581" s="43"/>
      <c r="B581" s="1"/>
      <c r="C581" s="60"/>
      <c r="H581" s="11"/>
      <c r="M581" s="21"/>
      <c r="O581" s="21"/>
      <c r="Q581" s="21"/>
      <c r="AB581" s="52"/>
    </row>
    <row r="582" spans="1:28">
      <c r="A582" s="43"/>
      <c r="B582" s="1"/>
      <c r="C582" s="60"/>
      <c r="H582" s="11"/>
      <c r="M582" s="21"/>
      <c r="O582" s="21"/>
      <c r="Q582" s="21"/>
      <c r="AB582" s="52"/>
    </row>
    <row r="583" spans="1:28">
      <c r="A583" s="43"/>
      <c r="B583" s="1"/>
      <c r="C583" s="60"/>
      <c r="H583" s="11"/>
      <c r="M583" s="21"/>
      <c r="O583" s="21"/>
      <c r="Q583" s="21"/>
      <c r="AB583" s="52"/>
    </row>
    <row r="584" spans="1:28">
      <c r="A584" s="43"/>
      <c r="B584" s="1"/>
      <c r="C584" s="60"/>
      <c r="H584" s="11"/>
      <c r="M584" s="21"/>
      <c r="O584" s="21"/>
      <c r="Q584" s="21"/>
      <c r="AB584" s="52"/>
    </row>
    <row r="585" spans="1:28">
      <c r="A585" s="43"/>
      <c r="B585" s="1"/>
      <c r="C585" s="60"/>
      <c r="H585" s="11"/>
      <c r="M585" s="21"/>
      <c r="O585" s="21"/>
      <c r="Q585" s="21"/>
      <c r="AB585" s="52"/>
    </row>
    <row r="586" spans="1:28">
      <c r="A586" s="43"/>
      <c r="B586" s="1"/>
      <c r="C586" s="60"/>
      <c r="H586" s="11"/>
      <c r="M586" s="21"/>
      <c r="O586" s="21"/>
      <c r="Q586" s="21"/>
      <c r="AB586" s="52"/>
    </row>
    <row r="587" spans="1:28">
      <c r="A587" s="43"/>
      <c r="B587" s="1"/>
      <c r="C587" s="60"/>
      <c r="H587" s="11"/>
      <c r="M587" s="21"/>
      <c r="O587" s="21"/>
      <c r="Q587" s="21"/>
      <c r="AB587" s="52"/>
    </row>
    <row r="588" spans="1:28">
      <c r="A588" s="43"/>
      <c r="B588" s="1"/>
      <c r="C588" s="60"/>
      <c r="H588" s="11"/>
      <c r="M588" s="21"/>
      <c r="O588" s="21"/>
      <c r="Q588" s="21"/>
      <c r="AB588" s="52"/>
    </row>
    <row r="589" spans="1:28">
      <c r="A589" s="43"/>
      <c r="B589" s="1"/>
      <c r="C589" s="60"/>
      <c r="H589" s="11"/>
      <c r="M589" s="21"/>
      <c r="O589" s="21"/>
      <c r="Q589" s="21"/>
      <c r="AB589" s="52"/>
    </row>
    <row r="590" spans="1:28">
      <c r="A590" s="43"/>
      <c r="B590" s="1"/>
      <c r="C590" s="60"/>
      <c r="H590" s="11"/>
      <c r="M590" s="21"/>
      <c r="O590" s="21"/>
      <c r="Q590" s="21"/>
      <c r="AB590" s="52"/>
    </row>
    <row r="591" spans="1:28">
      <c r="A591" s="43"/>
      <c r="B591" s="1"/>
      <c r="C591" s="60"/>
      <c r="H591" s="11"/>
      <c r="M591" s="21"/>
      <c r="O591" s="21"/>
      <c r="Q591" s="21"/>
      <c r="AB591" s="52"/>
    </row>
    <row r="592" spans="1:28">
      <c r="A592" s="43"/>
      <c r="B592" s="1"/>
      <c r="C592" s="60"/>
      <c r="H592" s="11"/>
      <c r="M592" s="21"/>
      <c r="O592" s="21"/>
      <c r="Q592" s="21"/>
      <c r="AB592" s="52"/>
    </row>
    <row r="593" spans="1:28">
      <c r="A593" s="43"/>
      <c r="B593" s="1"/>
      <c r="C593" s="60"/>
      <c r="H593" s="11"/>
      <c r="M593" s="21"/>
      <c r="O593" s="21"/>
      <c r="Q593" s="21"/>
      <c r="AB593" s="52"/>
    </row>
    <row r="594" spans="1:28">
      <c r="A594" s="43"/>
      <c r="B594" s="1"/>
      <c r="C594" s="60"/>
      <c r="H594" s="11"/>
      <c r="M594" s="21"/>
      <c r="O594" s="21"/>
      <c r="Q594" s="21"/>
      <c r="AB594" s="52"/>
    </row>
    <row r="595" spans="1:28">
      <c r="A595" s="43"/>
      <c r="B595" s="1"/>
      <c r="C595" s="60"/>
      <c r="H595" s="11"/>
      <c r="M595" s="21"/>
      <c r="O595" s="21"/>
      <c r="Q595" s="21"/>
      <c r="AB595" s="52"/>
    </row>
    <row r="596" spans="1:28">
      <c r="A596" s="43"/>
      <c r="B596" s="1"/>
      <c r="C596" s="60"/>
      <c r="H596" s="11"/>
      <c r="M596" s="21"/>
      <c r="O596" s="21"/>
      <c r="Q596" s="21"/>
      <c r="AB596" s="52"/>
    </row>
    <row r="597" spans="1:28">
      <c r="A597" s="43"/>
      <c r="B597" s="1"/>
      <c r="C597" s="60"/>
      <c r="H597" s="11"/>
      <c r="M597" s="21"/>
      <c r="O597" s="21"/>
      <c r="Q597" s="21"/>
      <c r="AB597" s="52"/>
    </row>
    <row r="598" spans="1:28">
      <c r="A598" s="43"/>
      <c r="B598" s="1"/>
      <c r="C598" s="60"/>
      <c r="H598" s="11"/>
      <c r="M598" s="21"/>
      <c r="O598" s="21"/>
      <c r="Q598" s="21"/>
      <c r="AB598" s="52"/>
    </row>
    <row r="599" spans="1:28">
      <c r="A599" s="43"/>
      <c r="B599" s="1"/>
      <c r="C599" s="60"/>
      <c r="H599" s="11"/>
      <c r="M599" s="21"/>
      <c r="O599" s="21"/>
      <c r="Q599" s="21"/>
      <c r="AB599" s="52"/>
    </row>
    <row r="600" spans="1:28">
      <c r="A600" s="43"/>
      <c r="B600" s="1"/>
      <c r="C600" s="60"/>
      <c r="H600" s="11"/>
      <c r="M600" s="21"/>
      <c r="O600" s="21"/>
      <c r="Q600" s="21"/>
      <c r="AB600" s="52"/>
    </row>
    <row r="601" spans="1:28">
      <c r="A601" s="43"/>
      <c r="B601" s="1"/>
      <c r="C601" s="60"/>
      <c r="H601" s="11"/>
      <c r="M601" s="21"/>
      <c r="O601" s="21"/>
      <c r="Q601" s="21"/>
      <c r="AB601" s="52"/>
    </row>
    <row r="602" spans="1:28">
      <c r="A602" s="43"/>
      <c r="B602" s="1"/>
      <c r="C602" s="60"/>
      <c r="H602" s="11"/>
      <c r="M602" s="21"/>
      <c r="O602" s="21"/>
      <c r="Q602" s="21"/>
      <c r="AB602" s="52"/>
    </row>
    <row r="603" spans="1:28">
      <c r="A603" s="43"/>
      <c r="B603" s="1"/>
      <c r="C603" s="60"/>
      <c r="H603" s="11"/>
      <c r="M603" s="21"/>
      <c r="O603" s="21"/>
      <c r="Q603" s="21"/>
      <c r="AB603" s="52"/>
    </row>
    <row r="604" spans="1:28">
      <c r="A604" s="43"/>
      <c r="B604" s="1"/>
      <c r="C604" s="60"/>
      <c r="H604" s="11"/>
      <c r="M604" s="21"/>
      <c r="O604" s="21"/>
      <c r="Q604" s="21"/>
      <c r="AB604" s="52"/>
    </row>
    <row r="605" spans="1:28">
      <c r="A605" s="43"/>
      <c r="B605" s="1"/>
      <c r="C605" s="60"/>
      <c r="H605" s="11"/>
      <c r="M605" s="21"/>
      <c r="O605" s="21"/>
      <c r="Q605" s="21"/>
      <c r="AB605" s="52"/>
    </row>
    <row r="606" spans="1:28">
      <c r="A606" s="43"/>
      <c r="B606" s="1"/>
      <c r="C606" s="60"/>
      <c r="H606" s="11"/>
      <c r="M606" s="21"/>
      <c r="O606" s="21"/>
      <c r="Q606" s="21"/>
      <c r="AB606" s="52"/>
    </row>
    <row r="607" spans="1:28">
      <c r="A607" s="43"/>
      <c r="B607" s="1"/>
      <c r="C607" s="60"/>
      <c r="H607" s="11"/>
      <c r="M607" s="21"/>
      <c r="O607" s="21"/>
      <c r="Q607" s="21"/>
      <c r="AB607" s="52"/>
    </row>
    <row r="608" spans="1:28">
      <c r="A608" s="43"/>
      <c r="B608" s="1"/>
      <c r="C608" s="60"/>
      <c r="H608" s="11"/>
      <c r="M608" s="21"/>
      <c r="O608" s="21"/>
      <c r="Q608" s="21"/>
      <c r="AB608" s="52"/>
    </row>
    <row r="609" spans="1:28">
      <c r="A609" s="43"/>
      <c r="B609" s="1"/>
      <c r="C609" s="60"/>
      <c r="H609" s="11"/>
      <c r="M609" s="21"/>
      <c r="O609" s="21"/>
      <c r="Q609" s="21"/>
      <c r="AB609" s="52"/>
    </row>
    <row r="610" spans="1:28">
      <c r="A610" s="43"/>
      <c r="B610" s="1"/>
      <c r="C610" s="60"/>
      <c r="H610" s="11"/>
      <c r="M610" s="21"/>
      <c r="O610" s="21"/>
      <c r="Q610" s="21"/>
      <c r="AB610" s="52"/>
    </row>
    <row r="611" spans="1:28">
      <c r="A611" s="43"/>
      <c r="B611" s="1"/>
      <c r="C611" s="60"/>
      <c r="H611" s="11"/>
      <c r="M611" s="21"/>
      <c r="O611" s="21"/>
      <c r="Q611" s="21"/>
      <c r="AB611" s="52"/>
    </row>
    <row r="612" spans="1:28">
      <c r="A612" s="43"/>
      <c r="B612" s="1"/>
      <c r="C612" s="60"/>
      <c r="H612" s="11"/>
      <c r="M612" s="21"/>
      <c r="O612" s="21"/>
      <c r="Q612" s="21"/>
      <c r="AB612" s="52"/>
    </row>
    <row r="613" spans="1:28">
      <c r="A613" s="43"/>
      <c r="B613" s="1"/>
      <c r="C613" s="60"/>
      <c r="H613" s="11"/>
      <c r="M613" s="21"/>
      <c r="O613" s="21"/>
      <c r="Q613" s="21"/>
      <c r="AB613" s="52"/>
    </row>
    <row r="614" spans="1:28">
      <c r="A614" s="43"/>
      <c r="B614" s="1"/>
      <c r="C614" s="60"/>
      <c r="H614" s="11"/>
      <c r="M614" s="21"/>
      <c r="O614" s="21"/>
      <c r="Q614" s="21"/>
      <c r="AB614" s="52"/>
    </row>
    <row r="615" spans="1:28">
      <c r="A615" s="43"/>
      <c r="B615" s="1"/>
      <c r="C615" s="60"/>
      <c r="H615" s="11"/>
      <c r="M615" s="21"/>
      <c r="O615" s="21"/>
      <c r="Q615" s="21"/>
      <c r="AB615" s="52"/>
    </row>
    <row r="616" spans="1:28">
      <c r="A616" s="43"/>
      <c r="B616" s="1"/>
      <c r="C616" s="60"/>
      <c r="H616" s="11"/>
      <c r="M616" s="21"/>
      <c r="O616" s="21"/>
      <c r="Q616" s="21"/>
      <c r="AB616" s="52"/>
    </row>
    <row r="617" spans="1:28">
      <c r="A617" s="43"/>
      <c r="B617" s="1"/>
      <c r="C617" s="60"/>
      <c r="H617" s="11"/>
      <c r="M617" s="21"/>
      <c r="O617" s="21"/>
      <c r="Q617" s="21"/>
      <c r="AB617" s="52"/>
    </row>
    <row r="618" spans="1:28">
      <c r="A618" s="43"/>
      <c r="B618" s="1"/>
      <c r="C618" s="60"/>
      <c r="H618" s="11"/>
      <c r="M618" s="21"/>
      <c r="O618" s="21"/>
      <c r="Q618" s="21"/>
      <c r="AB618" s="52"/>
    </row>
    <row r="619" spans="1:28">
      <c r="A619" s="43"/>
      <c r="B619" s="1"/>
      <c r="C619" s="60"/>
      <c r="H619" s="11"/>
      <c r="M619" s="21"/>
      <c r="O619" s="21"/>
      <c r="Q619" s="21"/>
      <c r="AB619" s="52"/>
    </row>
    <row r="620" spans="1:28">
      <c r="A620" s="43"/>
      <c r="B620" s="1"/>
      <c r="C620" s="60"/>
      <c r="H620" s="11"/>
      <c r="M620" s="21"/>
      <c r="O620" s="21"/>
      <c r="Q620" s="21"/>
      <c r="AB620" s="52"/>
    </row>
    <row r="621" spans="1:28">
      <c r="A621" s="43"/>
      <c r="B621" s="1"/>
      <c r="C621" s="60"/>
      <c r="H621" s="11"/>
      <c r="M621" s="21"/>
      <c r="O621" s="21"/>
      <c r="Q621" s="21"/>
      <c r="AB621" s="52"/>
    </row>
    <row r="622" spans="1:28">
      <c r="A622" s="43"/>
      <c r="B622" s="1"/>
      <c r="C622" s="60"/>
      <c r="H622" s="11"/>
      <c r="M622" s="21"/>
      <c r="O622" s="21"/>
      <c r="Q622" s="21"/>
      <c r="AB622" s="52"/>
    </row>
    <row r="623" spans="1:28">
      <c r="A623" s="43"/>
      <c r="B623" s="1"/>
      <c r="C623" s="60"/>
      <c r="H623" s="11"/>
      <c r="M623" s="21"/>
      <c r="O623" s="21"/>
      <c r="Q623" s="21"/>
      <c r="AB623" s="52"/>
    </row>
    <row r="624" spans="1:28">
      <c r="A624" s="43"/>
      <c r="B624" s="1"/>
      <c r="C624" s="60"/>
      <c r="H624" s="11"/>
      <c r="M624" s="21"/>
      <c r="O624" s="21"/>
      <c r="Q624" s="21"/>
      <c r="AB624" s="52"/>
    </row>
    <row r="625" spans="1:28">
      <c r="A625" s="43"/>
      <c r="B625" s="1"/>
      <c r="C625" s="60"/>
      <c r="H625" s="11"/>
      <c r="M625" s="21"/>
      <c r="O625" s="21"/>
      <c r="Q625" s="21"/>
      <c r="AB625" s="52"/>
    </row>
    <row r="626" spans="1:28">
      <c r="A626" s="43"/>
      <c r="B626" s="1"/>
      <c r="C626" s="60"/>
      <c r="H626" s="11"/>
      <c r="M626" s="21"/>
      <c r="O626" s="21"/>
      <c r="Q626" s="21"/>
      <c r="AB626" s="52"/>
    </row>
    <row r="627" spans="1:28">
      <c r="A627" s="43"/>
      <c r="B627" s="1"/>
      <c r="C627" s="60"/>
      <c r="H627" s="11"/>
      <c r="M627" s="21"/>
      <c r="O627" s="21"/>
      <c r="Q627" s="21"/>
      <c r="AB627" s="52"/>
    </row>
    <row r="628" spans="1:28">
      <c r="A628" s="43"/>
      <c r="B628" s="1"/>
      <c r="C628" s="60"/>
      <c r="H628" s="11"/>
      <c r="M628" s="21"/>
      <c r="O628" s="21"/>
      <c r="Q628" s="21"/>
      <c r="AB628" s="52"/>
    </row>
    <row r="629" spans="1:28">
      <c r="A629" s="43"/>
      <c r="B629" s="1"/>
      <c r="C629" s="60"/>
      <c r="H629" s="11"/>
      <c r="M629" s="21"/>
      <c r="O629" s="21"/>
      <c r="Q629" s="21"/>
      <c r="AB629" s="52"/>
    </row>
    <row r="630" spans="1:28">
      <c r="A630" s="43"/>
      <c r="B630" s="1"/>
      <c r="C630" s="60"/>
      <c r="H630" s="11"/>
      <c r="M630" s="21"/>
      <c r="O630" s="21"/>
      <c r="Q630" s="21"/>
      <c r="AB630" s="52"/>
    </row>
    <row r="631" spans="1:28">
      <c r="A631" s="43"/>
      <c r="B631" s="1"/>
      <c r="C631" s="60"/>
      <c r="H631" s="11"/>
      <c r="M631" s="21"/>
      <c r="O631" s="21"/>
      <c r="Q631" s="21"/>
      <c r="AB631" s="52"/>
    </row>
    <row r="632" spans="1:28">
      <c r="A632" s="43"/>
      <c r="B632" s="1"/>
      <c r="C632" s="60"/>
      <c r="H632" s="11"/>
      <c r="M632" s="21"/>
      <c r="O632" s="21"/>
      <c r="Q632" s="21"/>
      <c r="AB632" s="52"/>
    </row>
    <row r="633" spans="1:28">
      <c r="A633" s="43"/>
      <c r="B633" s="1"/>
      <c r="C633" s="60"/>
      <c r="H633" s="11"/>
      <c r="M633" s="21"/>
      <c r="O633" s="21"/>
      <c r="Q633" s="21"/>
      <c r="AB633" s="52"/>
    </row>
    <row r="634" spans="1:28">
      <c r="A634" s="43"/>
      <c r="B634" s="1"/>
      <c r="C634" s="60"/>
      <c r="H634" s="11"/>
      <c r="M634" s="21"/>
      <c r="O634" s="21"/>
      <c r="Q634" s="21"/>
      <c r="AB634" s="52"/>
    </row>
    <row r="635" spans="1:28">
      <c r="A635" s="43"/>
      <c r="B635" s="1"/>
      <c r="C635" s="60"/>
      <c r="H635" s="11"/>
      <c r="M635" s="21"/>
      <c r="O635" s="21"/>
      <c r="Q635" s="21"/>
      <c r="AB635" s="52"/>
    </row>
    <row r="636" spans="1:28">
      <c r="A636" s="43"/>
      <c r="B636" s="1"/>
      <c r="C636" s="60"/>
      <c r="H636" s="11"/>
      <c r="M636" s="21"/>
      <c r="O636" s="21"/>
      <c r="Q636" s="21"/>
      <c r="AB636" s="52"/>
    </row>
    <row r="637" spans="1:28">
      <c r="A637" s="43"/>
      <c r="B637" s="1"/>
      <c r="C637" s="60"/>
      <c r="H637" s="11"/>
      <c r="M637" s="21"/>
      <c r="O637" s="21"/>
      <c r="Q637" s="21"/>
      <c r="AB637" s="52"/>
    </row>
    <row r="638" spans="1:28">
      <c r="A638" s="43"/>
      <c r="B638" s="1"/>
      <c r="C638" s="60"/>
      <c r="H638" s="11"/>
      <c r="M638" s="21"/>
      <c r="O638" s="21"/>
      <c r="Q638" s="21"/>
      <c r="AB638" s="52"/>
    </row>
    <row r="639" spans="1:28">
      <c r="A639" s="43"/>
      <c r="B639" s="1"/>
      <c r="C639" s="60"/>
      <c r="H639" s="11"/>
      <c r="M639" s="21"/>
      <c r="O639" s="21"/>
      <c r="Q639" s="21"/>
      <c r="AB639" s="52"/>
    </row>
    <row r="640" spans="1:28">
      <c r="A640" s="43"/>
      <c r="B640" s="1"/>
      <c r="C640" s="60"/>
      <c r="H640" s="11"/>
      <c r="M640" s="21"/>
      <c r="O640" s="21"/>
      <c r="Q640" s="21"/>
      <c r="AB640" s="52"/>
    </row>
    <row r="641" spans="1:28">
      <c r="A641" s="43"/>
      <c r="B641" s="1"/>
      <c r="C641" s="60"/>
      <c r="H641" s="11"/>
      <c r="M641" s="21"/>
      <c r="O641" s="21"/>
      <c r="Q641" s="21"/>
      <c r="AB641" s="52"/>
    </row>
    <row r="642" spans="1:28">
      <c r="A642" s="43"/>
      <c r="B642" s="1"/>
      <c r="C642" s="60"/>
      <c r="H642" s="11"/>
      <c r="M642" s="21"/>
      <c r="O642" s="21"/>
      <c r="Q642" s="21"/>
      <c r="AB642" s="52"/>
    </row>
    <row r="643" spans="1:28">
      <c r="A643" s="43"/>
      <c r="B643" s="1"/>
      <c r="C643" s="60"/>
      <c r="H643" s="11"/>
      <c r="M643" s="21"/>
      <c r="O643" s="21"/>
      <c r="Q643" s="21"/>
      <c r="AB643" s="52"/>
    </row>
    <row r="644" spans="1:28">
      <c r="A644" s="43"/>
      <c r="B644" s="1"/>
      <c r="C644" s="60"/>
      <c r="H644" s="11"/>
      <c r="M644" s="21"/>
      <c r="O644" s="21"/>
      <c r="Q644" s="21"/>
      <c r="AB644" s="52"/>
    </row>
    <row r="645" spans="1:28">
      <c r="A645" s="43"/>
      <c r="B645" s="1"/>
      <c r="C645" s="60"/>
      <c r="H645" s="11"/>
      <c r="M645" s="21"/>
      <c r="O645" s="21"/>
      <c r="Q645" s="21"/>
      <c r="AB645" s="52"/>
    </row>
    <row r="646" spans="1:28">
      <c r="A646" s="43"/>
      <c r="B646" s="1"/>
      <c r="C646" s="60"/>
      <c r="H646" s="11"/>
      <c r="M646" s="21"/>
      <c r="O646" s="21"/>
      <c r="Q646" s="21"/>
      <c r="AB646" s="52"/>
    </row>
    <row r="647" spans="1:28">
      <c r="A647" s="43"/>
      <c r="B647" s="1"/>
      <c r="C647" s="60"/>
      <c r="H647" s="11"/>
      <c r="M647" s="21"/>
      <c r="O647" s="21"/>
      <c r="Q647" s="21"/>
      <c r="AB647" s="52"/>
    </row>
    <row r="648" spans="1:28">
      <c r="A648" s="43"/>
      <c r="B648" s="1"/>
      <c r="C648" s="60"/>
      <c r="H648" s="11"/>
      <c r="M648" s="21"/>
      <c r="O648" s="21"/>
      <c r="Q648" s="21"/>
      <c r="AB648" s="52"/>
    </row>
    <row r="649" spans="1:28">
      <c r="A649" s="43"/>
      <c r="B649" s="1"/>
      <c r="C649" s="60"/>
      <c r="H649" s="11"/>
      <c r="M649" s="21"/>
      <c r="O649" s="21"/>
      <c r="Q649" s="21"/>
      <c r="AB649" s="52"/>
    </row>
    <row r="650" spans="1:28">
      <c r="A650" s="43"/>
      <c r="B650" s="1"/>
      <c r="C650" s="60"/>
      <c r="H650" s="11"/>
      <c r="M650" s="21"/>
      <c r="O650" s="21"/>
      <c r="Q650" s="21"/>
      <c r="AB650" s="52"/>
    </row>
    <row r="651" spans="1:28">
      <c r="A651" s="43"/>
      <c r="B651" s="1"/>
      <c r="C651" s="60"/>
      <c r="H651" s="11"/>
      <c r="M651" s="21"/>
      <c r="O651" s="21"/>
      <c r="Q651" s="21"/>
      <c r="AB651" s="52"/>
    </row>
    <row r="652" spans="1:28">
      <c r="A652" s="43"/>
      <c r="B652" s="1"/>
      <c r="C652" s="60"/>
      <c r="H652" s="11"/>
      <c r="M652" s="21"/>
      <c r="O652" s="21"/>
      <c r="Q652" s="21"/>
      <c r="AB652" s="52"/>
    </row>
    <row r="653" spans="1:28">
      <c r="A653" s="43"/>
      <c r="B653" s="1"/>
      <c r="C653" s="60"/>
      <c r="H653" s="11"/>
      <c r="M653" s="21"/>
      <c r="O653" s="21"/>
      <c r="Q653" s="21"/>
      <c r="AB653" s="52"/>
    </row>
    <row r="654" spans="1:28">
      <c r="A654" s="43"/>
      <c r="B654" s="1"/>
      <c r="C654" s="60"/>
      <c r="H654" s="11"/>
      <c r="M654" s="21"/>
      <c r="O654" s="21"/>
      <c r="Q654" s="21"/>
      <c r="AB654" s="52"/>
    </row>
    <row r="655" spans="1:28">
      <c r="A655" s="43"/>
      <c r="B655" s="1"/>
      <c r="C655" s="60"/>
      <c r="H655" s="11"/>
      <c r="M655" s="21"/>
      <c r="O655" s="21"/>
      <c r="Q655" s="21"/>
      <c r="AB655" s="52"/>
    </row>
    <row r="656" spans="1:28">
      <c r="A656" s="43"/>
      <c r="B656" s="1"/>
      <c r="C656" s="60"/>
      <c r="H656" s="11"/>
      <c r="M656" s="21"/>
      <c r="O656" s="21"/>
      <c r="Q656" s="21"/>
      <c r="AB656" s="52"/>
    </row>
    <row r="657" spans="1:28">
      <c r="A657" s="43"/>
      <c r="B657" s="1"/>
      <c r="C657" s="60"/>
      <c r="H657" s="11"/>
      <c r="M657" s="21"/>
      <c r="O657" s="21"/>
      <c r="Q657" s="21"/>
      <c r="AB657" s="52"/>
    </row>
    <row r="658" spans="1:28">
      <c r="A658" s="43"/>
      <c r="B658" s="1"/>
      <c r="C658" s="60"/>
      <c r="H658" s="11"/>
      <c r="M658" s="21"/>
      <c r="O658" s="21"/>
      <c r="Q658" s="21"/>
      <c r="AB658" s="52"/>
    </row>
    <row r="659" spans="1:28">
      <c r="A659" s="43"/>
      <c r="B659" s="1"/>
      <c r="C659" s="60"/>
      <c r="H659" s="11"/>
      <c r="M659" s="21"/>
      <c r="O659" s="21"/>
      <c r="Q659" s="21"/>
      <c r="AB659" s="52"/>
    </row>
  </sheetData>
  <sortState ref="AC328:AF574">
    <sortCondition ref="AE327:AE573"/>
    <sortCondition ref="AC327:AC573"/>
    <sortCondition ref="AD327:AD573"/>
  </sortState>
  <conditionalFormatting sqref="AB2:AB5 AB339:AB1048576">
    <cfRule type="containsText" dxfId="294" priority="7" operator="containsText" text="!!!--">
      <formula>NOT(ISERROR(SEARCH("!!!--",AB2)))</formula>
    </cfRule>
    <cfRule type="containsText" dxfId="293" priority="8" operator="containsText" text="!!!">
      <formula>NOT(ISERROR(SEARCH("!!!",AB2)))</formula>
    </cfRule>
  </conditionalFormatting>
  <conditionalFormatting sqref="AB151:AB338">
    <cfRule type="containsText" dxfId="292" priority="5" operator="containsText" text="!!!--">
      <formula>NOT(ISERROR(SEARCH("!!!--",AB151)))</formula>
    </cfRule>
    <cfRule type="containsText" dxfId="291" priority="6" operator="containsText" text="!!!">
      <formula>NOT(ISERROR(SEARCH("!!!",AB151)))</formula>
    </cfRule>
  </conditionalFormatting>
  <conditionalFormatting sqref="AB7:AB150">
    <cfRule type="containsText" dxfId="290" priority="1" operator="containsText" text="!!!--">
      <formula>NOT(ISERROR(SEARCH("!!!--",AB7)))</formula>
    </cfRule>
    <cfRule type="containsText" dxfId="289" priority="2" operator="containsText" text="!!!">
      <formula>NOT(ISERROR(SEARCH("!!!",AB7)))</formula>
    </cfRule>
  </conditionalFormatting>
  <pageMargins left="0.78749999999999998" right="0.78749999999999998" top="1.05277777777778" bottom="1.05277777777778" header="0.78749999999999998" footer="0.78749999999999998"/>
  <pageSetup firstPageNumber="0" orientation="portrait" horizontalDpi="4294967292" verticalDpi="4294967292"/>
  <headerFooter>
    <oddHeader>&amp;C&amp;"Times New Roman,Regular"&amp;12&amp;A</oddHeader>
    <oddFooter>&amp;C&amp;"Times New Roman,Regular"&amp;12Page &amp;P</oddFooter>
  </headerFooter>
  <legacyDrawing r:id="rId1"/>
  <tableParts count="4">
    <tablePart r:id="rId2"/>
    <tablePart r:id="rId3"/>
    <tablePart r:id="rId4"/>
    <tablePart r:id="rId5"/>
  </tableParts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153"/>
  <sheetViews>
    <sheetView topLeftCell="A112" workbookViewId="0">
      <selection activeCell="B52" sqref="B52"/>
    </sheetView>
  </sheetViews>
  <sheetFormatPr baseColWidth="10" defaultRowHeight="15" x14ac:dyDescent="0"/>
  <cols>
    <col min="1" max="1" width="13.7109375" style="87" bestFit="1" customWidth="1"/>
    <col min="2" max="2" width="80.28515625" style="87" bestFit="1" customWidth="1"/>
    <col min="3" max="3" width="18" style="87" customWidth="1"/>
    <col min="4" max="4" width="2.5703125" style="87" customWidth="1"/>
    <col min="5" max="5" width="5.7109375" style="87" bestFit="1" customWidth="1"/>
    <col min="6" max="7" width="7.85546875" style="87" bestFit="1" customWidth="1"/>
    <col min="8" max="8" width="11" style="87" bestFit="1" customWidth="1"/>
    <col min="9" max="9" width="7" style="87" bestFit="1" customWidth="1"/>
    <col min="10" max="10" width="9.42578125" style="96" customWidth="1"/>
    <col min="11" max="11" width="2" style="96" bestFit="1" customWidth="1"/>
    <col min="12" max="12" width="9.42578125" style="96" customWidth="1"/>
    <col min="13" max="13" width="2" style="96" bestFit="1" customWidth="1"/>
    <col min="14" max="14" width="9.42578125" style="96" customWidth="1"/>
    <col min="15" max="15" width="2" style="96" bestFit="1" customWidth="1"/>
    <col min="16" max="16" width="9.42578125" style="96" customWidth="1"/>
    <col min="17" max="17" width="2" style="96" bestFit="1" customWidth="1"/>
    <col min="18" max="18" width="9.42578125" style="96" customWidth="1"/>
    <col min="19" max="19" width="11.28515625" style="87" bestFit="1" customWidth="1"/>
    <col min="20" max="20" width="6.7109375" style="87" bestFit="1" customWidth="1"/>
    <col min="21" max="21" width="19.28515625" style="87" bestFit="1" customWidth="1"/>
    <col min="22" max="22" width="18.28515625" style="87" bestFit="1" customWidth="1"/>
    <col min="23" max="23" width="14.7109375" style="87" bestFit="1" customWidth="1"/>
    <col min="24" max="24" width="2.85546875" style="87" customWidth="1"/>
    <col min="25" max="25" width="10.7109375" style="87"/>
    <col min="26" max="26" width="2.85546875" style="87" customWidth="1"/>
    <col min="27" max="27" width="10.7109375" style="87"/>
    <col min="28" max="28" width="2.85546875" style="87" customWidth="1"/>
    <col min="29" max="29" width="10.7109375" style="87"/>
    <col min="30" max="30" width="2.85546875" style="87" customWidth="1"/>
    <col min="31" max="16384" width="10.7109375" style="87"/>
  </cols>
  <sheetData>
    <row r="1" spans="1:21">
      <c r="A1" s="150" t="s">
        <v>36</v>
      </c>
      <c r="B1" s="24" t="s">
        <v>90</v>
      </c>
      <c r="C1" s="86" t="s">
        <v>31</v>
      </c>
      <c r="D1" s="48"/>
      <c r="E1" s="80" t="s">
        <v>456</v>
      </c>
      <c r="F1" s="80" t="s">
        <v>463</v>
      </c>
      <c r="G1" s="80" t="s">
        <v>464</v>
      </c>
      <c r="H1" s="80" t="s">
        <v>461</v>
      </c>
      <c r="I1" s="80" t="s">
        <v>450</v>
      </c>
      <c r="J1" s="94" t="s">
        <v>275</v>
      </c>
      <c r="K1" s="94"/>
      <c r="L1" s="94" t="s">
        <v>276</v>
      </c>
      <c r="M1" s="94"/>
      <c r="N1" s="94" t="s">
        <v>277</v>
      </c>
      <c r="O1" s="94"/>
      <c r="P1" s="94" t="s">
        <v>278</v>
      </c>
      <c r="Q1" s="94"/>
      <c r="R1" s="94" t="s">
        <v>279</v>
      </c>
      <c r="S1" s="47" t="s">
        <v>290</v>
      </c>
    </row>
    <row r="2" spans="1:21">
      <c r="A2" s="88" t="s">
        <v>469</v>
      </c>
      <c r="B2" s="89" t="str">
        <f t="shared" ref="B2:B65" si="0">CONCATENATE(J2,K2,L2,M2,N2,O2,P2,Q2,R2)</f>
        <v>b1001</v>
      </c>
      <c r="C2" s="90" t="str">
        <f>INDEX(Formation[Name],MATCH('Enemy Waves -- Boss'!I2,Formation['# enemies],0))</f>
        <v>1S</v>
      </c>
      <c r="D2" s="91"/>
      <c r="E2" s="87">
        <v>1</v>
      </c>
      <c r="F2" s="87">
        <v>2</v>
      </c>
      <c r="G2" s="87">
        <f>INDEX(AffinityRel[AffinityWeak],MATCH(F2,AffinityRel[Affinity],0))</f>
        <v>3</v>
      </c>
      <c r="H2" s="87">
        <v>1000</v>
      </c>
      <c r="I2" s="87">
        <f t="shared" ref="I2:I65" si="1">COUNTIF(J2:R2,", ")+1</f>
        <v>1</v>
      </c>
      <c r="J2" s="95" t="str">
        <f t="array" ref="J2">IF(CEILING(FLOOR(INT($H2)/1000,1)/2,1)=INT(RIGHT(J$1,1)),$A2,IFERROR(INDEX(ePool[Enemy ID],MATCH($E2&amp;$F2&amp;INDEX(eClassWave[],MATCH($H2,eClassWave[eClassWave],0),MATCH(J$1,eClassWave[#Headers],0)),ePool[Enemy Group ID]&amp;ePool[AffinityId]&amp;ePool[eClass],0)),""))</f>
        <v>b1001</v>
      </c>
      <c r="K2" s="95" t="str">
        <f t="shared" ref="K2:K65" si="2">IF(L2="","",", ")</f>
        <v/>
      </c>
      <c r="L2" s="95" t="str">
        <f t="array" ref="L2">IF(CEILING(FLOOR(INT($H2)/1000,1)/2,1)=INT(RIGHT(L$1,1)),$A2,IFERROR(INDEX(ePool[Enemy ID],MATCH($E2&amp;$F2&amp;INDEX(eClassWave[],MATCH($H2,eClassWave[eClassWave],0),MATCH(L$1,eClassWave[#Headers],0)),ePool[Enemy Group ID]&amp;ePool[AffinityId]&amp;ePool[eClass],0)),""))</f>
        <v/>
      </c>
      <c r="M2" s="95" t="str">
        <f t="shared" ref="M2:M65" si="3">IF(N2="","",", ")</f>
        <v/>
      </c>
      <c r="N2" s="95" t="str">
        <f t="array" ref="N2">IF(CEILING(FLOOR(INT($H2)/1000,1)/2,1)=INT(RIGHT(N$1,1)),$A2,IFERROR(INDEX(ePool[Enemy ID],MATCH($E2&amp;$F2&amp;INDEX(eClassWave[],MATCH($H2,eClassWave[eClassWave],0),MATCH(N$1,eClassWave[#Headers],0)),ePool[Enemy Group ID]&amp;ePool[AffinityId]&amp;ePool[eClass],0)),""))</f>
        <v/>
      </c>
      <c r="O2" s="95" t="str">
        <f t="shared" ref="O2:O65" si="4">IF(P2="","",", ")</f>
        <v/>
      </c>
      <c r="P2" s="95" t="str">
        <f t="array" ref="P2">IF(CEILING(FLOOR(INT($H2)/1000,1)/2,1)=INT(RIGHT(P$1,1)),$A2,IFERROR(INDEX(ePool[Enemy ID],MATCH($E2&amp;$F2&amp;INDEX(eClassWave[],MATCH($H2,eClassWave[eClassWave],0),MATCH(P$1,eClassWave[#Headers],0)),ePool[Enemy Group ID]&amp;ePool[AffinityId]&amp;ePool[eClass],0)),""))</f>
        <v/>
      </c>
      <c r="Q2" s="95" t="str">
        <f t="shared" ref="Q2:Q65" si="5">IF(R2="","",", ")</f>
        <v/>
      </c>
      <c r="R2" s="95" t="str">
        <f t="array" ref="R2">IF(CEILING(FLOOR(INT($H2)/1000,1)/2,1)=INT(RIGHT(R$1,1)),$A2,IFERROR(INDEX(ePool[Enemy ID],MATCH($E2&amp;$F2&amp;INDEX(eClassWave[],MATCH($H2,eClassWave[eClassWave],0),MATCH(R$1,eClassWave[#Headers],0)),ePool[Enemy Group ID]&amp;ePool[AffinityId]&amp;ePool[eClass],0)),""))</f>
        <v/>
      </c>
      <c r="S2" s="87" t="str">
        <f>INDEX('OLD Mission Enemy Waves'!C:C,MATCH('Enemy Waves -- Boss'!A2,'OLD Mission Enemy Waves'!D:D,0))</f>
        <v>Boss</v>
      </c>
      <c r="T2"/>
    </row>
    <row r="3" spans="1:21">
      <c r="A3" s="88" t="s">
        <v>291</v>
      </c>
      <c r="B3" s="89" t="str">
        <f t="shared" si="0"/>
        <v>2T_r1_Earth_HorseArcher_e1, b1002, 2T_r1_Earth_HorseArcher_e1</v>
      </c>
      <c r="C3" s="90" t="str">
        <f>INDEX(Formation[Name],MATCH('Enemy Waves -- Boss'!I3,Formation['# enemies],0))</f>
        <v>3SSS</v>
      </c>
      <c r="D3" s="91"/>
      <c r="E3" s="87">
        <v>1</v>
      </c>
      <c r="F3" s="87">
        <v>2</v>
      </c>
      <c r="G3" s="87">
        <f>INDEX(AffinityRel[AffinityWeak],MATCH(F3,AffinityRel[Affinity],0))</f>
        <v>3</v>
      </c>
      <c r="H3" s="193">
        <v>3300</v>
      </c>
      <c r="I3" s="87">
        <f t="shared" si="1"/>
        <v>3</v>
      </c>
      <c r="J3" s="95" t="str">
        <f t="array" ref="J3">IF(CEILING(FLOOR(INT($H3)/1000,1)/2,1)=INT(RIGHT(J$1,1)),$A3,IFERROR(INDEX(ePool[Enemy ID],MATCH($E3&amp;$F3&amp;INDEX(eClassWave[],MATCH($H3,eClassWave[eClassWave],0),MATCH(J$1,eClassWave[#Headers],0)),ePool[Enemy Group ID]&amp;ePool[AffinityId]&amp;ePool[eClass],0)),""))</f>
        <v>2T_r1_Earth_HorseArcher_e1</v>
      </c>
      <c r="K3" s="95" t="str">
        <f t="shared" si="2"/>
        <v xml:space="preserve">, </v>
      </c>
      <c r="L3" s="95" t="str">
        <f t="array" ref="L3">IF(CEILING(FLOOR(INT($H3)/1000,1)/2,1)=INT(RIGHT(L$1,1)),$A3,IFERROR(INDEX(ePool[Enemy ID],MATCH($E3&amp;$F3&amp;INDEX(eClassWave[],MATCH($H3,eClassWave[eClassWave],0),MATCH(L$1,eClassWave[#Headers],0)),ePool[Enemy Group ID]&amp;ePool[AffinityId]&amp;ePool[eClass],0)),""))</f>
        <v>b1002</v>
      </c>
      <c r="M3" s="95" t="str">
        <f t="shared" si="3"/>
        <v xml:space="preserve">, </v>
      </c>
      <c r="N3" s="95" t="str">
        <f t="array" ref="N3">IF(CEILING(FLOOR(INT($H3)/1000,1)/2,1)=INT(RIGHT(N$1,1)),$A3,IFERROR(INDEX(ePool[Enemy ID],MATCH($E3&amp;$F3&amp;INDEX(eClassWave[],MATCH($H3,eClassWave[eClassWave],0),MATCH(N$1,eClassWave[#Headers],0)),ePool[Enemy Group ID]&amp;ePool[AffinityId]&amp;ePool[eClass],0)),""))</f>
        <v>2T_r1_Earth_HorseArcher_e1</v>
      </c>
      <c r="O3" s="95" t="str">
        <f t="shared" si="4"/>
        <v/>
      </c>
      <c r="P3" s="95" t="str">
        <f t="array" ref="P3">IF(CEILING(FLOOR(INT($H3)/1000,1)/2,1)=INT(RIGHT(P$1,1)),$A3,IFERROR(INDEX(ePool[Enemy ID],MATCH($E3&amp;$F3&amp;INDEX(eClassWave[],MATCH($H3,eClassWave[eClassWave],0),MATCH(P$1,eClassWave[#Headers],0)),ePool[Enemy Group ID]&amp;ePool[AffinityId]&amp;ePool[eClass],0)),""))</f>
        <v/>
      </c>
      <c r="Q3" s="95" t="str">
        <f t="shared" si="5"/>
        <v/>
      </c>
      <c r="R3" s="95" t="str">
        <f t="array" ref="R3">IF(CEILING(FLOOR(INT($H3)/1000,1)/2,1)=INT(RIGHT(R$1,1)),$A3,IFERROR(INDEX(ePool[Enemy ID],MATCH($E3&amp;$F3&amp;INDEX(eClassWave[],MATCH($H3,eClassWave[eClassWave],0),MATCH(R$1,eClassWave[#Headers],0)),ePool[Enemy Group ID]&amp;ePool[AffinityId]&amp;ePool[eClass],0)),""))</f>
        <v/>
      </c>
      <c r="S3" s="87" t="str">
        <f>INDEX('OLD Mission Enemy Waves'!C:C,MATCH('Enemy Waves -- Boss'!A3,'OLD Mission Enemy Waves'!D:D,0))</f>
        <v>Boss</v>
      </c>
      <c r="T3"/>
      <c r="U3"/>
    </row>
    <row r="4" spans="1:21">
      <c r="A4" s="88" t="s">
        <v>286</v>
      </c>
      <c r="B4" s="89" t="str">
        <f t="shared" si="0"/>
        <v>2T_r1_Earth_HorseArcher_e1, b1003, 2T_r1_Earth_HorseArcher_e1</v>
      </c>
      <c r="C4" s="90" t="str">
        <f>INDEX(Formation[Name],MATCH('Enemy Waves -- Boss'!I4,Formation['# enemies],0))</f>
        <v>3SSS</v>
      </c>
      <c r="D4" s="91"/>
      <c r="E4" s="87">
        <v>1</v>
      </c>
      <c r="F4" s="87">
        <v>2</v>
      </c>
      <c r="G4" s="87">
        <f>INDEX(AffinityRel[AffinityWeak],MATCH(F4,AffinityRel[Affinity],0))</f>
        <v>3</v>
      </c>
      <c r="H4" s="193">
        <v>3210</v>
      </c>
      <c r="I4" s="87">
        <f t="shared" si="1"/>
        <v>3</v>
      </c>
      <c r="J4" s="95" t="str">
        <f t="array" ref="J4">IF(CEILING(FLOOR(INT($H4)/1000,1)/2,1)=INT(RIGHT(J$1,1)),$A4,IFERROR(INDEX(ePool[Enemy ID],MATCH($E4&amp;$F4&amp;INDEX(eClassWave[],MATCH($H4,eClassWave[eClassWave],0),MATCH(J$1,eClassWave[#Headers],0)),ePool[Enemy Group ID]&amp;ePool[AffinityId]&amp;ePool[eClass],0)),""))</f>
        <v>2T_r1_Earth_HorseArcher_e1</v>
      </c>
      <c r="K4" s="95" t="str">
        <f t="shared" si="2"/>
        <v xml:space="preserve">, </v>
      </c>
      <c r="L4" s="95" t="str">
        <f t="array" ref="L4">IF(CEILING(FLOOR(INT($H4)/1000,1)/2,1)=INT(RIGHT(L$1,1)),$A4,IFERROR(INDEX(ePool[Enemy ID],MATCH($E4&amp;$F4&amp;INDEX(eClassWave[],MATCH($H4,eClassWave[eClassWave],0),MATCH(L$1,eClassWave[#Headers],0)),ePool[Enemy Group ID]&amp;ePool[AffinityId]&amp;ePool[eClass],0)),""))</f>
        <v>b1003</v>
      </c>
      <c r="M4" s="95" t="str">
        <f t="shared" si="3"/>
        <v xml:space="preserve">, </v>
      </c>
      <c r="N4" s="95" t="str">
        <f t="array" ref="N4">IF(CEILING(FLOOR(INT($H4)/1000,1)/2,1)=INT(RIGHT(N$1,1)),$A4,IFERROR(INDEX(ePool[Enemy ID],MATCH($E4&amp;$F4&amp;INDEX(eClassWave[],MATCH($H4,eClassWave[eClassWave],0),MATCH(N$1,eClassWave[#Headers],0)),ePool[Enemy Group ID]&amp;ePool[AffinityId]&amp;ePool[eClass],0)),""))</f>
        <v>2T_r1_Earth_HorseArcher_e1</v>
      </c>
      <c r="O4" s="95" t="str">
        <f t="shared" si="4"/>
        <v/>
      </c>
      <c r="P4" s="95" t="str">
        <f t="array" ref="P4">IF(CEILING(FLOOR(INT($H4)/1000,1)/2,1)=INT(RIGHT(P$1,1)),$A4,IFERROR(INDEX(ePool[Enemy ID],MATCH($E4&amp;$F4&amp;INDEX(eClassWave[],MATCH($H4,eClassWave[eClassWave],0),MATCH(P$1,eClassWave[#Headers],0)),ePool[Enemy Group ID]&amp;ePool[AffinityId]&amp;ePool[eClass],0)),""))</f>
        <v/>
      </c>
      <c r="Q4" s="95" t="str">
        <f t="shared" si="5"/>
        <v/>
      </c>
      <c r="R4" s="95" t="str">
        <f t="array" ref="R4">IF(CEILING(FLOOR(INT($H4)/1000,1)/2,1)=INT(RIGHT(R$1,1)),$A4,IFERROR(INDEX(ePool[Enemy ID],MATCH($E4&amp;$F4&amp;INDEX(eClassWave[],MATCH($H4,eClassWave[eClassWave],0),MATCH(R$1,eClassWave[#Headers],0)),ePool[Enemy Group ID]&amp;ePool[AffinityId]&amp;ePool[eClass],0)),""))</f>
        <v/>
      </c>
      <c r="S4" s="87" t="s">
        <v>13</v>
      </c>
      <c r="T4"/>
      <c r="U4"/>
    </row>
    <row r="5" spans="1:21">
      <c r="A5" s="88" t="s">
        <v>292</v>
      </c>
      <c r="B5" s="89" t="str">
        <f t="shared" si="0"/>
        <v>2T_r1_Water_Reaver_e1, b1004, 2T_r1_Water_Reaver_e1</v>
      </c>
      <c r="C5" s="90" t="str">
        <f>INDEX(Formation[Name],MATCH('Enemy Waves -- Boss'!I5,Formation['# enemies],0))</f>
        <v>3SSS</v>
      </c>
      <c r="D5" s="91"/>
      <c r="E5" s="87">
        <v>1</v>
      </c>
      <c r="F5" s="87">
        <v>3</v>
      </c>
      <c r="G5" s="87">
        <f>INDEX(AffinityRel[AffinityWeak],MATCH(F5,AffinityRel[Affinity],0))</f>
        <v>1</v>
      </c>
      <c r="H5" s="193">
        <v>3201</v>
      </c>
      <c r="I5" s="87">
        <f t="shared" si="1"/>
        <v>3</v>
      </c>
      <c r="J5" s="95" t="str">
        <f t="array" ref="J5">IF(CEILING(FLOOR(INT($H5)/1000,1)/2,1)=INT(RIGHT(J$1,1)),$A5,IFERROR(INDEX(ePool[Enemy ID],MATCH($E5&amp;$F5&amp;INDEX(eClassWave[],MATCH($H5,eClassWave[eClassWave],0),MATCH(J$1,eClassWave[#Headers],0)),ePool[Enemy Group ID]&amp;ePool[AffinityId]&amp;ePool[eClass],0)),""))</f>
        <v>2T_r1_Water_Reaver_e1</v>
      </c>
      <c r="K5" s="95" t="str">
        <f t="shared" si="2"/>
        <v xml:space="preserve">, </v>
      </c>
      <c r="L5" s="95" t="str">
        <f t="array" ref="L5">IF(CEILING(FLOOR(INT($H5)/1000,1)/2,1)=INT(RIGHT(L$1,1)),$A5,IFERROR(INDEX(ePool[Enemy ID],MATCH($E5&amp;$F5&amp;INDEX(eClassWave[],MATCH($H5,eClassWave[eClassWave],0),MATCH(L$1,eClassWave[#Headers],0)),ePool[Enemy Group ID]&amp;ePool[AffinityId]&amp;ePool[eClass],0)),""))</f>
        <v>b1004</v>
      </c>
      <c r="M5" s="95" t="str">
        <f t="shared" si="3"/>
        <v xml:space="preserve">, </v>
      </c>
      <c r="N5" s="95" t="str">
        <f t="array" ref="N5">IF(CEILING(FLOOR(INT($H5)/1000,1)/2,1)=INT(RIGHT(N$1,1)),$A5,IFERROR(INDEX(ePool[Enemy ID],MATCH($E5&amp;$F5&amp;INDEX(eClassWave[],MATCH($H5,eClassWave[eClassWave],0),MATCH(N$1,eClassWave[#Headers],0)),ePool[Enemy Group ID]&amp;ePool[AffinityId]&amp;ePool[eClass],0)),""))</f>
        <v>2T_r1_Water_Reaver_e1</v>
      </c>
      <c r="O5" s="95" t="str">
        <f t="shared" si="4"/>
        <v/>
      </c>
      <c r="P5" s="95" t="str">
        <f t="array" ref="P5">IF(CEILING(FLOOR(INT($H5)/1000,1)/2,1)=INT(RIGHT(P$1,1)),$A5,IFERROR(INDEX(ePool[Enemy ID],MATCH($E5&amp;$F5&amp;INDEX(eClassWave[],MATCH($H5,eClassWave[eClassWave],0),MATCH(P$1,eClassWave[#Headers],0)),ePool[Enemy Group ID]&amp;ePool[AffinityId]&amp;ePool[eClass],0)),""))</f>
        <v/>
      </c>
      <c r="Q5" s="95" t="str">
        <f t="shared" si="5"/>
        <v/>
      </c>
      <c r="R5" s="95" t="str">
        <f t="array" ref="R5">IF(CEILING(FLOOR(INT($H5)/1000,1)/2,1)=INT(RIGHT(R$1,1)),$A5,IFERROR(INDEX(ePool[Enemy ID],MATCH($E5&amp;$F5&amp;INDEX(eClassWave[],MATCH($H5,eClassWave[eClassWave],0),MATCH(R$1,eClassWave[#Headers],0)),ePool[Enemy Group ID]&amp;ePool[AffinityId]&amp;ePool[eClass],0)),""))</f>
        <v/>
      </c>
      <c r="S5" s="87" t="s">
        <v>13</v>
      </c>
      <c r="T5"/>
      <c r="U5"/>
    </row>
    <row r="6" spans="1:21" ht="30">
      <c r="A6" s="88" t="s">
        <v>293</v>
      </c>
      <c r="B6" s="89" t="str">
        <f t="shared" si="0"/>
        <v>2T_r1_Water_Reaver_e1, 2T_r1_Water_Reaver_e1, b1005, 2T_r1_Water_Reaver_e1, 2T_r1_Water_Reaver_e1</v>
      </c>
      <c r="C6" s="90" t="str">
        <f>INDEX(Formation[Name],MATCH('Enemy Waves -- Boss'!I6,Formation['# enemies],0))</f>
        <v>5SSSSS</v>
      </c>
      <c r="D6" s="91"/>
      <c r="E6" s="87">
        <v>1</v>
      </c>
      <c r="F6" s="87">
        <v>3</v>
      </c>
      <c r="G6" s="87">
        <f>INDEX(AffinityRel[AffinityWeak],MATCH(F6,AffinityRel[Affinity],0))</f>
        <v>1</v>
      </c>
      <c r="H6" s="193">
        <v>5500</v>
      </c>
      <c r="I6" s="87">
        <f t="shared" si="1"/>
        <v>5</v>
      </c>
      <c r="J6" s="95" t="str">
        <f t="array" ref="J6">IF(CEILING(FLOOR(INT($H6)/1000,1)/2,1)=INT(RIGHT(J$1,1)),$A6,IFERROR(INDEX(ePool[Enemy ID],MATCH($E6&amp;$F6&amp;INDEX(eClassWave[],MATCH($H6,eClassWave[eClassWave],0),MATCH(J$1,eClassWave[#Headers],0)),ePool[Enemy Group ID]&amp;ePool[AffinityId]&amp;ePool[eClass],0)),""))</f>
        <v>2T_r1_Water_Reaver_e1</v>
      </c>
      <c r="K6" s="95" t="str">
        <f t="shared" si="2"/>
        <v xml:space="preserve">, </v>
      </c>
      <c r="L6" s="95" t="str">
        <f t="array" ref="L6">IF(CEILING(FLOOR(INT($H6)/1000,1)/2,1)=INT(RIGHT(L$1,1)),$A6,IFERROR(INDEX(ePool[Enemy ID],MATCH($E6&amp;$F6&amp;INDEX(eClassWave[],MATCH($H6,eClassWave[eClassWave],0),MATCH(L$1,eClassWave[#Headers],0)),ePool[Enemy Group ID]&amp;ePool[AffinityId]&amp;ePool[eClass],0)),""))</f>
        <v>2T_r1_Water_Reaver_e1</v>
      </c>
      <c r="M6" s="95" t="str">
        <f t="shared" si="3"/>
        <v xml:space="preserve">, </v>
      </c>
      <c r="N6" s="95" t="str">
        <f t="array" ref="N6">IF(CEILING(FLOOR(INT($H6)/1000,1)/2,1)=INT(RIGHT(N$1,1)),$A6,IFERROR(INDEX(ePool[Enemy ID],MATCH($E6&amp;$F6&amp;INDEX(eClassWave[],MATCH($H6,eClassWave[eClassWave],0),MATCH(N$1,eClassWave[#Headers],0)),ePool[Enemy Group ID]&amp;ePool[AffinityId]&amp;ePool[eClass],0)),""))</f>
        <v>b1005</v>
      </c>
      <c r="O6" s="95" t="str">
        <f t="shared" si="4"/>
        <v xml:space="preserve">, </v>
      </c>
      <c r="P6" s="95" t="str">
        <f t="array" ref="P6">IF(CEILING(FLOOR(INT($H6)/1000,1)/2,1)=INT(RIGHT(P$1,1)),$A6,IFERROR(INDEX(ePool[Enemy ID],MATCH($E6&amp;$F6&amp;INDEX(eClassWave[],MATCH($H6,eClassWave[eClassWave],0),MATCH(P$1,eClassWave[#Headers],0)),ePool[Enemy Group ID]&amp;ePool[AffinityId]&amp;ePool[eClass],0)),""))</f>
        <v>2T_r1_Water_Reaver_e1</v>
      </c>
      <c r="Q6" s="95" t="str">
        <f t="shared" si="5"/>
        <v xml:space="preserve">, </v>
      </c>
      <c r="R6" s="95" t="str">
        <f t="array" ref="R6">IF(CEILING(FLOOR(INT($H6)/1000,1)/2,1)=INT(RIGHT(R$1,1)),$A6,IFERROR(INDEX(ePool[Enemy ID],MATCH($E6&amp;$F6&amp;INDEX(eClassWave[],MATCH($H6,eClassWave[eClassWave],0),MATCH(R$1,eClassWave[#Headers],0)),ePool[Enemy Group ID]&amp;ePool[AffinityId]&amp;ePool[eClass],0)),""))</f>
        <v>2T_r1_Water_Reaver_e1</v>
      </c>
      <c r="S6" s="87" t="s">
        <v>13</v>
      </c>
      <c r="T6"/>
      <c r="U6"/>
    </row>
    <row r="7" spans="1:21">
      <c r="A7" s="88" t="s">
        <v>294</v>
      </c>
      <c r="B7" s="89" t="str">
        <f t="shared" si="0"/>
        <v>3T_r1_Water_Oracle_e1, b1006, 3T_r1_Water_Oracle_e1</v>
      </c>
      <c r="C7" s="90" t="str">
        <f>INDEX(Formation[Name],MATCH('Enemy Waves -- Boss'!I7,Formation['# enemies],0))</f>
        <v>3SSS</v>
      </c>
      <c r="D7" s="91"/>
      <c r="E7" s="87">
        <v>1</v>
      </c>
      <c r="F7" s="87">
        <v>3</v>
      </c>
      <c r="G7" s="87">
        <f>INDEX(AffinityRel[AffinityWeak],MATCH(F7,AffinityRel[Affinity],0))</f>
        <v>1</v>
      </c>
      <c r="H7" s="193">
        <v>3120</v>
      </c>
      <c r="I7" s="87">
        <f t="shared" si="1"/>
        <v>3</v>
      </c>
      <c r="J7" s="95" t="str">
        <f t="array" ref="J7">IF(CEILING(FLOOR(INT($H7)/1000,1)/2,1)=INT(RIGHT(J$1,1)),$A7,IFERROR(INDEX(ePool[Enemy ID],MATCH($E7&amp;$F7&amp;INDEX(eClassWave[],MATCH($H7,eClassWave[eClassWave],0),MATCH(J$1,eClassWave[#Headers],0)),ePool[Enemy Group ID]&amp;ePool[AffinityId]&amp;ePool[eClass],0)),""))</f>
        <v>3T_r1_Water_Oracle_e1</v>
      </c>
      <c r="K7" s="95" t="str">
        <f t="shared" si="2"/>
        <v xml:space="preserve">, </v>
      </c>
      <c r="L7" s="95" t="str">
        <f t="array" ref="L7">IF(CEILING(FLOOR(INT($H7)/1000,1)/2,1)=INT(RIGHT(L$1,1)),$A7,IFERROR(INDEX(ePool[Enemy ID],MATCH($E7&amp;$F7&amp;INDEX(eClassWave[],MATCH($H7,eClassWave[eClassWave],0),MATCH(L$1,eClassWave[#Headers],0)),ePool[Enemy Group ID]&amp;ePool[AffinityId]&amp;ePool[eClass],0)),""))</f>
        <v>b1006</v>
      </c>
      <c r="M7" s="95" t="str">
        <f t="shared" si="3"/>
        <v xml:space="preserve">, </v>
      </c>
      <c r="N7" s="95" t="str">
        <f t="array" ref="N7">IF(CEILING(FLOOR(INT($H7)/1000,1)/2,1)=INT(RIGHT(N$1,1)),$A7,IFERROR(INDEX(ePool[Enemy ID],MATCH($E7&amp;$F7&amp;INDEX(eClassWave[],MATCH($H7,eClassWave[eClassWave],0),MATCH(N$1,eClassWave[#Headers],0)),ePool[Enemy Group ID]&amp;ePool[AffinityId]&amp;ePool[eClass],0)),""))</f>
        <v>3T_r1_Water_Oracle_e1</v>
      </c>
      <c r="O7" s="95" t="str">
        <f t="shared" si="4"/>
        <v/>
      </c>
      <c r="P7" s="95" t="str">
        <f t="array" ref="P7">IF(CEILING(FLOOR(INT($H7)/1000,1)/2,1)=INT(RIGHT(P$1,1)),$A7,IFERROR(INDEX(ePool[Enemy ID],MATCH($E7&amp;$F7&amp;INDEX(eClassWave[],MATCH($H7,eClassWave[eClassWave],0),MATCH(P$1,eClassWave[#Headers],0)),ePool[Enemy Group ID]&amp;ePool[AffinityId]&amp;ePool[eClass],0)),""))</f>
        <v/>
      </c>
      <c r="Q7" s="95" t="str">
        <f t="shared" si="5"/>
        <v/>
      </c>
      <c r="R7" s="95" t="str">
        <f t="array" ref="R7">IF(CEILING(FLOOR(INT($H7)/1000,1)/2,1)=INT(RIGHT(R$1,1)),$A7,IFERROR(INDEX(ePool[Enemy ID],MATCH($E7&amp;$F7&amp;INDEX(eClassWave[],MATCH($H7,eClassWave[eClassWave],0),MATCH(R$1,eClassWave[#Headers],0)),ePool[Enemy Group ID]&amp;ePool[AffinityId]&amp;ePool[eClass],0)),""))</f>
        <v/>
      </c>
      <c r="S7" s="87" t="s">
        <v>13</v>
      </c>
      <c r="T7"/>
      <c r="U7"/>
    </row>
    <row r="8" spans="1:21">
      <c r="A8" s="88" t="s">
        <v>295</v>
      </c>
      <c r="B8" s="89" t="str">
        <f t="shared" si="0"/>
        <v>2T_r1_Fire_Knight_e1, b1007, 4T_r1_Fire_Sorceress_e1</v>
      </c>
      <c r="C8" s="90" t="str">
        <f>INDEX(Formation[Name],MATCH('Enemy Waves -- Boss'!I8,Formation['# enemies],0))</f>
        <v>3SSS</v>
      </c>
      <c r="D8" s="91"/>
      <c r="E8" s="87">
        <v>1</v>
      </c>
      <c r="F8" s="87">
        <v>1</v>
      </c>
      <c r="G8" s="87">
        <f>INDEX(AffinityRel[AffinityWeak],MATCH(F8,AffinityRel[Affinity],0))</f>
        <v>2</v>
      </c>
      <c r="H8" s="193">
        <v>3111</v>
      </c>
      <c r="I8" s="87">
        <f t="shared" si="1"/>
        <v>3</v>
      </c>
      <c r="J8" s="95" t="str">
        <f t="array" ref="J8">IF(CEILING(FLOOR(INT($H8)/1000,1)/2,1)=INT(RIGHT(J$1,1)),$A8,IFERROR(INDEX(ePool[Enemy ID],MATCH($E8&amp;$F8&amp;INDEX(eClassWave[],MATCH($H8,eClassWave[eClassWave],0),MATCH(J$1,eClassWave[#Headers],0)),ePool[Enemy Group ID]&amp;ePool[AffinityId]&amp;ePool[eClass],0)),""))</f>
        <v>2T_r1_Fire_Knight_e1</v>
      </c>
      <c r="K8" s="95" t="str">
        <f t="shared" si="2"/>
        <v xml:space="preserve">, </v>
      </c>
      <c r="L8" s="95" t="str">
        <f t="array" ref="L8">IF(CEILING(FLOOR(INT($H8)/1000,1)/2,1)=INT(RIGHT(L$1,1)),$A8,IFERROR(INDEX(ePool[Enemy ID],MATCH($E8&amp;$F8&amp;INDEX(eClassWave[],MATCH($H8,eClassWave[eClassWave],0),MATCH(L$1,eClassWave[#Headers],0)),ePool[Enemy Group ID]&amp;ePool[AffinityId]&amp;ePool[eClass],0)),""))</f>
        <v>b1007</v>
      </c>
      <c r="M8" s="95" t="str">
        <f t="shared" si="3"/>
        <v xml:space="preserve">, </v>
      </c>
      <c r="N8" s="21" t="str">
        <f t="array" ref="N8">IF(CEILING(FLOOR(INT($H8)/1000,1)/2,1)=INT(RIGHT(N$1,1)),$A8,IFERROR(INDEX(ePool[Enemy ID],MATCH($E8&amp;$F8&amp;INDEX(eClassWave[],MATCH($H8,eClassWave[eClassWave],0),MATCH(N$1,eClassWave[#Headers],0)),ePool[Enemy Group ID]&amp;ePool[AffinityId]&amp;ePool[eClass],0)),""))</f>
        <v>4T_r1_Fire_Sorceress_e1</v>
      </c>
      <c r="O8" s="95" t="str">
        <f t="shared" si="4"/>
        <v/>
      </c>
      <c r="P8" s="95" t="str">
        <f t="array" ref="P8">IF(CEILING(FLOOR(INT($H8)/1000,1)/2,1)=INT(RIGHT(P$1,1)),$A8,IFERROR(INDEX(ePool[Enemy ID],MATCH($E8&amp;$F8&amp;INDEX(eClassWave[],MATCH($H8,eClassWave[eClassWave],0),MATCH(P$1,eClassWave[#Headers],0)),ePool[Enemy Group ID]&amp;ePool[AffinityId]&amp;ePool[eClass],0)),""))</f>
        <v/>
      </c>
      <c r="Q8" s="95" t="str">
        <f t="shared" si="5"/>
        <v/>
      </c>
      <c r="R8" s="95" t="str">
        <f t="array" ref="R8">IF(CEILING(FLOOR(INT($H8)/1000,1)/2,1)=INT(RIGHT(R$1,1)),$A8,IFERROR(INDEX(ePool[Enemy ID],MATCH($E8&amp;$F8&amp;INDEX(eClassWave[],MATCH($H8,eClassWave[eClassWave],0),MATCH(R$1,eClassWave[#Headers],0)),ePool[Enemy Group ID]&amp;ePool[AffinityId]&amp;ePool[eClass],0)),""))</f>
        <v/>
      </c>
      <c r="S8" s="87" t="s">
        <v>13</v>
      </c>
      <c r="T8"/>
      <c r="U8"/>
    </row>
    <row r="9" spans="1:21">
      <c r="A9" s="88" t="s">
        <v>296</v>
      </c>
      <c r="B9" s="89" t="str">
        <f t="shared" si="0"/>
        <v>4T_r1_Fire_Sorceress_e1, b1008, 4T_r1_Fire_Sorceress_e1</v>
      </c>
      <c r="C9" s="90" t="str">
        <f>INDEX(Formation[Name],MATCH('Enemy Waves -- Boss'!I9,Formation['# enemies],0))</f>
        <v>3SSS</v>
      </c>
      <c r="D9" s="91"/>
      <c r="E9" s="87">
        <v>1</v>
      </c>
      <c r="F9" s="87">
        <v>1</v>
      </c>
      <c r="G9" s="87">
        <f>INDEX(AffinityRel[AffinityWeak],MATCH(F9,AffinityRel[Affinity],0))</f>
        <v>2</v>
      </c>
      <c r="H9" s="193">
        <v>3102</v>
      </c>
      <c r="I9" s="87">
        <f t="shared" si="1"/>
        <v>3</v>
      </c>
      <c r="J9" s="95" t="str">
        <f t="array" ref="J9">IF(CEILING(FLOOR(INT($H9)/1000,1)/2,1)=INT(RIGHT(J$1,1)),$A9,IFERROR(INDEX(ePool[Enemy ID],MATCH($E9&amp;$F9&amp;INDEX(eClassWave[],MATCH($H9,eClassWave[eClassWave],0),MATCH(J$1,eClassWave[#Headers],0)),ePool[Enemy Group ID]&amp;ePool[AffinityId]&amp;ePool[eClass],0)),""))</f>
        <v>4T_r1_Fire_Sorceress_e1</v>
      </c>
      <c r="K9" s="95" t="str">
        <f t="shared" si="2"/>
        <v xml:space="preserve">, </v>
      </c>
      <c r="L9" s="95" t="str">
        <f t="array" ref="L9">IF(CEILING(FLOOR(INT($H9)/1000,1)/2,1)=INT(RIGHT(L$1,1)),$A9,IFERROR(INDEX(ePool[Enemy ID],MATCH($E9&amp;$F9&amp;INDEX(eClassWave[],MATCH($H9,eClassWave[eClassWave],0),MATCH(L$1,eClassWave[#Headers],0)),ePool[Enemy Group ID]&amp;ePool[AffinityId]&amp;ePool[eClass],0)),""))</f>
        <v>b1008</v>
      </c>
      <c r="M9" s="95" t="str">
        <f t="shared" si="3"/>
        <v xml:space="preserve">, </v>
      </c>
      <c r="N9" s="95" t="str">
        <f t="array" ref="N9">IF(CEILING(FLOOR(INT($H9)/1000,1)/2,1)=INT(RIGHT(N$1,1)),$A9,IFERROR(INDEX(ePool[Enemy ID],MATCH($E9&amp;$F9&amp;INDEX(eClassWave[],MATCH($H9,eClassWave[eClassWave],0),MATCH(N$1,eClassWave[#Headers],0)),ePool[Enemy Group ID]&amp;ePool[AffinityId]&amp;ePool[eClass],0)),""))</f>
        <v>4T_r1_Fire_Sorceress_e1</v>
      </c>
      <c r="O9" s="95" t="str">
        <f t="shared" si="4"/>
        <v/>
      </c>
      <c r="P9" s="95" t="str">
        <f t="array" ref="P9">IF(CEILING(FLOOR(INT($H9)/1000,1)/2,1)=INT(RIGHT(P$1,1)),$A9,IFERROR(INDEX(ePool[Enemy ID],MATCH($E9&amp;$F9&amp;INDEX(eClassWave[],MATCH($H9,eClassWave[eClassWave],0),MATCH(P$1,eClassWave[#Headers],0)),ePool[Enemy Group ID]&amp;ePool[AffinityId]&amp;ePool[eClass],0)),""))</f>
        <v/>
      </c>
      <c r="Q9" s="95" t="str">
        <f t="shared" si="5"/>
        <v/>
      </c>
      <c r="R9" s="95" t="str">
        <f t="array" ref="R9">IF(CEILING(FLOOR(INT($H9)/1000,1)/2,1)=INT(RIGHT(R$1,1)),$A9,IFERROR(INDEX(ePool[Enemy ID],MATCH($E9&amp;$F9&amp;INDEX(eClassWave[],MATCH($H9,eClassWave[eClassWave],0),MATCH(R$1,eClassWave[#Headers],0)),ePool[Enemy Group ID]&amp;ePool[AffinityId]&amp;ePool[eClass],0)),""))</f>
        <v/>
      </c>
      <c r="S9" s="87" t="s">
        <v>13</v>
      </c>
      <c r="T9"/>
      <c r="U9"/>
    </row>
    <row r="10" spans="1:21">
      <c r="A10" s="88" t="s">
        <v>297</v>
      </c>
      <c r="B10" s="89" t="str">
        <f t="shared" si="0"/>
        <v>2T_r1_Fire_Knight_e1, 3T_r1_Fire_Seer_e1, b1009, 3T_r1_Fire_Seer_e1, 2T_r1_Fire_Knight_e1</v>
      </c>
      <c r="C10" s="90" t="str">
        <f>INDEX(Formation[Name],MATCH('Enemy Waves -- Boss'!I10,Formation['# enemies],0))</f>
        <v>5SSSSS</v>
      </c>
      <c r="D10" s="91"/>
      <c r="E10" s="87">
        <v>1</v>
      </c>
      <c r="F10" s="87">
        <v>1</v>
      </c>
      <c r="G10" s="87">
        <f>INDEX(AffinityRel[AffinityWeak],MATCH(F10,AffinityRel[Affinity],0))</f>
        <v>2</v>
      </c>
      <c r="H10" s="193">
        <v>5320</v>
      </c>
      <c r="I10" s="87">
        <f t="shared" si="1"/>
        <v>5</v>
      </c>
      <c r="J10" s="21" t="str">
        <f t="array" ref="J10">IF(CEILING(FLOOR(INT($H10)/1000,1)/2,1)=INT(RIGHT(J$1,1)),$A10,IFERROR(INDEX(ePool[Enemy ID],MATCH($E10&amp;$F10&amp;INDEX(eClassWave[],MATCH($H10,eClassWave[eClassWave],0),MATCH(J$1,eClassWave[#Headers],0)),ePool[Enemy Group ID]&amp;ePool[AffinityId]&amp;ePool[eClass],0)),""))</f>
        <v>2T_r1_Fire_Knight_e1</v>
      </c>
      <c r="K10" s="95" t="str">
        <f t="shared" si="2"/>
        <v xml:space="preserve">, </v>
      </c>
      <c r="L10" s="95" t="str">
        <f t="array" ref="L10">IF(CEILING(FLOOR(INT($H10)/1000,1)/2,1)=INT(RIGHT(L$1,1)),$A10,IFERROR(INDEX(ePool[Enemy ID],MATCH($E10&amp;$F10&amp;INDEX(eClassWave[],MATCH($H10,eClassWave[eClassWave],0),MATCH(L$1,eClassWave[#Headers],0)),ePool[Enemy Group ID]&amp;ePool[AffinityId]&amp;ePool[eClass],0)),""))</f>
        <v>3T_r1_Fire_Seer_e1</v>
      </c>
      <c r="M10" s="95" t="str">
        <f t="shared" si="3"/>
        <v xml:space="preserve">, </v>
      </c>
      <c r="N10" s="95" t="str">
        <f t="array" ref="N10">IF(CEILING(FLOOR(INT($H10)/1000,1)/2,1)=INT(RIGHT(N$1,1)),$A10,IFERROR(INDEX(ePool[Enemy ID],MATCH($E10&amp;$F10&amp;INDEX(eClassWave[],MATCH($H10,eClassWave[eClassWave],0),MATCH(N$1,eClassWave[#Headers],0)),ePool[Enemy Group ID]&amp;ePool[AffinityId]&amp;ePool[eClass],0)),""))</f>
        <v>b1009</v>
      </c>
      <c r="O10" s="95" t="str">
        <f t="shared" si="4"/>
        <v xml:space="preserve">, </v>
      </c>
      <c r="P10" s="95" t="str">
        <f t="array" ref="P10">IF(CEILING(FLOOR(INT($H10)/1000,1)/2,1)=INT(RIGHT(P$1,1)),$A10,IFERROR(INDEX(ePool[Enemy ID],MATCH($E10&amp;$F10&amp;INDEX(eClassWave[],MATCH($H10,eClassWave[eClassWave],0),MATCH(P$1,eClassWave[#Headers],0)),ePool[Enemy Group ID]&amp;ePool[AffinityId]&amp;ePool[eClass],0)),""))</f>
        <v>3T_r1_Fire_Seer_e1</v>
      </c>
      <c r="Q10" s="95" t="str">
        <f t="shared" si="5"/>
        <v xml:space="preserve">, </v>
      </c>
      <c r="R10" s="21" t="str">
        <f t="array" ref="R10">IF(CEILING(FLOOR(INT($H10)/1000,1)/2,1)=INT(RIGHT(R$1,1)),$A10,IFERROR(INDEX(ePool[Enemy ID],MATCH($E10&amp;$F10&amp;INDEX(eClassWave[],MATCH($H10,eClassWave[eClassWave],0),MATCH(R$1,eClassWave[#Headers],0)),ePool[Enemy Group ID]&amp;ePool[AffinityId]&amp;ePool[eClass],0)),""))</f>
        <v>2T_r1_Fire_Knight_e1</v>
      </c>
      <c r="S10" s="87" t="s">
        <v>13</v>
      </c>
      <c r="T10"/>
      <c r="U10"/>
    </row>
    <row r="11" spans="1:21">
      <c r="A11" s="88" t="s">
        <v>298</v>
      </c>
      <c r="B11" s="89" t="str">
        <f t="shared" si="0"/>
        <v>4T_r1_Dark_SoulGuardian_e1, b1010, 4T_r1_Dark_SoulGuardian_e1</v>
      </c>
      <c r="C11" s="90" t="str">
        <f>INDEX(Formation[Name],MATCH('Enemy Waves -- Boss'!I11,Formation['# enemies],0))</f>
        <v>3SSS</v>
      </c>
      <c r="D11" s="91"/>
      <c r="E11" s="87">
        <v>1</v>
      </c>
      <c r="F11" s="87">
        <v>5</v>
      </c>
      <c r="G11" s="87">
        <f>INDEX(AffinityRel[AffinityWeak],MATCH(F11,AffinityRel[Affinity],0))</f>
        <v>4</v>
      </c>
      <c r="H11" s="193">
        <v>3102</v>
      </c>
      <c r="I11" s="87">
        <f t="shared" si="1"/>
        <v>3</v>
      </c>
      <c r="J11" s="95" t="str">
        <f t="array" ref="J11">IF(CEILING(FLOOR(INT($H11)/1000,1)/2,1)=INT(RIGHT(J$1,1)),$A11,IFERROR(INDEX(ePool[Enemy ID],MATCH($E11&amp;$F11&amp;INDEX(eClassWave[],MATCH($H11,eClassWave[eClassWave],0),MATCH(J$1,eClassWave[#Headers],0)),ePool[Enemy Group ID]&amp;ePool[AffinityId]&amp;ePool[eClass],0)),""))</f>
        <v>4T_r1_Dark_SoulGuardian_e1</v>
      </c>
      <c r="K11" s="95" t="str">
        <f t="shared" si="2"/>
        <v xml:space="preserve">, </v>
      </c>
      <c r="L11" s="95" t="str">
        <f t="array" ref="L11">IF(CEILING(FLOOR(INT($H11)/1000,1)/2,1)=INT(RIGHT(L$1,1)),$A11,IFERROR(INDEX(ePool[Enemy ID],MATCH($E11&amp;$F11&amp;INDEX(eClassWave[],MATCH($H11,eClassWave[eClassWave],0),MATCH(L$1,eClassWave[#Headers],0)),ePool[Enemy Group ID]&amp;ePool[AffinityId]&amp;ePool[eClass],0)),""))</f>
        <v>b1010</v>
      </c>
      <c r="M11" s="95" t="str">
        <f t="shared" si="3"/>
        <v xml:space="preserve">, </v>
      </c>
      <c r="N11" s="95" t="str">
        <f t="array" ref="N11">IF(CEILING(FLOOR(INT($H11)/1000,1)/2,1)=INT(RIGHT(N$1,1)),$A11,IFERROR(INDEX(ePool[Enemy ID],MATCH($E11&amp;$F11&amp;INDEX(eClassWave[],MATCH($H11,eClassWave[eClassWave],0),MATCH(N$1,eClassWave[#Headers],0)),ePool[Enemy Group ID]&amp;ePool[AffinityId]&amp;ePool[eClass],0)),""))</f>
        <v>4T_r1_Dark_SoulGuardian_e1</v>
      </c>
      <c r="O11" s="95" t="str">
        <f t="shared" si="4"/>
        <v/>
      </c>
      <c r="P11" s="95" t="str">
        <f t="array" ref="P11">IF(CEILING(FLOOR(INT($H11)/1000,1)/2,1)=INT(RIGHT(P$1,1)),$A11,IFERROR(INDEX(ePool[Enemy ID],MATCH($E11&amp;$F11&amp;INDEX(eClassWave[],MATCH($H11,eClassWave[eClassWave],0),MATCH(P$1,eClassWave[#Headers],0)),ePool[Enemy Group ID]&amp;ePool[AffinityId]&amp;ePool[eClass],0)),""))</f>
        <v/>
      </c>
      <c r="Q11" s="95" t="str">
        <f t="shared" si="5"/>
        <v/>
      </c>
      <c r="R11" s="95" t="str">
        <f t="array" ref="R11">IF(CEILING(FLOOR(INT($H11)/1000,1)/2,1)=INT(RIGHT(R$1,1)),$A11,IFERROR(INDEX(ePool[Enemy ID],MATCH($E11&amp;$F11&amp;INDEX(eClassWave[],MATCH($H11,eClassWave[eClassWave],0),MATCH(R$1,eClassWave[#Headers],0)),ePool[Enemy Group ID]&amp;ePool[AffinityId]&amp;ePool[eClass],0)),""))</f>
        <v/>
      </c>
      <c r="S11" s="87" t="s">
        <v>13</v>
      </c>
      <c r="T11"/>
      <c r="U11"/>
    </row>
    <row r="12" spans="1:21" ht="30">
      <c r="A12" s="88" t="s">
        <v>299</v>
      </c>
      <c r="B12" s="89" t="str">
        <f t="shared" si="0"/>
        <v>2T_r1_Dark_Blade_e1, 4T_r1_Dark_SoulGuardian_e1, b1011, 4T_r1_Dark_SoulGuardian_e1, 2T_r1_Dark_Blade_e1</v>
      </c>
      <c r="C12" s="90" t="str">
        <f>INDEX(Formation[Name],MATCH('Enemy Waves -- Boss'!I12,Formation['# enemies],0))</f>
        <v>5SSSSS</v>
      </c>
      <c r="D12" s="91"/>
      <c r="E12" s="87">
        <v>1</v>
      </c>
      <c r="F12" s="87">
        <v>5</v>
      </c>
      <c r="G12" s="87">
        <f>INDEX(AffinityRel[AffinityWeak],MATCH(F12,AffinityRel[Affinity],0))</f>
        <v>4</v>
      </c>
      <c r="H12" s="193">
        <v>5302</v>
      </c>
      <c r="I12" s="87">
        <f t="shared" si="1"/>
        <v>5</v>
      </c>
      <c r="J12" s="95" t="str">
        <f t="array" ref="J12">IF(CEILING(FLOOR(INT($H12)/1000,1)/2,1)=INT(RIGHT(J$1,1)),$A12,IFERROR(INDEX(ePool[Enemy ID],MATCH($E12&amp;$F12&amp;INDEX(eClassWave[],MATCH($H12,eClassWave[eClassWave],0),MATCH(J$1,eClassWave[#Headers],0)),ePool[Enemy Group ID]&amp;ePool[AffinityId]&amp;ePool[eClass],0)),""))</f>
        <v>2T_r1_Dark_Blade_e1</v>
      </c>
      <c r="K12" s="95" t="str">
        <f t="shared" si="2"/>
        <v xml:space="preserve">, </v>
      </c>
      <c r="L12" s="21" t="str">
        <f t="array" ref="L12">IF(CEILING(FLOOR(INT($H12)/1000,1)/2,1)=INT(RIGHT(L$1,1)),$A12,IFERROR(INDEX(ePool[Enemy ID],MATCH($E12&amp;$F12&amp;INDEX(eClassWave[],MATCH($H12,eClassWave[eClassWave],0),MATCH(L$1,eClassWave[#Headers],0)),ePool[Enemy Group ID]&amp;ePool[AffinityId]&amp;ePool[eClass],0)),""))</f>
        <v>4T_r1_Dark_SoulGuardian_e1</v>
      </c>
      <c r="M12" s="95" t="str">
        <f t="shared" si="3"/>
        <v xml:space="preserve">, </v>
      </c>
      <c r="N12" s="95" t="str">
        <f t="array" ref="N12">IF(CEILING(FLOOR(INT($H12)/1000,1)/2,1)=INT(RIGHT(N$1,1)),$A12,IFERROR(INDEX(ePool[Enemy ID],MATCH($E12&amp;$F12&amp;INDEX(eClassWave[],MATCH($H12,eClassWave[eClassWave],0),MATCH(N$1,eClassWave[#Headers],0)),ePool[Enemy Group ID]&amp;ePool[AffinityId]&amp;ePool[eClass],0)),""))</f>
        <v>b1011</v>
      </c>
      <c r="O12" s="95" t="str">
        <f t="shared" si="4"/>
        <v xml:space="preserve">, </v>
      </c>
      <c r="P12" s="21" t="str">
        <f t="array" ref="P12">IF(CEILING(FLOOR(INT($H12)/1000,1)/2,1)=INT(RIGHT(P$1,1)),$A12,IFERROR(INDEX(ePool[Enemy ID],MATCH($E12&amp;$F12&amp;INDEX(eClassWave[],MATCH($H12,eClassWave[eClassWave],0),MATCH(P$1,eClassWave[#Headers],0)),ePool[Enemy Group ID]&amp;ePool[AffinityId]&amp;ePool[eClass],0)),""))</f>
        <v>4T_r1_Dark_SoulGuardian_e1</v>
      </c>
      <c r="Q12" s="95" t="str">
        <f t="shared" si="5"/>
        <v xml:space="preserve">, </v>
      </c>
      <c r="R12" s="95" t="str">
        <f t="array" ref="R12">IF(CEILING(FLOOR(INT($H12)/1000,1)/2,1)=INT(RIGHT(R$1,1)),$A12,IFERROR(INDEX(ePool[Enemy ID],MATCH($E12&amp;$F12&amp;INDEX(eClassWave[],MATCH($H12,eClassWave[eClassWave],0),MATCH(R$1,eClassWave[#Headers],0)),ePool[Enemy Group ID]&amp;ePool[AffinityId]&amp;ePool[eClass],0)),""))</f>
        <v>2T_r1_Dark_Blade_e1</v>
      </c>
      <c r="S12" s="87" t="s">
        <v>13</v>
      </c>
      <c r="T12"/>
      <c r="U12"/>
    </row>
    <row r="13" spans="1:21">
      <c r="A13" s="88" t="s">
        <v>300</v>
      </c>
      <c r="B13" s="89" t="str">
        <f t="shared" si="0"/>
        <v>3T_r1_Dark_Medic_e1, b1012, 3T_r1_Dark_Medic_e1</v>
      </c>
      <c r="C13" s="90" t="str">
        <f>INDEX(Formation[Name],MATCH('Enemy Waves -- Boss'!I13,Formation['# enemies],0))</f>
        <v>3SSS</v>
      </c>
      <c r="D13" s="91"/>
      <c r="E13" s="87">
        <v>1</v>
      </c>
      <c r="F13" s="87">
        <v>5</v>
      </c>
      <c r="G13" s="87">
        <f>INDEX(AffinityRel[AffinityWeak],MATCH(F13,AffinityRel[Affinity],0))</f>
        <v>4</v>
      </c>
      <c r="H13" s="193">
        <v>3030</v>
      </c>
      <c r="I13" s="87">
        <f t="shared" si="1"/>
        <v>3</v>
      </c>
      <c r="J13" s="21" t="str">
        <f t="array" ref="J13">IF(CEILING(FLOOR(INT($H13)/1000,1)/2,1)=INT(RIGHT(J$1,1)),$A13,IFERROR(INDEX(ePool[Enemy ID],MATCH($E13&amp;$F13&amp;INDEX(eClassWave[],MATCH($H13,eClassWave[eClassWave],0),MATCH(J$1,eClassWave[#Headers],0)),ePool[Enemy Group ID]&amp;ePool[AffinityId]&amp;ePool[eClass],0)),""))</f>
        <v>3T_r1_Dark_Medic_e1</v>
      </c>
      <c r="K13" s="95" t="str">
        <f t="shared" si="2"/>
        <v xml:space="preserve">, </v>
      </c>
      <c r="L13" s="95" t="str">
        <f t="array" ref="L13">IF(CEILING(FLOOR(INT($H13)/1000,1)/2,1)=INT(RIGHT(L$1,1)),$A13,IFERROR(INDEX(ePool[Enemy ID],MATCH($E13&amp;$F13&amp;INDEX(eClassWave[],MATCH($H13,eClassWave[eClassWave],0),MATCH(L$1,eClassWave[#Headers],0)),ePool[Enemy Group ID]&amp;ePool[AffinityId]&amp;ePool[eClass],0)),""))</f>
        <v>b1012</v>
      </c>
      <c r="M13" s="95" t="str">
        <f t="shared" si="3"/>
        <v xml:space="preserve">, </v>
      </c>
      <c r="N13" s="21" t="str">
        <f t="array" ref="N13">IF(CEILING(FLOOR(INT($H13)/1000,1)/2,1)=INT(RIGHT(N$1,1)),$A13,IFERROR(INDEX(ePool[Enemy ID],MATCH($E13&amp;$F13&amp;INDEX(eClassWave[],MATCH($H13,eClassWave[eClassWave],0),MATCH(N$1,eClassWave[#Headers],0)),ePool[Enemy Group ID]&amp;ePool[AffinityId]&amp;ePool[eClass],0)),""))</f>
        <v>3T_r1_Dark_Medic_e1</v>
      </c>
      <c r="O13" s="95" t="str">
        <f t="shared" si="4"/>
        <v/>
      </c>
      <c r="P13" s="95" t="str">
        <f t="array" ref="P13">IF(CEILING(FLOOR(INT($H13)/1000,1)/2,1)=INT(RIGHT(P$1,1)),$A13,IFERROR(INDEX(ePool[Enemy ID],MATCH($E13&amp;$F13&amp;INDEX(eClassWave[],MATCH($H13,eClassWave[eClassWave],0),MATCH(P$1,eClassWave[#Headers],0)),ePool[Enemy Group ID]&amp;ePool[AffinityId]&amp;ePool[eClass],0)),""))</f>
        <v/>
      </c>
      <c r="Q13" s="95" t="str">
        <f t="shared" si="5"/>
        <v/>
      </c>
      <c r="R13" s="95" t="str">
        <f t="array" ref="R13">IF(CEILING(FLOOR(INT($H13)/1000,1)/2,1)=INT(RIGHT(R$1,1)),$A13,IFERROR(INDEX(ePool[Enemy ID],MATCH($E13&amp;$F13&amp;INDEX(eClassWave[],MATCH($H13,eClassWave[eClassWave],0),MATCH(R$1,eClassWave[#Headers],0)),ePool[Enemy Group ID]&amp;ePool[AffinityId]&amp;ePool[eClass],0)),""))</f>
        <v/>
      </c>
      <c r="S13" s="87" t="s">
        <v>13</v>
      </c>
      <c r="T13"/>
      <c r="U13"/>
    </row>
    <row r="14" spans="1:21">
      <c r="A14" s="88" t="s">
        <v>301</v>
      </c>
      <c r="B14" s="89" t="str">
        <f t="shared" si="0"/>
        <v>b1013</v>
      </c>
      <c r="C14" s="90" t="str">
        <f>INDEX(Formation[Name],MATCH('Enemy Waves -- Boss'!I14,Formation['# enemies],0))</f>
        <v>1S</v>
      </c>
      <c r="D14" s="91"/>
      <c r="E14" s="87">
        <v>1</v>
      </c>
      <c r="F14" s="87">
        <v>4</v>
      </c>
      <c r="G14" s="87">
        <f>INDEX(AffinityRel[AffinityWeak],MATCH(F14,AffinityRel[Affinity],0))</f>
        <v>5</v>
      </c>
      <c r="H14" s="87">
        <v>1000</v>
      </c>
      <c r="I14" s="87">
        <f t="shared" si="1"/>
        <v>1</v>
      </c>
      <c r="J14" s="95" t="str">
        <f t="array" ref="J14">IF(CEILING(FLOOR(INT($H14)/1000,1)/2,1)=INT(RIGHT(J$1,1)),$A14,IFERROR(INDEX(ePool[Enemy ID],MATCH($E14&amp;$F14&amp;INDEX(eClassWave[],MATCH($H14,eClassWave[eClassWave],0),MATCH(J$1,eClassWave[#Headers],0)),ePool[Enemy Group ID]&amp;ePool[AffinityId]&amp;ePool[eClass],0)),""))</f>
        <v>b1013</v>
      </c>
      <c r="K14" s="95" t="str">
        <f t="shared" si="2"/>
        <v/>
      </c>
      <c r="L14" s="95" t="str">
        <f t="array" ref="L14">IF(CEILING(FLOOR(INT($H14)/1000,1)/2,1)=INT(RIGHT(L$1,1)),$A14,IFERROR(INDEX(ePool[Enemy ID],MATCH($E14&amp;$F14&amp;INDEX(eClassWave[],MATCH($H14,eClassWave[eClassWave],0),MATCH(L$1,eClassWave[#Headers],0)),ePool[Enemy Group ID]&amp;ePool[AffinityId]&amp;ePool[eClass],0)),""))</f>
        <v/>
      </c>
      <c r="M14" s="95" t="str">
        <f t="shared" si="3"/>
        <v/>
      </c>
      <c r="N14" s="95" t="str">
        <f t="array" ref="N14">IF(CEILING(FLOOR(INT($H14)/1000,1)/2,1)=INT(RIGHT(N$1,1)),$A14,IFERROR(INDEX(ePool[Enemy ID],MATCH($E14&amp;$F14&amp;INDEX(eClassWave[],MATCH($H14,eClassWave[eClassWave],0),MATCH(N$1,eClassWave[#Headers],0)),ePool[Enemy Group ID]&amp;ePool[AffinityId]&amp;ePool[eClass],0)),""))</f>
        <v/>
      </c>
      <c r="O14" s="95" t="str">
        <f t="shared" si="4"/>
        <v/>
      </c>
      <c r="P14" s="95" t="str">
        <f t="array" ref="P14">IF(CEILING(FLOOR(INT($H14)/1000,1)/2,1)=INT(RIGHT(P$1,1)),$A14,IFERROR(INDEX(ePool[Enemy ID],MATCH($E14&amp;$F14&amp;INDEX(eClassWave[],MATCH($H14,eClassWave[eClassWave],0),MATCH(P$1,eClassWave[#Headers],0)),ePool[Enemy Group ID]&amp;ePool[AffinityId]&amp;ePool[eClass],0)),""))</f>
        <v/>
      </c>
      <c r="Q14" s="95" t="str">
        <f t="shared" si="5"/>
        <v/>
      </c>
      <c r="R14" s="95" t="str">
        <f t="array" ref="R14">IF(CEILING(FLOOR(INT($H14)/1000,1)/2,1)=INT(RIGHT(R$1,1)),$A14,IFERROR(INDEX(ePool[Enemy ID],MATCH($E14&amp;$F14&amp;INDEX(eClassWave[],MATCH($H14,eClassWave[eClassWave],0),MATCH(R$1,eClassWave[#Headers],0)),ePool[Enemy Group ID]&amp;ePool[AffinityId]&amp;ePool[eClass],0)),""))</f>
        <v/>
      </c>
      <c r="S14" s="87" t="s">
        <v>13</v>
      </c>
      <c r="T14"/>
      <c r="U14"/>
    </row>
    <row r="15" spans="1:21">
      <c r="A15" s="88" t="s">
        <v>302</v>
      </c>
      <c r="B15" s="89" t="str">
        <f t="shared" si="0"/>
        <v>3T_r1_Light_StarSister_e1, b1014, 3T_r1_Light_StarSister_e1</v>
      </c>
      <c r="C15" s="90" t="str">
        <f>INDEX(Formation[Name],MATCH('Enemy Waves -- Boss'!I15,Formation['# enemies],0))</f>
        <v>3SSS</v>
      </c>
      <c r="D15" s="91"/>
      <c r="E15" s="87">
        <v>1</v>
      </c>
      <c r="F15" s="87">
        <v>4</v>
      </c>
      <c r="G15" s="87">
        <f>INDEX(AffinityRel[AffinityWeak],MATCH(F15,AffinityRel[Affinity],0))</f>
        <v>5</v>
      </c>
      <c r="H15" s="193">
        <v>3021</v>
      </c>
      <c r="I15" s="87">
        <f t="shared" si="1"/>
        <v>3</v>
      </c>
      <c r="J15" s="95" t="str">
        <f t="array" ref="J15">IF(CEILING(FLOOR(INT($H15)/1000,1)/2,1)=INT(RIGHT(J$1,1)),$A15,IFERROR(INDEX(ePool[Enemy ID],MATCH($E15&amp;$F15&amp;INDEX(eClassWave[],MATCH($H15,eClassWave[eClassWave],0),MATCH(J$1,eClassWave[#Headers],0)),ePool[Enemy Group ID]&amp;ePool[AffinityId]&amp;ePool[eClass],0)),""))</f>
        <v>3T_r1_Light_StarSister_e1</v>
      </c>
      <c r="K15" s="95" t="str">
        <f t="shared" si="2"/>
        <v xml:space="preserve">, </v>
      </c>
      <c r="L15" s="95" t="str">
        <f t="array" ref="L15">IF(CEILING(FLOOR(INT($H15)/1000,1)/2,1)=INT(RIGHT(L$1,1)),$A15,IFERROR(INDEX(ePool[Enemy ID],MATCH($E15&amp;$F15&amp;INDEX(eClassWave[],MATCH($H15,eClassWave[eClassWave],0),MATCH(L$1,eClassWave[#Headers],0)),ePool[Enemy Group ID]&amp;ePool[AffinityId]&amp;ePool[eClass],0)),""))</f>
        <v>b1014</v>
      </c>
      <c r="M15" s="95" t="str">
        <f t="shared" si="3"/>
        <v xml:space="preserve">, </v>
      </c>
      <c r="N15" s="95" t="str">
        <f t="array" ref="N15">IF(CEILING(FLOOR(INT($H15)/1000,1)/2,1)=INT(RIGHT(N$1,1)),$A15,IFERROR(INDEX(ePool[Enemy ID],MATCH($E15&amp;$F15&amp;INDEX(eClassWave[],MATCH($H15,eClassWave[eClassWave],0),MATCH(N$1,eClassWave[#Headers],0)),ePool[Enemy Group ID]&amp;ePool[AffinityId]&amp;ePool[eClass],0)),""))</f>
        <v>3T_r1_Light_StarSister_e1</v>
      </c>
      <c r="O15" s="95" t="str">
        <f t="shared" si="4"/>
        <v/>
      </c>
      <c r="P15" s="95" t="str">
        <f t="array" ref="P15">IF(CEILING(FLOOR(INT($H15)/1000,1)/2,1)=INT(RIGHT(P$1,1)),$A15,IFERROR(INDEX(ePool[Enemy ID],MATCH($E15&amp;$F15&amp;INDEX(eClassWave[],MATCH($H15,eClassWave[eClassWave],0),MATCH(P$1,eClassWave[#Headers],0)),ePool[Enemy Group ID]&amp;ePool[AffinityId]&amp;ePool[eClass],0)),""))</f>
        <v/>
      </c>
      <c r="Q15" s="95" t="str">
        <f t="shared" si="5"/>
        <v/>
      </c>
      <c r="R15" s="95" t="str">
        <f t="array" ref="R15">IF(CEILING(FLOOR(INT($H15)/1000,1)/2,1)=INT(RIGHT(R$1,1)),$A15,IFERROR(INDEX(ePool[Enemy ID],MATCH($E15&amp;$F15&amp;INDEX(eClassWave[],MATCH($H15,eClassWave[eClassWave],0),MATCH(R$1,eClassWave[#Headers],0)),ePool[Enemy Group ID]&amp;ePool[AffinityId]&amp;ePool[eClass],0)),""))</f>
        <v/>
      </c>
      <c r="S15" s="87" t="s">
        <v>13</v>
      </c>
      <c r="T15"/>
      <c r="U15"/>
    </row>
    <row r="16" spans="1:21">
      <c r="A16" s="88" t="s">
        <v>480</v>
      </c>
      <c r="B16" s="89" t="str">
        <f t="shared" si="0"/>
        <v>4T_r1_Light_Telepath_e1, b1015, 4T_r1_Light_Telepath_e1</v>
      </c>
      <c r="C16" s="90" t="str">
        <f>INDEX(Formation[Name],MATCH('Enemy Waves -- Boss'!I16,Formation['# enemies],0))</f>
        <v>3SSS</v>
      </c>
      <c r="D16" s="91"/>
      <c r="E16" s="87">
        <v>1</v>
      </c>
      <c r="F16" s="87">
        <v>4</v>
      </c>
      <c r="G16" s="87">
        <f>INDEX(AffinityRel[AffinityWeak],MATCH(F16,AffinityRel[Affinity],0))</f>
        <v>5</v>
      </c>
      <c r="H16" s="193">
        <v>3012</v>
      </c>
      <c r="I16" s="87">
        <f t="shared" si="1"/>
        <v>3</v>
      </c>
      <c r="J16" s="95" t="str">
        <f t="array" ref="J16">IF(CEILING(FLOOR(INT($H16)/1000,1)/2,1)=INT(RIGHT(J$1,1)),$A16,IFERROR(INDEX(ePool[Enemy ID],MATCH($E16&amp;$F16&amp;INDEX(eClassWave[],MATCH($H16,eClassWave[eClassWave],0),MATCH(J$1,eClassWave[#Headers],0)),ePool[Enemy Group ID]&amp;ePool[AffinityId]&amp;ePool[eClass],0)),""))</f>
        <v>4T_r1_Light_Telepath_e1</v>
      </c>
      <c r="K16" s="95" t="str">
        <f t="shared" si="2"/>
        <v xml:space="preserve">, </v>
      </c>
      <c r="L16" s="95" t="str">
        <f t="array" ref="L16">IF(CEILING(FLOOR(INT($H16)/1000,1)/2,1)=INT(RIGHT(L$1,1)),$A16,IFERROR(INDEX(ePool[Enemy ID],MATCH($E16&amp;$F16&amp;INDEX(eClassWave[],MATCH($H16,eClassWave[eClassWave],0),MATCH(L$1,eClassWave[#Headers],0)),ePool[Enemy Group ID]&amp;ePool[AffinityId]&amp;ePool[eClass],0)),""))</f>
        <v>b1015</v>
      </c>
      <c r="M16" s="95" t="str">
        <f t="shared" si="3"/>
        <v xml:space="preserve">, </v>
      </c>
      <c r="N16" s="95" t="str">
        <f t="array" ref="N16">IF(CEILING(FLOOR(INT($H16)/1000,1)/2,1)=INT(RIGHT(N$1,1)),$A16,IFERROR(INDEX(ePool[Enemy ID],MATCH($E16&amp;$F16&amp;INDEX(eClassWave[],MATCH($H16,eClassWave[eClassWave],0),MATCH(N$1,eClassWave[#Headers],0)),ePool[Enemy Group ID]&amp;ePool[AffinityId]&amp;ePool[eClass],0)),""))</f>
        <v>4T_r1_Light_Telepath_e1</v>
      </c>
      <c r="O16" s="95" t="str">
        <f t="shared" si="4"/>
        <v/>
      </c>
      <c r="P16" s="95" t="str">
        <f t="array" ref="P16">IF(CEILING(FLOOR(INT($H16)/1000,1)/2,1)=INT(RIGHT(P$1,1)),$A16,IFERROR(INDEX(ePool[Enemy ID],MATCH($E16&amp;$F16&amp;INDEX(eClassWave[],MATCH($H16,eClassWave[eClassWave],0),MATCH(P$1,eClassWave[#Headers],0)),ePool[Enemy Group ID]&amp;ePool[AffinityId]&amp;ePool[eClass],0)),""))</f>
        <v/>
      </c>
      <c r="Q16" s="95" t="str">
        <f t="shared" si="5"/>
        <v/>
      </c>
      <c r="R16" s="95" t="str">
        <f t="array" ref="R16">IF(CEILING(FLOOR(INT($H16)/1000,1)/2,1)=INT(RIGHT(R$1,1)),$A16,IFERROR(INDEX(ePool[Enemy ID],MATCH($E16&amp;$F16&amp;INDEX(eClassWave[],MATCH($H16,eClassWave[eClassWave],0),MATCH(R$1,eClassWave[#Headers],0)),ePool[Enemy Group ID]&amp;ePool[AffinityId]&amp;ePool[eClass],0)),""))</f>
        <v/>
      </c>
      <c r="S16" s="87" t="s">
        <v>13</v>
      </c>
      <c r="T16"/>
      <c r="U16"/>
    </row>
    <row r="17" spans="1:21">
      <c r="A17" s="96" t="s">
        <v>531</v>
      </c>
      <c r="B17" s="89" t="str">
        <f t="shared" si="0"/>
        <v>b1016</v>
      </c>
      <c r="C17" s="90" t="str">
        <f>INDEX(Formation[Name],MATCH('Enemy Waves -- Boss'!I17,Formation['# enemies],0))</f>
        <v>1S</v>
      </c>
      <c r="D17" s="91"/>
      <c r="E17" s="87">
        <v>2</v>
      </c>
      <c r="F17" s="87">
        <v>3</v>
      </c>
      <c r="G17" s="87">
        <f>INDEX(AffinityRel[AffinityWeak],MATCH(F17,AffinityRel[Affinity],0))</f>
        <v>1</v>
      </c>
      <c r="H17" s="7">
        <v>1000</v>
      </c>
      <c r="I17" s="87">
        <f t="shared" si="1"/>
        <v>1</v>
      </c>
      <c r="J17" s="95" t="str">
        <f t="array" ref="J17">IF(CEILING(FLOOR(INT($H17)/1000,1)/2,1)=INT(RIGHT(J$1,1)),$A17,IFERROR(INDEX(ePool[Enemy ID],MATCH($E17&amp;$F17&amp;INDEX(eClassWave[],MATCH($H17,eClassWave[eClassWave],0),MATCH(J$1,eClassWave[#Headers],0)),ePool[Enemy Group ID]&amp;ePool[AffinityId]&amp;ePool[eClass],0)),""))</f>
        <v>b1016</v>
      </c>
      <c r="K17" s="95" t="str">
        <f t="shared" ref="K17" si="6">IF(L17="","",", ")</f>
        <v/>
      </c>
      <c r="L17" s="95" t="str">
        <f t="array" ref="L17">IF(CEILING(FLOOR(INT($H17)/1000,1)/2,1)=INT(RIGHT(L$1,1)),$A17,IFERROR(INDEX(ePool[Enemy ID],MATCH($E17&amp;$F17&amp;INDEX(eClassWave[],MATCH($H17,eClassWave[eClassWave],0),MATCH(L$1,eClassWave[#Headers],0)),ePool[Enemy Group ID]&amp;ePool[AffinityId]&amp;ePool[eClass],0)),""))</f>
        <v/>
      </c>
      <c r="M17" s="95" t="str">
        <f t="shared" ref="M17" si="7">IF(N17="","",", ")</f>
        <v/>
      </c>
      <c r="N17" s="95" t="str">
        <f t="array" ref="N17">IF(CEILING(FLOOR(INT($H17)/1000,1)/2,1)=INT(RIGHT(N$1,1)),$A17,IFERROR(INDEX(ePool[Enemy ID],MATCH($E17&amp;$F17&amp;INDEX(eClassWave[],MATCH($H17,eClassWave[eClassWave],0),MATCH(N$1,eClassWave[#Headers],0)),ePool[Enemy Group ID]&amp;ePool[AffinityId]&amp;ePool[eClass],0)),""))</f>
        <v/>
      </c>
      <c r="O17" s="95" t="str">
        <f t="shared" ref="O17" si="8">IF(P17="","",", ")</f>
        <v/>
      </c>
      <c r="P17" s="95" t="str">
        <f t="array" ref="P17">IF(CEILING(FLOOR(INT($H17)/1000,1)/2,1)=INT(RIGHT(P$1,1)),$A17,IFERROR(INDEX(ePool[Enemy ID],MATCH($E17&amp;$F17&amp;INDEX(eClassWave[],MATCH($H17,eClassWave[eClassWave],0),MATCH(P$1,eClassWave[#Headers],0)),ePool[Enemy Group ID]&amp;ePool[AffinityId]&amp;ePool[eClass],0)),""))</f>
        <v/>
      </c>
      <c r="Q17" s="95" t="str">
        <f t="shared" ref="Q17" si="9">IF(R17="","",", ")</f>
        <v/>
      </c>
      <c r="R17" s="95" t="str">
        <f t="array" ref="R17">IF(CEILING(FLOOR(INT($H17)/1000,1)/2,1)=INT(RIGHT(R$1,1)),$A17,IFERROR(INDEX(ePool[Enemy ID],MATCH($E17&amp;$F17&amp;INDEX(eClassWave[],MATCH($H17,eClassWave[eClassWave],0),MATCH(R$1,eClassWave[#Headers],0)),ePool[Enemy Group ID]&amp;ePool[AffinityId]&amp;ePool[eClass],0)),""))</f>
        <v/>
      </c>
      <c r="S17" s="87" t="s">
        <v>13</v>
      </c>
      <c r="T17"/>
      <c r="U17"/>
    </row>
    <row r="18" spans="1:21">
      <c r="A18" s="96" t="s">
        <v>532</v>
      </c>
      <c r="B18" s="89" t="str">
        <f t="shared" si="0"/>
        <v>b1017</v>
      </c>
      <c r="C18" s="90" t="str">
        <f>INDEX(Formation[Name],MATCH('Enemy Waves -- Boss'!I18,Formation['# enemies],0))</f>
        <v>1S</v>
      </c>
      <c r="D18" s="91"/>
      <c r="E18" s="87">
        <v>2</v>
      </c>
      <c r="F18" s="87">
        <v>3</v>
      </c>
      <c r="G18" s="87">
        <f>INDEX(AffinityRel[AffinityWeak],MATCH(F18,AffinityRel[Affinity],0))</f>
        <v>1</v>
      </c>
      <c r="H18" s="7"/>
      <c r="I18" s="87">
        <f t="shared" si="1"/>
        <v>1</v>
      </c>
      <c r="J18" s="95" t="s">
        <v>532</v>
      </c>
      <c r="K18" s="95" t="str">
        <f t="shared" si="2"/>
        <v/>
      </c>
      <c r="L18" s="95"/>
      <c r="M18" s="95" t="str">
        <f t="shared" si="3"/>
        <v/>
      </c>
      <c r="N18" s="95"/>
      <c r="O18" s="95" t="str">
        <f t="shared" si="4"/>
        <v/>
      </c>
      <c r="P18" s="95"/>
      <c r="Q18" s="95" t="str">
        <f t="shared" si="5"/>
        <v/>
      </c>
      <c r="R18" s="95"/>
      <c r="S18" s="87" t="s">
        <v>13</v>
      </c>
      <c r="T18"/>
      <c r="U18"/>
    </row>
    <row r="19" spans="1:21">
      <c r="A19" s="96" t="s">
        <v>533</v>
      </c>
      <c r="B19" s="89" t="str">
        <f t="shared" si="0"/>
        <v>b1018</v>
      </c>
      <c r="C19" s="90" t="str">
        <f>INDEX(Formation[Name],MATCH('Enemy Waves -- Boss'!I19,Formation['# enemies],0))</f>
        <v>1S</v>
      </c>
      <c r="D19" s="91"/>
      <c r="E19" s="87">
        <v>2</v>
      </c>
      <c r="F19" s="87">
        <v>3</v>
      </c>
      <c r="G19" s="87">
        <f>INDEX(AffinityRel[AffinityWeak],MATCH(F19,AffinityRel[Affinity],0))</f>
        <v>1</v>
      </c>
      <c r="H19" s="7">
        <v>3120</v>
      </c>
      <c r="I19" s="87">
        <f t="shared" si="1"/>
        <v>1</v>
      </c>
      <c r="J19" s="95" t="s">
        <v>533</v>
      </c>
      <c r="K19" s="95" t="str">
        <f t="shared" si="2"/>
        <v/>
      </c>
      <c r="L19" s="95"/>
      <c r="M19" s="95" t="str">
        <f t="shared" si="3"/>
        <v/>
      </c>
      <c r="N19" s="95"/>
      <c r="O19" s="95" t="str">
        <f t="shared" si="4"/>
        <v/>
      </c>
      <c r="P19" s="95"/>
      <c r="Q19" s="95" t="str">
        <f t="shared" si="5"/>
        <v/>
      </c>
      <c r="R19" s="95"/>
      <c r="S19" s="87" t="s">
        <v>13</v>
      </c>
      <c r="T19"/>
      <c r="U19"/>
    </row>
    <row r="20" spans="1:21">
      <c r="A20" s="96" t="s">
        <v>534</v>
      </c>
      <c r="B20" s="89" t="str">
        <f t="shared" si="0"/>
        <v>b1019</v>
      </c>
      <c r="C20" s="90" t="str">
        <f>INDEX(Formation[Name],MATCH('Enemy Waves -- Boss'!I20,Formation['# enemies],0))</f>
        <v>1S</v>
      </c>
      <c r="D20" s="91"/>
      <c r="E20" s="87">
        <v>2</v>
      </c>
      <c r="F20" s="87">
        <v>1</v>
      </c>
      <c r="G20" s="87">
        <f>INDEX(AffinityRel[AffinityWeak],MATCH(F20,AffinityRel[Affinity],0))</f>
        <v>2</v>
      </c>
      <c r="H20" s="7">
        <v>3102</v>
      </c>
      <c r="I20" s="87">
        <f t="shared" si="1"/>
        <v>1</v>
      </c>
      <c r="J20" s="95" t="s">
        <v>534</v>
      </c>
      <c r="K20" s="95" t="str">
        <f t="shared" si="2"/>
        <v/>
      </c>
      <c r="L20" s="95"/>
      <c r="M20" s="95" t="str">
        <f t="shared" si="3"/>
        <v/>
      </c>
      <c r="N20" s="95"/>
      <c r="O20" s="95" t="str">
        <f t="shared" si="4"/>
        <v/>
      </c>
      <c r="P20" s="95"/>
      <c r="Q20" s="95" t="str">
        <f t="shared" si="5"/>
        <v/>
      </c>
      <c r="R20" s="95"/>
      <c r="S20" s="87" t="s">
        <v>13</v>
      </c>
      <c r="T20"/>
      <c r="U20"/>
    </row>
    <row r="21" spans="1:21">
      <c r="A21" s="96" t="s">
        <v>535</v>
      </c>
      <c r="B21" s="89" t="str">
        <f t="shared" si="0"/>
        <v>b1020</v>
      </c>
      <c r="C21" s="90" t="str">
        <f>INDEX(Formation[Name],MATCH('Enemy Waves -- Boss'!I21,Formation['# enemies],0))</f>
        <v>1S</v>
      </c>
      <c r="D21" s="91"/>
      <c r="E21" s="87">
        <v>2</v>
      </c>
      <c r="F21" s="87">
        <v>1</v>
      </c>
      <c r="G21" s="87">
        <f>INDEX(AffinityRel[AffinityWeak],MATCH(F21,AffinityRel[Affinity],0))</f>
        <v>2</v>
      </c>
      <c r="H21" s="7"/>
      <c r="I21" s="87">
        <f t="shared" si="1"/>
        <v>1</v>
      </c>
      <c r="J21" s="95" t="s">
        <v>535</v>
      </c>
      <c r="K21" s="95" t="str">
        <f t="shared" si="2"/>
        <v/>
      </c>
      <c r="L21" s="95"/>
      <c r="M21" s="95" t="str">
        <f t="shared" si="3"/>
        <v/>
      </c>
      <c r="N21" s="95"/>
      <c r="O21" s="95" t="str">
        <f t="shared" si="4"/>
        <v/>
      </c>
      <c r="P21" s="95"/>
      <c r="Q21" s="95" t="str">
        <f t="shared" si="5"/>
        <v/>
      </c>
      <c r="R21" s="95"/>
      <c r="S21" s="87" t="s">
        <v>13</v>
      </c>
      <c r="T21"/>
      <c r="U21"/>
    </row>
    <row r="22" spans="1:21">
      <c r="A22" s="96" t="s">
        <v>536</v>
      </c>
      <c r="B22" s="89" t="str">
        <f t="shared" si="0"/>
        <v>b1021</v>
      </c>
      <c r="C22" s="90" t="str">
        <f>INDEX(Formation[Name],MATCH('Enemy Waves -- Boss'!I22,Formation['# enemies],0))</f>
        <v>1S</v>
      </c>
      <c r="D22" s="91"/>
      <c r="E22" s="87">
        <v>2</v>
      </c>
      <c r="F22" s="87">
        <v>2</v>
      </c>
      <c r="G22" s="87">
        <f>INDEX(AffinityRel[AffinityWeak],MATCH(F22,AffinityRel[Affinity],0))</f>
        <v>3</v>
      </c>
      <c r="H22" s="7">
        <v>5221</v>
      </c>
      <c r="I22" s="87">
        <f t="shared" si="1"/>
        <v>1</v>
      </c>
      <c r="J22" s="95" t="s">
        <v>536</v>
      </c>
      <c r="K22" s="95" t="str">
        <f t="shared" si="2"/>
        <v/>
      </c>
      <c r="L22" s="95"/>
      <c r="M22" s="95" t="str">
        <f t="shared" si="3"/>
        <v/>
      </c>
      <c r="N22" s="95"/>
      <c r="O22" s="95" t="str">
        <f t="shared" si="4"/>
        <v/>
      </c>
      <c r="P22" s="95"/>
      <c r="Q22" s="95" t="str">
        <f t="shared" si="5"/>
        <v/>
      </c>
      <c r="R22" s="95"/>
      <c r="S22" s="87" t="s">
        <v>13</v>
      </c>
      <c r="T22"/>
      <c r="U22"/>
    </row>
    <row r="23" spans="1:21">
      <c r="A23" s="96" t="s">
        <v>537</v>
      </c>
      <c r="B23" s="89" t="str">
        <f t="shared" si="0"/>
        <v>b1022</v>
      </c>
      <c r="C23" s="90" t="str">
        <f>INDEX(Formation[Name],MATCH('Enemy Waves -- Boss'!I23,Formation['# enemies],0))</f>
        <v>1S</v>
      </c>
      <c r="D23" s="91"/>
      <c r="E23" s="87">
        <v>2</v>
      </c>
      <c r="F23" s="87">
        <v>2</v>
      </c>
      <c r="G23" s="87">
        <f>INDEX(AffinityRel[AffinityWeak],MATCH(F23,AffinityRel[Affinity],0))</f>
        <v>3</v>
      </c>
      <c r="H23" s="7">
        <v>2002</v>
      </c>
      <c r="I23" s="87">
        <f t="shared" si="1"/>
        <v>1</v>
      </c>
      <c r="J23" s="95" t="s">
        <v>537</v>
      </c>
      <c r="K23" s="95" t="str">
        <f t="shared" si="2"/>
        <v/>
      </c>
      <c r="L23" s="95"/>
      <c r="M23" s="95" t="str">
        <f t="shared" si="3"/>
        <v/>
      </c>
      <c r="N23" s="95"/>
      <c r="O23" s="95" t="str">
        <f t="shared" si="4"/>
        <v/>
      </c>
      <c r="P23" s="95"/>
      <c r="Q23" s="95" t="str">
        <f t="shared" si="5"/>
        <v/>
      </c>
      <c r="R23" s="95"/>
      <c r="S23" s="87" t="s">
        <v>13</v>
      </c>
      <c r="T23"/>
      <c r="U23"/>
    </row>
    <row r="24" spans="1:21">
      <c r="A24" s="96" t="s">
        <v>538</v>
      </c>
      <c r="B24" s="89" t="str">
        <f t="shared" si="0"/>
        <v>b1023</v>
      </c>
      <c r="C24" s="90" t="str">
        <f>INDEX(Formation[Name],MATCH('Enemy Waves -- Boss'!I24,Formation['# enemies],0))</f>
        <v>1S</v>
      </c>
      <c r="D24" s="91"/>
      <c r="E24" s="87">
        <v>2</v>
      </c>
      <c r="F24" s="87">
        <v>5</v>
      </c>
      <c r="G24" s="87">
        <f>INDEX(AffinityRel[AffinityWeak],MATCH(F24,AffinityRel[Affinity],0))</f>
        <v>4</v>
      </c>
      <c r="H24" s="7">
        <v>3201</v>
      </c>
      <c r="I24" s="87">
        <f t="shared" si="1"/>
        <v>1</v>
      </c>
      <c r="J24" s="95" t="s">
        <v>538</v>
      </c>
      <c r="K24" s="95" t="str">
        <f t="shared" si="2"/>
        <v/>
      </c>
      <c r="L24" s="95"/>
      <c r="M24" s="95" t="str">
        <f t="shared" si="3"/>
        <v/>
      </c>
      <c r="N24" s="95"/>
      <c r="O24" s="95" t="str">
        <f t="shared" si="4"/>
        <v/>
      </c>
      <c r="P24" s="95"/>
      <c r="Q24" s="95" t="str">
        <f t="shared" si="5"/>
        <v/>
      </c>
      <c r="R24" s="95"/>
      <c r="S24" s="87" t="s">
        <v>13</v>
      </c>
      <c r="T24"/>
      <c r="U24"/>
    </row>
    <row r="25" spans="1:21">
      <c r="A25" s="96" t="s">
        <v>539</v>
      </c>
      <c r="B25" s="89" t="str">
        <f t="shared" si="0"/>
        <v>b1024</v>
      </c>
      <c r="C25" s="90" t="str">
        <f>INDEX(Formation[Name],MATCH('Enemy Waves -- Boss'!I25,Formation['# enemies],0))</f>
        <v>1S</v>
      </c>
      <c r="D25" s="91"/>
      <c r="E25" s="87">
        <v>2</v>
      </c>
      <c r="F25" s="87">
        <v>5</v>
      </c>
      <c r="G25" s="87">
        <f>INDEX(AffinityRel[AffinityWeak],MATCH(F25,AffinityRel[Affinity],0))</f>
        <v>4</v>
      </c>
      <c r="H25" s="7"/>
      <c r="I25" s="87">
        <f t="shared" si="1"/>
        <v>1</v>
      </c>
      <c r="J25" s="95" t="s">
        <v>539</v>
      </c>
      <c r="K25" s="95" t="str">
        <f t="shared" si="2"/>
        <v/>
      </c>
      <c r="L25" s="95"/>
      <c r="M25" s="95" t="str">
        <f t="shared" si="3"/>
        <v/>
      </c>
      <c r="N25" s="95"/>
      <c r="O25" s="95" t="str">
        <f t="shared" si="4"/>
        <v/>
      </c>
      <c r="P25" s="95"/>
      <c r="Q25" s="95" t="str">
        <f t="shared" si="5"/>
        <v/>
      </c>
      <c r="R25" s="95"/>
      <c r="S25" s="87" t="s">
        <v>13</v>
      </c>
      <c r="T25"/>
      <c r="U25"/>
    </row>
    <row r="26" spans="1:21">
      <c r="A26" s="96" t="s">
        <v>540</v>
      </c>
      <c r="B26" s="89" t="str">
        <f t="shared" si="0"/>
        <v>b1025</v>
      </c>
      <c r="C26" s="90" t="str">
        <f>INDEX(Formation[Name],MATCH('Enemy Waves -- Boss'!I26,Formation['# enemies],0))</f>
        <v>1S</v>
      </c>
      <c r="D26" s="91"/>
      <c r="E26" s="87">
        <v>2</v>
      </c>
      <c r="F26" s="87">
        <v>5</v>
      </c>
      <c r="G26" s="87">
        <f>INDEX(AffinityRel[AffinityWeak],MATCH(F26,AffinityRel[Affinity],0))</f>
        <v>4</v>
      </c>
      <c r="H26" s="7">
        <v>2011</v>
      </c>
      <c r="I26" s="87">
        <f t="shared" si="1"/>
        <v>1</v>
      </c>
      <c r="J26" s="95" t="s">
        <v>540</v>
      </c>
      <c r="K26" s="95" t="str">
        <f t="shared" si="2"/>
        <v/>
      </c>
      <c r="L26" s="95"/>
      <c r="M26" s="95" t="str">
        <f t="shared" si="3"/>
        <v/>
      </c>
      <c r="N26" s="95"/>
      <c r="O26" s="95" t="str">
        <f t="shared" si="4"/>
        <v/>
      </c>
      <c r="P26" s="95"/>
      <c r="Q26" s="95" t="str">
        <f t="shared" si="5"/>
        <v/>
      </c>
      <c r="R26" s="95"/>
      <c r="S26" s="87" t="s">
        <v>13</v>
      </c>
      <c r="T26"/>
      <c r="U26"/>
    </row>
    <row r="27" spans="1:21">
      <c r="A27" s="96" t="s">
        <v>541</v>
      </c>
      <c r="B27" s="89" t="str">
        <f t="shared" si="0"/>
        <v>b1026</v>
      </c>
      <c r="C27" s="90" t="str">
        <f>INDEX(Formation[Name],MATCH('Enemy Waves -- Boss'!I27,Formation['# enemies],0))</f>
        <v>1S</v>
      </c>
      <c r="D27" s="91"/>
      <c r="E27" s="87">
        <v>2</v>
      </c>
      <c r="F27" s="87">
        <v>5</v>
      </c>
      <c r="G27" s="87">
        <f>INDEX(AffinityRel[AffinityWeak],MATCH(F27,AffinityRel[Affinity],0))</f>
        <v>4</v>
      </c>
      <c r="H27" s="7">
        <v>3030</v>
      </c>
      <c r="I27" s="87">
        <f t="shared" si="1"/>
        <v>1</v>
      </c>
      <c r="J27" s="95" t="s">
        <v>541</v>
      </c>
      <c r="K27" s="95" t="str">
        <f t="shared" si="2"/>
        <v/>
      </c>
      <c r="L27" s="95"/>
      <c r="M27" s="95" t="str">
        <f t="shared" si="3"/>
        <v/>
      </c>
      <c r="N27" s="95"/>
      <c r="O27" s="95" t="str">
        <f t="shared" si="4"/>
        <v/>
      </c>
      <c r="P27" s="95"/>
      <c r="Q27" s="95" t="str">
        <f t="shared" si="5"/>
        <v/>
      </c>
      <c r="R27" s="95"/>
      <c r="S27" s="87" t="s">
        <v>13</v>
      </c>
      <c r="T27"/>
      <c r="U27"/>
    </row>
    <row r="28" spans="1:21">
      <c r="A28" s="96" t="s">
        <v>542</v>
      </c>
      <c r="B28" s="89" t="str">
        <f t="shared" si="0"/>
        <v>b1027</v>
      </c>
      <c r="C28" s="90" t="str">
        <f>INDEX(Formation[Name],MATCH('Enemy Waves -- Boss'!I28,Formation['# enemies],0))</f>
        <v>1S</v>
      </c>
      <c r="D28" s="91"/>
      <c r="E28" s="87">
        <v>2</v>
      </c>
      <c r="F28" s="87">
        <v>4</v>
      </c>
      <c r="G28" s="87">
        <f>INDEX(AffinityRel[AffinityWeak],MATCH(F28,AffinityRel[Affinity],0))</f>
        <v>5</v>
      </c>
      <c r="H28" s="7">
        <v>5221</v>
      </c>
      <c r="I28" s="87">
        <f t="shared" si="1"/>
        <v>1</v>
      </c>
      <c r="J28" s="95" t="s">
        <v>542</v>
      </c>
      <c r="K28" s="95" t="str">
        <f t="shared" si="2"/>
        <v/>
      </c>
      <c r="L28" s="95"/>
      <c r="M28" s="95" t="str">
        <f t="shared" si="3"/>
        <v/>
      </c>
      <c r="N28" s="95"/>
      <c r="O28" s="95" t="str">
        <f t="shared" si="4"/>
        <v/>
      </c>
      <c r="P28" s="95"/>
      <c r="Q28" s="95" t="str">
        <f t="shared" si="5"/>
        <v/>
      </c>
      <c r="R28" s="95"/>
      <c r="S28" s="87" t="s">
        <v>13</v>
      </c>
      <c r="T28"/>
      <c r="U28"/>
    </row>
    <row r="29" spans="1:21">
      <c r="A29" s="96" t="s">
        <v>543</v>
      </c>
      <c r="B29" s="89" t="str">
        <f t="shared" si="0"/>
        <v>b1028</v>
      </c>
      <c r="C29" s="90" t="str">
        <f>INDEX(Formation[Name],MATCH('Enemy Waves -- Boss'!I29,Formation['# enemies],0))</f>
        <v>1S</v>
      </c>
      <c r="D29" s="91"/>
      <c r="E29" s="87">
        <v>2</v>
      </c>
      <c r="F29" s="87">
        <v>4</v>
      </c>
      <c r="G29" s="87">
        <f>INDEX(AffinityRel[AffinityWeak],MATCH(F29,AffinityRel[Affinity],0))</f>
        <v>5</v>
      </c>
      <c r="H29" s="7"/>
      <c r="I29" s="87">
        <f t="shared" si="1"/>
        <v>1</v>
      </c>
      <c r="J29" s="95" t="s">
        <v>543</v>
      </c>
      <c r="K29" s="95" t="str">
        <f t="shared" si="2"/>
        <v/>
      </c>
      <c r="L29" s="95"/>
      <c r="M29" s="95" t="str">
        <f t="shared" si="3"/>
        <v/>
      </c>
      <c r="N29" s="95"/>
      <c r="O29" s="95" t="str">
        <f t="shared" si="4"/>
        <v/>
      </c>
      <c r="P29" s="95"/>
      <c r="Q29" s="95" t="str">
        <f t="shared" si="5"/>
        <v/>
      </c>
      <c r="R29" s="95"/>
      <c r="S29" s="87" t="s">
        <v>13</v>
      </c>
      <c r="T29"/>
      <c r="U29"/>
    </row>
    <row r="30" spans="1:21">
      <c r="A30" s="96" t="s">
        <v>544</v>
      </c>
      <c r="B30" s="89" t="str">
        <f t="shared" si="0"/>
        <v>b1029</v>
      </c>
      <c r="C30" s="90" t="str">
        <f>INDEX(Formation[Name],MATCH('Enemy Waves -- Boss'!I30,Formation['# enemies],0))</f>
        <v>1S</v>
      </c>
      <c r="D30" s="91"/>
      <c r="E30" s="87">
        <v>2</v>
      </c>
      <c r="F30" s="87">
        <v>4</v>
      </c>
      <c r="G30" s="87">
        <f>INDEX(AffinityRel[AffinityWeak],MATCH(F30,AffinityRel[Affinity],0))</f>
        <v>5</v>
      </c>
      <c r="H30" s="7"/>
      <c r="I30" s="87">
        <f t="shared" si="1"/>
        <v>1</v>
      </c>
      <c r="J30" s="95" t="s">
        <v>544</v>
      </c>
      <c r="K30" s="95" t="str">
        <f t="shared" si="2"/>
        <v/>
      </c>
      <c r="L30" s="95"/>
      <c r="M30" s="95" t="str">
        <f t="shared" si="3"/>
        <v/>
      </c>
      <c r="N30" s="95"/>
      <c r="O30" s="95" t="str">
        <f t="shared" si="4"/>
        <v/>
      </c>
      <c r="P30" s="95"/>
      <c r="Q30" s="95" t="str">
        <f t="shared" si="5"/>
        <v/>
      </c>
      <c r="R30" s="95"/>
      <c r="S30" s="87" t="s">
        <v>13</v>
      </c>
      <c r="T30"/>
      <c r="U30"/>
    </row>
    <row r="31" spans="1:21">
      <c r="A31" s="96" t="s">
        <v>545</v>
      </c>
      <c r="B31" s="89" t="str">
        <f t="shared" si="0"/>
        <v>b1030</v>
      </c>
      <c r="C31" s="90" t="str">
        <f>INDEX(Formation[Name],MATCH('Enemy Waves -- Boss'!I31,Formation['# enemies],0))</f>
        <v>1S</v>
      </c>
      <c r="D31" s="91"/>
      <c r="E31" s="87">
        <v>2</v>
      </c>
      <c r="F31" s="87">
        <v>2</v>
      </c>
      <c r="G31" s="87">
        <f>INDEX(AffinityRel[AffinityWeak],MATCH(F31,AffinityRel[Affinity],0))</f>
        <v>3</v>
      </c>
      <c r="H31" s="7">
        <v>3300</v>
      </c>
      <c r="I31" s="87">
        <f t="shared" si="1"/>
        <v>1</v>
      </c>
      <c r="J31" s="95" t="s">
        <v>545</v>
      </c>
      <c r="K31" s="95" t="str">
        <f t="shared" si="2"/>
        <v/>
      </c>
      <c r="L31" s="95"/>
      <c r="M31" s="95" t="str">
        <f t="shared" si="3"/>
        <v/>
      </c>
      <c r="N31" s="95"/>
      <c r="O31" s="95" t="str">
        <f t="shared" si="4"/>
        <v/>
      </c>
      <c r="P31" s="95"/>
      <c r="Q31" s="95" t="str">
        <f t="shared" si="5"/>
        <v/>
      </c>
      <c r="R31" s="95"/>
      <c r="S31" s="87" t="s">
        <v>13</v>
      </c>
      <c r="T31"/>
      <c r="U31"/>
    </row>
    <row r="32" spans="1:21">
      <c r="A32" s="96" t="s">
        <v>546</v>
      </c>
      <c r="B32" s="89" t="str">
        <f t="shared" si="0"/>
        <v>b1031</v>
      </c>
      <c r="C32" s="90" t="str">
        <f>INDEX(Formation[Name],MATCH('Enemy Waves -- Boss'!I32,Formation['# enemies],0))</f>
        <v>1S</v>
      </c>
      <c r="D32" s="91"/>
      <c r="E32" s="87">
        <v>2</v>
      </c>
      <c r="F32" s="87">
        <v>2</v>
      </c>
      <c r="G32" s="87">
        <f>INDEX(AffinityRel[AffinityWeak],MATCH(F32,AffinityRel[Affinity],0))</f>
        <v>3</v>
      </c>
      <c r="H32" s="7">
        <v>3021</v>
      </c>
      <c r="I32" s="87">
        <f t="shared" si="1"/>
        <v>1</v>
      </c>
      <c r="J32" s="95" t="s">
        <v>546</v>
      </c>
      <c r="K32" s="95" t="str">
        <f t="shared" si="2"/>
        <v/>
      </c>
      <c r="L32" s="95"/>
      <c r="M32" s="95" t="str">
        <f t="shared" si="3"/>
        <v/>
      </c>
      <c r="N32" s="95"/>
      <c r="O32" s="95" t="str">
        <f t="shared" si="4"/>
        <v/>
      </c>
      <c r="P32" s="95"/>
      <c r="Q32" s="95" t="str">
        <f t="shared" si="5"/>
        <v/>
      </c>
      <c r="R32" s="95"/>
      <c r="S32" s="87" t="s">
        <v>13</v>
      </c>
      <c r="T32"/>
      <c r="U32"/>
    </row>
    <row r="33" spans="1:21">
      <c r="A33" s="96" t="s">
        <v>547</v>
      </c>
      <c r="B33" s="89" t="str">
        <f t="shared" si="0"/>
        <v>b1032</v>
      </c>
      <c r="C33" s="90" t="str">
        <f>INDEX(Formation[Name],MATCH('Enemy Waves -- Boss'!I33,Formation['# enemies],0))</f>
        <v>1S</v>
      </c>
      <c r="D33" s="91"/>
      <c r="E33" s="87">
        <v>2</v>
      </c>
      <c r="F33" s="87">
        <v>2</v>
      </c>
      <c r="G33" s="87">
        <f>INDEX(AffinityRel[AffinityWeak],MATCH(F33,AffinityRel[Affinity],0))</f>
        <v>3</v>
      </c>
      <c r="H33" s="7">
        <v>2011</v>
      </c>
      <c r="I33" s="87">
        <f t="shared" si="1"/>
        <v>1</v>
      </c>
      <c r="J33" s="95" t="s">
        <v>547</v>
      </c>
      <c r="K33" s="95" t="str">
        <f t="shared" si="2"/>
        <v/>
      </c>
      <c r="L33" s="95"/>
      <c r="M33" s="95" t="str">
        <f t="shared" si="3"/>
        <v/>
      </c>
      <c r="N33" s="95"/>
      <c r="O33" s="95" t="str">
        <f t="shared" si="4"/>
        <v/>
      </c>
      <c r="P33" s="95"/>
      <c r="Q33" s="95" t="str">
        <f t="shared" si="5"/>
        <v/>
      </c>
      <c r="R33" s="95"/>
      <c r="S33" s="87" t="s">
        <v>13</v>
      </c>
      <c r="T33"/>
      <c r="U33"/>
    </row>
    <row r="34" spans="1:21">
      <c r="A34" s="96" t="s">
        <v>548</v>
      </c>
      <c r="B34" s="89" t="str">
        <f t="shared" si="0"/>
        <v>b1033</v>
      </c>
      <c r="C34" s="90" t="str">
        <f>INDEX(Formation[Name],MATCH('Enemy Waves -- Boss'!I34,Formation['# enemies],0))</f>
        <v>1S</v>
      </c>
      <c r="D34" s="91"/>
      <c r="E34" s="87">
        <v>2</v>
      </c>
      <c r="F34" s="87">
        <v>3</v>
      </c>
      <c r="G34" s="87">
        <f>INDEX(AffinityRel[AffinityWeak],MATCH(F34,AffinityRel[Affinity],0))</f>
        <v>1</v>
      </c>
      <c r="H34" s="7">
        <v>5122</v>
      </c>
      <c r="I34" s="87">
        <f t="shared" si="1"/>
        <v>1</v>
      </c>
      <c r="J34" s="95" t="s">
        <v>548</v>
      </c>
      <c r="K34" s="95" t="str">
        <f t="shared" si="2"/>
        <v/>
      </c>
      <c r="L34" s="95"/>
      <c r="M34" s="95" t="str">
        <f t="shared" si="3"/>
        <v/>
      </c>
      <c r="N34" s="95"/>
      <c r="O34" s="95" t="str">
        <f t="shared" si="4"/>
        <v/>
      </c>
      <c r="P34" s="95"/>
      <c r="Q34" s="95" t="str">
        <f t="shared" si="5"/>
        <v/>
      </c>
      <c r="R34" s="95"/>
      <c r="S34" s="87" t="s">
        <v>13</v>
      </c>
      <c r="T34"/>
      <c r="U34"/>
    </row>
    <row r="35" spans="1:21">
      <c r="A35" s="96" t="s">
        <v>549</v>
      </c>
      <c r="B35" s="89" t="str">
        <f t="shared" si="0"/>
        <v>b1034</v>
      </c>
      <c r="C35" s="90" t="str">
        <f>INDEX(Formation[Name],MATCH('Enemy Waves -- Boss'!I35,Formation['# enemies],0))</f>
        <v>1S</v>
      </c>
      <c r="D35" s="91"/>
      <c r="E35" s="87">
        <v>2</v>
      </c>
      <c r="F35" s="87">
        <v>3</v>
      </c>
      <c r="G35" s="87">
        <f>INDEX(AffinityRel[AffinityWeak],MATCH(F35,AffinityRel[Affinity],0))</f>
        <v>1</v>
      </c>
      <c r="H35" s="7">
        <v>2101</v>
      </c>
      <c r="I35" s="87">
        <f t="shared" si="1"/>
        <v>1</v>
      </c>
      <c r="J35" s="95" t="s">
        <v>549</v>
      </c>
      <c r="K35" s="95" t="str">
        <f t="shared" si="2"/>
        <v/>
      </c>
      <c r="L35" s="95"/>
      <c r="M35" s="95" t="str">
        <f t="shared" si="3"/>
        <v/>
      </c>
      <c r="N35" s="95"/>
      <c r="O35" s="95" t="str">
        <f t="shared" si="4"/>
        <v/>
      </c>
      <c r="P35" s="95"/>
      <c r="Q35" s="95" t="str">
        <f t="shared" si="5"/>
        <v/>
      </c>
      <c r="R35" s="95"/>
      <c r="S35" s="87" t="s">
        <v>13</v>
      </c>
      <c r="T35"/>
      <c r="U35"/>
    </row>
    <row r="36" spans="1:21">
      <c r="A36" s="96" t="s">
        <v>550</v>
      </c>
      <c r="B36" s="89" t="str">
        <f t="shared" si="0"/>
        <v>b1035</v>
      </c>
      <c r="C36" s="90" t="str">
        <f>INDEX(Formation[Name],MATCH('Enemy Waves -- Boss'!I36,Formation['# enemies],0))</f>
        <v>1S</v>
      </c>
      <c r="D36" s="91"/>
      <c r="E36" s="87">
        <v>2</v>
      </c>
      <c r="F36" s="87">
        <v>3</v>
      </c>
      <c r="G36" s="87">
        <f>INDEX(AffinityRel[AffinityWeak],MATCH(F36,AffinityRel[Affinity],0))</f>
        <v>1</v>
      </c>
      <c r="H36" s="7">
        <v>3111</v>
      </c>
      <c r="I36" s="87">
        <f t="shared" si="1"/>
        <v>1</v>
      </c>
      <c r="J36" s="95" t="s">
        <v>550</v>
      </c>
      <c r="K36" s="95" t="str">
        <f t="shared" si="2"/>
        <v/>
      </c>
      <c r="L36" s="95"/>
      <c r="M36" s="95" t="str">
        <f t="shared" si="3"/>
        <v/>
      </c>
      <c r="N36" s="95"/>
      <c r="O36" s="95" t="str">
        <f t="shared" si="4"/>
        <v/>
      </c>
      <c r="P36" s="95"/>
      <c r="Q36" s="95" t="str">
        <f t="shared" si="5"/>
        <v/>
      </c>
      <c r="R36" s="95"/>
      <c r="S36" s="87" t="s">
        <v>13</v>
      </c>
      <c r="T36"/>
      <c r="U36"/>
    </row>
    <row r="37" spans="1:21">
      <c r="A37" s="96" t="s">
        <v>551</v>
      </c>
      <c r="B37" s="89" t="str">
        <f t="shared" si="0"/>
        <v>b1036</v>
      </c>
      <c r="C37" s="90" t="str">
        <f>INDEX(Formation[Name],MATCH('Enemy Waves -- Boss'!I37,Formation['# enemies],0))</f>
        <v>1S</v>
      </c>
      <c r="D37" s="91"/>
      <c r="E37" s="87">
        <v>2</v>
      </c>
      <c r="F37" s="87">
        <v>4</v>
      </c>
      <c r="G37" s="87">
        <f>INDEX(AffinityRel[AffinityWeak],MATCH(F37,AffinityRel[Affinity],0))</f>
        <v>5</v>
      </c>
      <c r="H37" s="7"/>
      <c r="I37" s="87">
        <f t="shared" si="1"/>
        <v>1</v>
      </c>
      <c r="J37" s="95" t="s">
        <v>551</v>
      </c>
      <c r="K37" s="95" t="str">
        <f t="shared" si="2"/>
        <v/>
      </c>
      <c r="L37" s="95"/>
      <c r="M37" s="95" t="str">
        <f t="shared" si="3"/>
        <v/>
      </c>
      <c r="N37" s="95"/>
      <c r="O37" s="95" t="str">
        <f t="shared" si="4"/>
        <v/>
      </c>
      <c r="P37" s="95"/>
      <c r="Q37" s="95" t="str">
        <f t="shared" si="5"/>
        <v/>
      </c>
      <c r="R37" s="95"/>
      <c r="S37" s="87" t="s">
        <v>13</v>
      </c>
      <c r="T37"/>
      <c r="U37"/>
    </row>
    <row r="38" spans="1:21">
      <c r="A38" s="96" t="s">
        <v>552</v>
      </c>
      <c r="B38" s="89" t="str">
        <f t="shared" si="0"/>
        <v>b1037</v>
      </c>
      <c r="C38" s="90" t="str">
        <f>INDEX(Formation[Name],MATCH('Enemy Waves -- Boss'!I38,Formation['# enemies],0))</f>
        <v>1S</v>
      </c>
      <c r="D38" s="91"/>
      <c r="E38" s="87">
        <v>2</v>
      </c>
      <c r="F38" s="87">
        <v>4</v>
      </c>
      <c r="G38" s="87">
        <f>INDEX(AffinityRel[AffinityWeak],MATCH(F38,AffinityRel[Affinity],0))</f>
        <v>5</v>
      </c>
      <c r="H38" s="7"/>
      <c r="I38" s="87">
        <f t="shared" si="1"/>
        <v>1</v>
      </c>
      <c r="J38" s="95" t="s">
        <v>552</v>
      </c>
      <c r="K38" s="95" t="str">
        <f t="shared" si="2"/>
        <v/>
      </c>
      <c r="L38" s="95"/>
      <c r="M38" s="95" t="str">
        <f t="shared" si="3"/>
        <v/>
      </c>
      <c r="N38" s="95"/>
      <c r="O38" s="95" t="str">
        <f t="shared" si="4"/>
        <v/>
      </c>
      <c r="P38" s="95"/>
      <c r="Q38" s="95" t="str">
        <f t="shared" si="5"/>
        <v/>
      </c>
      <c r="R38" s="95"/>
      <c r="S38" s="87" t="s">
        <v>13</v>
      </c>
      <c r="T38"/>
      <c r="U38"/>
    </row>
    <row r="39" spans="1:21">
      <c r="A39" s="96" t="s">
        <v>553</v>
      </c>
      <c r="B39" s="89" t="str">
        <f t="shared" si="0"/>
        <v>b1038</v>
      </c>
      <c r="C39" s="90" t="str">
        <f>INDEX(Formation[Name],MATCH('Enemy Waves -- Boss'!I39,Formation['# enemies],0))</f>
        <v>1S</v>
      </c>
      <c r="D39" s="91"/>
      <c r="E39" s="87">
        <v>2</v>
      </c>
      <c r="F39" s="87">
        <v>4</v>
      </c>
      <c r="G39" s="87">
        <f>INDEX(AffinityRel[AffinityWeak],MATCH(F39,AffinityRel[Affinity],0))</f>
        <v>5</v>
      </c>
      <c r="H39" s="7"/>
      <c r="I39" s="87">
        <f t="shared" si="1"/>
        <v>1</v>
      </c>
      <c r="J39" s="95" t="s">
        <v>553</v>
      </c>
      <c r="K39" s="95" t="str">
        <f t="shared" si="2"/>
        <v/>
      </c>
      <c r="L39" s="95"/>
      <c r="M39" s="95" t="str">
        <f t="shared" si="3"/>
        <v/>
      </c>
      <c r="N39" s="95"/>
      <c r="O39" s="95" t="str">
        <f t="shared" si="4"/>
        <v/>
      </c>
      <c r="P39" s="95"/>
      <c r="Q39" s="95" t="str">
        <f t="shared" si="5"/>
        <v/>
      </c>
      <c r="R39" s="95"/>
      <c r="S39" s="87" t="s">
        <v>13</v>
      </c>
      <c r="T39"/>
      <c r="U39"/>
    </row>
    <row r="40" spans="1:21">
      <c r="A40" s="96" t="s">
        <v>554</v>
      </c>
      <c r="B40" s="89" t="str">
        <f t="shared" si="0"/>
        <v>b1039</v>
      </c>
      <c r="C40" s="90" t="str">
        <f>INDEX(Formation[Name],MATCH('Enemy Waves -- Boss'!I40,Formation['# enemies],0))</f>
        <v>1S</v>
      </c>
      <c r="D40" s="91"/>
      <c r="E40" s="87">
        <v>2</v>
      </c>
      <c r="F40" s="87">
        <v>5</v>
      </c>
      <c r="G40" s="87">
        <f>INDEX(AffinityRel[AffinityWeak],MATCH(F40,AffinityRel[Affinity],0))</f>
        <v>4</v>
      </c>
      <c r="H40" s="7">
        <v>5032</v>
      </c>
      <c r="I40" s="87">
        <f t="shared" si="1"/>
        <v>1</v>
      </c>
      <c r="J40" s="95" t="s">
        <v>554</v>
      </c>
      <c r="K40" s="95" t="str">
        <f t="shared" si="2"/>
        <v/>
      </c>
      <c r="L40" s="95"/>
      <c r="M40" s="95" t="str">
        <f t="shared" si="3"/>
        <v/>
      </c>
      <c r="N40" s="95"/>
      <c r="O40" s="95" t="str">
        <f t="shared" si="4"/>
        <v/>
      </c>
      <c r="P40" s="95"/>
      <c r="Q40" s="95" t="str">
        <f t="shared" si="5"/>
        <v/>
      </c>
      <c r="R40" s="95"/>
      <c r="S40" s="87" t="s">
        <v>13</v>
      </c>
      <c r="T40"/>
      <c r="U40"/>
    </row>
    <row r="41" spans="1:21">
      <c r="A41" s="96" t="s">
        <v>555</v>
      </c>
      <c r="B41" s="89" t="str">
        <f t="shared" si="0"/>
        <v>b1040</v>
      </c>
      <c r="C41" s="90" t="str">
        <f>INDEX(Formation[Name],MATCH('Enemy Waves -- Boss'!I41,Formation['# enemies],0))</f>
        <v>1S</v>
      </c>
      <c r="D41" s="91"/>
      <c r="E41" s="87">
        <v>2</v>
      </c>
      <c r="F41" s="87">
        <v>5</v>
      </c>
      <c r="G41" s="87">
        <f>INDEX(AffinityRel[AffinityWeak],MATCH(F41,AffinityRel[Affinity],0))</f>
        <v>4</v>
      </c>
      <c r="H41" s="7">
        <v>3210</v>
      </c>
      <c r="I41" s="87">
        <f t="shared" si="1"/>
        <v>1</v>
      </c>
      <c r="J41" s="95" t="s">
        <v>555</v>
      </c>
      <c r="K41" s="95" t="str">
        <f t="shared" si="2"/>
        <v/>
      </c>
      <c r="L41" s="95"/>
      <c r="M41" s="95" t="str">
        <f t="shared" si="3"/>
        <v/>
      </c>
      <c r="N41" s="95"/>
      <c r="O41" s="95" t="str">
        <f t="shared" si="4"/>
        <v/>
      </c>
      <c r="P41" s="95"/>
      <c r="Q41" s="95" t="str">
        <f t="shared" si="5"/>
        <v/>
      </c>
      <c r="R41" s="95"/>
      <c r="S41" s="87" t="s">
        <v>13</v>
      </c>
      <c r="T41"/>
      <c r="U41"/>
    </row>
    <row r="42" spans="1:21">
      <c r="A42" s="96" t="s">
        <v>556</v>
      </c>
      <c r="B42" s="89" t="str">
        <f t="shared" si="0"/>
        <v>b1041</v>
      </c>
      <c r="C42" s="90" t="str">
        <f>INDEX(Formation[Name],MATCH('Enemy Waves -- Boss'!I42,Formation['# enemies],0))</f>
        <v>1S</v>
      </c>
      <c r="D42" s="91"/>
      <c r="E42" s="87">
        <v>2</v>
      </c>
      <c r="F42" s="87">
        <v>5</v>
      </c>
      <c r="G42" s="87">
        <f>INDEX(AffinityRel[AffinityWeak],MATCH(F42,AffinityRel[Affinity],0))</f>
        <v>4</v>
      </c>
      <c r="H42" s="7">
        <v>2101</v>
      </c>
      <c r="I42" s="87">
        <f t="shared" si="1"/>
        <v>1</v>
      </c>
      <c r="J42" s="95" t="s">
        <v>556</v>
      </c>
      <c r="K42" s="95" t="str">
        <f t="shared" si="2"/>
        <v/>
      </c>
      <c r="L42" s="95"/>
      <c r="M42" s="95" t="str">
        <f t="shared" si="3"/>
        <v/>
      </c>
      <c r="N42" s="95"/>
      <c r="O42" s="95" t="str">
        <f t="shared" si="4"/>
        <v/>
      </c>
      <c r="P42" s="95"/>
      <c r="Q42" s="95" t="str">
        <f t="shared" si="5"/>
        <v/>
      </c>
      <c r="R42" s="95"/>
      <c r="S42" s="87" t="s">
        <v>13</v>
      </c>
      <c r="T42"/>
      <c r="U42"/>
    </row>
    <row r="43" spans="1:21">
      <c r="A43" s="96" t="s">
        <v>557</v>
      </c>
      <c r="B43" s="89" t="str">
        <f t="shared" si="0"/>
        <v>b1042</v>
      </c>
      <c r="C43" s="90" t="str">
        <f>INDEX(Formation[Name],MATCH('Enemy Waves -- Boss'!I43,Formation['# enemies],0))</f>
        <v>1S</v>
      </c>
      <c r="D43" s="91"/>
      <c r="E43" s="87">
        <v>2</v>
      </c>
      <c r="F43" s="87">
        <v>1</v>
      </c>
      <c r="G43" s="87">
        <f>INDEX(AffinityRel[AffinityWeak],MATCH(F43,AffinityRel[Affinity],0))</f>
        <v>2</v>
      </c>
      <c r="H43" s="7"/>
      <c r="I43" s="87">
        <f t="shared" si="1"/>
        <v>1</v>
      </c>
      <c r="J43" s="95" t="s">
        <v>557</v>
      </c>
      <c r="K43" s="95" t="str">
        <f t="shared" si="2"/>
        <v/>
      </c>
      <c r="L43" s="95"/>
      <c r="M43" s="95" t="str">
        <f t="shared" si="3"/>
        <v/>
      </c>
      <c r="N43" s="95"/>
      <c r="O43" s="95" t="str">
        <f t="shared" si="4"/>
        <v/>
      </c>
      <c r="P43" s="95"/>
      <c r="Q43" s="95" t="str">
        <f t="shared" si="5"/>
        <v/>
      </c>
      <c r="R43" s="95"/>
      <c r="S43" s="87" t="s">
        <v>13</v>
      </c>
      <c r="T43"/>
      <c r="U43"/>
    </row>
    <row r="44" spans="1:21">
      <c r="A44" s="96" t="s">
        <v>558</v>
      </c>
      <c r="B44" s="89" t="str">
        <f t="shared" si="0"/>
        <v>b1043</v>
      </c>
      <c r="C44" s="90" t="str">
        <f>INDEX(Formation[Name],MATCH('Enemy Waves -- Boss'!I44,Formation['# enemies],0))</f>
        <v>1S</v>
      </c>
      <c r="D44" s="91"/>
      <c r="E44" s="87">
        <v>2</v>
      </c>
      <c r="F44" s="87">
        <v>1</v>
      </c>
      <c r="G44" s="87">
        <f>INDEX(AffinityRel[AffinityWeak],MATCH(F44,AffinityRel[Affinity],0))</f>
        <v>2</v>
      </c>
      <c r="H44" s="7">
        <v>2200</v>
      </c>
      <c r="I44" s="87">
        <f t="shared" si="1"/>
        <v>1</v>
      </c>
      <c r="J44" s="95" t="s">
        <v>558</v>
      </c>
      <c r="K44" s="95" t="str">
        <f t="shared" si="2"/>
        <v/>
      </c>
      <c r="L44" s="95"/>
      <c r="M44" s="95" t="str">
        <f t="shared" si="3"/>
        <v/>
      </c>
      <c r="N44" s="95"/>
      <c r="O44" s="95" t="str">
        <f t="shared" si="4"/>
        <v/>
      </c>
      <c r="P44" s="95"/>
      <c r="Q44" s="95" t="str">
        <f t="shared" si="5"/>
        <v/>
      </c>
      <c r="R44" s="95"/>
      <c r="S44" s="87" t="s">
        <v>13</v>
      </c>
      <c r="T44"/>
      <c r="U44"/>
    </row>
    <row r="45" spans="1:21">
      <c r="A45" s="96" t="s">
        <v>559</v>
      </c>
      <c r="B45" s="89" t="str">
        <f t="shared" si="0"/>
        <v>b1044</v>
      </c>
      <c r="C45" s="90" t="str">
        <f>INDEX(Formation[Name],MATCH('Enemy Waves -- Boss'!I45,Formation['# enemies],0))</f>
        <v>1S</v>
      </c>
      <c r="D45" s="91"/>
      <c r="E45" s="87">
        <v>2</v>
      </c>
      <c r="F45" s="87">
        <v>1</v>
      </c>
      <c r="G45" s="87">
        <f>INDEX(AffinityRel[AffinityWeak],MATCH(F45,AffinityRel[Affinity],0))</f>
        <v>2</v>
      </c>
      <c r="H45" s="7">
        <v>3102</v>
      </c>
      <c r="I45" s="87">
        <f t="shared" si="1"/>
        <v>1</v>
      </c>
      <c r="J45" s="95" t="s">
        <v>559</v>
      </c>
      <c r="K45" s="95" t="str">
        <f t="shared" si="2"/>
        <v/>
      </c>
      <c r="L45" s="95"/>
      <c r="M45" s="95" t="str">
        <f t="shared" si="3"/>
        <v/>
      </c>
      <c r="N45" s="95"/>
      <c r="O45" s="95" t="str">
        <f t="shared" si="4"/>
        <v/>
      </c>
      <c r="P45" s="95"/>
      <c r="Q45" s="95" t="str">
        <f t="shared" si="5"/>
        <v/>
      </c>
      <c r="R45" s="95"/>
      <c r="S45" s="87" t="s">
        <v>13</v>
      </c>
      <c r="T45"/>
      <c r="U45"/>
    </row>
    <row r="46" spans="1:21">
      <c r="A46" s="96" t="s">
        <v>560</v>
      </c>
      <c r="B46" s="89" t="str">
        <f t="shared" si="0"/>
        <v>b1045</v>
      </c>
      <c r="C46" s="90" t="str">
        <f>INDEX(Formation[Name],MATCH('Enemy Waves -- Boss'!I46,Formation['# enemies],0))</f>
        <v>1S</v>
      </c>
      <c r="D46" s="91"/>
      <c r="E46" s="87">
        <v>2</v>
      </c>
      <c r="F46" s="87">
        <v>2</v>
      </c>
      <c r="G46" s="87">
        <f>INDEX(AffinityRel[AffinityWeak],MATCH(F46,AffinityRel[Affinity],0))</f>
        <v>3</v>
      </c>
      <c r="H46" s="7">
        <v>5023</v>
      </c>
      <c r="I46" s="87">
        <f t="shared" si="1"/>
        <v>1</v>
      </c>
      <c r="J46" s="95" t="s">
        <v>560</v>
      </c>
      <c r="K46" s="95" t="str">
        <f t="shared" si="2"/>
        <v/>
      </c>
      <c r="L46" s="95"/>
      <c r="M46" s="95" t="str">
        <f t="shared" si="3"/>
        <v/>
      </c>
      <c r="N46" s="95"/>
      <c r="O46" s="95" t="str">
        <f t="shared" si="4"/>
        <v/>
      </c>
      <c r="P46" s="95"/>
      <c r="Q46" s="95" t="str">
        <f t="shared" si="5"/>
        <v/>
      </c>
      <c r="R46" s="95"/>
      <c r="S46" s="87" t="s">
        <v>13</v>
      </c>
      <c r="T46"/>
      <c r="U46"/>
    </row>
    <row r="47" spans="1:21">
      <c r="A47" s="96" t="s">
        <v>561</v>
      </c>
      <c r="B47" s="89" t="str">
        <f t="shared" si="0"/>
        <v>b1046</v>
      </c>
      <c r="C47" s="90" t="str">
        <f>INDEX(Formation[Name],MATCH('Enemy Waves -- Boss'!I47,Formation['# enemies],0))</f>
        <v>1S</v>
      </c>
      <c r="D47" s="91"/>
      <c r="E47" s="87">
        <v>2</v>
      </c>
      <c r="F47" s="87">
        <v>2</v>
      </c>
      <c r="G47" s="87">
        <f>INDEX(AffinityRel[AffinityWeak],MATCH(F47,AffinityRel[Affinity],0))</f>
        <v>3</v>
      </c>
      <c r="H47" s="7">
        <v>3120</v>
      </c>
      <c r="I47" s="87">
        <f t="shared" si="1"/>
        <v>1</v>
      </c>
      <c r="J47" s="95" t="s">
        <v>561</v>
      </c>
      <c r="K47" s="95" t="str">
        <f t="shared" si="2"/>
        <v/>
      </c>
      <c r="L47" s="95"/>
      <c r="M47" s="95" t="str">
        <f t="shared" si="3"/>
        <v/>
      </c>
      <c r="N47" s="95"/>
      <c r="O47" s="95" t="str">
        <f t="shared" si="4"/>
        <v/>
      </c>
      <c r="P47" s="95"/>
      <c r="Q47" s="95" t="str">
        <f t="shared" si="5"/>
        <v/>
      </c>
      <c r="R47" s="95"/>
      <c r="S47" s="87" t="s">
        <v>13</v>
      </c>
      <c r="T47"/>
      <c r="U47"/>
    </row>
    <row r="48" spans="1:21">
      <c r="A48" s="96" t="s">
        <v>562</v>
      </c>
      <c r="B48" s="89" t="str">
        <f t="shared" si="0"/>
        <v>b1047</v>
      </c>
      <c r="C48" s="90" t="str">
        <f>INDEX(Formation[Name],MATCH('Enemy Waves -- Boss'!I48,Formation['# enemies],0))</f>
        <v>1S</v>
      </c>
      <c r="D48" s="91"/>
      <c r="E48" s="87">
        <v>2</v>
      </c>
      <c r="F48" s="87">
        <v>2</v>
      </c>
      <c r="G48" s="87">
        <f>INDEX(AffinityRel[AffinityWeak],MATCH(F48,AffinityRel[Affinity],0))</f>
        <v>3</v>
      </c>
      <c r="H48" s="7"/>
      <c r="I48" s="87">
        <f t="shared" si="1"/>
        <v>1</v>
      </c>
      <c r="J48" s="95" t="s">
        <v>562</v>
      </c>
      <c r="K48" s="95" t="str">
        <f t="shared" si="2"/>
        <v/>
      </c>
      <c r="L48" s="95"/>
      <c r="M48" s="95" t="str">
        <f t="shared" si="3"/>
        <v/>
      </c>
      <c r="N48" s="95"/>
      <c r="O48" s="95" t="str">
        <f t="shared" si="4"/>
        <v/>
      </c>
      <c r="P48" s="95"/>
      <c r="Q48" s="95" t="str">
        <f t="shared" si="5"/>
        <v/>
      </c>
      <c r="R48" s="95"/>
      <c r="S48" s="87" t="s">
        <v>13</v>
      </c>
      <c r="T48"/>
      <c r="U48"/>
    </row>
    <row r="49" spans="1:21">
      <c r="A49" s="96" t="s">
        <v>563</v>
      </c>
      <c r="B49" s="89" t="str">
        <f t="shared" si="0"/>
        <v>b1048</v>
      </c>
      <c r="C49" s="90" t="str">
        <f>INDEX(Formation[Name],MATCH('Enemy Waves -- Boss'!I49,Formation['# enemies],0))</f>
        <v>1S</v>
      </c>
      <c r="D49" s="91"/>
      <c r="E49" s="87">
        <v>2</v>
      </c>
      <c r="F49" s="87">
        <v>5</v>
      </c>
      <c r="G49" s="87">
        <f>INDEX(AffinityRel[AffinityWeak],MATCH(F49,AffinityRel[Affinity],0))</f>
        <v>4</v>
      </c>
      <c r="H49" s="7"/>
      <c r="I49" s="87">
        <f t="shared" si="1"/>
        <v>1</v>
      </c>
      <c r="J49" s="95" t="s">
        <v>563</v>
      </c>
      <c r="K49" s="95" t="str">
        <f t="shared" si="2"/>
        <v/>
      </c>
      <c r="L49" s="95"/>
      <c r="M49" s="95" t="str">
        <f t="shared" si="3"/>
        <v/>
      </c>
      <c r="N49" s="95"/>
      <c r="O49" s="95" t="str">
        <f t="shared" si="4"/>
        <v/>
      </c>
      <c r="P49" s="95"/>
      <c r="Q49" s="95" t="str">
        <f t="shared" si="5"/>
        <v/>
      </c>
      <c r="R49" s="95"/>
      <c r="S49" s="87" t="s">
        <v>13</v>
      </c>
      <c r="T49"/>
      <c r="U49"/>
    </row>
    <row r="50" spans="1:21">
      <c r="A50" s="96" t="s">
        <v>564</v>
      </c>
      <c r="B50" s="89" t="str">
        <f t="shared" si="0"/>
        <v>b1049</v>
      </c>
      <c r="C50" s="90" t="str">
        <f>INDEX(Formation[Name],MATCH('Enemy Waves -- Boss'!I50,Formation['# enemies],0))</f>
        <v>1S</v>
      </c>
      <c r="D50" s="91"/>
      <c r="E50" s="87">
        <v>2</v>
      </c>
      <c r="F50" s="87">
        <v>5</v>
      </c>
      <c r="G50" s="87">
        <f>INDEX(AffinityRel[AffinityWeak],MATCH(F50,AffinityRel[Affinity],0))</f>
        <v>4</v>
      </c>
      <c r="H50" s="7"/>
      <c r="I50" s="87">
        <f t="shared" si="1"/>
        <v>1</v>
      </c>
      <c r="J50" s="95" t="s">
        <v>564</v>
      </c>
      <c r="K50" s="95" t="str">
        <f t="shared" si="2"/>
        <v/>
      </c>
      <c r="L50" s="95"/>
      <c r="M50" s="95" t="str">
        <f t="shared" si="3"/>
        <v/>
      </c>
      <c r="N50" s="95"/>
      <c r="O50" s="95" t="str">
        <f t="shared" si="4"/>
        <v/>
      </c>
      <c r="P50" s="95"/>
      <c r="Q50" s="95" t="str">
        <f t="shared" si="5"/>
        <v/>
      </c>
      <c r="R50" s="95"/>
      <c r="S50" s="87" t="s">
        <v>13</v>
      </c>
      <c r="T50"/>
      <c r="U50"/>
    </row>
    <row r="51" spans="1:21">
      <c r="A51" s="96" t="s">
        <v>565</v>
      </c>
      <c r="B51" s="89" t="str">
        <f t="shared" si="0"/>
        <v>b1050</v>
      </c>
      <c r="C51" s="90" t="str">
        <f>INDEX(Formation[Name],MATCH('Enemy Waves -- Boss'!I51,Formation['# enemies],0))</f>
        <v>1S</v>
      </c>
      <c r="D51" s="91"/>
      <c r="E51" s="87">
        <v>2</v>
      </c>
      <c r="F51" s="87">
        <v>5</v>
      </c>
      <c r="G51" s="87">
        <f>INDEX(AffinityRel[AffinityWeak],MATCH(F51,AffinityRel[Affinity],0))</f>
        <v>4</v>
      </c>
      <c r="H51" s="7">
        <v>2101</v>
      </c>
      <c r="I51" s="87">
        <f t="shared" si="1"/>
        <v>1</v>
      </c>
      <c r="J51" s="95" t="s">
        <v>565</v>
      </c>
      <c r="K51" s="95" t="str">
        <f t="shared" si="2"/>
        <v/>
      </c>
      <c r="L51" s="95"/>
      <c r="M51" s="95" t="str">
        <f t="shared" si="3"/>
        <v/>
      </c>
      <c r="N51" s="95"/>
      <c r="O51" s="95" t="str">
        <f t="shared" si="4"/>
        <v/>
      </c>
      <c r="P51" s="95"/>
      <c r="Q51" s="95" t="str">
        <f t="shared" si="5"/>
        <v/>
      </c>
      <c r="R51" s="95"/>
      <c r="S51" s="87" t="s">
        <v>13</v>
      </c>
      <c r="T51"/>
      <c r="U51"/>
    </row>
    <row r="52" spans="1:21">
      <c r="A52" s="96" t="s">
        <v>1037</v>
      </c>
      <c r="B52" s="89" t="str">
        <f t="shared" si="0"/>
        <v>b1051</v>
      </c>
      <c r="C52" s="90" t="str">
        <f>INDEX(Formation[Name],MATCH('Enemy Waves -- Boss'!I52,Formation['# enemies],0))</f>
        <v>1S</v>
      </c>
      <c r="D52" s="91"/>
      <c r="E52">
        <v>3</v>
      </c>
      <c r="F52" s="7">
        <v>4</v>
      </c>
      <c r="G52" s="87">
        <f>INDEX(AffinityRel[AffinityWeak],MATCH(F52,AffinityRel[Affinity],0))</f>
        <v>5</v>
      </c>
      <c r="H52" s="203">
        <v>5122</v>
      </c>
      <c r="I52" s="87">
        <f t="shared" si="1"/>
        <v>1</v>
      </c>
      <c r="J52" t="s">
        <v>1037</v>
      </c>
      <c r="K52" s="95" t="str">
        <f t="shared" si="2"/>
        <v/>
      </c>
      <c r="M52" s="95" t="str">
        <f t="shared" si="3"/>
        <v/>
      </c>
      <c r="O52" s="95" t="str">
        <f t="shared" si="4"/>
        <v/>
      </c>
      <c r="Q52" s="95" t="str">
        <f t="shared" si="5"/>
        <v/>
      </c>
    </row>
    <row r="53" spans="1:21">
      <c r="A53" s="96" t="s">
        <v>1038</v>
      </c>
      <c r="B53" s="89" t="str">
        <f t="shared" si="0"/>
        <v>b1052</v>
      </c>
      <c r="C53" s="90" t="str">
        <f>INDEX(Formation[Name],MATCH('Enemy Waves -- Boss'!I53,Formation['# enemies],0))</f>
        <v>1S</v>
      </c>
      <c r="D53" s="91"/>
      <c r="E53">
        <v>3</v>
      </c>
      <c r="F53" s="7">
        <v>4</v>
      </c>
      <c r="G53" s="87">
        <f>INDEX(AffinityRel[AffinityWeak],MATCH(F53,AffinityRel[Affinity],0))</f>
        <v>5</v>
      </c>
      <c r="H53" s="203">
        <v>3210</v>
      </c>
      <c r="I53" s="87">
        <f t="shared" si="1"/>
        <v>1</v>
      </c>
      <c r="J53" t="s">
        <v>1038</v>
      </c>
      <c r="K53" s="95" t="str">
        <f t="shared" si="2"/>
        <v/>
      </c>
      <c r="M53" s="95" t="str">
        <f t="shared" si="3"/>
        <v/>
      </c>
      <c r="O53" s="95" t="str">
        <f t="shared" si="4"/>
        <v/>
      </c>
      <c r="Q53" s="95" t="str">
        <f t="shared" si="5"/>
        <v/>
      </c>
    </row>
    <row r="54" spans="1:21">
      <c r="A54" s="96" t="s">
        <v>1039</v>
      </c>
      <c r="B54" s="89" t="str">
        <f t="shared" si="0"/>
        <v>b1053</v>
      </c>
      <c r="C54" s="90" t="str">
        <f>INDEX(Formation[Name],MATCH('Enemy Waves -- Boss'!I54,Formation['# enemies],0))</f>
        <v>1S</v>
      </c>
      <c r="D54" s="91"/>
      <c r="E54">
        <v>3</v>
      </c>
      <c r="F54" s="7">
        <v>4</v>
      </c>
      <c r="G54" s="87">
        <f>INDEX(AffinityRel[AffinityWeak],MATCH(F54,AffinityRel[Affinity],0))</f>
        <v>5</v>
      </c>
      <c r="H54" s="203">
        <v>4301</v>
      </c>
      <c r="I54" s="87">
        <f t="shared" si="1"/>
        <v>1</v>
      </c>
      <c r="J54" t="s">
        <v>1039</v>
      </c>
      <c r="K54" s="95" t="str">
        <f t="shared" si="2"/>
        <v/>
      </c>
      <c r="M54" s="95" t="str">
        <f t="shared" si="3"/>
        <v/>
      </c>
      <c r="O54" s="95" t="str">
        <f t="shared" si="4"/>
        <v/>
      </c>
      <c r="Q54" s="95" t="str">
        <f t="shared" si="5"/>
        <v/>
      </c>
    </row>
    <row r="55" spans="1:21">
      <c r="A55" s="96" t="s">
        <v>1040</v>
      </c>
      <c r="B55" s="89" t="str">
        <f t="shared" si="0"/>
        <v>b1054</v>
      </c>
      <c r="C55" s="90" t="str">
        <f>INDEX(Formation[Name],MATCH('Enemy Waves -- Boss'!I55,Formation['# enemies],0))</f>
        <v>1S</v>
      </c>
      <c r="D55" s="91"/>
      <c r="E55">
        <v>3</v>
      </c>
      <c r="F55" s="7">
        <v>4</v>
      </c>
      <c r="G55" s="87">
        <f>INDEX(AffinityRel[AffinityWeak],MATCH(F55,AffinityRel[Affinity],0))</f>
        <v>5</v>
      </c>
      <c r="H55" s="203">
        <v>2110</v>
      </c>
      <c r="I55" s="87">
        <f t="shared" si="1"/>
        <v>1</v>
      </c>
      <c r="J55" t="s">
        <v>1040</v>
      </c>
      <c r="K55" s="95" t="str">
        <f t="shared" si="2"/>
        <v/>
      </c>
      <c r="M55" s="95" t="str">
        <f t="shared" si="3"/>
        <v/>
      </c>
      <c r="O55" s="95" t="str">
        <f t="shared" si="4"/>
        <v/>
      </c>
      <c r="Q55" s="95" t="str">
        <f t="shared" si="5"/>
        <v/>
      </c>
    </row>
    <row r="56" spans="1:21">
      <c r="A56" s="96" t="s">
        <v>1041</v>
      </c>
      <c r="B56" s="89" t="str">
        <f t="shared" si="0"/>
        <v>b1055</v>
      </c>
      <c r="C56" s="90" t="str">
        <f>INDEX(Formation[Name],MATCH('Enemy Waves -- Boss'!I56,Formation['# enemies],0))</f>
        <v>1S</v>
      </c>
      <c r="D56" s="91"/>
      <c r="E56">
        <v>3</v>
      </c>
      <c r="F56" s="7">
        <v>3</v>
      </c>
      <c r="G56" s="87">
        <f>INDEX(AffinityRel[AffinityWeak],MATCH(F56,AffinityRel[Affinity],0))</f>
        <v>1</v>
      </c>
      <c r="H56" s="203">
        <v>3210</v>
      </c>
      <c r="I56" s="87">
        <f t="shared" si="1"/>
        <v>1</v>
      </c>
      <c r="J56" t="s">
        <v>1041</v>
      </c>
      <c r="K56" s="95" t="str">
        <f t="shared" si="2"/>
        <v/>
      </c>
      <c r="M56" s="95" t="str">
        <f t="shared" si="3"/>
        <v/>
      </c>
      <c r="O56" s="95" t="str">
        <f t="shared" si="4"/>
        <v/>
      </c>
      <c r="Q56" s="95" t="str">
        <f t="shared" si="5"/>
        <v/>
      </c>
    </row>
    <row r="57" spans="1:21">
      <c r="A57" s="96" t="s">
        <v>1042</v>
      </c>
      <c r="B57" s="89" t="str">
        <f t="shared" si="0"/>
        <v>b1056</v>
      </c>
      <c r="C57" s="90" t="str">
        <f>INDEX(Formation[Name],MATCH('Enemy Waves -- Boss'!I57,Formation['# enemies],0))</f>
        <v>1S</v>
      </c>
      <c r="D57" s="91"/>
      <c r="E57">
        <v>3</v>
      </c>
      <c r="F57" s="7">
        <v>3</v>
      </c>
      <c r="G57" s="87">
        <f>INDEX(AffinityRel[AffinityWeak],MATCH(F57,AffinityRel[Affinity],0))</f>
        <v>1</v>
      </c>
      <c r="H57" s="203">
        <v>5212</v>
      </c>
      <c r="I57" s="87">
        <f t="shared" si="1"/>
        <v>1</v>
      </c>
      <c r="J57" t="s">
        <v>1042</v>
      </c>
      <c r="K57" s="95" t="str">
        <f t="shared" si="2"/>
        <v/>
      </c>
      <c r="M57" s="95" t="str">
        <f t="shared" si="3"/>
        <v/>
      </c>
      <c r="O57" s="95" t="str">
        <f t="shared" si="4"/>
        <v/>
      </c>
      <c r="Q57" s="95" t="str">
        <f t="shared" si="5"/>
        <v/>
      </c>
    </row>
    <row r="58" spans="1:21">
      <c r="A58" s="96" t="s">
        <v>1043</v>
      </c>
      <c r="B58" s="89" t="str">
        <f t="shared" si="0"/>
        <v>b1057</v>
      </c>
      <c r="C58" s="90" t="str">
        <f>INDEX(Formation[Name],MATCH('Enemy Waves -- Boss'!I58,Formation['# enemies],0))</f>
        <v>1S</v>
      </c>
      <c r="D58" s="91"/>
      <c r="E58">
        <v>3</v>
      </c>
      <c r="F58" s="7">
        <v>3</v>
      </c>
      <c r="G58" s="87">
        <f>INDEX(AffinityRel[AffinityWeak],MATCH(F58,AffinityRel[Affinity],0))</f>
        <v>1</v>
      </c>
      <c r="H58" s="203">
        <v>4112</v>
      </c>
      <c r="I58" s="87">
        <f t="shared" si="1"/>
        <v>1</v>
      </c>
      <c r="J58" t="s">
        <v>1043</v>
      </c>
      <c r="K58" s="95" t="str">
        <f t="shared" si="2"/>
        <v/>
      </c>
      <c r="M58" s="95" t="str">
        <f t="shared" si="3"/>
        <v/>
      </c>
      <c r="O58" s="95" t="str">
        <f t="shared" si="4"/>
        <v/>
      </c>
      <c r="Q58" s="95" t="str">
        <f t="shared" si="5"/>
        <v/>
      </c>
    </row>
    <row r="59" spans="1:21">
      <c r="A59" s="96" t="s">
        <v>1044</v>
      </c>
      <c r="B59" s="89" t="str">
        <f t="shared" si="0"/>
        <v>b1058</v>
      </c>
      <c r="C59" s="90" t="str">
        <f>INDEX(Formation[Name],MATCH('Enemy Waves -- Boss'!I59,Formation['# enemies],0))</f>
        <v>1S</v>
      </c>
      <c r="D59" s="91"/>
      <c r="E59">
        <v>3</v>
      </c>
      <c r="F59" s="7">
        <v>3</v>
      </c>
      <c r="G59" s="87">
        <f>INDEX(AffinityRel[AffinityWeak],MATCH(F59,AffinityRel[Affinity],0))</f>
        <v>1</v>
      </c>
      <c r="H59" s="203">
        <v>3012</v>
      </c>
      <c r="I59" s="87">
        <f t="shared" si="1"/>
        <v>1</v>
      </c>
      <c r="J59" t="s">
        <v>1044</v>
      </c>
      <c r="K59" s="95" t="str">
        <f t="shared" si="2"/>
        <v/>
      </c>
      <c r="M59" s="95" t="str">
        <f t="shared" si="3"/>
        <v/>
      </c>
      <c r="O59" s="95" t="str">
        <f t="shared" si="4"/>
        <v/>
      </c>
      <c r="Q59" s="95" t="str">
        <f t="shared" si="5"/>
        <v/>
      </c>
    </row>
    <row r="60" spans="1:21">
      <c r="A60" s="96" t="s">
        <v>1045</v>
      </c>
      <c r="B60" s="89" t="str">
        <f t="shared" si="0"/>
        <v>b1059</v>
      </c>
      <c r="C60" s="90" t="str">
        <f>INDEX(Formation[Name],MATCH('Enemy Waves -- Boss'!I60,Formation['# enemies],0))</f>
        <v>1S</v>
      </c>
      <c r="D60" s="91"/>
      <c r="E60">
        <v>3</v>
      </c>
      <c r="F60" s="7">
        <v>5</v>
      </c>
      <c r="G60" s="87">
        <f>INDEX(AffinityRel[AffinityWeak],MATCH(F60,AffinityRel[Affinity],0))</f>
        <v>4</v>
      </c>
      <c r="H60" s="203">
        <v>4400</v>
      </c>
      <c r="I60" s="87">
        <f t="shared" si="1"/>
        <v>1</v>
      </c>
      <c r="J60" t="s">
        <v>1045</v>
      </c>
      <c r="K60" s="95" t="str">
        <f t="shared" si="2"/>
        <v/>
      </c>
      <c r="M60" s="95" t="str">
        <f t="shared" si="3"/>
        <v/>
      </c>
      <c r="O60" s="95" t="str">
        <f t="shared" si="4"/>
        <v/>
      </c>
      <c r="Q60" s="95" t="str">
        <f t="shared" si="5"/>
        <v/>
      </c>
    </row>
    <row r="61" spans="1:21">
      <c r="A61" s="96" t="s">
        <v>1046</v>
      </c>
      <c r="B61" s="89" t="str">
        <f t="shared" si="0"/>
        <v>b1060</v>
      </c>
      <c r="C61" s="90" t="str">
        <f>INDEX(Formation[Name],MATCH('Enemy Waves -- Boss'!I61,Formation['# enemies],0))</f>
        <v>1S</v>
      </c>
      <c r="D61" s="91"/>
      <c r="E61">
        <v>3</v>
      </c>
      <c r="F61" s="7">
        <v>5</v>
      </c>
      <c r="G61" s="87">
        <f>INDEX(AffinityRel[AffinityWeak],MATCH(F61,AffinityRel[Affinity],0))</f>
        <v>4</v>
      </c>
      <c r="H61" s="203">
        <v>5212</v>
      </c>
      <c r="I61" s="87">
        <f t="shared" si="1"/>
        <v>1</v>
      </c>
      <c r="J61" t="s">
        <v>1046</v>
      </c>
      <c r="K61" s="95" t="str">
        <f t="shared" si="2"/>
        <v/>
      </c>
      <c r="M61" s="95" t="str">
        <f t="shared" si="3"/>
        <v/>
      </c>
      <c r="O61" s="95" t="str">
        <f t="shared" si="4"/>
        <v/>
      </c>
      <c r="Q61" s="95" t="str">
        <f t="shared" si="5"/>
        <v/>
      </c>
    </row>
    <row r="62" spans="1:21">
      <c r="A62" s="96" t="s">
        <v>1047</v>
      </c>
      <c r="B62" s="89" t="str">
        <f t="shared" si="0"/>
        <v>b1061</v>
      </c>
      <c r="C62" s="90" t="str">
        <f>INDEX(Formation[Name],MATCH('Enemy Waves -- Boss'!I62,Formation['# enemies],0))</f>
        <v>1S</v>
      </c>
      <c r="D62" s="91"/>
      <c r="E62">
        <v>3</v>
      </c>
      <c r="F62" s="7">
        <v>5</v>
      </c>
      <c r="G62" s="87">
        <f>INDEX(AffinityRel[AffinityWeak],MATCH(F62,AffinityRel[Affinity],0))</f>
        <v>4</v>
      </c>
      <c r="H62" s="203">
        <v>3300</v>
      </c>
      <c r="I62" s="87">
        <f t="shared" si="1"/>
        <v>1</v>
      </c>
      <c r="J62" t="s">
        <v>1047</v>
      </c>
      <c r="K62" s="95" t="str">
        <f t="shared" si="2"/>
        <v/>
      </c>
      <c r="M62" s="95" t="str">
        <f t="shared" si="3"/>
        <v/>
      </c>
      <c r="O62" s="95" t="str">
        <f t="shared" si="4"/>
        <v/>
      </c>
      <c r="Q62" s="95" t="str">
        <f t="shared" si="5"/>
        <v/>
      </c>
    </row>
    <row r="63" spans="1:21">
      <c r="A63" s="96" t="s">
        <v>1048</v>
      </c>
      <c r="B63" s="89" t="str">
        <f t="shared" si="0"/>
        <v>b1062</v>
      </c>
      <c r="C63" s="90" t="str">
        <f>INDEX(Formation[Name],MATCH('Enemy Waves -- Boss'!I63,Formation['# enemies],0))</f>
        <v>1S</v>
      </c>
      <c r="D63" s="91"/>
      <c r="E63">
        <v>3</v>
      </c>
      <c r="F63" s="7">
        <v>5</v>
      </c>
      <c r="G63" s="87">
        <f>INDEX(AffinityRel[AffinityWeak],MATCH(F63,AffinityRel[Affinity],0))</f>
        <v>4</v>
      </c>
      <c r="H63" s="203">
        <v>4400</v>
      </c>
      <c r="I63" s="87">
        <f t="shared" si="1"/>
        <v>1</v>
      </c>
      <c r="J63" t="s">
        <v>1048</v>
      </c>
      <c r="K63" s="95" t="str">
        <f t="shared" si="2"/>
        <v/>
      </c>
      <c r="M63" s="95" t="str">
        <f t="shared" si="3"/>
        <v/>
      </c>
      <c r="O63" s="95" t="str">
        <f t="shared" si="4"/>
        <v/>
      </c>
      <c r="Q63" s="95" t="str">
        <f t="shared" si="5"/>
        <v/>
      </c>
    </row>
    <row r="64" spans="1:21">
      <c r="A64" s="96" t="s">
        <v>1049</v>
      </c>
      <c r="B64" s="89" t="str">
        <f t="shared" si="0"/>
        <v>b1063</v>
      </c>
      <c r="C64" s="90" t="str">
        <f>INDEX(Formation[Name],MATCH('Enemy Waves -- Boss'!I64,Formation['# enemies],0))</f>
        <v>1S</v>
      </c>
      <c r="D64" s="91"/>
      <c r="E64">
        <v>3</v>
      </c>
      <c r="F64" s="7">
        <v>1</v>
      </c>
      <c r="G64" s="87">
        <f>INDEX(AffinityRel[AffinityWeak],MATCH(F64,AffinityRel[Affinity],0))</f>
        <v>2</v>
      </c>
      <c r="H64" s="203">
        <v>4220</v>
      </c>
      <c r="I64" s="87">
        <f t="shared" si="1"/>
        <v>1</v>
      </c>
      <c r="J64" t="s">
        <v>1049</v>
      </c>
      <c r="K64" s="95" t="str">
        <f t="shared" si="2"/>
        <v/>
      </c>
      <c r="M64" s="95" t="str">
        <f t="shared" si="3"/>
        <v/>
      </c>
      <c r="O64" s="95" t="str">
        <f t="shared" si="4"/>
        <v/>
      </c>
      <c r="Q64" s="95" t="str">
        <f t="shared" si="5"/>
        <v/>
      </c>
    </row>
    <row r="65" spans="1:17">
      <c r="A65" s="96" t="s">
        <v>1050</v>
      </c>
      <c r="B65" s="89" t="str">
        <f t="shared" si="0"/>
        <v>b1064</v>
      </c>
      <c r="C65" s="90" t="str">
        <f>INDEX(Formation[Name],MATCH('Enemy Waves -- Boss'!I65,Formation['# enemies],0))</f>
        <v>1S</v>
      </c>
      <c r="D65" s="91"/>
      <c r="E65">
        <v>3</v>
      </c>
      <c r="F65" s="7">
        <v>1</v>
      </c>
      <c r="G65" s="87">
        <f>INDEX(AffinityRel[AffinityWeak],MATCH(F65,AffinityRel[Affinity],0))</f>
        <v>2</v>
      </c>
      <c r="H65" s="203">
        <v>2101</v>
      </c>
      <c r="I65" s="87">
        <f t="shared" si="1"/>
        <v>1</v>
      </c>
      <c r="J65" t="s">
        <v>1050</v>
      </c>
      <c r="K65" s="95" t="str">
        <f t="shared" si="2"/>
        <v/>
      </c>
      <c r="M65" s="95" t="str">
        <f t="shared" si="3"/>
        <v/>
      </c>
      <c r="O65" s="95" t="str">
        <f t="shared" si="4"/>
        <v/>
      </c>
      <c r="Q65" s="95" t="str">
        <f t="shared" si="5"/>
        <v/>
      </c>
    </row>
    <row r="66" spans="1:17">
      <c r="A66" s="96" t="s">
        <v>1051</v>
      </c>
      <c r="B66" s="89" t="str">
        <f t="shared" ref="B66:B91" si="10">CONCATENATE(J66,K66,L66,M66,N66,O66,P66,Q66,R66)</f>
        <v>b1065</v>
      </c>
      <c r="C66" s="90" t="str">
        <f>INDEX(Formation[Name],MATCH('Enemy Waves -- Boss'!I66,Formation['# enemies],0))</f>
        <v>1S</v>
      </c>
      <c r="D66" s="91"/>
      <c r="E66">
        <v>3</v>
      </c>
      <c r="F66" s="7">
        <v>1</v>
      </c>
      <c r="G66" s="87">
        <f>INDEX(AffinityRel[AffinityWeak],MATCH(F66,AffinityRel[Affinity],0))</f>
        <v>2</v>
      </c>
      <c r="H66" s="203">
        <v>5212</v>
      </c>
      <c r="I66" s="87">
        <f t="shared" ref="I66:I91" si="11">COUNTIF(J66:R66,", ")+1</f>
        <v>1</v>
      </c>
      <c r="J66" t="s">
        <v>1051</v>
      </c>
      <c r="K66" s="95" t="str">
        <f t="shared" ref="K66:K111" si="12">IF(L66="","",", ")</f>
        <v/>
      </c>
      <c r="M66" s="95" t="str">
        <f t="shared" ref="M66:M111" si="13">IF(N66="","",", ")</f>
        <v/>
      </c>
      <c r="O66" s="95" t="str">
        <f t="shared" ref="O66:O111" si="14">IF(P66="","",", ")</f>
        <v/>
      </c>
      <c r="Q66" s="95" t="str">
        <f t="shared" ref="Q66:Q111" si="15">IF(R66="","",", ")</f>
        <v/>
      </c>
    </row>
    <row r="67" spans="1:17">
      <c r="A67" s="96" t="s">
        <v>1052</v>
      </c>
      <c r="B67" s="89" t="str">
        <f t="shared" si="10"/>
        <v>b1066</v>
      </c>
      <c r="C67" s="90" t="str">
        <f>INDEX(Formation[Name],MATCH('Enemy Waves -- Boss'!I67,Formation['# enemies],0))</f>
        <v>1S</v>
      </c>
      <c r="D67" s="91"/>
      <c r="E67">
        <v>3</v>
      </c>
      <c r="F67" s="7">
        <v>1</v>
      </c>
      <c r="G67" s="87">
        <f>INDEX(AffinityRel[AffinityWeak],MATCH(F67,AffinityRel[Affinity],0))</f>
        <v>2</v>
      </c>
      <c r="H67" s="203">
        <v>3003</v>
      </c>
      <c r="I67" s="87">
        <f t="shared" si="11"/>
        <v>1</v>
      </c>
      <c r="J67" t="s">
        <v>1052</v>
      </c>
      <c r="K67" s="95" t="str">
        <f t="shared" si="12"/>
        <v/>
      </c>
      <c r="M67" s="95" t="str">
        <f t="shared" si="13"/>
        <v/>
      </c>
      <c r="O67" s="95" t="str">
        <f t="shared" si="14"/>
        <v/>
      </c>
      <c r="Q67" s="95" t="str">
        <f t="shared" si="15"/>
        <v/>
      </c>
    </row>
    <row r="68" spans="1:17">
      <c r="A68" s="96" t="s">
        <v>1053</v>
      </c>
      <c r="B68" s="89" t="str">
        <f t="shared" si="10"/>
        <v>b1067</v>
      </c>
      <c r="C68" s="90" t="str">
        <f>INDEX(Formation[Name],MATCH('Enemy Waves -- Boss'!I68,Formation['# enemies],0))</f>
        <v>1S</v>
      </c>
      <c r="D68" s="91"/>
      <c r="E68">
        <v>3</v>
      </c>
      <c r="F68" s="7">
        <v>2</v>
      </c>
      <c r="G68" s="87">
        <f>INDEX(AffinityRel[AffinityWeak],MATCH(F68,AffinityRel[Affinity],0))</f>
        <v>3</v>
      </c>
      <c r="H68" s="203">
        <v>4202</v>
      </c>
      <c r="I68" s="87">
        <f t="shared" si="11"/>
        <v>1</v>
      </c>
      <c r="J68" t="s">
        <v>1053</v>
      </c>
      <c r="K68" s="95" t="str">
        <f t="shared" si="12"/>
        <v/>
      </c>
      <c r="M68" s="95" t="str">
        <f t="shared" si="13"/>
        <v/>
      </c>
      <c r="O68" s="95" t="str">
        <f t="shared" si="14"/>
        <v/>
      </c>
      <c r="Q68" s="95" t="str">
        <f t="shared" si="15"/>
        <v/>
      </c>
    </row>
    <row r="69" spans="1:17">
      <c r="A69" s="96" t="s">
        <v>1054</v>
      </c>
      <c r="B69" s="89" t="str">
        <f t="shared" si="10"/>
        <v>b1068</v>
      </c>
      <c r="C69" s="90" t="str">
        <f>INDEX(Formation[Name],MATCH('Enemy Waves -- Boss'!I69,Formation['# enemies],0))</f>
        <v>1S</v>
      </c>
      <c r="D69" s="91"/>
      <c r="E69">
        <v>3</v>
      </c>
      <c r="F69" s="7">
        <v>2</v>
      </c>
      <c r="G69" s="87">
        <f>INDEX(AffinityRel[AffinityWeak],MATCH(F69,AffinityRel[Affinity],0))</f>
        <v>3</v>
      </c>
      <c r="H69" s="203">
        <v>5212</v>
      </c>
      <c r="I69" s="87">
        <f t="shared" si="11"/>
        <v>1</v>
      </c>
      <c r="J69" t="s">
        <v>1054</v>
      </c>
      <c r="K69" s="95" t="str">
        <f t="shared" si="12"/>
        <v/>
      </c>
      <c r="M69" s="95" t="str">
        <f t="shared" si="13"/>
        <v/>
      </c>
      <c r="O69" s="95" t="str">
        <f t="shared" si="14"/>
        <v/>
      </c>
      <c r="Q69" s="95" t="str">
        <f t="shared" si="15"/>
        <v/>
      </c>
    </row>
    <row r="70" spans="1:17">
      <c r="A70" s="96" t="s">
        <v>1055</v>
      </c>
      <c r="B70" s="89" t="str">
        <f t="shared" si="10"/>
        <v>b1069</v>
      </c>
      <c r="C70" s="90" t="str">
        <f>INDEX(Formation[Name],MATCH('Enemy Waves -- Boss'!I70,Formation['# enemies],0))</f>
        <v>1S</v>
      </c>
      <c r="D70" s="91"/>
      <c r="E70">
        <v>3</v>
      </c>
      <c r="F70" s="7">
        <v>2</v>
      </c>
      <c r="G70" s="87">
        <f>INDEX(AffinityRel[AffinityWeak],MATCH(F70,AffinityRel[Affinity],0))</f>
        <v>3</v>
      </c>
      <c r="H70" s="203">
        <v>5221</v>
      </c>
      <c r="I70" s="87">
        <f t="shared" si="11"/>
        <v>1</v>
      </c>
      <c r="J70" t="s">
        <v>1055</v>
      </c>
      <c r="K70" s="95" t="str">
        <f t="shared" si="12"/>
        <v/>
      </c>
      <c r="M70" s="95" t="str">
        <f t="shared" si="13"/>
        <v/>
      </c>
      <c r="O70" s="95" t="str">
        <f t="shared" si="14"/>
        <v/>
      </c>
      <c r="Q70" s="95" t="str">
        <f t="shared" si="15"/>
        <v/>
      </c>
    </row>
    <row r="71" spans="1:17">
      <c r="A71" s="96" t="s">
        <v>1056</v>
      </c>
      <c r="B71" s="89" t="str">
        <f t="shared" si="10"/>
        <v>b1070</v>
      </c>
      <c r="C71" s="90" t="str">
        <f>INDEX(Formation[Name],MATCH('Enemy Waves -- Boss'!I71,Formation['# enemies],0))</f>
        <v>1S</v>
      </c>
      <c r="D71" s="91"/>
      <c r="E71">
        <v>3</v>
      </c>
      <c r="F71" s="7">
        <v>2</v>
      </c>
      <c r="G71" s="87">
        <f>INDEX(AffinityRel[AffinityWeak],MATCH(F71,AffinityRel[Affinity],0))</f>
        <v>3</v>
      </c>
      <c r="H71" s="203">
        <v>2020</v>
      </c>
      <c r="I71" s="87">
        <f t="shared" si="11"/>
        <v>1</v>
      </c>
      <c r="J71" t="s">
        <v>1056</v>
      </c>
      <c r="K71" s="95" t="str">
        <f t="shared" si="12"/>
        <v/>
      </c>
      <c r="M71" s="95" t="str">
        <f t="shared" si="13"/>
        <v/>
      </c>
      <c r="O71" s="95" t="str">
        <f t="shared" si="14"/>
        <v/>
      </c>
      <c r="Q71" s="95" t="str">
        <f t="shared" si="15"/>
        <v/>
      </c>
    </row>
    <row r="72" spans="1:17">
      <c r="A72" s="96" t="s">
        <v>1057</v>
      </c>
      <c r="B72" s="89" t="str">
        <f t="shared" si="10"/>
        <v>b1071</v>
      </c>
      <c r="C72" s="90" t="str">
        <f>INDEX(Formation[Name],MATCH('Enemy Waves -- Boss'!I72,Formation['# enemies],0))</f>
        <v>1S</v>
      </c>
      <c r="D72" s="91"/>
      <c r="E72">
        <v>3</v>
      </c>
      <c r="F72" s="7">
        <v>3</v>
      </c>
      <c r="G72" s="87">
        <f>INDEX(AffinityRel[AffinityWeak],MATCH(F72,AffinityRel[Affinity],0))</f>
        <v>1</v>
      </c>
      <c r="H72" s="203">
        <v>3300</v>
      </c>
      <c r="I72" s="87">
        <f t="shared" si="11"/>
        <v>1</v>
      </c>
      <c r="J72" t="s">
        <v>1057</v>
      </c>
      <c r="K72" s="95" t="str">
        <f t="shared" si="12"/>
        <v/>
      </c>
      <c r="M72" s="95" t="str">
        <f t="shared" si="13"/>
        <v/>
      </c>
      <c r="O72" s="95" t="str">
        <f t="shared" si="14"/>
        <v/>
      </c>
      <c r="Q72" s="95" t="str">
        <f t="shared" si="15"/>
        <v/>
      </c>
    </row>
    <row r="73" spans="1:17">
      <c r="A73" s="96" t="s">
        <v>1058</v>
      </c>
      <c r="B73" s="89" t="str">
        <f t="shared" si="10"/>
        <v>b1072</v>
      </c>
      <c r="C73" s="90" t="str">
        <f>INDEX(Formation[Name],MATCH('Enemy Waves -- Boss'!I73,Formation['# enemies],0))</f>
        <v>1S</v>
      </c>
      <c r="D73" s="91"/>
      <c r="E73">
        <v>3</v>
      </c>
      <c r="F73" s="7">
        <v>3</v>
      </c>
      <c r="G73" s="87">
        <f>INDEX(AffinityRel[AffinityWeak],MATCH(F73,AffinityRel[Affinity],0))</f>
        <v>1</v>
      </c>
      <c r="H73" s="203">
        <v>5221</v>
      </c>
      <c r="I73" s="87">
        <f t="shared" si="11"/>
        <v>1</v>
      </c>
      <c r="J73" t="s">
        <v>1058</v>
      </c>
      <c r="K73" s="95" t="str">
        <f t="shared" si="12"/>
        <v/>
      </c>
      <c r="M73" s="95" t="str">
        <f t="shared" si="13"/>
        <v/>
      </c>
      <c r="O73" s="95" t="str">
        <f t="shared" si="14"/>
        <v/>
      </c>
      <c r="Q73" s="95" t="str">
        <f t="shared" si="15"/>
        <v/>
      </c>
    </row>
    <row r="74" spans="1:17">
      <c r="A74" s="96" t="s">
        <v>1059</v>
      </c>
      <c r="B74" s="89" t="str">
        <f t="shared" si="10"/>
        <v>b1073</v>
      </c>
      <c r="C74" s="90" t="str">
        <f>INDEX(Formation[Name],MATCH('Enemy Waves -- Boss'!I74,Formation['# enemies],0))</f>
        <v>1S</v>
      </c>
      <c r="D74" s="91"/>
      <c r="E74">
        <v>3</v>
      </c>
      <c r="F74" s="7">
        <v>3</v>
      </c>
      <c r="G74" s="87">
        <f>INDEX(AffinityRel[AffinityWeak],MATCH(F74,AffinityRel[Affinity],0))</f>
        <v>1</v>
      </c>
      <c r="H74" s="203">
        <v>4112</v>
      </c>
      <c r="I74" s="87">
        <f t="shared" si="11"/>
        <v>1</v>
      </c>
      <c r="J74" t="s">
        <v>1059</v>
      </c>
      <c r="K74" s="95" t="str">
        <f t="shared" si="12"/>
        <v/>
      </c>
      <c r="M74" s="95" t="str">
        <f t="shared" si="13"/>
        <v/>
      </c>
      <c r="O74" s="95" t="str">
        <f t="shared" si="14"/>
        <v/>
      </c>
      <c r="Q74" s="95" t="str">
        <f t="shared" si="15"/>
        <v/>
      </c>
    </row>
    <row r="75" spans="1:17">
      <c r="A75" s="96" t="s">
        <v>1060</v>
      </c>
      <c r="B75" s="89" t="str">
        <f t="shared" si="10"/>
        <v>b1074</v>
      </c>
      <c r="C75" s="90" t="str">
        <f>INDEX(Formation[Name],MATCH('Enemy Waves -- Boss'!I75,Formation['# enemies],0))</f>
        <v>1S</v>
      </c>
      <c r="D75" s="91"/>
      <c r="E75">
        <v>3</v>
      </c>
      <c r="F75" s="7">
        <v>3</v>
      </c>
      <c r="G75" s="87">
        <f>INDEX(AffinityRel[AffinityWeak],MATCH(F75,AffinityRel[Affinity],0))</f>
        <v>1</v>
      </c>
      <c r="H75" s="203">
        <v>3201</v>
      </c>
      <c r="I75" s="87">
        <f t="shared" si="11"/>
        <v>1</v>
      </c>
      <c r="J75" t="s">
        <v>1060</v>
      </c>
      <c r="K75" s="95" t="str">
        <f t="shared" si="12"/>
        <v/>
      </c>
      <c r="M75" s="95" t="str">
        <f t="shared" si="13"/>
        <v/>
      </c>
      <c r="O75" s="95" t="str">
        <f t="shared" si="14"/>
        <v/>
      </c>
      <c r="Q75" s="95" t="str">
        <f t="shared" si="15"/>
        <v/>
      </c>
    </row>
    <row r="76" spans="1:17">
      <c r="A76" s="96" t="s">
        <v>1061</v>
      </c>
      <c r="B76" s="89" t="str">
        <f t="shared" si="10"/>
        <v>b1075</v>
      </c>
      <c r="C76" s="90" t="str">
        <f>INDEX(Formation[Name],MATCH('Enemy Waves -- Boss'!I76,Formation['# enemies],0))</f>
        <v>1S</v>
      </c>
      <c r="D76" s="91"/>
      <c r="E76">
        <v>3</v>
      </c>
      <c r="F76" s="7">
        <v>5</v>
      </c>
      <c r="G76" s="87">
        <f>INDEX(AffinityRel[AffinityWeak],MATCH(F76,AffinityRel[Affinity],0))</f>
        <v>4</v>
      </c>
      <c r="H76" s="203">
        <v>4121</v>
      </c>
      <c r="I76" s="87">
        <f t="shared" si="11"/>
        <v>1</v>
      </c>
      <c r="J76" t="s">
        <v>1061</v>
      </c>
      <c r="K76" s="95" t="str">
        <f t="shared" si="12"/>
        <v/>
      </c>
      <c r="M76" s="95" t="str">
        <f t="shared" si="13"/>
        <v/>
      </c>
      <c r="O76" s="95" t="str">
        <f t="shared" si="14"/>
        <v/>
      </c>
      <c r="Q76" s="95" t="str">
        <f t="shared" si="15"/>
        <v/>
      </c>
    </row>
    <row r="77" spans="1:17">
      <c r="A77" s="96" t="s">
        <v>1062</v>
      </c>
      <c r="B77" s="89" t="str">
        <f t="shared" si="10"/>
        <v>b1076</v>
      </c>
      <c r="C77" s="90" t="str">
        <f>INDEX(Formation[Name],MATCH('Enemy Waves -- Boss'!I77,Formation['# enemies],0))</f>
        <v>1S</v>
      </c>
      <c r="D77" s="91"/>
      <c r="E77">
        <v>3</v>
      </c>
      <c r="F77" s="7">
        <v>5</v>
      </c>
      <c r="G77" s="87">
        <f>INDEX(AffinityRel[AffinityWeak],MATCH(F77,AffinityRel[Affinity],0))</f>
        <v>4</v>
      </c>
      <c r="H77" s="203">
        <v>2002</v>
      </c>
      <c r="I77" s="87">
        <f t="shared" si="11"/>
        <v>1</v>
      </c>
      <c r="J77" t="s">
        <v>1062</v>
      </c>
      <c r="K77" s="95" t="str">
        <f t="shared" si="12"/>
        <v/>
      </c>
      <c r="M77" s="95" t="str">
        <f t="shared" si="13"/>
        <v/>
      </c>
      <c r="O77" s="95" t="str">
        <f t="shared" si="14"/>
        <v/>
      </c>
      <c r="Q77" s="95" t="str">
        <f t="shared" si="15"/>
        <v/>
      </c>
    </row>
    <row r="78" spans="1:17">
      <c r="A78" s="96" t="s">
        <v>1063</v>
      </c>
      <c r="B78" s="89" t="str">
        <f t="shared" si="10"/>
        <v>b1077</v>
      </c>
      <c r="C78" s="90" t="str">
        <f>INDEX(Formation[Name],MATCH('Enemy Waves -- Boss'!I78,Formation['# enemies],0))</f>
        <v>1S</v>
      </c>
      <c r="D78" s="91"/>
      <c r="E78">
        <v>3</v>
      </c>
      <c r="F78" s="7">
        <v>5</v>
      </c>
      <c r="G78" s="87">
        <f>INDEX(AffinityRel[AffinityWeak],MATCH(F78,AffinityRel[Affinity],0))</f>
        <v>4</v>
      </c>
      <c r="H78" s="203">
        <v>3111</v>
      </c>
      <c r="I78" s="87">
        <f t="shared" si="11"/>
        <v>1</v>
      </c>
      <c r="J78" t="s">
        <v>1063</v>
      </c>
      <c r="K78" s="95" t="str">
        <f t="shared" si="12"/>
        <v/>
      </c>
      <c r="M78" s="95" t="str">
        <f t="shared" si="13"/>
        <v/>
      </c>
      <c r="O78" s="95" t="str">
        <f t="shared" si="14"/>
        <v/>
      </c>
      <c r="Q78" s="95" t="str">
        <f t="shared" si="15"/>
        <v/>
      </c>
    </row>
    <row r="79" spans="1:17">
      <c r="A79" s="96" t="s">
        <v>1064</v>
      </c>
      <c r="B79" s="89" t="str">
        <f t="shared" si="10"/>
        <v>b1078</v>
      </c>
      <c r="C79" s="90" t="str">
        <f>INDEX(Formation[Name],MATCH('Enemy Waves -- Boss'!I79,Formation['# enemies],0))</f>
        <v>1S</v>
      </c>
      <c r="D79" s="91"/>
      <c r="E79">
        <v>3</v>
      </c>
      <c r="F79" s="7">
        <v>5</v>
      </c>
      <c r="G79" s="87">
        <f>INDEX(AffinityRel[AffinityWeak],MATCH(F79,AffinityRel[Affinity],0))</f>
        <v>4</v>
      </c>
      <c r="H79" s="203">
        <v>2002</v>
      </c>
      <c r="I79" s="87">
        <f t="shared" si="11"/>
        <v>1</v>
      </c>
      <c r="J79" t="s">
        <v>1064</v>
      </c>
      <c r="K79" s="95" t="str">
        <f t="shared" si="12"/>
        <v/>
      </c>
      <c r="M79" s="95" t="str">
        <f t="shared" si="13"/>
        <v/>
      </c>
      <c r="O79" s="95" t="str">
        <f t="shared" si="14"/>
        <v/>
      </c>
      <c r="Q79" s="95" t="str">
        <f t="shared" si="15"/>
        <v/>
      </c>
    </row>
    <row r="80" spans="1:17">
      <c r="A80" s="96" t="s">
        <v>1065</v>
      </c>
      <c r="B80" s="89" t="str">
        <f t="shared" si="10"/>
        <v>b1079</v>
      </c>
      <c r="C80" s="90" t="str">
        <f>INDEX(Formation[Name],MATCH('Enemy Waves -- Boss'!I80,Formation['# enemies],0))</f>
        <v>1S</v>
      </c>
      <c r="D80" s="91"/>
      <c r="E80">
        <v>3</v>
      </c>
      <c r="F80" s="7">
        <v>1</v>
      </c>
      <c r="G80" s="87">
        <f>INDEX(AffinityRel[AffinityWeak],MATCH(F80,AffinityRel[Affinity],0))</f>
        <v>2</v>
      </c>
      <c r="H80" s="203">
        <v>5230</v>
      </c>
      <c r="I80" s="87">
        <f t="shared" si="11"/>
        <v>1</v>
      </c>
      <c r="J80" t="s">
        <v>1065</v>
      </c>
      <c r="K80" s="95" t="str">
        <f t="shared" si="12"/>
        <v/>
      </c>
      <c r="M80" s="95" t="str">
        <f t="shared" si="13"/>
        <v/>
      </c>
      <c r="O80" s="95" t="str">
        <f t="shared" si="14"/>
        <v/>
      </c>
      <c r="Q80" s="95" t="str">
        <f t="shared" si="15"/>
        <v/>
      </c>
    </row>
    <row r="81" spans="1:29">
      <c r="A81" s="96" t="s">
        <v>1066</v>
      </c>
      <c r="B81" s="89" t="str">
        <f t="shared" si="10"/>
        <v>b1080</v>
      </c>
      <c r="C81" s="90" t="str">
        <f>INDEX(Formation[Name],MATCH('Enemy Waves -- Boss'!I81,Formation['# enemies],0))</f>
        <v>1S</v>
      </c>
      <c r="D81" s="91"/>
      <c r="E81">
        <v>3</v>
      </c>
      <c r="F81" s="7">
        <v>1</v>
      </c>
      <c r="G81" s="87">
        <f>INDEX(AffinityRel[AffinityWeak],MATCH(F81,AffinityRel[Affinity],0))</f>
        <v>2</v>
      </c>
      <c r="H81" s="203">
        <v>4400</v>
      </c>
      <c r="I81" s="87">
        <f t="shared" si="11"/>
        <v>1</v>
      </c>
      <c r="J81" t="s">
        <v>1066</v>
      </c>
      <c r="K81" s="95" t="str">
        <f t="shared" si="12"/>
        <v/>
      </c>
      <c r="M81" s="95" t="str">
        <f t="shared" si="13"/>
        <v/>
      </c>
      <c r="O81" s="95" t="str">
        <f t="shared" si="14"/>
        <v/>
      </c>
      <c r="Q81" s="95" t="str">
        <f t="shared" si="15"/>
        <v/>
      </c>
    </row>
    <row r="82" spans="1:29">
      <c r="A82" s="96" t="s">
        <v>1067</v>
      </c>
      <c r="B82" s="89" t="str">
        <f t="shared" si="10"/>
        <v>b1081</v>
      </c>
      <c r="C82" s="90" t="str">
        <f>INDEX(Formation[Name],MATCH('Enemy Waves -- Boss'!I82,Formation['# enemies],0))</f>
        <v>1S</v>
      </c>
      <c r="D82" s="91"/>
      <c r="E82">
        <v>3</v>
      </c>
      <c r="F82" s="7">
        <v>1</v>
      </c>
      <c r="G82" s="87">
        <f>INDEX(AffinityRel[AffinityWeak],MATCH(F82,AffinityRel[Affinity],0))</f>
        <v>2</v>
      </c>
      <c r="H82" s="203">
        <v>5023</v>
      </c>
      <c r="I82" s="87">
        <f t="shared" si="11"/>
        <v>1</v>
      </c>
      <c r="J82" t="s">
        <v>1067</v>
      </c>
      <c r="K82" s="95" t="str">
        <f t="shared" si="12"/>
        <v/>
      </c>
      <c r="M82" s="95" t="str">
        <f t="shared" si="13"/>
        <v/>
      </c>
      <c r="O82" s="95" t="str">
        <f t="shared" si="14"/>
        <v/>
      </c>
      <c r="Q82" s="95" t="str">
        <f t="shared" si="15"/>
        <v/>
      </c>
    </row>
    <row r="83" spans="1:29">
      <c r="A83" s="96" t="s">
        <v>1068</v>
      </c>
      <c r="B83" s="89" t="str">
        <f t="shared" si="10"/>
        <v>b1082</v>
      </c>
      <c r="C83" s="90" t="str">
        <f>INDEX(Formation[Name],MATCH('Enemy Waves -- Boss'!I83,Formation['# enemies],0))</f>
        <v>1S</v>
      </c>
      <c r="D83" s="91"/>
      <c r="E83">
        <v>3</v>
      </c>
      <c r="F83" s="7">
        <v>1</v>
      </c>
      <c r="G83" s="87">
        <f>INDEX(AffinityRel[AffinityWeak],MATCH(F83,AffinityRel[Affinity],0))</f>
        <v>2</v>
      </c>
      <c r="H83" s="203">
        <v>2020</v>
      </c>
      <c r="I83" s="87">
        <f t="shared" si="11"/>
        <v>1</v>
      </c>
      <c r="J83" t="s">
        <v>1068</v>
      </c>
      <c r="K83" s="95" t="str">
        <f t="shared" si="12"/>
        <v/>
      </c>
      <c r="M83" s="95" t="str">
        <f t="shared" si="13"/>
        <v/>
      </c>
      <c r="O83" s="95" t="str">
        <f t="shared" si="14"/>
        <v/>
      </c>
      <c r="Q83" s="95" t="str">
        <f t="shared" si="15"/>
        <v/>
      </c>
    </row>
    <row r="84" spans="1:29">
      <c r="A84" s="96" t="s">
        <v>1069</v>
      </c>
      <c r="B84" s="89" t="str">
        <f t="shared" si="10"/>
        <v>b1083</v>
      </c>
      <c r="C84" s="90" t="str">
        <f>INDEX(Formation[Name],MATCH('Enemy Waves -- Boss'!I84,Formation['# enemies],0))</f>
        <v>1S</v>
      </c>
      <c r="D84" s="91"/>
      <c r="E84">
        <v>3</v>
      </c>
      <c r="F84" s="7">
        <v>2</v>
      </c>
      <c r="G84" s="87">
        <f>INDEX(AffinityRel[AffinityWeak],MATCH(F84,AffinityRel[Affinity],0))</f>
        <v>3</v>
      </c>
      <c r="H84" s="203">
        <v>3111</v>
      </c>
      <c r="I84" s="87">
        <f t="shared" si="11"/>
        <v>1</v>
      </c>
      <c r="J84" t="s">
        <v>1069</v>
      </c>
      <c r="K84" s="95" t="str">
        <f t="shared" si="12"/>
        <v/>
      </c>
      <c r="M84" s="95" t="str">
        <f t="shared" si="13"/>
        <v/>
      </c>
      <c r="O84" s="95" t="str">
        <f t="shared" si="14"/>
        <v/>
      </c>
      <c r="Q84" s="95" t="str">
        <f t="shared" si="15"/>
        <v/>
      </c>
    </row>
    <row r="85" spans="1:29">
      <c r="A85" s="96" t="s">
        <v>1070</v>
      </c>
      <c r="B85" s="89" t="str">
        <f t="shared" si="10"/>
        <v>b1084</v>
      </c>
      <c r="C85" s="90" t="str">
        <f>INDEX(Formation[Name],MATCH('Enemy Waves -- Boss'!I85,Formation['# enemies],0))</f>
        <v>1S</v>
      </c>
      <c r="D85" s="91"/>
      <c r="E85">
        <v>3</v>
      </c>
      <c r="F85" s="7">
        <v>2</v>
      </c>
      <c r="G85" s="87">
        <f>INDEX(AffinityRel[AffinityWeak],MATCH(F85,AffinityRel[Affinity],0))</f>
        <v>3</v>
      </c>
      <c r="H85" s="203">
        <v>5500</v>
      </c>
      <c r="I85" s="87">
        <f t="shared" si="11"/>
        <v>1</v>
      </c>
      <c r="J85" t="s">
        <v>1070</v>
      </c>
      <c r="K85" s="95" t="str">
        <f t="shared" si="12"/>
        <v/>
      </c>
      <c r="M85" s="95" t="str">
        <f t="shared" si="13"/>
        <v/>
      </c>
      <c r="O85" s="95" t="str">
        <f t="shared" si="14"/>
        <v/>
      </c>
      <c r="Q85" s="95" t="str">
        <f t="shared" si="15"/>
        <v/>
      </c>
    </row>
    <row r="86" spans="1:29">
      <c r="A86" s="96" t="s">
        <v>1071</v>
      </c>
      <c r="B86" s="89" t="str">
        <f t="shared" si="10"/>
        <v>b1085</v>
      </c>
      <c r="C86" s="90" t="str">
        <f>INDEX(Formation[Name],MATCH('Enemy Waves -- Boss'!I86,Formation['# enemies],0))</f>
        <v>1S</v>
      </c>
      <c r="D86" s="91"/>
      <c r="E86">
        <v>3</v>
      </c>
      <c r="F86" s="7">
        <v>2</v>
      </c>
      <c r="G86" s="87">
        <f>INDEX(AffinityRel[AffinityWeak],MATCH(F86,AffinityRel[Affinity],0))</f>
        <v>3</v>
      </c>
      <c r="H86" s="203">
        <v>2020</v>
      </c>
      <c r="I86" s="87">
        <f t="shared" si="11"/>
        <v>1</v>
      </c>
      <c r="J86" t="s">
        <v>1071</v>
      </c>
      <c r="K86" s="95" t="str">
        <f t="shared" si="12"/>
        <v/>
      </c>
      <c r="M86" s="95" t="str">
        <f t="shared" si="13"/>
        <v/>
      </c>
      <c r="O86" s="95" t="str">
        <f t="shared" si="14"/>
        <v/>
      </c>
      <c r="Q86" s="95" t="str">
        <f t="shared" si="15"/>
        <v/>
      </c>
    </row>
    <row r="87" spans="1:29">
      <c r="A87" s="96" t="s">
        <v>1072</v>
      </c>
      <c r="B87" s="89" t="str">
        <f t="shared" si="10"/>
        <v>b1086</v>
      </c>
      <c r="C87" s="90" t="str">
        <f>INDEX(Formation[Name],MATCH('Enemy Waves -- Boss'!I87,Formation['# enemies],0))</f>
        <v>1S</v>
      </c>
      <c r="D87" s="91"/>
      <c r="E87">
        <v>3</v>
      </c>
      <c r="F87" s="7">
        <v>2</v>
      </c>
      <c r="G87" s="87">
        <f>INDEX(AffinityRel[AffinityWeak],MATCH(F87,AffinityRel[Affinity],0))</f>
        <v>3</v>
      </c>
      <c r="H87" s="203">
        <v>3030</v>
      </c>
      <c r="I87" s="87">
        <f t="shared" si="11"/>
        <v>1</v>
      </c>
      <c r="J87" t="s">
        <v>1072</v>
      </c>
      <c r="K87" s="95" t="str">
        <f t="shared" si="12"/>
        <v/>
      </c>
      <c r="M87" s="95" t="str">
        <f t="shared" si="13"/>
        <v/>
      </c>
      <c r="O87" s="95" t="str">
        <f t="shared" si="14"/>
        <v/>
      </c>
      <c r="Q87" s="95" t="str">
        <f t="shared" si="15"/>
        <v/>
      </c>
    </row>
    <row r="88" spans="1:29">
      <c r="A88" s="96" t="s">
        <v>1073</v>
      </c>
      <c r="B88" s="89" t="str">
        <f t="shared" si="10"/>
        <v>b1087</v>
      </c>
      <c r="C88" s="90" t="str">
        <f>INDEX(Formation[Name],MATCH('Enemy Waves -- Boss'!I88,Formation['# enemies],0))</f>
        <v>1S</v>
      </c>
      <c r="D88" s="91"/>
      <c r="E88">
        <v>3</v>
      </c>
      <c r="F88" s="7">
        <v>4</v>
      </c>
      <c r="G88" s="87">
        <f>INDEX(AffinityRel[AffinityWeak],MATCH(F88,AffinityRel[Affinity],0))</f>
        <v>5</v>
      </c>
      <c r="H88" s="203">
        <v>4112</v>
      </c>
      <c r="I88" s="87">
        <f t="shared" si="11"/>
        <v>1</v>
      </c>
      <c r="J88" t="s">
        <v>1073</v>
      </c>
      <c r="K88" s="95" t="str">
        <f t="shared" si="12"/>
        <v/>
      </c>
      <c r="M88" s="95" t="str">
        <f t="shared" si="13"/>
        <v/>
      </c>
      <c r="O88" s="95" t="str">
        <f t="shared" si="14"/>
        <v/>
      </c>
      <c r="Q88" s="95" t="str">
        <f t="shared" si="15"/>
        <v/>
      </c>
    </row>
    <row r="89" spans="1:29">
      <c r="A89" s="96" t="s">
        <v>1074</v>
      </c>
      <c r="B89" s="89" t="str">
        <f t="shared" si="10"/>
        <v>b1088</v>
      </c>
      <c r="C89" s="90" t="str">
        <f>INDEX(Formation[Name],MATCH('Enemy Waves -- Boss'!I89,Formation['# enemies],0))</f>
        <v>1S</v>
      </c>
      <c r="D89" s="91"/>
      <c r="E89">
        <v>3</v>
      </c>
      <c r="F89" s="7">
        <v>4</v>
      </c>
      <c r="G89" s="87">
        <f>INDEX(AffinityRel[AffinityWeak],MATCH(F89,AffinityRel[Affinity],0))</f>
        <v>5</v>
      </c>
      <c r="H89" s="203">
        <v>4202</v>
      </c>
      <c r="I89" s="87">
        <f t="shared" si="11"/>
        <v>1</v>
      </c>
      <c r="J89" t="s">
        <v>1074</v>
      </c>
      <c r="K89" s="95" t="str">
        <f t="shared" si="12"/>
        <v/>
      </c>
      <c r="M89" s="95" t="str">
        <f t="shared" si="13"/>
        <v/>
      </c>
      <c r="O89" s="95" t="str">
        <f t="shared" si="14"/>
        <v/>
      </c>
      <c r="Q89" s="95" t="str">
        <f t="shared" si="15"/>
        <v/>
      </c>
    </row>
    <row r="90" spans="1:29">
      <c r="A90" s="96" t="s">
        <v>1075</v>
      </c>
      <c r="B90" s="89" t="str">
        <f t="shared" si="10"/>
        <v>b1089</v>
      </c>
      <c r="C90" s="90" t="str">
        <f>INDEX(Formation[Name],MATCH('Enemy Waves -- Boss'!I90,Formation['# enemies],0))</f>
        <v>1S</v>
      </c>
      <c r="D90" s="91"/>
      <c r="E90">
        <v>3</v>
      </c>
      <c r="F90" s="7">
        <v>4</v>
      </c>
      <c r="G90" s="87">
        <f>INDEX(AffinityRel[AffinityWeak],MATCH(F90,AffinityRel[Affinity],0))</f>
        <v>5</v>
      </c>
      <c r="H90" s="203">
        <v>2200</v>
      </c>
      <c r="I90" s="87">
        <f t="shared" si="11"/>
        <v>1</v>
      </c>
      <c r="J90" t="s">
        <v>1075</v>
      </c>
      <c r="K90" s="95" t="str">
        <f t="shared" si="12"/>
        <v/>
      </c>
      <c r="M90" s="95" t="str">
        <f t="shared" si="13"/>
        <v/>
      </c>
      <c r="O90" s="95" t="str">
        <f t="shared" si="14"/>
        <v/>
      </c>
      <c r="Q90" s="95" t="str">
        <f t="shared" si="15"/>
        <v/>
      </c>
    </row>
    <row r="91" spans="1:29">
      <c r="A91" s="96" t="s">
        <v>1076</v>
      </c>
      <c r="B91" s="89" t="str">
        <f t="shared" si="10"/>
        <v>b1090</v>
      </c>
      <c r="C91" s="90" t="str">
        <f>INDEX(Formation[Name],MATCH('Enemy Waves -- Boss'!I91,Formation['# enemies],0))</f>
        <v>1S</v>
      </c>
      <c r="D91" s="91"/>
      <c r="E91">
        <v>3</v>
      </c>
      <c r="F91" s="7">
        <v>4</v>
      </c>
      <c r="G91" s="87">
        <f>INDEX(AffinityRel[AffinityWeak],MATCH(F91,AffinityRel[Affinity],0))</f>
        <v>5</v>
      </c>
      <c r="H91" s="203">
        <v>3300</v>
      </c>
      <c r="I91" s="87">
        <f t="shared" si="11"/>
        <v>1</v>
      </c>
      <c r="J91" t="s">
        <v>1076</v>
      </c>
      <c r="K91" s="95" t="str">
        <f t="shared" si="12"/>
        <v/>
      </c>
      <c r="M91" s="95" t="str">
        <f t="shared" si="13"/>
        <v/>
      </c>
      <c r="O91" s="95" t="str">
        <f t="shared" si="14"/>
        <v/>
      </c>
      <c r="Q91" s="95" t="str">
        <f t="shared" si="15"/>
        <v/>
      </c>
    </row>
    <row r="92" spans="1:29">
      <c r="A92" s="96" t="s">
        <v>1077</v>
      </c>
      <c r="B92" s="89" t="str">
        <f t="shared" ref="B92:B111" si="16">CONCATENATE(J92,K92,L92,M92,N92,O92,P92,Q92,R92)</f>
        <v>b1091_1, b1091_2</v>
      </c>
      <c r="C92" s="90" t="str">
        <f>INDEX(Formation[Name],MATCH('Enemy Waves -- Boss'!I92,Formation['# enemies],0))</f>
        <v>2SS</v>
      </c>
      <c r="D92" s="91"/>
      <c r="E92">
        <v>3</v>
      </c>
      <c r="F92" s="7">
        <v>5</v>
      </c>
      <c r="G92" s="87">
        <f>INDEX(AffinityRel[AffinityWeak],MATCH(F92,AffinityRel[Affinity],0))</f>
        <v>4</v>
      </c>
      <c r="H92" s="203">
        <v>5212</v>
      </c>
      <c r="I92" s="87">
        <f t="shared" ref="I92:I111" si="17">COUNTIF(J92:R92,", ")+1</f>
        <v>2</v>
      </c>
      <c r="J92" t="s">
        <v>1164</v>
      </c>
      <c r="K92" s="95" t="str">
        <f t="shared" si="12"/>
        <v xml:space="preserve">, </v>
      </c>
      <c r="L92" t="s">
        <v>1184</v>
      </c>
      <c r="M92" s="95" t="str">
        <f t="shared" si="13"/>
        <v/>
      </c>
      <c r="N92" t="s">
        <v>242</v>
      </c>
      <c r="O92" s="95" t="str">
        <f t="shared" si="14"/>
        <v/>
      </c>
      <c r="P92" t="str">
        <f t="shared" ref="P92:P111" si="18">IF(LEN(AE92)&gt;2,$A92&amp;"_"&amp;1,"")</f>
        <v/>
      </c>
      <c r="Q92" s="95" t="str">
        <f t="shared" si="15"/>
        <v/>
      </c>
      <c r="W92" s="21"/>
      <c r="X92" s="207"/>
      <c r="Y92" s="21"/>
      <c r="Z92" s="207"/>
      <c r="AA92" s="21"/>
      <c r="AB92" s="207"/>
      <c r="AC92" s="207"/>
    </row>
    <row r="93" spans="1:29">
      <c r="A93" s="96" t="s">
        <v>1078</v>
      </c>
      <c r="B93" s="89" t="str">
        <f t="shared" si="16"/>
        <v>b1092_1, b1092_2</v>
      </c>
      <c r="C93" s="90" t="str">
        <f>INDEX(Formation[Name],MATCH('Enemy Waves -- Boss'!I93,Formation['# enemies],0))</f>
        <v>2SS</v>
      </c>
      <c r="D93" s="91"/>
      <c r="E93">
        <v>3</v>
      </c>
      <c r="F93" s="7">
        <v>5</v>
      </c>
      <c r="G93" s="87">
        <f>INDEX(AffinityRel[AffinityWeak],MATCH(F93,AffinityRel[Affinity],0))</f>
        <v>4</v>
      </c>
      <c r="H93" s="203">
        <v>5500</v>
      </c>
      <c r="I93" s="87">
        <f t="shared" si="17"/>
        <v>2</v>
      </c>
      <c r="J93" t="s">
        <v>1165</v>
      </c>
      <c r="K93" s="95" t="str">
        <f t="shared" si="12"/>
        <v xml:space="preserve">, </v>
      </c>
      <c r="L93" t="s">
        <v>1185</v>
      </c>
      <c r="M93" s="95" t="str">
        <f t="shared" si="13"/>
        <v/>
      </c>
      <c r="N93" t="s">
        <v>242</v>
      </c>
      <c r="O93" s="95" t="str">
        <f t="shared" si="14"/>
        <v/>
      </c>
      <c r="P93" t="str">
        <f t="shared" si="18"/>
        <v/>
      </c>
      <c r="Q93" s="95" t="str">
        <f t="shared" si="15"/>
        <v/>
      </c>
      <c r="W93" s="21"/>
      <c r="X93" s="207"/>
      <c r="Y93" s="21"/>
      <c r="Z93" s="207"/>
      <c r="AA93" s="21"/>
      <c r="AB93" s="207"/>
      <c r="AC93" s="207"/>
    </row>
    <row r="94" spans="1:29">
      <c r="A94" s="96" t="s">
        <v>1079</v>
      </c>
      <c r="B94" s="89" t="str">
        <f t="shared" si="16"/>
        <v>b1093_1, b1093_2</v>
      </c>
      <c r="C94" s="90" t="str">
        <f>INDEX(Formation[Name],MATCH('Enemy Waves -- Boss'!I94,Formation['# enemies],0))</f>
        <v>2SS</v>
      </c>
      <c r="D94" s="91"/>
      <c r="E94">
        <v>3</v>
      </c>
      <c r="F94" s="7">
        <v>5</v>
      </c>
      <c r="G94" s="87">
        <f>INDEX(AffinityRel[AffinityWeak],MATCH(F94,AffinityRel[Affinity],0))</f>
        <v>4</v>
      </c>
      <c r="H94" s="203">
        <v>4004</v>
      </c>
      <c r="I94" s="87">
        <f t="shared" si="17"/>
        <v>2</v>
      </c>
      <c r="J94" t="s">
        <v>1166</v>
      </c>
      <c r="K94" s="95" t="str">
        <f t="shared" si="12"/>
        <v xml:space="preserve">, </v>
      </c>
      <c r="L94" t="s">
        <v>1186</v>
      </c>
      <c r="M94" s="95" t="str">
        <f t="shared" si="13"/>
        <v/>
      </c>
      <c r="N94" t="s">
        <v>242</v>
      </c>
      <c r="O94" s="95" t="str">
        <f t="shared" si="14"/>
        <v/>
      </c>
      <c r="P94" t="str">
        <f t="shared" si="18"/>
        <v/>
      </c>
      <c r="Q94" s="95" t="str">
        <f t="shared" si="15"/>
        <v/>
      </c>
      <c r="W94" s="208"/>
      <c r="X94" s="207"/>
      <c r="Y94" s="208"/>
      <c r="Z94" s="207"/>
      <c r="AA94" s="21"/>
      <c r="AB94" s="207"/>
      <c r="AC94" s="207"/>
    </row>
    <row r="95" spans="1:29">
      <c r="A95" s="96" t="s">
        <v>1080</v>
      </c>
      <c r="B95" s="89" t="str">
        <f t="shared" si="16"/>
        <v>b1094_1, b1094_2</v>
      </c>
      <c r="C95" s="90" t="str">
        <f>INDEX(Formation[Name],MATCH('Enemy Waves -- Boss'!I95,Formation['# enemies],0))</f>
        <v>2SS</v>
      </c>
      <c r="D95" s="91"/>
      <c r="E95">
        <v>3</v>
      </c>
      <c r="F95" s="7">
        <v>5</v>
      </c>
      <c r="G95" s="87">
        <f>INDEX(AffinityRel[AffinityWeak],MATCH(F95,AffinityRel[Affinity],0))</f>
        <v>4</v>
      </c>
      <c r="H95" s="203">
        <v>2110</v>
      </c>
      <c r="I95" s="87">
        <f t="shared" si="17"/>
        <v>2</v>
      </c>
      <c r="J95" t="s">
        <v>1167</v>
      </c>
      <c r="K95" s="95" t="str">
        <f t="shared" si="12"/>
        <v xml:space="preserve">, </v>
      </c>
      <c r="L95" t="s">
        <v>1187</v>
      </c>
      <c r="M95" s="95" t="str">
        <f t="shared" si="13"/>
        <v/>
      </c>
      <c r="N95" t="s">
        <v>242</v>
      </c>
      <c r="O95" s="95" t="str">
        <f t="shared" si="14"/>
        <v/>
      </c>
      <c r="P95" t="str">
        <f t="shared" si="18"/>
        <v/>
      </c>
      <c r="Q95" s="95" t="str">
        <f t="shared" si="15"/>
        <v/>
      </c>
      <c r="W95" s="208"/>
      <c r="X95" s="207"/>
      <c r="Y95" s="208"/>
      <c r="Z95" s="207"/>
      <c r="AA95" s="21"/>
      <c r="AB95" s="207"/>
      <c r="AC95" s="207"/>
    </row>
    <row r="96" spans="1:29">
      <c r="A96" s="96" t="s">
        <v>1081</v>
      </c>
      <c r="B96" s="89" t="str">
        <f t="shared" si="16"/>
        <v>b1095_1, b1095_2, b1095_3</v>
      </c>
      <c r="C96" s="90" t="str">
        <f>INDEX(Formation[Name],MATCH('Enemy Waves -- Boss'!I96,Formation['# enemies],0))</f>
        <v>3SSS</v>
      </c>
      <c r="D96" s="91"/>
      <c r="E96">
        <v>3</v>
      </c>
      <c r="F96" s="7">
        <v>1</v>
      </c>
      <c r="G96" s="87">
        <f>INDEX(AffinityRel[AffinityWeak],MATCH(F96,AffinityRel[Affinity],0))</f>
        <v>2</v>
      </c>
      <c r="H96" s="203">
        <v>4202</v>
      </c>
      <c r="I96" s="87">
        <f t="shared" si="17"/>
        <v>3</v>
      </c>
      <c r="J96" t="s">
        <v>1168</v>
      </c>
      <c r="K96" s="95" t="str">
        <f t="shared" si="12"/>
        <v xml:space="preserve">, </v>
      </c>
      <c r="L96" t="s">
        <v>1188</v>
      </c>
      <c r="M96" s="95" t="str">
        <f t="shared" si="13"/>
        <v xml:space="preserve">, </v>
      </c>
      <c r="N96" t="s">
        <v>1201</v>
      </c>
      <c r="O96" s="95" t="str">
        <f t="shared" si="14"/>
        <v/>
      </c>
      <c r="P96" t="str">
        <f t="shared" si="18"/>
        <v/>
      </c>
      <c r="Q96" s="95" t="str">
        <f t="shared" si="15"/>
        <v/>
      </c>
      <c r="W96" s="208"/>
      <c r="X96" s="207"/>
      <c r="Y96" s="208"/>
      <c r="Z96" s="207"/>
      <c r="AA96" s="208"/>
      <c r="AB96" s="207"/>
      <c r="AC96" s="207"/>
    </row>
    <row r="97" spans="1:29">
      <c r="A97" s="96" t="s">
        <v>1082</v>
      </c>
      <c r="B97" s="89" t="str">
        <f t="shared" si="16"/>
        <v>b1096_1, b1096_2</v>
      </c>
      <c r="C97" s="90" t="str">
        <f>INDEX(Formation[Name],MATCH('Enemy Waves -- Boss'!I97,Formation['# enemies],0))</f>
        <v>2SS</v>
      </c>
      <c r="D97" s="91"/>
      <c r="E97">
        <v>3</v>
      </c>
      <c r="F97" s="7">
        <v>1</v>
      </c>
      <c r="G97" s="87">
        <f>INDEX(AffinityRel[AffinityWeak],MATCH(F97,AffinityRel[Affinity],0))</f>
        <v>2</v>
      </c>
      <c r="H97" s="203">
        <v>3003</v>
      </c>
      <c r="I97" s="87">
        <f t="shared" si="17"/>
        <v>2</v>
      </c>
      <c r="J97" t="s">
        <v>1169</v>
      </c>
      <c r="K97" s="95" t="str">
        <f t="shared" si="12"/>
        <v xml:space="preserve">, </v>
      </c>
      <c r="L97" t="s">
        <v>1189</v>
      </c>
      <c r="M97" s="95" t="str">
        <f t="shared" si="13"/>
        <v/>
      </c>
      <c r="N97" t="s">
        <v>242</v>
      </c>
      <c r="O97" s="95" t="str">
        <f t="shared" si="14"/>
        <v/>
      </c>
      <c r="P97" t="str">
        <f t="shared" si="18"/>
        <v/>
      </c>
      <c r="Q97" s="95" t="str">
        <f t="shared" si="15"/>
        <v/>
      </c>
      <c r="W97" s="208"/>
      <c r="X97" s="207"/>
      <c r="Y97" s="208"/>
      <c r="Z97" s="207"/>
      <c r="AA97" s="21"/>
      <c r="AB97" s="207"/>
      <c r="AC97" s="207"/>
    </row>
    <row r="98" spans="1:29">
      <c r="A98" s="96" t="s">
        <v>1083</v>
      </c>
      <c r="B98" s="89" t="str">
        <f t="shared" si="16"/>
        <v>b1097_1, b1097_2</v>
      </c>
      <c r="C98" s="90" t="str">
        <f>INDEX(Formation[Name],MATCH('Enemy Waves -- Boss'!I98,Formation['# enemies],0))</f>
        <v>2SS</v>
      </c>
      <c r="D98" s="91"/>
      <c r="E98">
        <v>3</v>
      </c>
      <c r="F98" s="7">
        <v>1</v>
      </c>
      <c r="G98" s="87">
        <f>INDEX(AffinityRel[AffinityWeak],MATCH(F98,AffinityRel[Affinity],0))</f>
        <v>2</v>
      </c>
      <c r="H98" s="203">
        <v>4130</v>
      </c>
      <c r="I98" s="87">
        <f t="shared" si="17"/>
        <v>2</v>
      </c>
      <c r="J98" t="s">
        <v>1170</v>
      </c>
      <c r="K98" s="95" t="str">
        <f t="shared" si="12"/>
        <v xml:space="preserve">, </v>
      </c>
      <c r="L98" t="s">
        <v>1190</v>
      </c>
      <c r="M98" s="95" t="str">
        <f t="shared" si="13"/>
        <v/>
      </c>
      <c r="N98"/>
      <c r="O98" s="95" t="str">
        <f t="shared" si="14"/>
        <v/>
      </c>
      <c r="P98" t="str">
        <f t="shared" si="18"/>
        <v/>
      </c>
      <c r="Q98" s="95" t="str">
        <f t="shared" si="15"/>
        <v/>
      </c>
      <c r="W98" s="208"/>
      <c r="X98" s="207"/>
      <c r="Y98" s="208"/>
      <c r="Z98" s="207"/>
      <c r="AA98" s="208"/>
      <c r="AB98" s="207"/>
      <c r="AC98" s="207"/>
    </row>
    <row r="99" spans="1:29">
      <c r="A99" s="96" t="s">
        <v>1084</v>
      </c>
      <c r="B99" s="89" t="str">
        <f t="shared" si="16"/>
        <v>b1098_1</v>
      </c>
      <c r="C99" s="90" t="str">
        <f>INDEX(Formation[Name],MATCH('Enemy Waves -- Boss'!I99,Formation['# enemies],0))</f>
        <v>1S</v>
      </c>
      <c r="D99" s="91"/>
      <c r="E99">
        <v>3</v>
      </c>
      <c r="F99" s="7">
        <v>1</v>
      </c>
      <c r="G99" s="87">
        <f>INDEX(AffinityRel[AffinityWeak],MATCH(F99,AffinityRel[Affinity],0))</f>
        <v>2</v>
      </c>
      <c r="H99" s="203">
        <v>5203</v>
      </c>
      <c r="I99" s="87">
        <f t="shared" si="17"/>
        <v>1</v>
      </c>
      <c r="J99" t="s">
        <v>1171</v>
      </c>
      <c r="K99" s="95" t="str">
        <f t="shared" si="12"/>
        <v/>
      </c>
      <c r="L99" t="s">
        <v>242</v>
      </c>
      <c r="M99" s="95" t="str">
        <f t="shared" si="13"/>
        <v/>
      </c>
      <c r="N99" t="s">
        <v>242</v>
      </c>
      <c r="O99" s="95" t="str">
        <f t="shared" si="14"/>
        <v/>
      </c>
      <c r="P99" t="str">
        <f t="shared" si="18"/>
        <v/>
      </c>
      <c r="Q99" s="95" t="str">
        <f t="shared" si="15"/>
        <v/>
      </c>
      <c r="V99" s="15"/>
      <c r="W99" s="208"/>
      <c r="X99" s="207"/>
      <c r="Y99" s="21"/>
      <c r="Z99" s="207"/>
      <c r="AA99" s="21"/>
      <c r="AB99" s="207"/>
      <c r="AC99" s="207"/>
    </row>
    <row r="100" spans="1:29">
      <c r="A100" s="96" t="s">
        <v>1085</v>
      </c>
      <c r="B100" s="89" t="str">
        <f t="shared" si="16"/>
        <v>b1099_1, b1099_2</v>
      </c>
      <c r="C100" s="90" t="str">
        <f>INDEX(Formation[Name],MATCH('Enemy Waves -- Boss'!I100,Formation['# enemies],0))</f>
        <v>2SS</v>
      </c>
      <c r="D100" s="91"/>
      <c r="E100">
        <v>3</v>
      </c>
      <c r="F100" s="7">
        <v>2</v>
      </c>
      <c r="G100" s="87">
        <f>INDEX(AffinityRel[AffinityWeak],MATCH(F100,AffinityRel[Affinity],0))</f>
        <v>3</v>
      </c>
      <c r="H100" s="203">
        <v>3003</v>
      </c>
      <c r="I100" s="87">
        <f t="shared" si="17"/>
        <v>2</v>
      </c>
      <c r="J100" t="s">
        <v>1172</v>
      </c>
      <c r="K100" s="95" t="str">
        <f t="shared" si="12"/>
        <v xml:space="preserve">, </v>
      </c>
      <c r="L100" t="s">
        <v>1191</v>
      </c>
      <c r="M100" s="95" t="str">
        <f t="shared" si="13"/>
        <v/>
      </c>
      <c r="N100" t="s">
        <v>242</v>
      </c>
      <c r="O100" s="95" t="str">
        <f t="shared" si="14"/>
        <v/>
      </c>
      <c r="P100" t="str">
        <f t="shared" si="18"/>
        <v/>
      </c>
      <c r="Q100" s="95" t="str">
        <f t="shared" si="15"/>
        <v/>
      </c>
      <c r="W100" s="21"/>
      <c r="X100" s="207"/>
      <c r="Y100" s="21"/>
      <c r="Z100" s="207"/>
      <c r="AA100" s="21"/>
      <c r="AB100" s="207"/>
      <c r="AC100" s="207"/>
    </row>
    <row r="101" spans="1:29">
      <c r="A101" s="96" t="s">
        <v>1086</v>
      </c>
      <c r="B101" s="89" t="str">
        <f t="shared" si="16"/>
        <v>b1100_1, b1100_2</v>
      </c>
      <c r="C101" s="90" t="str">
        <f>INDEX(Formation[Name],MATCH('Enemy Waves -- Boss'!I101,Formation['# enemies],0))</f>
        <v>2SS</v>
      </c>
      <c r="D101" s="91"/>
      <c r="E101">
        <v>3</v>
      </c>
      <c r="F101" s="7">
        <v>2</v>
      </c>
      <c r="G101" s="87">
        <f>INDEX(AffinityRel[AffinityWeak],MATCH(F101,AffinityRel[Affinity],0))</f>
        <v>3</v>
      </c>
      <c r="H101" s="203">
        <v>4202</v>
      </c>
      <c r="I101" s="87">
        <f t="shared" si="17"/>
        <v>2</v>
      </c>
      <c r="J101" t="s">
        <v>1173</v>
      </c>
      <c r="K101" s="95" t="str">
        <f t="shared" si="12"/>
        <v xml:space="preserve">, </v>
      </c>
      <c r="L101" t="s">
        <v>1192</v>
      </c>
      <c r="M101" s="95" t="str">
        <f t="shared" si="13"/>
        <v/>
      </c>
      <c r="N101" t="s">
        <v>242</v>
      </c>
      <c r="O101" s="95" t="str">
        <f t="shared" si="14"/>
        <v/>
      </c>
      <c r="P101" t="str">
        <f t="shared" si="18"/>
        <v/>
      </c>
      <c r="Q101" s="95" t="str">
        <f t="shared" si="15"/>
        <v/>
      </c>
      <c r="W101" s="209"/>
      <c r="X101" s="207"/>
      <c r="Y101" s="209"/>
      <c r="Z101" s="207"/>
      <c r="AA101" s="21"/>
      <c r="AB101" s="207"/>
      <c r="AC101" s="207"/>
    </row>
    <row r="102" spans="1:29">
      <c r="A102" s="96" t="s">
        <v>1087</v>
      </c>
      <c r="B102" s="89" t="str">
        <f t="shared" si="16"/>
        <v>b1101_1, b1101_2</v>
      </c>
      <c r="C102" s="90" t="str">
        <f>INDEX(Formation[Name],MATCH('Enemy Waves -- Boss'!I102,Formation['# enemies],0))</f>
        <v>2SS</v>
      </c>
      <c r="D102" s="91"/>
      <c r="E102">
        <v>3</v>
      </c>
      <c r="F102" s="7">
        <v>2</v>
      </c>
      <c r="G102" s="87">
        <f>INDEX(AffinityRel[AffinityWeak],MATCH(F102,AffinityRel[Affinity],0))</f>
        <v>3</v>
      </c>
      <c r="H102" s="203">
        <v>3003</v>
      </c>
      <c r="I102" s="87">
        <f t="shared" si="17"/>
        <v>2</v>
      </c>
      <c r="J102" t="s">
        <v>1174</v>
      </c>
      <c r="K102" s="95" t="str">
        <f t="shared" si="12"/>
        <v xml:space="preserve">, </v>
      </c>
      <c r="L102" t="s">
        <v>1193</v>
      </c>
      <c r="M102" s="95" t="str">
        <f t="shared" si="13"/>
        <v/>
      </c>
      <c r="N102" t="s">
        <v>242</v>
      </c>
      <c r="O102" s="95" t="str">
        <f t="shared" si="14"/>
        <v/>
      </c>
      <c r="P102" t="str">
        <f t="shared" si="18"/>
        <v/>
      </c>
      <c r="Q102" s="95" t="str">
        <f t="shared" si="15"/>
        <v/>
      </c>
      <c r="W102" s="208"/>
      <c r="X102" s="207"/>
      <c r="Y102" s="208"/>
      <c r="Z102" s="207"/>
      <c r="AA102" s="21"/>
      <c r="AB102" s="207"/>
      <c r="AC102" s="207"/>
    </row>
    <row r="103" spans="1:29">
      <c r="A103" s="96" t="s">
        <v>1088</v>
      </c>
      <c r="B103" s="89" t="str">
        <f t="shared" si="16"/>
        <v>b1102_1, b1102_2</v>
      </c>
      <c r="C103" s="90" t="str">
        <f>INDEX(Formation[Name],MATCH('Enemy Waves -- Boss'!I103,Formation['# enemies],0))</f>
        <v>2SS</v>
      </c>
      <c r="D103" s="91"/>
      <c r="E103">
        <v>3</v>
      </c>
      <c r="F103" s="7">
        <v>2</v>
      </c>
      <c r="G103" s="87">
        <f>INDEX(AffinityRel[AffinityWeak],MATCH(F103,AffinityRel[Affinity],0))</f>
        <v>3</v>
      </c>
      <c r="H103" s="203">
        <v>2020</v>
      </c>
      <c r="I103" s="87">
        <f t="shared" si="17"/>
        <v>2</v>
      </c>
      <c r="J103" t="s">
        <v>1175</v>
      </c>
      <c r="K103" s="95" t="str">
        <f t="shared" si="12"/>
        <v xml:space="preserve">, </v>
      </c>
      <c r="L103" t="s">
        <v>1194</v>
      </c>
      <c r="M103" s="95" t="str">
        <f t="shared" si="13"/>
        <v/>
      </c>
      <c r="N103" t="s">
        <v>242</v>
      </c>
      <c r="O103" s="95" t="str">
        <f t="shared" si="14"/>
        <v/>
      </c>
      <c r="P103" t="str">
        <f t="shared" si="18"/>
        <v/>
      </c>
      <c r="Q103" s="95" t="str">
        <f t="shared" si="15"/>
        <v/>
      </c>
      <c r="W103" s="208"/>
      <c r="X103" s="207"/>
      <c r="Y103" s="21"/>
      <c r="Z103" s="207"/>
      <c r="AA103" s="21"/>
      <c r="AB103" s="207"/>
      <c r="AC103" s="207"/>
    </row>
    <row r="104" spans="1:29">
      <c r="A104" s="96" t="s">
        <v>1089</v>
      </c>
      <c r="B104" s="89" t="str">
        <f t="shared" si="16"/>
        <v>b1103_1, b1103_2</v>
      </c>
      <c r="C104" s="90" t="str">
        <f>INDEX(Formation[Name],MATCH('Enemy Waves -- Boss'!I104,Formation['# enemies],0))</f>
        <v>2SS</v>
      </c>
      <c r="D104" s="91"/>
      <c r="E104">
        <v>3</v>
      </c>
      <c r="F104" s="7">
        <v>4</v>
      </c>
      <c r="G104" s="87">
        <f>INDEX(AffinityRel[AffinityWeak],MATCH(F104,AffinityRel[Affinity],0))</f>
        <v>5</v>
      </c>
      <c r="H104" s="203">
        <v>3300</v>
      </c>
      <c r="I104" s="87">
        <f t="shared" si="17"/>
        <v>2</v>
      </c>
      <c r="J104" t="s">
        <v>1176</v>
      </c>
      <c r="K104" s="95" t="str">
        <f t="shared" si="12"/>
        <v xml:space="preserve">, </v>
      </c>
      <c r="L104" t="s">
        <v>1195</v>
      </c>
      <c r="M104" s="95" t="str">
        <f t="shared" si="13"/>
        <v/>
      </c>
      <c r="N104" t="s">
        <v>242</v>
      </c>
      <c r="O104" s="95" t="str">
        <f t="shared" si="14"/>
        <v/>
      </c>
      <c r="P104" t="str">
        <f t="shared" si="18"/>
        <v/>
      </c>
      <c r="Q104" s="95" t="str">
        <f t="shared" si="15"/>
        <v/>
      </c>
      <c r="W104" s="208"/>
      <c r="X104" s="207"/>
      <c r="Y104" s="208"/>
      <c r="Z104" s="207"/>
      <c r="AA104" s="21"/>
      <c r="AB104" s="207"/>
      <c r="AC104" s="207"/>
    </row>
    <row r="105" spans="1:29">
      <c r="A105" s="96" t="s">
        <v>1090</v>
      </c>
      <c r="B105" s="89" t="str">
        <f t="shared" si="16"/>
        <v>b1104_1, b1104_2, b1104_3</v>
      </c>
      <c r="C105" s="90" t="str">
        <f>INDEX(Formation[Name],MATCH('Enemy Waves -- Boss'!I105,Formation['# enemies],0))</f>
        <v>3SSS</v>
      </c>
      <c r="D105" s="91"/>
      <c r="E105">
        <v>3</v>
      </c>
      <c r="F105" s="7">
        <v>4</v>
      </c>
      <c r="G105" s="87">
        <f>INDEX(AffinityRel[AffinityWeak],MATCH(F105,AffinityRel[Affinity],0))</f>
        <v>5</v>
      </c>
      <c r="H105" s="203">
        <v>3300</v>
      </c>
      <c r="I105" s="87">
        <f t="shared" si="17"/>
        <v>3</v>
      </c>
      <c r="J105" t="s">
        <v>1177</v>
      </c>
      <c r="K105" s="95" t="str">
        <f t="shared" si="12"/>
        <v xml:space="preserve">, </v>
      </c>
      <c r="L105" t="s">
        <v>1196</v>
      </c>
      <c r="M105" s="95" t="str">
        <f t="shared" si="13"/>
        <v xml:space="preserve">, </v>
      </c>
      <c r="N105" t="s">
        <v>1202</v>
      </c>
      <c r="O105" s="95" t="str">
        <f t="shared" si="14"/>
        <v/>
      </c>
      <c r="P105" t="str">
        <f t="shared" si="18"/>
        <v/>
      </c>
      <c r="Q105" s="95" t="str">
        <f t="shared" si="15"/>
        <v/>
      </c>
      <c r="W105" s="208"/>
      <c r="X105" s="207"/>
      <c r="Y105" s="208"/>
      <c r="Z105" s="207"/>
      <c r="AA105" s="208"/>
      <c r="AB105" s="207"/>
      <c r="AC105" s="207"/>
    </row>
    <row r="106" spans="1:29">
      <c r="A106" s="96" t="s">
        <v>1091</v>
      </c>
      <c r="B106" s="89" t="str">
        <f t="shared" si="16"/>
        <v>b1105_1, b1105_2</v>
      </c>
      <c r="C106" s="90" t="str">
        <f>INDEX(Formation[Name],MATCH('Enemy Waves -- Boss'!I106,Formation['# enemies],0))</f>
        <v>2SS</v>
      </c>
      <c r="D106" s="91"/>
      <c r="E106">
        <v>3</v>
      </c>
      <c r="F106" s="7">
        <v>4</v>
      </c>
      <c r="G106" s="87">
        <f>INDEX(AffinityRel[AffinityWeak],MATCH(F106,AffinityRel[Affinity],0))</f>
        <v>5</v>
      </c>
      <c r="H106" s="203">
        <v>5221</v>
      </c>
      <c r="I106" s="87">
        <f t="shared" si="17"/>
        <v>2</v>
      </c>
      <c r="J106" t="s">
        <v>1178</v>
      </c>
      <c r="K106" s="95" t="str">
        <f t="shared" si="12"/>
        <v xml:space="preserve">, </v>
      </c>
      <c r="L106" t="s">
        <v>1197</v>
      </c>
      <c r="M106" s="95" t="str">
        <f t="shared" si="13"/>
        <v/>
      </c>
      <c r="N106" t="s">
        <v>242</v>
      </c>
      <c r="O106" s="95" t="str">
        <f t="shared" si="14"/>
        <v/>
      </c>
      <c r="P106" t="str">
        <f t="shared" si="18"/>
        <v/>
      </c>
      <c r="Q106" s="95" t="str">
        <f t="shared" si="15"/>
        <v/>
      </c>
      <c r="W106" s="208"/>
      <c r="X106" s="207"/>
      <c r="Y106" s="208"/>
      <c r="Z106" s="207"/>
      <c r="AA106" s="21"/>
      <c r="AB106" s="207"/>
      <c r="AC106" s="207"/>
    </row>
    <row r="107" spans="1:29">
      <c r="A107" s="96" t="s">
        <v>1092</v>
      </c>
      <c r="B107" s="89" t="str">
        <f t="shared" si="16"/>
        <v>b1106_1</v>
      </c>
      <c r="C107" s="90" t="str">
        <f>INDEX(Formation[Name],MATCH('Enemy Waves -- Boss'!I107,Formation['# enemies],0))</f>
        <v>1S</v>
      </c>
      <c r="D107" s="91"/>
      <c r="E107">
        <v>3</v>
      </c>
      <c r="F107" s="7">
        <v>4</v>
      </c>
      <c r="G107" s="87">
        <f>INDEX(AffinityRel[AffinityWeak],MATCH(F107,AffinityRel[Affinity],0))</f>
        <v>5</v>
      </c>
      <c r="H107" s="203">
        <v>2110</v>
      </c>
      <c r="I107" s="87">
        <f t="shared" si="17"/>
        <v>1</v>
      </c>
      <c r="J107" t="s">
        <v>1179</v>
      </c>
      <c r="K107" s="95" t="str">
        <f t="shared" si="12"/>
        <v/>
      </c>
      <c r="L107" t="s">
        <v>242</v>
      </c>
      <c r="M107" s="95" t="str">
        <f t="shared" si="13"/>
        <v/>
      </c>
      <c r="N107" t="s">
        <v>242</v>
      </c>
      <c r="O107" s="95" t="str">
        <f t="shared" si="14"/>
        <v/>
      </c>
      <c r="P107" t="str">
        <f t="shared" si="18"/>
        <v/>
      </c>
      <c r="Q107" s="95" t="str">
        <f t="shared" si="15"/>
        <v/>
      </c>
      <c r="W107" s="208"/>
      <c r="X107" s="207"/>
      <c r="Y107" s="21"/>
      <c r="Z107" s="207"/>
      <c r="AA107" s="21"/>
      <c r="AB107" s="207"/>
      <c r="AC107" s="207"/>
    </row>
    <row r="108" spans="1:29">
      <c r="A108" s="96" t="s">
        <v>1093</v>
      </c>
      <c r="B108" s="89" t="str">
        <f t="shared" si="16"/>
        <v>b1107_1, b1107_2, b1107_3</v>
      </c>
      <c r="C108" s="90" t="str">
        <f>INDEX(Formation[Name],MATCH('Enemy Waves -- Boss'!I108,Formation['# enemies],0))</f>
        <v>3SSS</v>
      </c>
      <c r="D108" s="91"/>
      <c r="E108">
        <v>3</v>
      </c>
      <c r="F108" s="7">
        <v>3</v>
      </c>
      <c r="G108" s="87">
        <f>INDEX(AffinityRel[AffinityWeak],MATCH(F108,AffinityRel[Affinity],0))</f>
        <v>1</v>
      </c>
      <c r="H108" s="203">
        <v>3030</v>
      </c>
      <c r="I108" s="87">
        <f t="shared" si="17"/>
        <v>3</v>
      </c>
      <c r="J108" t="s">
        <v>1180</v>
      </c>
      <c r="K108" s="95" t="str">
        <f t="shared" si="12"/>
        <v xml:space="preserve">, </v>
      </c>
      <c r="L108" t="s">
        <v>1198</v>
      </c>
      <c r="M108" s="95" t="str">
        <f t="shared" si="13"/>
        <v xml:space="preserve">, </v>
      </c>
      <c r="N108" t="s">
        <v>1203</v>
      </c>
      <c r="O108" s="95" t="str">
        <f t="shared" si="14"/>
        <v/>
      </c>
      <c r="P108" t="str">
        <f t="shared" si="18"/>
        <v/>
      </c>
      <c r="Q108" s="95" t="str">
        <f t="shared" si="15"/>
        <v/>
      </c>
      <c r="W108" s="208"/>
      <c r="X108" s="207"/>
      <c r="Y108" s="208"/>
      <c r="Z108" s="207"/>
      <c r="AA108" s="208"/>
      <c r="AB108" s="207"/>
      <c r="AC108" s="207"/>
    </row>
    <row r="109" spans="1:29">
      <c r="A109" s="96" t="s">
        <v>1094</v>
      </c>
      <c r="B109" s="89" t="str">
        <f t="shared" si="16"/>
        <v>b1108_1, b1108_2</v>
      </c>
      <c r="C109" s="90" t="str">
        <f>INDEX(Formation[Name],MATCH('Enemy Waves -- Boss'!I109,Formation['# enemies],0))</f>
        <v>2SS</v>
      </c>
      <c r="D109" s="91"/>
      <c r="E109">
        <v>3</v>
      </c>
      <c r="F109" s="7">
        <v>3</v>
      </c>
      <c r="G109" s="87">
        <f>INDEX(AffinityRel[AffinityWeak],MATCH(F109,AffinityRel[Affinity],0))</f>
        <v>1</v>
      </c>
      <c r="H109" s="203">
        <v>5320</v>
      </c>
      <c r="I109" s="87">
        <f t="shared" si="17"/>
        <v>2</v>
      </c>
      <c r="J109" t="s">
        <v>1181</v>
      </c>
      <c r="K109" s="95" t="str">
        <f t="shared" si="12"/>
        <v xml:space="preserve">, </v>
      </c>
      <c r="L109" t="s">
        <v>1199</v>
      </c>
      <c r="M109" s="95" t="str">
        <f t="shared" si="13"/>
        <v/>
      </c>
      <c r="N109" t="s">
        <v>242</v>
      </c>
      <c r="O109" s="95" t="str">
        <f t="shared" si="14"/>
        <v/>
      </c>
      <c r="P109" t="str">
        <f t="shared" si="18"/>
        <v/>
      </c>
      <c r="Q109" s="95" t="str">
        <f t="shared" si="15"/>
        <v/>
      </c>
      <c r="W109" s="208"/>
      <c r="X109" s="207"/>
      <c r="Y109" s="21"/>
      <c r="Z109" s="207"/>
      <c r="AA109" s="21"/>
      <c r="AB109" s="207"/>
      <c r="AC109" s="207"/>
    </row>
    <row r="110" spans="1:29">
      <c r="A110" s="96" t="s">
        <v>1095</v>
      </c>
      <c r="B110" s="89" t="str">
        <f t="shared" si="16"/>
        <v>b1109_1, b1109_2</v>
      </c>
      <c r="C110" s="90" t="str">
        <f>INDEX(Formation[Name],MATCH('Enemy Waves -- Boss'!I110,Formation['# enemies],0))</f>
        <v>2SS</v>
      </c>
      <c r="D110" s="91"/>
      <c r="E110">
        <v>3</v>
      </c>
      <c r="F110" s="7">
        <v>3</v>
      </c>
      <c r="G110" s="87">
        <f>INDEX(AffinityRel[AffinityWeak],MATCH(F110,AffinityRel[Affinity],0))</f>
        <v>1</v>
      </c>
      <c r="H110" s="203">
        <v>4211</v>
      </c>
      <c r="I110" s="87">
        <f t="shared" si="17"/>
        <v>2</v>
      </c>
      <c r="J110" t="s">
        <v>1182</v>
      </c>
      <c r="K110" s="95" t="str">
        <f t="shared" si="12"/>
        <v xml:space="preserve">, </v>
      </c>
      <c r="L110" t="s">
        <v>1200</v>
      </c>
      <c r="M110" s="95" t="str">
        <f t="shared" si="13"/>
        <v/>
      </c>
      <c r="N110" t="s">
        <v>242</v>
      </c>
      <c r="O110" s="95" t="str">
        <f t="shared" si="14"/>
        <v/>
      </c>
      <c r="P110" t="str">
        <f t="shared" si="18"/>
        <v/>
      </c>
      <c r="Q110" s="95" t="str">
        <f t="shared" si="15"/>
        <v/>
      </c>
      <c r="W110" s="208"/>
      <c r="X110" s="207"/>
      <c r="Y110" s="208"/>
      <c r="Z110" s="207"/>
      <c r="AA110" s="21"/>
      <c r="AB110" s="207"/>
      <c r="AC110" s="207"/>
    </row>
    <row r="111" spans="1:29">
      <c r="A111" s="96" t="s">
        <v>1096</v>
      </c>
      <c r="B111" s="89" t="str">
        <f t="shared" si="16"/>
        <v>b1110_1</v>
      </c>
      <c r="C111" s="90" t="str">
        <f>INDEX(Formation[Name],MATCH('Enemy Waves -- Boss'!I111,Formation['# enemies],0))</f>
        <v>1S</v>
      </c>
      <c r="D111" s="91"/>
      <c r="E111">
        <v>3</v>
      </c>
      <c r="F111" s="7">
        <v>3</v>
      </c>
      <c r="G111" s="87">
        <f>INDEX(AffinityRel[AffinityWeak],MATCH(F111,AffinityRel[Affinity],0))</f>
        <v>1</v>
      </c>
      <c r="H111" s="203">
        <v>2200</v>
      </c>
      <c r="I111" s="87">
        <f t="shared" si="17"/>
        <v>1</v>
      </c>
      <c r="J111" t="s">
        <v>1183</v>
      </c>
      <c r="K111" s="95" t="str">
        <f t="shared" si="12"/>
        <v/>
      </c>
      <c r="L111" t="s">
        <v>242</v>
      </c>
      <c r="M111" s="95" t="str">
        <f t="shared" si="13"/>
        <v/>
      </c>
      <c r="N111" t="s">
        <v>242</v>
      </c>
      <c r="O111" s="95" t="str">
        <f t="shared" si="14"/>
        <v/>
      </c>
      <c r="P111" t="str">
        <f t="shared" si="18"/>
        <v/>
      </c>
      <c r="Q111" s="95" t="str">
        <f t="shared" si="15"/>
        <v/>
      </c>
      <c r="W111" s="208"/>
      <c r="X111" s="207"/>
      <c r="Y111" s="21"/>
      <c r="Z111" s="207"/>
      <c r="AA111" s="21"/>
      <c r="AB111" s="207"/>
      <c r="AC111" s="207"/>
    </row>
    <row r="112" spans="1:29">
      <c r="W112" s="207"/>
      <c r="X112" s="207"/>
      <c r="Y112" s="207"/>
      <c r="Z112" s="207"/>
      <c r="AA112" s="207"/>
      <c r="AB112" s="207"/>
      <c r="AC112" s="207"/>
    </row>
    <row r="113" spans="10:10">
      <c r="J113" s="87"/>
    </row>
    <row r="114" spans="10:10">
      <c r="J114" s="87"/>
    </row>
    <row r="115" spans="10:10">
      <c r="J115" s="87"/>
    </row>
    <row r="116" spans="10:10">
      <c r="J116" s="87"/>
    </row>
    <row r="117" spans="10:10">
      <c r="J117" s="87"/>
    </row>
    <row r="118" spans="10:10">
      <c r="J118" s="87"/>
    </row>
    <row r="119" spans="10:10">
      <c r="J119" s="87"/>
    </row>
    <row r="120" spans="10:10">
      <c r="J120" s="87"/>
    </row>
    <row r="121" spans="10:10">
      <c r="J121" s="87"/>
    </row>
    <row r="122" spans="10:10">
      <c r="J122" s="87"/>
    </row>
    <row r="123" spans="10:10">
      <c r="J123" s="87"/>
    </row>
    <row r="124" spans="10:10">
      <c r="J124" s="87"/>
    </row>
    <row r="125" spans="10:10">
      <c r="J125" s="87"/>
    </row>
    <row r="126" spans="10:10">
      <c r="J126" s="87"/>
    </row>
    <row r="127" spans="10:10">
      <c r="J127" s="87"/>
    </row>
    <row r="128" spans="10:10">
      <c r="J128" s="87"/>
    </row>
    <row r="129" spans="10:10">
      <c r="J129" s="87"/>
    </row>
    <row r="130" spans="10:10">
      <c r="J130" s="87"/>
    </row>
    <row r="131" spans="10:10">
      <c r="J131" s="87"/>
    </row>
    <row r="132" spans="10:10">
      <c r="J132" s="87"/>
    </row>
    <row r="133" spans="10:10">
      <c r="J133" s="87"/>
    </row>
    <row r="134" spans="10:10">
      <c r="J134" s="87"/>
    </row>
    <row r="135" spans="10:10">
      <c r="J135" s="87"/>
    </row>
    <row r="136" spans="10:10">
      <c r="J136" s="87"/>
    </row>
    <row r="137" spans="10:10">
      <c r="J137" s="87"/>
    </row>
    <row r="138" spans="10:10">
      <c r="J138" s="87"/>
    </row>
    <row r="139" spans="10:10">
      <c r="J139" s="87"/>
    </row>
    <row r="140" spans="10:10">
      <c r="J140" s="87"/>
    </row>
    <row r="141" spans="10:10">
      <c r="J141" s="87"/>
    </row>
    <row r="142" spans="10:10">
      <c r="J142" s="87"/>
    </row>
    <row r="143" spans="10:10">
      <c r="J143" s="87"/>
    </row>
    <row r="144" spans="10:10">
      <c r="J144" s="87"/>
    </row>
    <row r="145" spans="10:10">
      <c r="J145" s="87"/>
    </row>
    <row r="146" spans="10:10">
      <c r="J146" s="87"/>
    </row>
    <row r="147" spans="10:10">
      <c r="J147" s="87"/>
    </row>
    <row r="148" spans="10:10">
      <c r="J148" s="87"/>
    </row>
    <row r="149" spans="10:10">
      <c r="J149" s="87"/>
    </row>
    <row r="150" spans="10:10">
      <c r="J150" s="87"/>
    </row>
    <row r="151" spans="10:10">
      <c r="J151" s="87"/>
    </row>
    <row r="152" spans="10:10">
      <c r="J152" s="87"/>
    </row>
    <row r="153" spans="10:10">
      <c r="J153" s="87"/>
    </row>
  </sheetData>
  <conditionalFormatting sqref="J1:R1048576">
    <cfRule type="beginsWith" dxfId="276" priority="3" operator="beginsWith" text="b">
      <formula>LEFT(J1,LEN("b"))="b"</formula>
    </cfRule>
  </conditionalFormatting>
  <conditionalFormatting sqref="H17:H51">
    <cfRule type="colorScale" priority="2">
      <colorScale>
        <cfvo type="min"/>
        <cfvo type="percentile" val="50"/>
        <cfvo type="max"/>
        <color rgb="FFFEE971"/>
        <color rgb="FFFD5A1F"/>
        <color rgb="FF0000FF"/>
      </colorScale>
    </cfRule>
  </conditionalFormatting>
  <conditionalFormatting sqref="H52:H111">
    <cfRule type="colorScale" priority="1">
      <colorScale>
        <cfvo type="min"/>
        <cfvo type="percentile" val="50"/>
        <cfvo type="max"/>
        <color rgb="FFFEE971"/>
        <color rgb="FFFD5A1F"/>
        <color rgb="FF0000FF"/>
      </colorScale>
    </cfRule>
  </conditionalFormatting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Q244"/>
  <sheetViews>
    <sheetView workbookViewId="0">
      <pane xSplit="2" ySplit="1" topLeftCell="C133" activePane="bottomRight" state="frozen"/>
      <selection pane="topRight" activeCell="C1" sqref="C1"/>
      <selection pane="bottomLeft" activeCell="A2" sqref="A2"/>
      <selection pane="bottomRight" activeCell="X190" sqref="X190"/>
    </sheetView>
  </sheetViews>
  <sheetFormatPr baseColWidth="10" defaultColWidth="8.7109375" defaultRowHeight="15" x14ac:dyDescent="0"/>
  <cols>
    <col min="1" max="1" width="24.42578125" style="7" bestFit="1" customWidth="1"/>
    <col min="2" max="2" width="25.42578125" style="7" customWidth="1"/>
    <col min="3" max="3" width="7.7109375" style="7" bestFit="1" customWidth="1"/>
    <col min="4" max="4" width="9.28515625" style="7" customWidth="1"/>
    <col min="5" max="5" width="4.5703125" style="7" customWidth="1"/>
    <col min="6" max="7" width="6" style="7" customWidth="1"/>
    <col min="8" max="9" width="7.42578125" style="7" customWidth="1"/>
    <col min="10" max="10" width="8" style="7" customWidth="1"/>
    <col min="11" max="11" width="12.7109375" style="7" bestFit="1" customWidth="1"/>
    <col min="12" max="12" width="12.5703125" style="7" bestFit="1" customWidth="1"/>
    <col min="13" max="13" width="21" style="7" bestFit="1" customWidth="1"/>
    <col min="14" max="14" width="18.7109375" style="7" bestFit="1" customWidth="1"/>
    <col min="15" max="15" width="23.5703125" style="7" customWidth="1"/>
    <col min="16" max="16" width="22.28515625" style="7" customWidth="1"/>
    <col min="17" max="17" width="3" style="23" customWidth="1"/>
    <col min="18" max="18" width="6.5703125" style="20" bestFit="1" customWidth="1"/>
    <col min="19" max="19" width="10.140625" style="7" bestFit="1" customWidth="1"/>
    <col min="20" max="20" width="13.42578125" style="7" bestFit="1" customWidth="1"/>
    <col min="21" max="21" width="5.85546875" style="20" bestFit="1" customWidth="1"/>
    <col min="22" max="22" width="10.28515625" style="20" bestFit="1" customWidth="1"/>
    <col min="23" max="23" width="3" style="20" bestFit="1" customWidth="1"/>
    <col min="24" max="24" width="4.42578125" style="7" bestFit="1" customWidth="1"/>
    <col min="25" max="25" width="7.85546875" style="7" bestFit="1" customWidth="1"/>
    <col min="26" max="26" width="16.42578125" style="7" bestFit="1" customWidth="1"/>
    <col min="27" max="27" width="28.42578125" style="7" customWidth="1"/>
    <col min="28" max="28" width="21" style="7" bestFit="1" customWidth="1"/>
    <col min="29" max="29" width="10.28515625" style="7" bestFit="1" customWidth="1"/>
    <col min="30" max="30" width="11.42578125" style="7" bestFit="1" customWidth="1"/>
    <col min="31" max="31" width="14.7109375" style="7" bestFit="1" customWidth="1"/>
    <col min="32" max="32" width="14.85546875" style="7" bestFit="1" customWidth="1"/>
    <col min="33" max="33" width="14.7109375" style="7" customWidth="1"/>
    <col min="34" max="34" width="12.28515625" style="7" customWidth="1"/>
    <col min="35" max="35" width="18.85546875" style="7" customWidth="1"/>
    <col min="36" max="36" width="10.28515625" style="7" customWidth="1"/>
    <col min="37" max="16384" width="8.7109375" style="7"/>
  </cols>
  <sheetData>
    <row r="1" spans="1:39" s="13" customFormat="1">
      <c r="A1" s="24" t="s">
        <v>15</v>
      </c>
      <c r="B1" s="26" t="s">
        <v>16</v>
      </c>
      <c r="C1" s="26" t="s">
        <v>1223</v>
      </c>
      <c r="D1" s="25" t="s">
        <v>27</v>
      </c>
      <c r="E1" s="25" t="s">
        <v>17</v>
      </c>
      <c r="F1" s="25" t="s">
        <v>18</v>
      </c>
      <c r="G1" s="25" t="s">
        <v>319</v>
      </c>
      <c r="H1" s="25" t="s">
        <v>19</v>
      </c>
      <c r="I1" s="25" t="s">
        <v>320</v>
      </c>
      <c r="J1" s="25" t="s">
        <v>20</v>
      </c>
      <c r="K1" s="25" t="s">
        <v>321</v>
      </c>
      <c r="L1" s="25" t="s">
        <v>323</v>
      </c>
      <c r="M1" s="24" t="s">
        <v>21</v>
      </c>
      <c r="N1" s="25" t="s">
        <v>109</v>
      </c>
      <c r="O1" s="24" t="s">
        <v>25</v>
      </c>
      <c r="P1" s="13" t="s">
        <v>303</v>
      </c>
      <c r="Q1" s="22">
        <v>3</v>
      </c>
      <c r="R1" s="25" t="s">
        <v>452</v>
      </c>
      <c r="S1" s="25" t="s">
        <v>1238</v>
      </c>
      <c r="T1" s="27" t="s">
        <v>490</v>
      </c>
      <c r="U1" s="24" t="s">
        <v>223</v>
      </c>
      <c r="V1" s="24" t="s">
        <v>503</v>
      </c>
      <c r="W1" s="27" t="s">
        <v>225</v>
      </c>
      <c r="X1" s="27" t="s">
        <v>438</v>
      </c>
      <c r="Y1" s="24" t="s">
        <v>1239</v>
      </c>
      <c r="AI1" s="7"/>
      <c r="AJ1" s="7"/>
      <c r="AK1" s="7"/>
      <c r="AL1" s="7"/>
      <c r="AM1" s="7"/>
    </row>
    <row r="2" spans="1:39">
      <c r="A2" s="20" t="s">
        <v>313</v>
      </c>
      <c r="B2" t="s">
        <v>434</v>
      </c>
      <c r="C2"/>
      <c r="D2" s="7">
        <f>INDEX(eClass[Initial Turn],MATCH($R2,eClass[Class],0))</f>
        <v>2</v>
      </c>
      <c r="E2" s="7">
        <f>INDEX(eClass[ATKTurn],MATCH($R2,eClass[Class],0))</f>
        <v>2</v>
      </c>
      <c r="F2" s="7">
        <f>INDEX(eRarity[ATK Base],MATCH($U2,eRarity[Rarity Id],0))*$W2*INDEX(eClass[ATKTurn],MATCH($R2,eClass[Class],0))</f>
        <v>6</v>
      </c>
      <c r="G2" s="7">
        <f t="shared" ref="G2:G3" si="0">F2</f>
        <v>6</v>
      </c>
      <c r="H2" s="7">
        <v>5</v>
      </c>
      <c r="I2" s="7">
        <f t="shared" ref="I2:I3" si="1">H2</f>
        <v>5</v>
      </c>
      <c r="J2" s="7">
        <f>INDEX(eRarity[HP Base],MATCH($U2,eRarity[Rarity Id],0))*$W2*INDEX(eClass[HPTurn],MATCH($R2,eClass[Class],0))</f>
        <v>60</v>
      </c>
      <c r="K2" s="7">
        <f t="shared" ref="K2:K3" si="2">J2</f>
        <v>60</v>
      </c>
      <c r="L2" s="7">
        <v>1</v>
      </c>
      <c r="M2" s="7" t="str">
        <f t="shared" ref="M2:M65" si="3">LEFT(B2,LEN(B2)-2)&amp;"e1"</f>
        <v>r1_Light_Valkyrie_e1</v>
      </c>
      <c r="N2" s="72">
        <v>0</v>
      </c>
      <c r="O2" s="7" t="str">
        <f>INDEX(EnemyFX[Enemy FX Asset ID],MATCH(Y2,EnemyFX[Affinity],0))</f>
        <v>FXBasicMonster-05-Light</v>
      </c>
      <c r="P2" s="7" t="s">
        <v>304</v>
      </c>
      <c r="R2" s="225" t="s">
        <v>259</v>
      </c>
      <c r="S2" s="7">
        <f>INDEX(EnemyFX[Quest Affinity ID],MATCH(Y2,EnemyFX[Affinity],0))</f>
        <v>4</v>
      </c>
      <c r="T2" s="20" t="s">
        <v>424</v>
      </c>
      <c r="U2" s="20">
        <v>1</v>
      </c>
      <c r="V2" s="20">
        <f t="shared" ref="V2:V65" si="4">INT(RIGHT(LEFT(B2,2),1))</f>
        <v>1</v>
      </c>
      <c r="W2" s="20">
        <v>1</v>
      </c>
      <c r="X2" s="20">
        <f>INDEX(REFHero[Size],MATCH(Enemies!B2,REFHero[Hero ID],0))</f>
        <v>1</v>
      </c>
      <c r="Y2" s="20" t="str">
        <f t="shared" ref="Y2:Y65" si="5">RIGHT(LEFT(B2,FIND("_",B2,4)-1),LEN(LEFT(B2,FIND("_",B2,4)-1))-3)</f>
        <v>Light</v>
      </c>
      <c r="AI2" s="33" t="s">
        <v>263</v>
      </c>
      <c r="AJ2" s="34"/>
      <c r="AK2" s="34"/>
    </row>
    <row r="3" spans="1:39">
      <c r="A3" s="20" t="s">
        <v>317</v>
      </c>
      <c r="B3" s="21" t="s">
        <v>670</v>
      </c>
      <c r="C3" s="21"/>
      <c r="D3" s="7">
        <f>INDEX(eClass[Initial Turn],MATCH($R3,eClass[Class],0))</f>
        <v>2</v>
      </c>
      <c r="E3" s="7">
        <f>INDEX(eClass[ATKTurn],MATCH($R3,eClass[Class],0))</f>
        <v>3</v>
      </c>
      <c r="F3" s="7">
        <f>INDEX(eRarity[ATK Base],MATCH($U3,eRarity[Rarity Id],0))*$W3*INDEX(eClass[ATKTurn],MATCH($R3,eClass[Class],0))</f>
        <v>9</v>
      </c>
      <c r="G3" s="7">
        <f t="shared" si="0"/>
        <v>9</v>
      </c>
      <c r="H3" s="7">
        <v>5</v>
      </c>
      <c r="I3" s="7">
        <f t="shared" si="1"/>
        <v>5</v>
      </c>
      <c r="J3" s="7">
        <f>INDEX(eRarity[HP Base],MATCH($U3,eRarity[Rarity Id],0))*$W3*INDEX(eClass[HPTurn],MATCH($R3,eClass[Class],0))</f>
        <v>80</v>
      </c>
      <c r="K3" s="7">
        <f t="shared" si="2"/>
        <v>80</v>
      </c>
      <c r="L3" s="7">
        <v>2</v>
      </c>
      <c r="M3" s="7" t="str">
        <f t="shared" si="3"/>
        <v>r2_Light_Zealot_e1</v>
      </c>
      <c r="N3" s="72">
        <v>0</v>
      </c>
      <c r="O3" s="7" t="str">
        <f>INDEX(EnemyFX[Enemy FX Asset ID],MATCH(Y3,EnemyFX[Affinity],0))</f>
        <v>FXBasicMonster-05-Light</v>
      </c>
      <c r="P3" s="7" t="s">
        <v>304</v>
      </c>
      <c r="R3" s="225" t="s">
        <v>260</v>
      </c>
      <c r="S3" s="7">
        <f>INDEX(EnemyFX[Quest Affinity ID],MATCH(Y3,EnemyFX[Affinity],0))</f>
        <v>4</v>
      </c>
      <c r="T3" s="20" t="s">
        <v>443</v>
      </c>
      <c r="U3" s="20">
        <v>4</v>
      </c>
      <c r="V3" s="20">
        <f t="shared" si="4"/>
        <v>2</v>
      </c>
      <c r="W3" s="20">
        <v>1</v>
      </c>
      <c r="X3" s="20">
        <f>INDEX(REFHero[Size],MATCH(Enemies!B3,REFHero[Hero ID],0))</f>
        <v>2</v>
      </c>
      <c r="Y3" s="20" t="str">
        <f t="shared" si="5"/>
        <v>Light</v>
      </c>
      <c r="AA3" s="13" t="s">
        <v>506</v>
      </c>
      <c r="AI3" s="13" t="s">
        <v>248</v>
      </c>
      <c r="AJ3" s="13" t="s">
        <v>249</v>
      </c>
      <c r="AK3" s="13" t="s">
        <v>250</v>
      </c>
    </row>
    <row r="4" spans="1:39">
      <c r="A4" s="20" t="str">
        <f t="shared" ref="A4:A67" si="6">CONCATENATE(R4,"_",B4)</f>
        <v>3T_r1_Dark_Scavenger_e1</v>
      </c>
      <c r="B4" t="s">
        <v>697</v>
      </c>
      <c r="C4"/>
      <c r="D4" s="20">
        <f>INDEX(eClass[Initial Turn],MATCH($R4,eClass[Class],0))</f>
        <v>2</v>
      </c>
      <c r="E4" s="20">
        <f>INDEX(eClass[ATKTurn],MATCH($R4,eClass[Class],0))</f>
        <v>3</v>
      </c>
      <c r="F4" s="20">
        <f>INDEX(eRarity[ATK Base],MATCH($U4,eRarity[Rarity Id],0))*$W4*INDEX(eClass[ATKTurn],MATCH($R4,eClass[Class],0))</f>
        <v>9</v>
      </c>
      <c r="G4" s="7">
        <f>F4</f>
        <v>9</v>
      </c>
      <c r="H4" s="20">
        <v>5</v>
      </c>
      <c r="I4" s="7">
        <f>H4</f>
        <v>5</v>
      </c>
      <c r="J4" s="7">
        <f>INDEX(eRarity[HP Base],MATCH($U4,eRarity[Rarity Id],0))*$W4*INDEX(eClass[HPTurn],MATCH($R4,eClass[Class],0))</f>
        <v>80</v>
      </c>
      <c r="K4" s="7">
        <f>J4</f>
        <v>80</v>
      </c>
      <c r="L4" s="7">
        <f>INDEX(eRarity[Focus Priority],MATCH(U4,eRarity[Rarity Id],0))</f>
        <v>1</v>
      </c>
      <c r="M4" s="7" t="str">
        <f t="shared" si="3"/>
        <v>r1_Dark_Scavenger_e1</v>
      </c>
      <c r="N4" s="20">
        <f>INDEX(eDrop[Drop Hero Probability],MATCH($V4,eDrop[Base Rarity],0))</f>
        <v>20</v>
      </c>
      <c r="O4" s="7" t="str">
        <f>INDEX(EnemyFX[Enemy FX Asset ID],MATCH(Y4,EnemyFX[Affinity],0))</f>
        <v>FXBasicMonster-04-Dark</v>
      </c>
      <c r="P4" s="7" t="s">
        <v>304</v>
      </c>
      <c r="R4" s="225" t="str">
        <f>INDEX(Family[eClass],MATCH(Enemies!T4,Family[Family],0))</f>
        <v>3T</v>
      </c>
      <c r="S4" s="7">
        <f>INDEX(EnemyFX[Quest Affinity ID],MATCH(Y4,EnemyFX[Affinity],0))</f>
        <v>5</v>
      </c>
      <c r="T4" s="200" t="s">
        <v>428</v>
      </c>
      <c r="U4" s="125">
        <f t="shared" ref="U4:U67" si="7">V4+INT(RIGHT(B4,1))-1</f>
        <v>1</v>
      </c>
      <c r="V4" s="20">
        <f t="shared" si="4"/>
        <v>1</v>
      </c>
      <c r="W4" s="20">
        <v>1</v>
      </c>
      <c r="X4" s="20">
        <f>INDEX(REFHero[Size],MATCH(Enemies!B4,REFHero[Hero ID],0))</f>
        <v>1</v>
      </c>
      <c r="Y4" s="20" t="str">
        <f t="shared" si="5"/>
        <v>Dark</v>
      </c>
      <c r="Z4" s="7" t="s">
        <v>262</v>
      </c>
      <c r="AA4" s="7" t="s">
        <v>223</v>
      </c>
      <c r="AB4" s="7" t="s">
        <v>239</v>
      </c>
      <c r="AC4" s="7" t="s">
        <v>240</v>
      </c>
      <c r="AD4" s="7" t="s">
        <v>252</v>
      </c>
      <c r="AE4" s="15" t="s">
        <v>238</v>
      </c>
      <c r="AF4" s="15" t="s">
        <v>323</v>
      </c>
      <c r="AG4" s="15"/>
      <c r="AH4" s="30"/>
      <c r="AI4" s="24" t="s">
        <v>15</v>
      </c>
      <c r="AJ4" s="7" t="s">
        <v>288</v>
      </c>
    </row>
    <row r="5" spans="1:39">
      <c r="A5" s="20" t="str">
        <f t="shared" si="6"/>
        <v>3T_r1_Dark_Scavenger_e2</v>
      </c>
      <c r="B5" t="s">
        <v>698</v>
      </c>
      <c r="C5"/>
      <c r="D5" s="20">
        <f>INDEX(eClass[Initial Turn],MATCH($R5,eClass[Class],0))</f>
        <v>2</v>
      </c>
      <c r="E5" s="20">
        <f>INDEX(eClass[ATKTurn],MATCH($R5,eClass[Class],0))</f>
        <v>3</v>
      </c>
      <c r="F5" s="20">
        <f>INDEX(eRarity[ATK Base],MATCH($U5,eRarity[Rarity Id],0))*$W5*INDEX(eClass[ATKTurn],MATCH($R5,eClass[Class],0))</f>
        <v>9</v>
      </c>
      <c r="G5" s="7">
        <f t="shared" ref="G5:G68" si="8">F5</f>
        <v>9</v>
      </c>
      <c r="H5" s="20">
        <v>5</v>
      </c>
      <c r="I5" s="7">
        <f t="shared" ref="I5:I68" si="9">H5</f>
        <v>5</v>
      </c>
      <c r="J5" s="7">
        <f>INDEX(eRarity[HP Base],MATCH($U5,eRarity[Rarity Id],0))*$W5*INDEX(eClass[HPTurn],MATCH($R5,eClass[Class],0))</f>
        <v>80</v>
      </c>
      <c r="K5" s="7">
        <f t="shared" ref="K5:K68" si="10">J5</f>
        <v>80</v>
      </c>
      <c r="L5" s="7">
        <f>INDEX(eRarity[Focus Priority],MATCH(U5,eRarity[Rarity Id],0))</f>
        <v>2</v>
      </c>
      <c r="M5" s="7" t="str">
        <f t="shared" si="3"/>
        <v>r1_Dark_Scavenger_e1</v>
      </c>
      <c r="N5" s="20">
        <f>INDEX(eDrop[Drop Hero Probability],MATCH($V5,eDrop[Base Rarity],0))</f>
        <v>20</v>
      </c>
      <c r="O5" s="7" t="str">
        <f>INDEX(EnemyFX[Enemy FX Asset ID],MATCH(Y5,EnemyFX[Affinity],0))</f>
        <v>FXBasicMonster-04-Dark</v>
      </c>
      <c r="P5" s="7" t="s">
        <v>304</v>
      </c>
      <c r="R5" s="225" t="str">
        <f>INDEX(Family[eClass],MATCH(Enemies!T5,Family[Family],0))</f>
        <v>3T</v>
      </c>
      <c r="S5" s="7">
        <f>INDEX(EnemyFX[Quest Affinity ID],MATCH(Y5,EnemyFX[Affinity],0))</f>
        <v>5</v>
      </c>
      <c r="T5" s="200" t="s">
        <v>428</v>
      </c>
      <c r="U5" s="125">
        <f t="shared" si="7"/>
        <v>2</v>
      </c>
      <c r="V5" s="20">
        <f t="shared" si="4"/>
        <v>1</v>
      </c>
      <c r="W5" s="20">
        <v>1</v>
      </c>
      <c r="X5" s="20">
        <f>INDEX(REFHero[Size],MATCH(Enemies!B5,REFHero[Hero ID],0))</f>
        <v>1</v>
      </c>
      <c r="Y5" s="20" t="str">
        <f t="shared" si="5"/>
        <v>Dark</v>
      </c>
      <c r="Z5" s="7">
        <v>1</v>
      </c>
      <c r="AA5" s="7" t="s">
        <v>232</v>
      </c>
      <c r="AB5" s="72">
        <v>3</v>
      </c>
      <c r="AC5" s="72">
        <v>20</v>
      </c>
      <c r="AD5" s="72">
        <v>1</v>
      </c>
      <c r="AE5" s="72">
        <v>1</v>
      </c>
      <c r="AF5" s="49">
        <v>1</v>
      </c>
      <c r="AH5" s="20"/>
      <c r="AI5" s="26" t="s">
        <v>16</v>
      </c>
      <c r="AJ5" s="7" t="s">
        <v>227</v>
      </c>
      <c r="AK5" s="7" t="s">
        <v>251</v>
      </c>
    </row>
    <row r="6" spans="1:39">
      <c r="A6" s="20" t="str">
        <f t="shared" si="6"/>
        <v>3T_r1_Earth_Bedouin_e1</v>
      </c>
      <c r="B6" t="s">
        <v>422</v>
      </c>
      <c r="C6"/>
      <c r="D6" s="20">
        <f>INDEX(eClass[Initial Turn],MATCH($R6,eClass[Class],0))</f>
        <v>2</v>
      </c>
      <c r="E6" s="20">
        <f>INDEX(eClass[ATKTurn],MATCH($R6,eClass[Class],0))</f>
        <v>3</v>
      </c>
      <c r="F6" s="20">
        <f>INDEX(eRarity[ATK Base],MATCH($U6,eRarity[Rarity Id],0))*$W6*INDEX(eClass[ATKTurn],MATCH($R6,eClass[Class],0))</f>
        <v>9</v>
      </c>
      <c r="G6" s="7">
        <f t="shared" si="8"/>
        <v>9</v>
      </c>
      <c r="H6" s="20">
        <v>5</v>
      </c>
      <c r="I6" s="7">
        <f t="shared" si="9"/>
        <v>5</v>
      </c>
      <c r="J6" s="7">
        <f>INDEX(eRarity[HP Base],MATCH($U6,eRarity[Rarity Id],0))*$W6*INDEX(eClass[HPTurn],MATCH($R6,eClass[Class],0))</f>
        <v>80</v>
      </c>
      <c r="K6" s="7">
        <f t="shared" si="10"/>
        <v>80</v>
      </c>
      <c r="L6" s="7">
        <f>INDEX(eRarity[Focus Priority],MATCH(U6,eRarity[Rarity Id],0))</f>
        <v>1</v>
      </c>
      <c r="M6" s="7" t="str">
        <f t="shared" si="3"/>
        <v>r1_Earth_Bedouin_e1</v>
      </c>
      <c r="N6" s="20">
        <f>INDEX(eDrop[Drop Hero Probability],MATCH($V6,eDrop[Base Rarity],0))</f>
        <v>20</v>
      </c>
      <c r="O6" s="7" t="str">
        <f>INDEX(EnemyFX[Enemy FX Asset ID],MATCH(Y6,EnemyFX[Affinity],0))</f>
        <v>FXBasicMonster-03-Earth</v>
      </c>
      <c r="P6" s="7" t="s">
        <v>304</v>
      </c>
      <c r="R6" s="225" t="str">
        <f>INDEX(Family[eClass],MATCH(Enemies!T6,Family[Family],0))</f>
        <v>3T</v>
      </c>
      <c r="S6" s="7">
        <f>INDEX(EnemyFX[Quest Affinity ID],MATCH(Y6,EnemyFX[Affinity],0))</f>
        <v>2</v>
      </c>
      <c r="T6" s="200" t="s">
        <v>428</v>
      </c>
      <c r="U6" s="125">
        <f t="shared" si="7"/>
        <v>1</v>
      </c>
      <c r="V6" s="20">
        <f t="shared" si="4"/>
        <v>1</v>
      </c>
      <c r="W6" s="20">
        <v>1</v>
      </c>
      <c r="X6" s="20">
        <f>INDEX(REFHero[Size],MATCH(Enemies!B6,REFHero[Hero ID],0))</f>
        <v>1</v>
      </c>
      <c r="Y6" s="20" t="str">
        <f t="shared" si="5"/>
        <v>Earth</v>
      </c>
      <c r="Z6" s="7">
        <v>2</v>
      </c>
      <c r="AA6" s="7" t="s">
        <v>233</v>
      </c>
      <c r="AB6" s="72">
        <v>3</v>
      </c>
      <c r="AC6" s="72">
        <v>20</v>
      </c>
      <c r="AD6" s="72">
        <v>1</v>
      </c>
      <c r="AE6" s="72">
        <v>1.1000000000000001</v>
      </c>
      <c r="AF6" s="49">
        <v>2</v>
      </c>
      <c r="AH6" s="20"/>
      <c r="AI6" s="25" t="s">
        <v>27</v>
      </c>
      <c r="AJ6" s="7" t="s">
        <v>219</v>
      </c>
      <c r="AK6" s="7" t="s">
        <v>251</v>
      </c>
    </row>
    <row r="7" spans="1:39">
      <c r="A7" s="20" t="str">
        <f t="shared" si="6"/>
        <v>3T_r1_Earth_Bedouin_e2</v>
      </c>
      <c r="B7" t="s">
        <v>701</v>
      </c>
      <c r="C7"/>
      <c r="D7" s="20">
        <f>INDEX(eClass[Initial Turn],MATCH($R7,eClass[Class],0))</f>
        <v>2</v>
      </c>
      <c r="E7" s="20">
        <f>INDEX(eClass[ATKTurn],MATCH($R7,eClass[Class],0))</f>
        <v>3</v>
      </c>
      <c r="F7" s="20">
        <f>INDEX(eRarity[ATK Base],MATCH($U7,eRarity[Rarity Id],0))*$W7*INDEX(eClass[ATKTurn],MATCH($R7,eClass[Class],0))</f>
        <v>9</v>
      </c>
      <c r="G7" s="7">
        <f t="shared" si="8"/>
        <v>9</v>
      </c>
      <c r="H7" s="20">
        <v>5</v>
      </c>
      <c r="I7" s="7">
        <f t="shared" si="9"/>
        <v>5</v>
      </c>
      <c r="J7" s="7">
        <f>INDEX(eRarity[HP Base],MATCH($U7,eRarity[Rarity Id],0))*$W7*INDEX(eClass[HPTurn],MATCH($R7,eClass[Class],0))</f>
        <v>80</v>
      </c>
      <c r="K7" s="7">
        <f t="shared" si="10"/>
        <v>80</v>
      </c>
      <c r="L7" s="7">
        <f>INDEX(eRarity[Focus Priority],MATCH(U7,eRarity[Rarity Id],0))</f>
        <v>2</v>
      </c>
      <c r="M7" s="7" t="str">
        <f t="shared" si="3"/>
        <v>r1_Earth_Bedouin_e1</v>
      </c>
      <c r="N7" s="20">
        <f>INDEX(eDrop[Drop Hero Probability],MATCH($V7,eDrop[Base Rarity],0))</f>
        <v>20</v>
      </c>
      <c r="O7" s="7" t="str">
        <f>INDEX(EnemyFX[Enemy FX Asset ID],MATCH(Y7,EnemyFX[Affinity],0))</f>
        <v>FXBasicMonster-03-Earth</v>
      </c>
      <c r="P7" s="7" t="s">
        <v>304</v>
      </c>
      <c r="R7" s="225" t="str">
        <f>INDEX(Family[eClass],MATCH(Enemies!T7,Family[Family],0))</f>
        <v>3T</v>
      </c>
      <c r="S7" s="7">
        <f>INDEX(EnemyFX[Quest Affinity ID],MATCH(Y7,EnemyFX[Affinity],0))</f>
        <v>2</v>
      </c>
      <c r="T7" s="200" t="s">
        <v>428</v>
      </c>
      <c r="U7" s="125">
        <f t="shared" si="7"/>
        <v>2</v>
      </c>
      <c r="V7" s="20">
        <f t="shared" si="4"/>
        <v>1</v>
      </c>
      <c r="W7" s="20">
        <v>1</v>
      </c>
      <c r="X7" s="20">
        <f>INDEX(REFHero[Size],MATCH(Enemies!B7,REFHero[Hero ID],0))</f>
        <v>1</v>
      </c>
      <c r="Y7" s="20" t="str">
        <f t="shared" si="5"/>
        <v>Earth</v>
      </c>
      <c r="Z7" s="7">
        <v>3</v>
      </c>
      <c r="AA7" s="7" t="s">
        <v>234</v>
      </c>
      <c r="AB7" s="72">
        <v>3</v>
      </c>
      <c r="AC7" s="72">
        <v>20</v>
      </c>
      <c r="AD7" s="72">
        <v>1</v>
      </c>
      <c r="AE7" s="72">
        <v>1.25</v>
      </c>
      <c r="AF7" s="49">
        <v>3</v>
      </c>
      <c r="AH7" s="20"/>
      <c r="AI7" s="25" t="s">
        <v>17</v>
      </c>
      <c r="AJ7" s="7" t="s">
        <v>219</v>
      </c>
      <c r="AK7" s="7" t="s">
        <v>251</v>
      </c>
    </row>
    <row r="8" spans="1:39">
      <c r="A8" s="20" t="str">
        <f t="shared" si="6"/>
        <v>3T_r1_Fire_Huntress_e1</v>
      </c>
      <c r="B8" t="s">
        <v>703</v>
      </c>
      <c r="D8" s="20">
        <f>INDEX(eClass[Initial Turn],MATCH($R8,eClass[Class],0))</f>
        <v>2</v>
      </c>
      <c r="E8" s="20">
        <f>INDEX(eClass[ATKTurn],MATCH($R8,eClass[Class],0))</f>
        <v>3</v>
      </c>
      <c r="F8" s="20">
        <f>INDEX(eRarity[ATK Base],MATCH($U8,eRarity[Rarity Id],0))*$W8*INDEX(eClass[ATKTurn],MATCH($R8,eClass[Class],0))</f>
        <v>9</v>
      </c>
      <c r="G8" s="7">
        <f t="shared" si="8"/>
        <v>9</v>
      </c>
      <c r="H8" s="20">
        <v>5</v>
      </c>
      <c r="I8" s="7">
        <f t="shared" si="9"/>
        <v>5</v>
      </c>
      <c r="J8" s="7">
        <f>INDEX(eRarity[HP Base],MATCH($U8,eRarity[Rarity Id],0))*$W8*INDEX(eClass[HPTurn],MATCH($R8,eClass[Class],0))</f>
        <v>80</v>
      </c>
      <c r="K8" s="7">
        <f t="shared" si="10"/>
        <v>80</v>
      </c>
      <c r="L8" s="7">
        <f>INDEX(eRarity[Focus Priority],MATCH(U8,eRarity[Rarity Id],0))</f>
        <v>1</v>
      </c>
      <c r="M8" s="7" t="str">
        <f t="shared" si="3"/>
        <v>r1_Fire_Huntress_e1</v>
      </c>
      <c r="N8" s="20">
        <f>INDEX(eDrop[Drop Hero Probability],MATCH($V8,eDrop[Base Rarity],0))</f>
        <v>20</v>
      </c>
      <c r="O8" s="7" t="str">
        <f>INDEX(EnemyFX[Enemy FX Asset ID],MATCH(Y8,EnemyFX[Affinity],0))</f>
        <v>FXBasicMonster-01-Fire</v>
      </c>
      <c r="P8" s="7" t="s">
        <v>304</v>
      </c>
      <c r="R8" s="225" t="str">
        <f>INDEX(Family[eClass],MATCH(Enemies!T8,Family[Family],0))</f>
        <v>3T</v>
      </c>
      <c r="S8" s="7">
        <f>INDEX(EnemyFX[Quest Affinity ID],MATCH(Y8,EnemyFX[Affinity],0))</f>
        <v>1</v>
      </c>
      <c r="T8" s="200" t="s">
        <v>428</v>
      </c>
      <c r="U8" s="125">
        <f t="shared" si="7"/>
        <v>1</v>
      </c>
      <c r="V8" s="20">
        <f t="shared" si="4"/>
        <v>1</v>
      </c>
      <c r="W8" s="20">
        <v>1</v>
      </c>
      <c r="X8" s="20">
        <f>INDEX(REFHero[Size],MATCH(Enemies!B8,REFHero[Hero ID],0))</f>
        <v>1</v>
      </c>
      <c r="Y8" s="20" t="str">
        <f t="shared" si="5"/>
        <v>Fire</v>
      </c>
      <c r="Z8" s="7">
        <v>4</v>
      </c>
      <c r="AA8" s="7" t="s">
        <v>235</v>
      </c>
      <c r="AB8" s="72">
        <v>3</v>
      </c>
      <c r="AC8" s="72">
        <v>20</v>
      </c>
      <c r="AD8" s="72">
        <v>1</v>
      </c>
      <c r="AE8" s="72">
        <v>1.5</v>
      </c>
      <c r="AF8" s="49">
        <v>4</v>
      </c>
      <c r="AH8" s="20"/>
      <c r="AI8" s="25" t="s">
        <v>18</v>
      </c>
      <c r="AJ8" s="7" t="s">
        <v>226</v>
      </c>
    </row>
    <row r="9" spans="1:39">
      <c r="A9" s="20" t="str">
        <f t="shared" si="6"/>
        <v>3T_r1_Fire_Huntress_e2</v>
      </c>
      <c r="B9" t="s">
        <v>704</v>
      </c>
      <c r="D9" s="20">
        <f>INDEX(eClass[Initial Turn],MATCH($R9,eClass[Class],0))</f>
        <v>2</v>
      </c>
      <c r="E9" s="20">
        <f>INDEX(eClass[ATKTurn],MATCH($R9,eClass[Class],0))</f>
        <v>3</v>
      </c>
      <c r="F9" s="20">
        <f>INDEX(eRarity[ATK Base],MATCH($U9,eRarity[Rarity Id],0))*$W9*INDEX(eClass[ATKTurn],MATCH($R9,eClass[Class],0))</f>
        <v>9</v>
      </c>
      <c r="G9" s="7">
        <f t="shared" si="8"/>
        <v>9</v>
      </c>
      <c r="H9" s="20">
        <v>5</v>
      </c>
      <c r="I9" s="7">
        <f t="shared" si="9"/>
        <v>5</v>
      </c>
      <c r="J9" s="7">
        <f>INDEX(eRarity[HP Base],MATCH($U9,eRarity[Rarity Id],0))*$W9*INDEX(eClass[HPTurn],MATCH($R9,eClass[Class],0))</f>
        <v>80</v>
      </c>
      <c r="K9" s="7">
        <f t="shared" si="10"/>
        <v>80</v>
      </c>
      <c r="L9" s="7">
        <f>INDEX(eRarity[Focus Priority],MATCH(U9,eRarity[Rarity Id],0))</f>
        <v>2</v>
      </c>
      <c r="M9" s="7" t="str">
        <f t="shared" si="3"/>
        <v>r1_Fire_Huntress_e1</v>
      </c>
      <c r="N9" s="20">
        <f>INDEX(eDrop[Drop Hero Probability],MATCH($V9,eDrop[Base Rarity],0))</f>
        <v>20</v>
      </c>
      <c r="O9" s="7" t="str">
        <f>INDEX(EnemyFX[Enemy FX Asset ID],MATCH(Y9,EnemyFX[Affinity],0))</f>
        <v>FXBasicMonster-01-Fire</v>
      </c>
      <c r="P9" s="7" t="s">
        <v>304</v>
      </c>
      <c r="R9" s="225" t="str">
        <f>INDEX(Family[eClass],MATCH(Enemies!T9,Family[Family],0))</f>
        <v>3T</v>
      </c>
      <c r="S9" s="7">
        <f>INDEX(EnemyFX[Quest Affinity ID],MATCH(Y9,EnemyFX[Affinity],0))</f>
        <v>1</v>
      </c>
      <c r="T9" s="200" t="s">
        <v>428</v>
      </c>
      <c r="U9" s="125">
        <f t="shared" si="7"/>
        <v>2</v>
      </c>
      <c r="V9" s="20">
        <f t="shared" si="4"/>
        <v>1</v>
      </c>
      <c r="W9" s="20">
        <v>1</v>
      </c>
      <c r="X9" s="20">
        <f>INDEX(REFHero[Size],MATCH(Enemies!B9,REFHero[Hero ID],0))</f>
        <v>1</v>
      </c>
      <c r="Y9" s="20" t="str">
        <f t="shared" si="5"/>
        <v>Fire</v>
      </c>
      <c r="Z9" s="7">
        <v>5</v>
      </c>
      <c r="AA9" s="7" t="s">
        <v>236</v>
      </c>
      <c r="AB9" s="72">
        <v>3</v>
      </c>
      <c r="AC9" s="72">
        <v>20</v>
      </c>
      <c r="AD9" s="72">
        <v>1</v>
      </c>
      <c r="AE9" s="72">
        <v>1.75</v>
      </c>
      <c r="AF9" s="49">
        <v>5</v>
      </c>
      <c r="AH9" s="20"/>
      <c r="AI9" s="25" t="s">
        <v>319</v>
      </c>
      <c r="AJ9" s="7" t="s">
        <v>406</v>
      </c>
    </row>
    <row r="10" spans="1:39">
      <c r="A10" s="20" t="str">
        <f t="shared" si="6"/>
        <v>3T_r1_Light_Pilgrim_e1</v>
      </c>
      <c r="B10" t="s">
        <v>432</v>
      </c>
      <c r="D10" s="20">
        <f>INDEX(eClass[Initial Turn],MATCH($R10,eClass[Class],0))</f>
        <v>2</v>
      </c>
      <c r="E10" s="20">
        <f>INDEX(eClass[ATKTurn],MATCH($R10,eClass[Class],0))</f>
        <v>3</v>
      </c>
      <c r="F10" s="20">
        <f>INDEX(eRarity[ATK Base],MATCH($U10,eRarity[Rarity Id],0))*$W10*INDEX(eClass[ATKTurn],MATCH($R10,eClass[Class],0))</f>
        <v>9</v>
      </c>
      <c r="G10" s="7">
        <f t="shared" si="8"/>
        <v>9</v>
      </c>
      <c r="H10" s="20">
        <v>5</v>
      </c>
      <c r="I10" s="7">
        <f t="shared" si="9"/>
        <v>5</v>
      </c>
      <c r="J10" s="7">
        <f>INDEX(eRarity[HP Base],MATCH($U10,eRarity[Rarity Id],0))*$W10*INDEX(eClass[HPTurn],MATCH($R10,eClass[Class],0))</f>
        <v>80</v>
      </c>
      <c r="K10" s="7">
        <f t="shared" si="10"/>
        <v>80</v>
      </c>
      <c r="L10" s="7">
        <f>INDEX(eRarity[Focus Priority],MATCH(U10,eRarity[Rarity Id],0))</f>
        <v>1</v>
      </c>
      <c r="M10" s="7" t="str">
        <f t="shared" si="3"/>
        <v>r1_Light_Pilgrim_e1</v>
      </c>
      <c r="N10" s="20">
        <f>INDEX(eDrop[Drop Hero Probability],MATCH($V10,eDrop[Base Rarity],0))</f>
        <v>20</v>
      </c>
      <c r="O10" s="7" t="str">
        <f>INDEX(EnemyFX[Enemy FX Asset ID],MATCH(Y10,EnemyFX[Affinity],0))</f>
        <v>FXBasicMonster-05-Light</v>
      </c>
      <c r="P10" s="7" t="s">
        <v>304</v>
      </c>
      <c r="R10" s="225" t="str">
        <f>INDEX(Family[eClass],MATCH(Enemies!T10,Family[Family],0))</f>
        <v>3T</v>
      </c>
      <c r="S10" s="7">
        <f>INDEX(EnemyFX[Quest Affinity ID],MATCH(Y10,EnemyFX[Affinity],0))</f>
        <v>4</v>
      </c>
      <c r="T10" s="200" t="s">
        <v>428</v>
      </c>
      <c r="U10" s="125">
        <f t="shared" si="7"/>
        <v>1</v>
      </c>
      <c r="V10" s="20">
        <f t="shared" si="4"/>
        <v>1</v>
      </c>
      <c r="W10" s="20">
        <v>1</v>
      </c>
      <c r="X10" s="20">
        <f>INDEX(REFHero[Size],MATCH(Enemies!B10,REFHero[Hero ID],0))</f>
        <v>1</v>
      </c>
      <c r="Y10" s="20" t="str">
        <f t="shared" si="5"/>
        <v>Light</v>
      </c>
      <c r="Z10" s="7">
        <v>6</v>
      </c>
      <c r="AA10" s="7" t="s">
        <v>237</v>
      </c>
      <c r="AB10" s="72">
        <v>3</v>
      </c>
      <c r="AC10" s="72">
        <v>20</v>
      </c>
      <c r="AD10" s="72">
        <v>1</v>
      </c>
      <c r="AE10" s="72">
        <v>2</v>
      </c>
      <c r="AF10" s="49">
        <v>6</v>
      </c>
      <c r="AH10" s="20"/>
      <c r="AI10" s="25" t="s">
        <v>19</v>
      </c>
      <c r="AJ10" s="7" t="s">
        <v>226</v>
      </c>
    </row>
    <row r="11" spans="1:39">
      <c r="A11" s="20" t="str">
        <f t="shared" si="6"/>
        <v>3T_r1_Light_Pilgrim_e2</v>
      </c>
      <c r="B11" t="s">
        <v>707</v>
      </c>
      <c r="C11" s="20"/>
      <c r="D11" s="20">
        <f>INDEX(eClass[Initial Turn],MATCH($R11,eClass[Class],0))</f>
        <v>2</v>
      </c>
      <c r="E11" s="20">
        <f>INDEX(eClass[ATKTurn],MATCH($R11,eClass[Class],0))</f>
        <v>3</v>
      </c>
      <c r="F11" s="20">
        <f>INDEX(eRarity[ATK Base],MATCH($U11,eRarity[Rarity Id],0))*$W11*INDEX(eClass[ATKTurn],MATCH($R11,eClass[Class],0))</f>
        <v>9</v>
      </c>
      <c r="G11" s="7">
        <f t="shared" si="8"/>
        <v>9</v>
      </c>
      <c r="H11" s="20">
        <v>5</v>
      </c>
      <c r="I11" s="7">
        <f t="shared" si="9"/>
        <v>5</v>
      </c>
      <c r="J11" s="7">
        <f>INDEX(eRarity[HP Base],MATCH($U11,eRarity[Rarity Id],0))*$W11*INDEX(eClass[HPTurn],MATCH($R11,eClass[Class],0))</f>
        <v>80</v>
      </c>
      <c r="K11" s="7">
        <f t="shared" si="10"/>
        <v>80</v>
      </c>
      <c r="L11" s="7">
        <f>INDEX(eRarity[Focus Priority],MATCH(U11,eRarity[Rarity Id],0))</f>
        <v>2</v>
      </c>
      <c r="M11" s="7" t="str">
        <f t="shared" si="3"/>
        <v>r1_Light_Pilgrim_e1</v>
      </c>
      <c r="N11" s="20">
        <f>INDEX(eDrop[Drop Hero Probability],MATCH($V11,eDrop[Base Rarity],0))</f>
        <v>20</v>
      </c>
      <c r="O11" s="7" t="str">
        <f>INDEX(EnemyFX[Enemy FX Asset ID],MATCH(Y11,EnemyFX[Affinity],0))</f>
        <v>FXBasicMonster-05-Light</v>
      </c>
      <c r="P11" s="7" t="s">
        <v>304</v>
      </c>
      <c r="R11" s="225" t="str">
        <f>INDEX(Family[eClass],MATCH(Enemies!T11,Family[Family],0))</f>
        <v>3T</v>
      </c>
      <c r="S11" s="7">
        <f>INDEX(EnemyFX[Quest Affinity ID],MATCH(Y11,EnemyFX[Affinity],0))</f>
        <v>4</v>
      </c>
      <c r="T11" s="200" t="s">
        <v>428</v>
      </c>
      <c r="U11" s="125">
        <f t="shared" si="7"/>
        <v>2</v>
      </c>
      <c r="V11" s="20">
        <f t="shared" si="4"/>
        <v>1</v>
      </c>
      <c r="W11" s="20">
        <v>1</v>
      </c>
      <c r="X11" s="20">
        <f>INDEX(REFHero[Size],MATCH(Enemies!B11,REFHero[Hero ID],0))</f>
        <v>1</v>
      </c>
      <c r="Y11" s="20" t="str">
        <f t="shared" si="5"/>
        <v>Light</v>
      </c>
      <c r="AI11" s="25" t="s">
        <v>320</v>
      </c>
      <c r="AJ11" s="7" t="s">
        <v>407</v>
      </c>
    </row>
    <row r="12" spans="1:39">
      <c r="A12" s="20" t="str">
        <f t="shared" si="6"/>
        <v>3T_r1_Water_Pirate_e1</v>
      </c>
      <c r="B12" t="s">
        <v>154</v>
      </c>
      <c r="C12" s="20"/>
      <c r="D12" s="20">
        <f>INDEX(eClass[Initial Turn],MATCH($R12,eClass[Class],0))</f>
        <v>2</v>
      </c>
      <c r="E12" s="20">
        <f>INDEX(eClass[ATKTurn],MATCH($R12,eClass[Class],0))</f>
        <v>3</v>
      </c>
      <c r="F12" s="20">
        <f>INDEX(eRarity[ATK Base],MATCH($U12,eRarity[Rarity Id],0))*$W12*INDEX(eClass[ATKTurn],MATCH($R12,eClass[Class],0))</f>
        <v>9</v>
      </c>
      <c r="G12" s="7">
        <f t="shared" si="8"/>
        <v>9</v>
      </c>
      <c r="H12" s="20">
        <v>5</v>
      </c>
      <c r="I12" s="7">
        <f t="shared" si="9"/>
        <v>5</v>
      </c>
      <c r="J12" s="7">
        <f>INDEX(eRarity[HP Base],MATCH($U12,eRarity[Rarity Id],0))*$W12*INDEX(eClass[HPTurn],MATCH($R12,eClass[Class],0))</f>
        <v>80</v>
      </c>
      <c r="K12" s="7">
        <f t="shared" si="10"/>
        <v>80</v>
      </c>
      <c r="L12" s="7">
        <f>INDEX(eRarity[Focus Priority],MATCH(U12,eRarity[Rarity Id],0))</f>
        <v>1</v>
      </c>
      <c r="M12" s="7" t="str">
        <f t="shared" si="3"/>
        <v>r1_Water_Pirate_e1</v>
      </c>
      <c r="N12" s="20">
        <f>INDEX(eDrop[Drop Hero Probability],MATCH($V12,eDrop[Base Rarity],0))</f>
        <v>20</v>
      </c>
      <c r="O12" s="7" t="str">
        <f>INDEX(EnemyFX[Enemy FX Asset ID],MATCH(Y12,EnemyFX[Affinity],0))</f>
        <v>FXBasicMonster-02-Water</v>
      </c>
      <c r="P12" s="7" t="s">
        <v>304</v>
      </c>
      <c r="R12" s="225" t="str">
        <f>INDEX(Family[eClass],MATCH(Enemies!T12,Family[Family],0))</f>
        <v>3T</v>
      </c>
      <c r="S12" s="7">
        <f>INDEX(EnemyFX[Quest Affinity ID],MATCH(Y12,EnemyFX[Affinity],0))</f>
        <v>3</v>
      </c>
      <c r="T12" s="200" t="s">
        <v>428</v>
      </c>
      <c r="U12" s="125">
        <f t="shared" si="7"/>
        <v>1</v>
      </c>
      <c r="V12" s="20">
        <f t="shared" si="4"/>
        <v>1</v>
      </c>
      <c r="W12" s="20">
        <v>1</v>
      </c>
      <c r="X12" s="20">
        <f>INDEX(REFHero[Size],MATCH(Enemies!B12,REFHero[Hero ID],0))</f>
        <v>1</v>
      </c>
      <c r="Y12" s="20" t="str">
        <f t="shared" si="5"/>
        <v>Water</v>
      </c>
      <c r="AI12" s="25" t="s">
        <v>20</v>
      </c>
      <c r="AJ12" s="7" t="s">
        <v>226</v>
      </c>
    </row>
    <row r="13" spans="1:39">
      <c r="A13" s="20" t="str">
        <f t="shared" si="6"/>
        <v>3T_r1_Water_Pirate_e2</v>
      </c>
      <c r="B13" t="s">
        <v>155</v>
      </c>
      <c r="C13" s="20"/>
      <c r="D13" s="20">
        <f>INDEX(eClass[Initial Turn],MATCH($R13,eClass[Class],0))</f>
        <v>2</v>
      </c>
      <c r="E13" s="20">
        <f>INDEX(eClass[ATKTurn],MATCH($R13,eClass[Class],0))</f>
        <v>3</v>
      </c>
      <c r="F13" s="20">
        <f>INDEX(eRarity[ATK Base],MATCH($U13,eRarity[Rarity Id],0))*$W13*INDEX(eClass[ATKTurn],MATCH($R13,eClass[Class],0))</f>
        <v>9</v>
      </c>
      <c r="G13" s="7">
        <f t="shared" si="8"/>
        <v>9</v>
      </c>
      <c r="H13" s="20">
        <v>5</v>
      </c>
      <c r="I13" s="7">
        <f t="shared" si="9"/>
        <v>5</v>
      </c>
      <c r="J13" s="7">
        <f>INDEX(eRarity[HP Base],MATCH($U13,eRarity[Rarity Id],0))*$W13*INDEX(eClass[HPTurn],MATCH($R13,eClass[Class],0))</f>
        <v>80</v>
      </c>
      <c r="K13" s="7">
        <f t="shared" si="10"/>
        <v>80</v>
      </c>
      <c r="L13" s="7">
        <f>INDEX(eRarity[Focus Priority],MATCH(U13,eRarity[Rarity Id],0))</f>
        <v>2</v>
      </c>
      <c r="M13" s="7" t="str">
        <f t="shared" si="3"/>
        <v>r1_Water_Pirate_e1</v>
      </c>
      <c r="N13" s="20">
        <f>INDEX(eDrop[Drop Hero Probability],MATCH($V13,eDrop[Base Rarity],0))</f>
        <v>20</v>
      </c>
      <c r="O13" s="7" t="str">
        <f>INDEX(EnemyFX[Enemy FX Asset ID],MATCH(Y13,EnemyFX[Affinity],0))</f>
        <v>FXBasicMonster-02-Water</v>
      </c>
      <c r="P13" s="7" t="s">
        <v>304</v>
      </c>
      <c r="R13" s="225" t="str">
        <f>INDEX(Family[eClass],MATCH(Enemies!T13,Family[Family],0))</f>
        <v>3T</v>
      </c>
      <c r="S13" s="7">
        <f>INDEX(EnemyFX[Quest Affinity ID],MATCH(Y13,EnemyFX[Affinity],0))</f>
        <v>3</v>
      </c>
      <c r="T13" s="200" t="s">
        <v>428</v>
      </c>
      <c r="U13" s="125">
        <f t="shared" si="7"/>
        <v>2</v>
      </c>
      <c r="V13" s="20">
        <f t="shared" si="4"/>
        <v>1</v>
      </c>
      <c r="W13" s="20">
        <v>1</v>
      </c>
      <c r="X13" s="20">
        <f>INDEX(REFHero[Size],MATCH(Enemies!B13,REFHero[Hero ID],0))</f>
        <v>1</v>
      </c>
      <c r="Y13" s="20" t="str">
        <f t="shared" si="5"/>
        <v>Water</v>
      </c>
      <c r="AA13" s="13" t="s">
        <v>505</v>
      </c>
      <c r="AI13" s="25" t="s">
        <v>321</v>
      </c>
      <c r="AJ13" s="7" t="s">
        <v>408</v>
      </c>
    </row>
    <row r="14" spans="1:39">
      <c r="A14" s="20" t="str">
        <f t="shared" si="6"/>
        <v>4T_r1_Dark_SoulGuardian_e1</v>
      </c>
      <c r="B14" t="s">
        <v>491</v>
      </c>
      <c r="C14" s="20"/>
      <c r="D14" s="20">
        <f>INDEX(eClass[Initial Turn],MATCH($R14,eClass[Class],0))</f>
        <v>3</v>
      </c>
      <c r="E14" s="20">
        <f>INDEX(eClass[ATKTurn],MATCH($R14,eClass[Class],0))</f>
        <v>4</v>
      </c>
      <c r="F14" s="20">
        <f>INDEX(eRarity[ATK Base],MATCH($U14,eRarity[Rarity Id],0))*$W14*INDEX(eClass[ATKTurn],MATCH($R14,eClass[Class],0))</f>
        <v>12</v>
      </c>
      <c r="G14" s="7">
        <f t="shared" si="8"/>
        <v>12</v>
      </c>
      <c r="H14" s="20">
        <v>5</v>
      </c>
      <c r="I14" s="7">
        <f t="shared" si="9"/>
        <v>5</v>
      </c>
      <c r="J14" s="7">
        <f>INDEX(eRarity[HP Base],MATCH($U14,eRarity[Rarity Id],0))*$W14*INDEX(eClass[HPTurn],MATCH($R14,eClass[Class],0))</f>
        <v>100</v>
      </c>
      <c r="K14" s="7">
        <f t="shared" si="10"/>
        <v>100</v>
      </c>
      <c r="L14" s="7">
        <f>INDEX(eRarity[Focus Priority],MATCH(U14,eRarity[Rarity Id],0))</f>
        <v>1</v>
      </c>
      <c r="M14" s="7" t="str">
        <f t="shared" si="3"/>
        <v>r1_Dark_SoulGuardian_e1</v>
      </c>
      <c r="N14" s="20">
        <f>INDEX(eDrop[Drop Hero Probability],MATCH($V14,eDrop[Base Rarity],0))</f>
        <v>20</v>
      </c>
      <c r="O14" s="7" t="str">
        <f>INDEX(EnemyFX[Enemy FX Asset ID],MATCH(Y14,EnemyFX[Affinity],0))</f>
        <v>FXBasicMonster-04-Dark</v>
      </c>
      <c r="P14" s="7" t="s">
        <v>304</v>
      </c>
      <c r="R14" s="225" t="str">
        <f>INDEX(Family[eClass],MATCH(Enemies!T14,Family[Family],0))</f>
        <v>4T</v>
      </c>
      <c r="S14" s="7">
        <f>INDEX(EnemyFX[Quest Affinity ID],MATCH(Y14,EnemyFX[Affinity],0))</f>
        <v>5</v>
      </c>
      <c r="T14" s="200" t="s">
        <v>427</v>
      </c>
      <c r="U14" s="125">
        <f t="shared" si="7"/>
        <v>1</v>
      </c>
      <c r="V14" s="20">
        <f t="shared" si="4"/>
        <v>1</v>
      </c>
      <c r="W14" s="20">
        <v>1</v>
      </c>
      <c r="X14" s="20">
        <f>INDEX(REFHero[Size],MATCH(Enemies!B14,REFHero[Hero ID],0))</f>
        <v>1</v>
      </c>
      <c r="Y14" s="20" t="str">
        <f t="shared" si="5"/>
        <v>Dark</v>
      </c>
      <c r="Z14" s="7" t="s">
        <v>229</v>
      </c>
      <c r="AA14" s="7" t="s">
        <v>222</v>
      </c>
      <c r="AB14" s="15" t="s">
        <v>230</v>
      </c>
      <c r="AC14" s="15" t="s">
        <v>231</v>
      </c>
      <c r="AD14" s="15" t="s">
        <v>241</v>
      </c>
      <c r="AE14" s="30" t="s">
        <v>27</v>
      </c>
      <c r="AF14" s="30" t="s">
        <v>266</v>
      </c>
      <c r="AG14" s="30" t="s">
        <v>265</v>
      </c>
      <c r="AI14" s="25" t="s">
        <v>323</v>
      </c>
      <c r="AJ14" s="7" t="s">
        <v>221</v>
      </c>
    </row>
    <row r="15" spans="1:39">
      <c r="A15" s="20" t="str">
        <f t="shared" si="6"/>
        <v>4T_r1_Dark_SoulGuardian_e2</v>
      </c>
      <c r="B15" t="s">
        <v>712</v>
      </c>
      <c r="C15" s="20"/>
      <c r="D15" s="20">
        <f>INDEX(eClass[Initial Turn],MATCH($R15,eClass[Class],0))</f>
        <v>3</v>
      </c>
      <c r="E15" s="20">
        <f>INDEX(eClass[ATKTurn],MATCH($R15,eClass[Class],0))</f>
        <v>4</v>
      </c>
      <c r="F15" s="20">
        <f>INDEX(eRarity[ATK Base],MATCH($U15,eRarity[Rarity Id],0))*$W15*INDEX(eClass[ATKTurn],MATCH($R15,eClass[Class],0))</f>
        <v>12</v>
      </c>
      <c r="G15" s="7">
        <f t="shared" si="8"/>
        <v>12</v>
      </c>
      <c r="H15" s="20">
        <v>5</v>
      </c>
      <c r="I15" s="7">
        <f t="shared" si="9"/>
        <v>5</v>
      </c>
      <c r="J15" s="7">
        <f>INDEX(eRarity[HP Base],MATCH($U15,eRarity[Rarity Id],0))*$W15*INDEX(eClass[HPTurn],MATCH($R15,eClass[Class],0))</f>
        <v>100</v>
      </c>
      <c r="K15" s="7">
        <f t="shared" si="10"/>
        <v>100</v>
      </c>
      <c r="L15" s="7">
        <f>INDEX(eRarity[Focus Priority],MATCH(U15,eRarity[Rarity Id],0))</f>
        <v>2</v>
      </c>
      <c r="M15" s="7" t="str">
        <f t="shared" si="3"/>
        <v>r1_Dark_SoulGuardian_e1</v>
      </c>
      <c r="N15" s="20">
        <f>INDEX(eDrop[Drop Hero Probability],MATCH($V15,eDrop[Base Rarity],0))</f>
        <v>20</v>
      </c>
      <c r="O15" s="7" t="str">
        <f>INDEX(EnemyFX[Enemy FX Asset ID],MATCH(Y15,EnemyFX[Affinity],0))</f>
        <v>FXBasicMonster-04-Dark</v>
      </c>
      <c r="P15" s="7" t="s">
        <v>304</v>
      </c>
      <c r="R15" s="225" t="str">
        <f>INDEX(Family[eClass],MATCH(Enemies!T15,Family[Family],0))</f>
        <v>4T</v>
      </c>
      <c r="S15" s="7">
        <f>INDEX(EnemyFX[Quest Affinity ID],MATCH(Y15,EnemyFX[Affinity],0))</f>
        <v>5</v>
      </c>
      <c r="T15" s="200" t="s">
        <v>427</v>
      </c>
      <c r="U15" s="125">
        <f t="shared" si="7"/>
        <v>2</v>
      </c>
      <c r="V15" s="20">
        <f t="shared" si="4"/>
        <v>1</v>
      </c>
      <c r="W15" s="20">
        <v>1</v>
      </c>
      <c r="X15" s="20">
        <f>INDEX(REFHero[Size],MATCH(Enemies!B15,REFHero[Hero ID],0))</f>
        <v>1</v>
      </c>
      <c r="Y15" s="20" t="str">
        <f t="shared" si="5"/>
        <v>Dark</v>
      </c>
      <c r="Z15" s="7">
        <v>1</v>
      </c>
      <c r="AA15" s="7" t="s">
        <v>261</v>
      </c>
      <c r="AB15" s="7">
        <v>3</v>
      </c>
      <c r="AC15" s="7">
        <v>3</v>
      </c>
      <c r="AD15" s="7">
        <v>0</v>
      </c>
      <c r="AE15" s="20">
        <v>1</v>
      </c>
      <c r="AF15" s="30">
        <v>1</v>
      </c>
      <c r="AG15" s="30">
        <v>2</v>
      </c>
      <c r="AI15" s="24" t="s">
        <v>21</v>
      </c>
      <c r="AJ15" s="7" t="s">
        <v>220</v>
      </c>
      <c r="AK15" s="7" t="s">
        <v>251</v>
      </c>
    </row>
    <row r="16" spans="1:39">
      <c r="A16" s="20" t="str">
        <f t="shared" si="6"/>
        <v>4T_r1_Dark_SoulGuardian_e3</v>
      </c>
      <c r="B16" t="s">
        <v>713</v>
      </c>
      <c r="C16" s="20"/>
      <c r="D16" s="20">
        <f>INDEX(eClass[Initial Turn],MATCH($R16,eClass[Class],0))</f>
        <v>3</v>
      </c>
      <c r="E16" s="20">
        <f>INDEX(eClass[ATKTurn],MATCH($R16,eClass[Class],0))</f>
        <v>4</v>
      </c>
      <c r="F16" s="20">
        <f>INDEX(eRarity[ATK Base],MATCH($U16,eRarity[Rarity Id],0))*$W16*INDEX(eClass[ATKTurn],MATCH($R16,eClass[Class],0))</f>
        <v>12</v>
      </c>
      <c r="G16" s="7">
        <f t="shared" si="8"/>
        <v>12</v>
      </c>
      <c r="H16" s="20">
        <v>5</v>
      </c>
      <c r="I16" s="7">
        <f t="shared" si="9"/>
        <v>5</v>
      </c>
      <c r="J16" s="7">
        <f>INDEX(eRarity[HP Base],MATCH($U16,eRarity[Rarity Id],0))*$W16*INDEX(eClass[HPTurn],MATCH($R16,eClass[Class],0))</f>
        <v>100</v>
      </c>
      <c r="K16" s="7">
        <f t="shared" si="10"/>
        <v>100</v>
      </c>
      <c r="L16" s="7">
        <f>INDEX(eRarity[Focus Priority],MATCH(U16,eRarity[Rarity Id],0))</f>
        <v>3</v>
      </c>
      <c r="M16" s="7" t="str">
        <f t="shared" si="3"/>
        <v>r1_Dark_SoulGuardian_e1</v>
      </c>
      <c r="N16" s="20">
        <f>INDEX(eDrop[Drop Hero Probability],MATCH($V16,eDrop[Base Rarity],0))</f>
        <v>20</v>
      </c>
      <c r="O16" s="7" t="str">
        <f>INDEX(EnemyFX[Enemy FX Asset ID],MATCH(Y16,EnemyFX[Affinity],0))</f>
        <v>FXBasicMonster-04-Dark</v>
      </c>
      <c r="P16" s="7" t="s">
        <v>304</v>
      </c>
      <c r="R16" s="225" t="str">
        <f>INDEX(Family[eClass],MATCH(Enemies!T16,Family[Family],0))</f>
        <v>4T</v>
      </c>
      <c r="S16" s="7">
        <f>INDEX(EnemyFX[Quest Affinity ID],MATCH(Y16,EnemyFX[Affinity],0))</f>
        <v>5</v>
      </c>
      <c r="T16" s="200" t="s">
        <v>427</v>
      </c>
      <c r="U16" s="125">
        <f t="shared" si="7"/>
        <v>3</v>
      </c>
      <c r="V16" s="20">
        <f t="shared" si="4"/>
        <v>1</v>
      </c>
      <c r="W16" s="20">
        <v>1</v>
      </c>
      <c r="X16" s="20">
        <f>INDEX(REFHero[Size],MATCH(Enemies!B16,REFHero[Hero ID],0))</f>
        <v>1</v>
      </c>
      <c r="Y16" s="20" t="str">
        <f t="shared" si="5"/>
        <v>Dark</v>
      </c>
      <c r="Z16" s="7">
        <v>2</v>
      </c>
      <c r="AA16" s="7" t="s">
        <v>259</v>
      </c>
      <c r="AB16" s="7">
        <v>3</v>
      </c>
      <c r="AC16" s="7">
        <v>3</v>
      </c>
      <c r="AD16" s="7">
        <v>0</v>
      </c>
      <c r="AE16" s="20">
        <v>2</v>
      </c>
      <c r="AF16" s="20">
        <v>2</v>
      </c>
      <c r="AG16" s="20">
        <v>3</v>
      </c>
      <c r="AI16" s="25" t="s">
        <v>109</v>
      </c>
      <c r="AJ16" s="7" t="s">
        <v>221</v>
      </c>
      <c r="AK16" s="7" t="s">
        <v>251</v>
      </c>
    </row>
    <row r="17" spans="1:37">
      <c r="A17" s="20" t="str">
        <f t="shared" si="6"/>
        <v>4T_r1_Earth_Enchantress_e1</v>
      </c>
      <c r="B17" t="s">
        <v>202</v>
      </c>
      <c r="C17" s="20"/>
      <c r="D17" s="20">
        <f>INDEX(eClass[Initial Turn],MATCH($R17,eClass[Class],0))</f>
        <v>3</v>
      </c>
      <c r="E17" s="20">
        <f>INDEX(eClass[ATKTurn],MATCH($R17,eClass[Class],0))</f>
        <v>4</v>
      </c>
      <c r="F17" s="20">
        <f>INDEX(eRarity[ATK Base],MATCH($U17,eRarity[Rarity Id],0))*$W17*INDEX(eClass[ATKTurn],MATCH($R17,eClass[Class],0))</f>
        <v>12</v>
      </c>
      <c r="G17" s="7">
        <f t="shared" si="8"/>
        <v>12</v>
      </c>
      <c r="H17" s="20">
        <v>5</v>
      </c>
      <c r="I17" s="7">
        <f t="shared" si="9"/>
        <v>5</v>
      </c>
      <c r="J17" s="7">
        <f>INDEX(eRarity[HP Base],MATCH($U17,eRarity[Rarity Id],0))*$W17*INDEX(eClass[HPTurn],MATCH($R17,eClass[Class],0))</f>
        <v>100</v>
      </c>
      <c r="K17" s="7">
        <f t="shared" si="10"/>
        <v>100</v>
      </c>
      <c r="L17" s="7">
        <f>INDEX(eRarity[Focus Priority],MATCH(U17,eRarity[Rarity Id],0))</f>
        <v>1</v>
      </c>
      <c r="M17" s="7" t="str">
        <f t="shared" si="3"/>
        <v>r1_Earth_Enchantress_e1</v>
      </c>
      <c r="N17" s="20">
        <f>INDEX(eDrop[Drop Hero Probability],MATCH($V17,eDrop[Base Rarity],0))</f>
        <v>20</v>
      </c>
      <c r="O17" s="7" t="str">
        <f>INDEX(EnemyFX[Enemy FX Asset ID],MATCH(Y17,EnemyFX[Affinity],0))</f>
        <v>FXBasicMonster-03-Earth</v>
      </c>
      <c r="P17" s="7" t="s">
        <v>304</v>
      </c>
      <c r="R17" s="225" t="str">
        <f>INDEX(Family[eClass],MATCH(Enemies!T17,Family[Family],0))</f>
        <v>4T</v>
      </c>
      <c r="S17" s="7">
        <f>INDEX(EnemyFX[Quest Affinity ID],MATCH(Y17,EnemyFX[Affinity],0))</f>
        <v>2</v>
      </c>
      <c r="T17" s="200" t="s">
        <v>427</v>
      </c>
      <c r="U17" s="125">
        <f t="shared" si="7"/>
        <v>1</v>
      </c>
      <c r="V17" s="20">
        <f t="shared" si="4"/>
        <v>1</v>
      </c>
      <c r="W17" s="20">
        <v>1</v>
      </c>
      <c r="X17" s="20">
        <f>INDEX(REFHero[Size],MATCH(Enemies!B17,REFHero[Hero ID],0))</f>
        <v>1</v>
      </c>
      <c r="Y17" s="20" t="str">
        <f t="shared" si="5"/>
        <v>Earth</v>
      </c>
      <c r="Z17" s="7">
        <v>3</v>
      </c>
      <c r="AA17" s="7" t="s">
        <v>260</v>
      </c>
      <c r="AB17" s="7">
        <v>3</v>
      </c>
      <c r="AC17" s="7">
        <v>3</v>
      </c>
      <c r="AD17" s="7">
        <v>0</v>
      </c>
      <c r="AE17" s="20">
        <v>2</v>
      </c>
      <c r="AF17" s="20">
        <v>3</v>
      </c>
      <c r="AG17" s="20">
        <v>4</v>
      </c>
      <c r="AI17" s="25" t="s">
        <v>25</v>
      </c>
      <c r="AJ17" s="7" t="s">
        <v>440</v>
      </c>
      <c r="AK17" s="7" t="s">
        <v>251</v>
      </c>
    </row>
    <row r="18" spans="1:37">
      <c r="A18" s="20" t="str">
        <f t="shared" si="6"/>
        <v>4T_r1_Earth_Enchantress_e2</v>
      </c>
      <c r="B18" t="s">
        <v>715</v>
      </c>
      <c r="C18" s="20"/>
      <c r="D18" s="20">
        <f>INDEX(eClass[Initial Turn],MATCH($R18,eClass[Class],0))</f>
        <v>3</v>
      </c>
      <c r="E18" s="20">
        <f>INDEX(eClass[ATKTurn],MATCH($R18,eClass[Class],0))</f>
        <v>4</v>
      </c>
      <c r="F18" s="20">
        <f>INDEX(eRarity[ATK Base],MATCH($U18,eRarity[Rarity Id],0))*$W18*INDEX(eClass[ATKTurn],MATCH($R18,eClass[Class],0))</f>
        <v>12</v>
      </c>
      <c r="G18" s="7">
        <f t="shared" si="8"/>
        <v>12</v>
      </c>
      <c r="H18" s="20">
        <v>5</v>
      </c>
      <c r="I18" s="7">
        <f t="shared" si="9"/>
        <v>5</v>
      </c>
      <c r="J18" s="7">
        <f>INDEX(eRarity[HP Base],MATCH($U18,eRarity[Rarity Id],0))*$W18*INDEX(eClass[HPTurn],MATCH($R18,eClass[Class],0))</f>
        <v>100</v>
      </c>
      <c r="K18" s="7">
        <f t="shared" si="10"/>
        <v>100</v>
      </c>
      <c r="L18" s="7">
        <f>INDEX(eRarity[Focus Priority],MATCH(U18,eRarity[Rarity Id],0))</f>
        <v>2</v>
      </c>
      <c r="M18" s="7" t="str">
        <f t="shared" si="3"/>
        <v>r1_Earth_Enchantress_e1</v>
      </c>
      <c r="N18" s="20">
        <f>INDEX(eDrop[Drop Hero Probability],MATCH($V18,eDrop[Base Rarity],0))</f>
        <v>20</v>
      </c>
      <c r="O18" s="7" t="str">
        <f>INDEX(EnemyFX[Enemy FX Asset ID],MATCH(Y18,EnemyFX[Affinity],0))</f>
        <v>FXBasicMonster-03-Earth</v>
      </c>
      <c r="P18" s="7" t="s">
        <v>304</v>
      </c>
      <c r="R18" s="225" t="str">
        <f>INDEX(Family[eClass],MATCH(Enemies!T18,Family[Family],0))</f>
        <v>4T</v>
      </c>
      <c r="S18" s="7">
        <f>INDEX(EnemyFX[Quest Affinity ID],MATCH(Y18,EnemyFX[Affinity],0))</f>
        <v>2</v>
      </c>
      <c r="T18" s="200" t="s">
        <v>427</v>
      </c>
      <c r="U18" s="125">
        <f t="shared" si="7"/>
        <v>2</v>
      </c>
      <c r="V18" s="20">
        <f t="shared" si="4"/>
        <v>1</v>
      </c>
      <c r="W18" s="20">
        <v>1</v>
      </c>
      <c r="X18" s="20">
        <f>INDEX(REFHero[Size],MATCH(Enemies!B18,REFHero[Hero ID],0))</f>
        <v>1</v>
      </c>
      <c r="Y18" s="20" t="str">
        <f t="shared" si="5"/>
        <v>Earth</v>
      </c>
      <c r="Z18" s="7">
        <v>4</v>
      </c>
      <c r="AA18" s="7" t="s">
        <v>257</v>
      </c>
      <c r="AB18" s="7">
        <v>3</v>
      </c>
      <c r="AC18" s="7">
        <v>3</v>
      </c>
      <c r="AD18" s="7">
        <v>0</v>
      </c>
      <c r="AE18" s="20">
        <v>3</v>
      </c>
      <c r="AF18" s="20">
        <v>4</v>
      </c>
      <c r="AG18" s="20">
        <v>5</v>
      </c>
      <c r="AI18" s="27" t="s">
        <v>222</v>
      </c>
      <c r="AK18" s="7" t="s">
        <v>251</v>
      </c>
    </row>
    <row r="19" spans="1:37">
      <c r="A19" s="20" t="str">
        <f t="shared" si="6"/>
        <v>4T_r1_Earth_Enchantress_e3</v>
      </c>
      <c r="B19" t="s">
        <v>716</v>
      </c>
      <c r="C19" s="20"/>
      <c r="D19" s="20">
        <f>INDEX(eClass[Initial Turn],MATCH($R19,eClass[Class],0))</f>
        <v>3</v>
      </c>
      <c r="E19" s="20">
        <f>INDEX(eClass[ATKTurn],MATCH($R19,eClass[Class],0))</f>
        <v>4</v>
      </c>
      <c r="F19" s="20">
        <f>INDEX(eRarity[ATK Base],MATCH($U19,eRarity[Rarity Id],0))*$W19*INDEX(eClass[ATKTurn],MATCH($R19,eClass[Class],0))</f>
        <v>12</v>
      </c>
      <c r="G19" s="7">
        <f t="shared" si="8"/>
        <v>12</v>
      </c>
      <c r="H19" s="20">
        <v>5</v>
      </c>
      <c r="I19" s="7">
        <f t="shared" si="9"/>
        <v>5</v>
      </c>
      <c r="J19" s="7">
        <f>INDEX(eRarity[HP Base],MATCH($U19,eRarity[Rarity Id],0))*$W19*INDEX(eClass[HPTurn],MATCH($R19,eClass[Class],0))</f>
        <v>100</v>
      </c>
      <c r="K19" s="7">
        <f t="shared" si="10"/>
        <v>100</v>
      </c>
      <c r="L19" s="7">
        <f>INDEX(eRarity[Focus Priority],MATCH(U19,eRarity[Rarity Id],0))</f>
        <v>3</v>
      </c>
      <c r="M19" s="7" t="str">
        <f t="shared" si="3"/>
        <v>r1_Earth_Enchantress_e1</v>
      </c>
      <c r="N19" s="20">
        <f>INDEX(eDrop[Drop Hero Probability],MATCH($V19,eDrop[Base Rarity],0))</f>
        <v>20</v>
      </c>
      <c r="O19" s="7" t="str">
        <f>INDEX(EnemyFX[Enemy FX Asset ID],MATCH(Y19,EnemyFX[Affinity],0))</f>
        <v>FXBasicMonster-03-Earth</v>
      </c>
      <c r="P19" s="7" t="s">
        <v>304</v>
      </c>
      <c r="R19" s="225" t="str">
        <f>INDEX(Family[eClass],MATCH(Enemies!T19,Family[Family],0))</f>
        <v>4T</v>
      </c>
      <c r="S19" s="7">
        <f>INDEX(EnemyFX[Quest Affinity ID],MATCH(Y19,EnemyFX[Affinity],0))</f>
        <v>2</v>
      </c>
      <c r="T19" s="200" t="s">
        <v>427</v>
      </c>
      <c r="U19" s="125">
        <f t="shared" si="7"/>
        <v>3</v>
      </c>
      <c r="V19" s="20">
        <f t="shared" si="4"/>
        <v>1</v>
      </c>
      <c r="W19" s="20">
        <v>1</v>
      </c>
      <c r="X19" s="20">
        <f>INDEX(REFHero[Size],MATCH(Enemies!B19,REFHero[Hero ID],0))</f>
        <v>1</v>
      </c>
      <c r="Y19" s="20" t="str">
        <f t="shared" si="5"/>
        <v>Earth</v>
      </c>
      <c r="Z19" s="7">
        <v>5</v>
      </c>
      <c r="AA19" s="7" t="s">
        <v>258</v>
      </c>
      <c r="AB19" s="7">
        <v>3</v>
      </c>
      <c r="AC19" s="7">
        <v>3</v>
      </c>
      <c r="AD19" s="7">
        <v>0</v>
      </c>
      <c r="AE19" s="20">
        <v>4</v>
      </c>
      <c r="AF19" s="20">
        <v>5</v>
      </c>
      <c r="AG19" s="20">
        <v>5</v>
      </c>
      <c r="AI19" s="27" t="s">
        <v>223</v>
      </c>
      <c r="AK19" s="7" t="s">
        <v>251</v>
      </c>
    </row>
    <row r="20" spans="1:37">
      <c r="A20" s="20" t="str">
        <f t="shared" si="6"/>
        <v>4T_r1_Fire_Sorceress_e1</v>
      </c>
      <c r="B20" t="s">
        <v>718</v>
      </c>
      <c r="C20" s="20"/>
      <c r="D20" s="20">
        <f>INDEX(eClass[Initial Turn],MATCH($R20,eClass[Class],0))</f>
        <v>3</v>
      </c>
      <c r="E20" s="20">
        <f>INDEX(eClass[ATKTurn],MATCH($R20,eClass[Class],0))</f>
        <v>4</v>
      </c>
      <c r="F20" s="20">
        <f>INDEX(eRarity[ATK Base],MATCH($U20,eRarity[Rarity Id],0))*$W20*INDEX(eClass[ATKTurn],MATCH($R20,eClass[Class],0))</f>
        <v>12</v>
      </c>
      <c r="G20" s="7">
        <f t="shared" si="8"/>
        <v>12</v>
      </c>
      <c r="H20" s="20">
        <v>5</v>
      </c>
      <c r="I20" s="7">
        <f t="shared" si="9"/>
        <v>5</v>
      </c>
      <c r="J20" s="7">
        <f>INDEX(eRarity[HP Base],MATCH($U20,eRarity[Rarity Id],0))*$W20*INDEX(eClass[HPTurn],MATCH($R20,eClass[Class],0))</f>
        <v>100</v>
      </c>
      <c r="K20" s="7">
        <f t="shared" si="10"/>
        <v>100</v>
      </c>
      <c r="L20" s="7">
        <f>INDEX(eRarity[Focus Priority],MATCH(U20,eRarity[Rarity Id],0))</f>
        <v>1</v>
      </c>
      <c r="M20" s="7" t="str">
        <f t="shared" si="3"/>
        <v>r1_Fire_Sorceress_e1</v>
      </c>
      <c r="N20" s="20">
        <f>INDEX(eDrop[Drop Hero Probability],MATCH($V20,eDrop[Base Rarity],0))</f>
        <v>20</v>
      </c>
      <c r="O20" s="7" t="str">
        <f>INDEX(EnemyFX[Enemy FX Asset ID],MATCH(Y20,EnemyFX[Affinity],0))</f>
        <v>FXBasicMonster-01-Fire</v>
      </c>
      <c r="P20" s="7" t="s">
        <v>304</v>
      </c>
      <c r="R20" s="225" t="str">
        <f>INDEX(Family[eClass],MATCH(Enemies!T20,Family[Family],0))</f>
        <v>4T</v>
      </c>
      <c r="S20" s="7">
        <f>INDEX(EnemyFX[Quest Affinity ID],MATCH(Y20,EnemyFX[Affinity],0))</f>
        <v>1</v>
      </c>
      <c r="T20" s="200" t="s">
        <v>427</v>
      </c>
      <c r="U20" s="125">
        <f t="shared" si="7"/>
        <v>1</v>
      </c>
      <c r="V20" s="20">
        <f t="shared" si="4"/>
        <v>1</v>
      </c>
      <c r="W20" s="20">
        <v>1</v>
      </c>
      <c r="X20" s="20">
        <f>INDEX(REFHero[Size],MATCH(Enemies!B20,REFHero[Hero ID],0))</f>
        <v>1</v>
      </c>
      <c r="Y20" s="20" t="str">
        <f t="shared" si="5"/>
        <v>Fire</v>
      </c>
      <c r="AE20" s="20"/>
      <c r="AF20" s="20"/>
      <c r="AH20" s="20"/>
      <c r="AI20" s="27" t="s">
        <v>13</v>
      </c>
      <c r="AJ20" s="7" t="s">
        <v>224</v>
      </c>
      <c r="AK20" s="7" t="s">
        <v>251</v>
      </c>
    </row>
    <row r="21" spans="1:37">
      <c r="A21" s="20" t="str">
        <f t="shared" si="6"/>
        <v>4T_r1_Fire_Sorceress_e2</v>
      </c>
      <c r="B21" t="s">
        <v>719</v>
      </c>
      <c r="C21" s="20"/>
      <c r="D21" s="20">
        <f>INDEX(eClass[Initial Turn],MATCH($R21,eClass[Class],0))</f>
        <v>3</v>
      </c>
      <c r="E21" s="20">
        <f>INDEX(eClass[ATKTurn],MATCH($R21,eClass[Class],0))</f>
        <v>4</v>
      </c>
      <c r="F21" s="20">
        <f>INDEX(eRarity[ATK Base],MATCH($U21,eRarity[Rarity Id],0))*$W21*INDEX(eClass[ATKTurn],MATCH($R21,eClass[Class],0))</f>
        <v>12</v>
      </c>
      <c r="G21" s="7">
        <f t="shared" si="8"/>
        <v>12</v>
      </c>
      <c r="H21" s="20">
        <v>5</v>
      </c>
      <c r="I21" s="7">
        <f t="shared" si="9"/>
        <v>5</v>
      </c>
      <c r="J21" s="7">
        <f>INDEX(eRarity[HP Base],MATCH($U21,eRarity[Rarity Id],0))*$W21*INDEX(eClass[HPTurn],MATCH($R21,eClass[Class],0))</f>
        <v>100</v>
      </c>
      <c r="K21" s="7">
        <f t="shared" si="10"/>
        <v>100</v>
      </c>
      <c r="L21" s="7">
        <f>INDEX(eRarity[Focus Priority],MATCH(U21,eRarity[Rarity Id],0))</f>
        <v>2</v>
      </c>
      <c r="M21" s="7" t="str">
        <f t="shared" si="3"/>
        <v>r1_Fire_Sorceress_e1</v>
      </c>
      <c r="N21" s="20">
        <f>INDEX(eDrop[Drop Hero Probability],MATCH($V21,eDrop[Base Rarity],0))</f>
        <v>20</v>
      </c>
      <c r="O21" s="7" t="str">
        <f>INDEX(EnemyFX[Enemy FX Asset ID],MATCH(Y21,EnemyFX[Affinity],0))</f>
        <v>FXBasicMonster-01-Fire</v>
      </c>
      <c r="P21" s="7" t="s">
        <v>304</v>
      </c>
      <c r="R21" s="225" t="str">
        <f>INDEX(Family[eClass],MATCH(Enemies!T21,Family[Family],0))</f>
        <v>4T</v>
      </c>
      <c r="S21" s="7">
        <f>INDEX(EnemyFX[Quest Affinity ID],MATCH(Y21,EnemyFX[Affinity],0))</f>
        <v>1</v>
      </c>
      <c r="T21" s="200" t="s">
        <v>427</v>
      </c>
      <c r="U21" s="125">
        <f t="shared" si="7"/>
        <v>2</v>
      </c>
      <c r="V21" s="20">
        <f t="shared" si="4"/>
        <v>1</v>
      </c>
      <c r="W21" s="20">
        <v>1</v>
      </c>
      <c r="X21" s="20">
        <f>INDEX(REFHero[Size],MATCH(Enemies!B21,REFHero[Hero ID],0))</f>
        <v>1</v>
      </c>
      <c r="Y21" s="20" t="str">
        <f t="shared" si="5"/>
        <v>Fire</v>
      </c>
      <c r="AA21" s="13" t="s">
        <v>507</v>
      </c>
      <c r="AI21" s="27" t="s">
        <v>225</v>
      </c>
    </row>
    <row r="22" spans="1:37">
      <c r="A22" s="20" t="str">
        <f t="shared" si="6"/>
        <v>4T_r1_Fire_Sorceress_e3</v>
      </c>
      <c r="B22" t="s">
        <v>720</v>
      </c>
      <c r="D22" s="20">
        <f>INDEX(eClass[Initial Turn],MATCH($R22,eClass[Class],0))</f>
        <v>3</v>
      </c>
      <c r="E22" s="20">
        <f>INDEX(eClass[ATKTurn],MATCH($R22,eClass[Class],0))</f>
        <v>4</v>
      </c>
      <c r="F22" s="20">
        <f>INDEX(eRarity[ATK Base],MATCH($U22,eRarity[Rarity Id],0))*$W22*INDEX(eClass[ATKTurn],MATCH($R22,eClass[Class],0))</f>
        <v>12</v>
      </c>
      <c r="G22" s="7">
        <f t="shared" si="8"/>
        <v>12</v>
      </c>
      <c r="H22" s="20">
        <v>5</v>
      </c>
      <c r="I22" s="7">
        <f t="shared" si="9"/>
        <v>5</v>
      </c>
      <c r="J22" s="7">
        <f>INDEX(eRarity[HP Base],MATCH($U22,eRarity[Rarity Id],0))*$W22*INDEX(eClass[HPTurn],MATCH($R22,eClass[Class],0))</f>
        <v>100</v>
      </c>
      <c r="K22" s="7">
        <f t="shared" si="10"/>
        <v>100</v>
      </c>
      <c r="L22" s="7">
        <f>INDEX(eRarity[Focus Priority],MATCH(U22,eRarity[Rarity Id],0))</f>
        <v>3</v>
      </c>
      <c r="M22" s="7" t="str">
        <f t="shared" si="3"/>
        <v>r1_Fire_Sorceress_e1</v>
      </c>
      <c r="N22" s="20">
        <f>INDEX(eDrop[Drop Hero Probability],MATCH($V22,eDrop[Base Rarity],0))</f>
        <v>20</v>
      </c>
      <c r="O22" s="7" t="str">
        <f>INDEX(EnemyFX[Enemy FX Asset ID],MATCH(Y22,EnemyFX[Affinity],0))</f>
        <v>FXBasicMonster-01-Fire</v>
      </c>
      <c r="P22" s="7" t="s">
        <v>304</v>
      </c>
      <c r="R22" s="225" t="str">
        <f>INDEX(Family[eClass],MATCH(Enemies!T22,Family[Family],0))</f>
        <v>4T</v>
      </c>
      <c r="S22" s="7">
        <f>INDEX(EnemyFX[Quest Affinity ID],MATCH(Y22,EnemyFX[Affinity],0))</f>
        <v>1</v>
      </c>
      <c r="T22" s="200" t="s">
        <v>427</v>
      </c>
      <c r="U22" s="125">
        <f t="shared" si="7"/>
        <v>3</v>
      </c>
      <c r="V22" s="20">
        <f t="shared" si="4"/>
        <v>1</v>
      </c>
      <c r="W22" s="20">
        <v>1</v>
      </c>
      <c r="X22" s="20">
        <f>INDEX(REFHero[Size],MATCH(Enemies!B22,REFHero[Hero ID],0))</f>
        <v>1</v>
      </c>
      <c r="Y22" s="20" t="str">
        <f t="shared" si="5"/>
        <v>Fire</v>
      </c>
      <c r="Z22" s="113" t="s">
        <v>437</v>
      </c>
      <c r="AA22" s="113" t="s">
        <v>223</v>
      </c>
      <c r="AB22" s="115" t="s">
        <v>109</v>
      </c>
      <c r="AI22" s="28" t="s">
        <v>228</v>
      </c>
      <c r="AK22" s="7" t="s">
        <v>251</v>
      </c>
    </row>
    <row r="23" spans="1:37">
      <c r="A23" s="20" t="str">
        <f t="shared" si="6"/>
        <v>4T_r1_Light_Telepath_e1</v>
      </c>
      <c r="B23" t="s">
        <v>722</v>
      </c>
      <c r="D23" s="20">
        <f>INDEX(eClass[Initial Turn],MATCH($R23,eClass[Class],0))</f>
        <v>3</v>
      </c>
      <c r="E23" s="20">
        <f>INDEX(eClass[ATKTurn],MATCH($R23,eClass[Class],0))</f>
        <v>4</v>
      </c>
      <c r="F23" s="20">
        <f>INDEX(eRarity[ATK Base],MATCH($U23,eRarity[Rarity Id],0))*$W23*INDEX(eClass[ATKTurn],MATCH($R23,eClass[Class],0))</f>
        <v>12</v>
      </c>
      <c r="G23" s="7">
        <f t="shared" si="8"/>
        <v>12</v>
      </c>
      <c r="H23" s="20">
        <v>5</v>
      </c>
      <c r="I23" s="7">
        <f t="shared" si="9"/>
        <v>5</v>
      </c>
      <c r="J23" s="7">
        <f>INDEX(eRarity[HP Base],MATCH($U23,eRarity[Rarity Id],0))*$W23*INDEX(eClass[HPTurn],MATCH($R23,eClass[Class],0))</f>
        <v>100</v>
      </c>
      <c r="K23" s="7">
        <f t="shared" si="10"/>
        <v>100</v>
      </c>
      <c r="L23" s="7">
        <f>INDEX(eRarity[Focus Priority],MATCH(U23,eRarity[Rarity Id],0))</f>
        <v>1</v>
      </c>
      <c r="M23" s="7" t="str">
        <f t="shared" si="3"/>
        <v>r1_Light_Telepath_e1</v>
      </c>
      <c r="N23" s="20">
        <f>INDEX(eDrop[Drop Hero Probability],MATCH($V23,eDrop[Base Rarity],0))</f>
        <v>20</v>
      </c>
      <c r="O23" s="7" t="str">
        <f>INDEX(EnemyFX[Enemy FX Asset ID],MATCH(Y23,EnemyFX[Affinity],0))</f>
        <v>FXBasicMonster-05-Light</v>
      </c>
      <c r="P23" s="7" t="s">
        <v>304</v>
      </c>
      <c r="R23" s="225" t="str">
        <f>INDEX(Family[eClass],MATCH(Enemies!T23,Family[Family],0))</f>
        <v>4T</v>
      </c>
      <c r="S23" s="7">
        <f>INDEX(EnemyFX[Quest Affinity ID],MATCH(Y23,EnemyFX[Affinity],0))</f>
        <v>4</v>
      </c>
      <c r="T23" s="200" t="s">
        <v>427</v>
      </c>
      <c r="U23" s="125">
        <f t="shared" si="7"/>
        <v>1</v>
      </c>
      <c r="V23" s="20">
        <f t="shared" si="4"/>
        <v>1</v>
      </c>
      <c r="W23" s="20">
        <v>1</v>
      </c>
      <c r="X23" s="20">
        <f>INDEX(REFHero[Size],MATCH(Enemies!B23,REFHero[Hero ID],0))</f>
        <v>1</v>
      </c>
      <c r="Y23" s="20" t="str">
        <f t="shared" si="5"/>
        <v>Light</v>
      </c>
      <c r="Z23" s="114">
        <v>1</v>
      </c>
      <c r="AA23" s="114" t="s">
        <v>232</v>
      </c>
      <c r="AB23" s="116">
        <v>20</v>
      </c>
      <c r="AI23" s="27" t="s">
        <v>423</v>
      </c>
      <c r="AJ23" s="7" t="s">
        <v>439</v>
      </c>
    </row>
    <row r="24" spans="1:37">
      <c r="A24" s="20" t="str">
        <f t="shared" si="6"/>
        <v>4T_r1_Light_Telepath_e2</v>
      </c>
      <c r="B24" t="s">
        <v>723</v>
      </c>
      <c r="D24" s="20">
        <f>INDEX(eClass[Initial Turn],MATCH($R24,eClass[Class],0))</f>
        <v>3</v>
      </c>
      <c r="E24" s="20">
        <f>INDEX(eClass[ATKTurn],MATCH($R24,eClass[Class],0))</f>
        <v>4</v>
      </c>
      <c r="F24" s="20">
        <f>INDEX(eRarity[ATK Base],MATCH($U24,eRarity[Rarity Id],0))*$W24*INDEX(eClass[ATKTurn],MATCH($R24,eClass[Class],0))</f>
        <v>12</v>
      </c>
      <c r="G24" s="7">
        <f t="shared" si="8"/>
        <v>12</v>
      </c>
      <c r="H24" s="20">
        <v>5</v>
      </c>
      <c r="I24" s="7">
        <f t="shared" si="9"/>
        <v>5</v>
      </c>
      <c r="J24" s="7">
        <f>INDEX(eRarity[HP Base],MATCH($U24,eRarity[Rarity Id],0))*$W24*INDEX(eClass[HPTurn],MATCH($R24,eClass[Class],0))</f>
        <v>100</v>
      </c>
      <c r="K24" s="7">
        <f t="shared" si="10"/>
        <v>100</v>
      </c>
      <c r="L24" s="7">
        <f>INDEX(eRarity[Focus Priority],MATCH(U24,eRarity[Rarity Id],0))</f>
        <v>2</v>
      </c>
      <c r="M24" s="7" t="str">
        <f t="shared" si="3"/>
        <v>r1_Light_Telepath_e1</v>
      </c>
      <c r="N24" s="20">
        <f>INDEX(eDrop[Drop Hero Probability],MATCH($V24,eDrop[Base Rarity],0))</f>
        <v>20</v>
      </c>
      <c r="O24" s="7" t="str">
        <f>INDEX(EnemyFX[Enemy FX Asset ID],MATCH(Y24,EnemyFX[Affinity],0))</f>
        <v>FXBasicMonster-05-Light</v>
      </c>
      <c r="P24" s="7" t="s">
        <v>304</v>
      </c>
      <c r="R24" s="225" t="str">
        <f>INDEX(Family[eClass],MATCH(Enemies!T24,Family[Family],0))</f>
        <v>4T</v>
      </c>
      <c r="S24" s="7">
        <f>INDEX(EnemyFX[Quest Affinity ID],MATCH(Y24,EnemyFX[Affinity],0))</f>
        <v>4</v>
      </c>
      <c r="T24" s="200" t="s">
        <v>427</v>
      </c>
      <c r="U24" s="125">
        <f t="shared" si="7"/>
        <v>2</v>
      </c>
      <c r="V24" s="20">
        <f t="shared" si="4"/>
        <v>1</v>
      </c>
      <c r="W24" s="20">
        <v>1</v>
      </c>
      <c r="X24" s="20">
        <f>INDEX(REFHero[Size],MATCH(Enemies!B24,REFHero[Hero ID],0))</f>
        <v>1</v>
      </c>
      <c r="Y24" s="20" t="str">
        <f t="shared" si="5"/>
        <v>Light</v>
      </c>
      <c r="Z24" s="114">
        <v>2</v>
      </c>
      <c r="AA24" s="114" t="s">
        <v>233</v>
      </c>
      <c r="AB24" s="116">
        <v>10</v>
      </c>
    </row>
    <row r="25" spans="1:37">
      <c r="A25" s="20" t="str">
        <f t="shared" si="6"/>
        <v>4T_r1_Light_Telepath_e3</v>
      </c>
      <c r="B25" t="s">
        <v>724</v>
      </c>
      <c r="D25" s="20">
        <f>INDEX(eClass[Initial Turn],MATCH($R25,eClass[Class],0))</f>
        <v>3</v>
      </c>
      <c r="E25" s="20">
        <f>INDEX(eClass[ATKTurn],MATCH($R25,eClass[Class],0))</f>
        <v>4</v>
      </c>
      <c r="F25" s="20">
        <f>INDEX(eRarity[ATK Base],MATCH($U25,eRarity[Rarity Id],0))*$W25*INDEX(eClass[ATKTurn],MATCH($R25,eClass[Class],0))</f>
        <v>12</v>
      </c>
      <c r="G25" s="7">
        <f t="shared" si="8"/>
        <v>12</v>
      </c>
      <c r="H25" s="20">
        <v>5</v>
      </c>
      <c r="I25" s="7">
        <f t="shared" si="9"/>
        <v>5</v>
      </c>
      <c r="J25" s="7">
        <f>INDEX(eRarity[HP Base],MATCH($U25,eRarity[Rarity Id],0))*$W25*INDEX(eClass[HPTurn],MATCH($R25,eClass[Class],0))</f>
        <v>100</v>
      </c>
      <c r="K25" s="7">
        <f t="shared" si="10"/>
        <v>100</v>
      </c>
      <c r="L25" s="7">
        <f>INDEX(eRarity[Focus Priority],MATCH(U25,eRarity[Rarity Id],0))</f>
        <v>3</v>
      </c>
      <c r="M25" s="7" t="str">
        <f t="shared" si="3"/>
        <v>r1_Light_Telepath_e1</v>
      </c>
      <c r="N25" s="20">
        <f>INDEX(eDrop[Drop Hero Probability],MATCH($V25,eDrop[Base Rarity],0))</f>
        <v>20</v>
      </c>
      <c r="O25" s="7" t="str">
        <f>INDEX(EnemyFX[Enemy FX Asset ID],MATCH(Y25,EnemyFX[Affinity],0))</f>
        <v>FXBasicMonster-05-Light</v>
      </c>
      <c r="P25" s="7" t="s">
        <v>304</v>
      </c>
      <c r="R25" s="225" t="str">
        <f>INDEX(Family[eClass],MATCH(Enemies!T25,Family[Family],0))</f>
        <v>4T</v>
      </c>
      <c r="S25" s="7">
        <f>INDEX(EnemyFX[Quest Affinity ID],MATCH(Y25,EnemyFX[Affinity],0))</f>
        <v>4</v>
      </c>
      <c r="T25" s="200" t="s">
        <v>427</v>
      </c>
      <c r="U25" s="125">
        <f t="shared" si="7"/>
        <v>3</v>
      </c>
      <c r="V25" s="20">
        <f t="shared" si="4"/>
        <v>1</v>
      </c>
      <c r="W25" s="20">
        <v>1</v>
      </c>
      <c r="X25" s="20">
        <f>INDEX(REFHero[Size],MATCH(Enemies!B25,REFHero[Hero ID],0))</f>
        <v>1</v>
      </c>
      <c r="Y25" s="20" t="str">
        <f t="shared" si="5"/>
        <v>Light</v>
      </c>
      <c r="Z25" s="114">
        <v>3</v>
      </c>
      <c r="AA25" s="114" t="s">
        <v>234</v>
      </c>
      <c r="AB25" s="116">
        <v>5</v>
      </c>
    </row>
    <row r="26" spans="1:37">
      <c r="A26" s="20" t="str">
        <f t="shared" si="6"/>
        <v>4T_r1_Water_Mage_e1</v>
      </c>
      <c r="B26" t="s">
        <v>435</v>
      </c>
      <c r="D26" s="20">
        <f>INDEX(eClass[Initial Turn],MATCH($R26,eClass[Class],0))</f>
        <v>3</v>
      </c>
      <c r="E26" s="20">
        <f>INDEX(eClass[ATKTurn],MATCH($R26,eClass[Class],0))</f>
        <v>4</v>
      </c>
      <c r="F26" s="20">
        <f>INDEX(eRarity[ATK Base],MATCH($U26,eRarity[Rarity Id],0))*$W26*INDEX(eClass[ATKTurn],MATCH($R26,eClass[Class],0))</f>
        <v>12</v>
      </c>
      <c r="G26" s="7">
        <f t="shared" si="8"/>
        <v>12</v>
      </c>
      <c r="H26" s="20">
        <v>5</v>
      </c>
      <c r="I26" s="7">
        <f t="shared" si="9"/>
        <v>5</v>
      </c>
      <c r="J26" s="7">
        <f>INDEX(eRarity[HP Base],MATCH($U26,eRarity[Rarity Id],0))*$W26*INDEX(eClass[HPTurn],MATCH($R26,eClass[Class],0))</f>
        <v>100</v>
      </c>
      <c r="K26" s="7">
        <f t="shared" si="10"/>
        <v>100</v>
      </c>
      <c r="L26" s="7">
        <f>INDEX(eRarity[Focus Priority],MATCH(U26,eRarity[Rarity Id],0))</f>
        <v>1</v>
      </c>
      <c r="M26" s="7" t="str">
        <f t="shared" si="3"/>
        <v>r1_Water_Mage_e1</v>
      </c>
      <c r="N26" s="20">
        <f>INDEX(eDrop[Drop Hero Probability],MATCH($V26,eDrop[Base Rarity],0))</f>
        <v>20</v>
      </c>
      <c r="O26" s="7" t="str">
        <f>INDEX(EnemyFX[Enemy FX Asset ID],MATCH(Y26,EnemyFX[Affinity],0))</f>
        <v>FXBasicMonster-02-Water</v>
      </c>
      <c r="P26" s="7" t="s">
        <v>304</v>
      </c>
      <c r="R26" s="225" t="str">
        <f>INDEX(Family[eClass],MATCH(Enemies!T26,Family[Family],0))</f>
        <v>4T</v>
      </c>
      <c r="S26" s="7">
        <f>INDEX(EnemyFX[Quest Affinity ID],MATCH(Y26,EnemyFX[Affinity],0))</f>
        <v>3</v>
      </c>
      <c r="T26" s="200" t="s">
        <v>427</v>
      </c>
      <c r="U26" s="125">
        <f t="shared" si="7"/>
        <v>1</v>
      </c>
      <c r="V26" s="20">
        <f t="shared" si="4"/>
        <v>1</v>
      </c>
      <c r="W26" s="20">
        <v>1</v>
      </c>
      <c r="X26" s="20">
        <f>INDEX(REFHero[Size],MATCH(Enemies!B26,REFHero[Hero ID],0))</f>
        <v>1</v>
      </c>
      <c r="Y26" s="20" t="str">
        <f t="shared" si="5"/>
        <v>Water</v>
      </c>
      <c r="Z26" s="114">
        <v>4</v>
      </c>
      <c r="AA26" s="114" t="s">
        <v>235</v>
      </c>
      <c r="AB26" s="116">
        <v>0</v>
      </c>
    </row>
    <row r="27" spans="1:37">
      <c r="A27" s="20" t="str">
        <f t="shared" si="6"/>
        <v>4T_r1_Water_Mage_e2</v>
      </c>
      <c r="B27" t="s">
        <v>725</v>
      </c>
      <c r="D27" s="20">
        <f>INDEX(eClass[Initial Turn],MATCH($R27,eClass[Class],0))</f>
        <v>3</v>
      </c>
      <c r="E27" s="20">
        <f>INDEX(eClass[ATKTurn],MATCH($R27,eClass[Class],0))</f>
        <v>4</v>
      </c>
      <c r="F27" s="20">
        <f>INDEX(eRarity[ATK Base],MATCH($U27,eRarity[Rarity Id],0))*$W27*INDEX(eClass[ATKTurn],MATCH($R27,eClass[Class],0))</f>
        <v>12</v>
      </c>
      <c r="G27" s="7">
        <f t="shared" si="8"/>
        <v>12</v>
      </c>
      <c r="H27" s="20">
        <v>5</v>
      </c>
      <c r="I27" s="7">
        <f t="shared" si="9"/>
        <v>5</v>
      </c>
      <c r="J27" s="7">
        <f>INDEX(eRarity[HP Base],MATCH($U27,eRarity[Rarity Id],0))*$W27*INDEX(eClass[HPTurn],MATCH($R27,eClass[Class],0))</f>
        <v>100</v>
      </c>
      <c r="K27" s="7">
        <f t="shared" si="10"/>
        <v>100</v>
      </c>
      <c r="L27" s="7">
        <f>INDEX(eRarity[Focus Priority],MATCH(U27,eRarity[Rarity Id],0))</f>
        <v>2</v>
      </c>
      <c r="M27" s="7" t="str">
        <f t="shared" si="3"/>
        <v>r1_Water_Mage_e1</v>
      </c>
      <c r="N27" s="20">
        <f>INDEX(eDrop[Drop Hero Probability],MATCH($V27,eDrop[Base Rarity],0))</f>
        <v>20</v>
      </c>
      <c r="O27" s="7" t="str">
        <f>INDEX(EnemyFX[Enemy FX Asset ID],MATCH(Y27,EnemyFX[Affinity],0))</f>
        <v>FXBasicMonster-02-Water</v>
      </c>
      <c r="P27" s="7" t="s">
        <v>304</v>
      </c>
      <c r="R27" s="225" t="str">
        <f>INDEX(Family[eClass],MATCH(Enemies!T27,Family[Family],0))</f>
        <v>4T</v>
      </c>
      <c r="S27" s="7">
        <f>INDEX(EnemyFX[Quest Affinity ID],MATCH(Y27,EnemyFX[Affinity],0))</f>
        <v>3</v>
      </c>
      <c r="T27" s="200" t="s">
        <v>427</v>
      </c>
      <c r="U27" s="125">
        <f t="shared" si="7"/>
        <v>2</v>
      </c>
      <c r="V27" s="20">
        <f t="shared" si="4"/>
        <v>1</v>
      </c>
      <c r="W27" s="20">
        <v>1</v>
      </c>
      <c r="X27" s="20">
        <f>INDEX(REFHero[Size],MATCH(Enemies!B27,REFHero[Hero ID],0))</f>
        <v>1</v>
      </c>
      <c r="Y27" s="20" t="str">
        <f t="shared" si="5"/>
        <v>Water</v>
      </c>
      <c r="Z27" s="114">
        <v>5</v>
      </c>
      <c r="AA27" s="114" t="s">
        <v>236</v>
      </c>
      <c r="AB27" s="116">
        <v>0</v>
      </c>
    </row>
    <row r="28" spans="1:37">
      <c r="A28" s="20" t="str">
        <f t="shared" si="6"/>
        <v>4T_r1_Water_Mage_e3</v>
      </c>
      <c r="B28" t="s">
        <v>726</v>
      </c>
      <c r="D28" s="20">
        <f>INDEX(eClass[Initial Turn],MATCH($R28,eClass[Class],0))</f>
        <v>3</v>
      </c>
      <c r="E28" s="20">
        <f>INDEX(eClass[ATKTurn],MATCH($R28,eClass[Class],0))</f>
        <v>4</v>
      </c>
      <c r="F28" s="20">
        <f>INDEX(eRarity[ATK Base],MATCH($U28,eRarity[Rarity Id],0))*$W28*INDEX(eClass[ATKTurn],MATCH($R28,eClass[Class],0))</f>
        <v>12</v>
      </c>
      <c r="G28" s="7">
        <f t="shared" si="8"/>
        <v>12</v>
      </c>
      <c r="H28" s="20">
        <v>5</v>
      </c>
      <c r="I28" s="7">
        <f t="shared" si="9"/>
        <v>5</v>
      </c>
      <c r="J28" s="7">
        <f>INDEX(eRarity[HP Base],MATCH($U28,eRarity[Rarity Id],0))*$W28*INDEX(eClass[HPTurn],MATCH($R28,eClass[Class],0))</f>
        <v>100</v>
      </c>
      <c r="K28" s="7">
        <f t="shared" si="10"/>
        <v>100</v>
      </c>
      <c r="L28" s="7">
        <f>INDEX(eRarity[Focus Priority],MATCH(U28,eRarity[Rarity Id],0))</f>
        <v>3</v>
      </c>
      <c r="M28" s="7" t="str">
        <f t="shared" si="3"/>
        <v>r1_Water_Mage_e1</v>
      </c>
      <c r="N28" s="20">
        <f>INDEX(eDrop[Drop Hero Probability],MATCH($V28,eDrop[Base Rarity],0))</f>
        <v>20</v>
      </c>
      <c r="O28" s="7" t="str">
        <f>INDEX(EnemyFX[Enemy FX Asset ID],MATCH(Y28,EnemyFX[Affinity],0))</f>
        <v>FXBasicMonster-02-Water</v>
      </c>
      <c r="P28" s="7" t="s">
        <v>304</v>
      </c>
      <c r="R28" s="225" t="str">
        <f>INDEX(Family[eClass],MATCH(Enemies!T28,Family[Family],0))</f>
        <v>4T</v>
      </c>
      <c r="S28" s="7">
        <f>INDEX(EnemyFX[Quest Affinity ID],MATCH(Y28,EnemyFX[Affinity],0))</f>
        <v>3</v>
      </c>
      <c r="T28" s="200" t="s">
        <v>427</v>
      </c>
      <c r="U28" s="125">
        <f t="shared" si="7"/>
        <v>3</v>
      </c>
      <c r="V28" s="20">
        <f t="shared" si="4"/>
        <v>1</v>
      </c>
      <c r="W28" s="20">
        <v>1</v>
      </c>
      <c r="X28" s="20">
        <f>INDEX(REFHero[Size],MATCH(Enemies!B28,REFHero[Hero ID],0))</f>
        <v>1</v>
      </c>
      <c r="Y28" s="20" t="str">
        <f t="shared" si="5"/>
        <v>Water</v>
      </c>
      <c r="Z28" s="114">
        <v>6</v>
      </c>
      <c r="AA28" s="114" t="s">
        <v>237</v>
      </c>
      <c r="AB28" s="116">
        <v>0</v>
      </c>
    </row>
    <row r="29" spans="1:37">
      <c r="A29" s="20" t="str">
        <f t="shared" si="6"/>
        <v>3T_r1_Dark_Medic_e1</v>
      </c>
      <c r="B29" t="s">
        <v>267</v>
      </c>
      <c r="D29" s="20">
        <f>INDEX(eClass[Initial Turn],MATCH($R29,eClass[Class],0))</f>
        <v>2</v>
      </c>
      <c r="E29" s="20">
        <f>INDEX(eClass[ATKTurn],MATCH($R29,eClass[Class],0))</f>
        <v>3</v>
      </c>
      <c r="F29" s="20">
        <f>INDEX(eRarity[ATK Base],MATCH($U29,eRarity[Rarity Id],0))*$W29*INDEX(eClass[ATKTurn],MATCH($R29,eClass[Class],0))</f>
        <v>9</v>
      </c>
      <c r="G29" s="7">
        <f t="shared" si="8"/>
        <v>9</v>
      </c>
      <c r="H29" s="20">
        <v>5</v>
      </c>
      <c r="I29" s="7">
        <f t="shared" si="9"/>
        <v>5</v>
      </c>
      <c r="J29" s="7">
        <f>INDEX(eRarity[HP Base],MATCH($U29,eRarity[Rarity Id],0))*$W29*INDEX(eClass[HPTurn],MATCH($R29,eClass[Class],0))</f>
        <v>80</v>
      </c>
      <c r="K29" s="7">
        <f t="shared" si="10"/>
        <v>80</v>
      </c>
      <c r="L29" s="7">
        <f>INDEX(eRarity[Focus Priority],MATCH(U29,eRarity[Rarity Id],0))</f>
        <v>1</v>
      </c>
      <c r="M29" s="7" t="str">
        <f t="shared" si="3"/>
        <v>r1_Dark_Medic_e1</v>
      </c>
      <c r="N29" s="20">
        <f>INDEX(eDrop[Drop Hero Probability],MATCH($V29,eDrop[Base Rarity],0))</f>
        <v>20</v>
      </c>
      <c r="O29" s="7" t="str">
        <f>INDEX(EnemyFX[Enemy FX Asset ID],MATCH(Y29,EnemyFX[Affinity],0))</f>
        <v>FXBasicMonster-04-Dark</v>
      </c>
      <c r="P29" s="7" t="s">
        <v>304</v>
      </c>
      <c r="R29" s="225" t="str">
        <f>INDEX(Family[eClass],MATCH(Enemies!T29,Family[Family],0))</f>
        <v>3T</v>
      </c>
      <c r="S29" s="7">
        <f>INDEX(EnemyFX[Quest Affinity ID],MATCH(Y29,EnemyFX[Affinity],0))</f>
        <v>5</v>
      </c>
      <c r="T29" s="200" t="s">
        <v>425</v>
      </c>
      <c r="U29" s="125">
        <f t="shared" si="7"/>
        <v>1</v>
      </c>
      <c r="V29" s="20">
        <f t="shared" si="4"/>
        <v>1</v>
      </c>
      <c r="W29" s="20">
        <v>1</v>
      </c>
      <c r="X29" s="20">
        <f>INDEX(REFHero[Size],MATCH(Enemies!B29,REFHero[Hero ID],0))</f>
        <v>1</v>
      </c>
      <c r="Y29" s="20" t="str">
        <f t="shared" si="5"/>
        <v>Dark</v>
      </c>
    </row>
    <row r="30" spans="1:37">
      <c r="A30" s="20" t="str">
        <f t="shared" si="6"/>
        <v>3T_r1_Dark_Medic_e2</v>
      </c>
      <c r="B30" t="s">
        <v>729</v>
      </c>
      <c r="D30" s="20">
        <f>INDEX(eClass[Initial Turn],MATCH($R30,eClass[Class],0))</f>
        <v>2</v>
      </c>
      <c r="E30" s="20">
        <f>INDEX(eClass[ATKTurn],MATCH($R30,eClass[Class],0))</f>
        <v>3</v>
      </c>
      <c r="F30" s="20">
        <f>INDEX(eRarity[ATK Base],MATCH($U30,eRarity[Rarity Id],0))*$W30*INDEX(eClass[ATKTurn],MATCH($R30,eClass[Class],0))</f>
        <v>9</v>
      </c>
      <c r="G30" s="7">
        <f t="shared" si="8"/>
        <v>9</v>
      </c>
      <c r="H30" s="20">
        <v>5</v>
      </c>
      <c r="I30" s="7">
        <f t="shared" si="9"/>
        <v>5</v>
      </c>
      <c r="J30" s="7">
        <f>INDEX(eRarity[HP Base],MATCH($U30,eRarity[Rarity Id],0))*$W30*INDEX(eClass[HPTurn],MATCH($R30,eClass[Class],0))</f>
        <v>80</v>
      </c>
      <c r="K30" s="7">
        <f t="shared" si="10"/>
        <v>80</v>
      </c>
      <c r="L30" s="7">
        <f>INDEX(eRarity[Focus Priority],MATCH(U30,eRarity[Rarity Id],0))</f>
        <v>2</v>
      </c>
      <c r="M30" s="7" t="str">
        <f t="shared" si="3"/>
        <v>r1_Dark_Medic_e1</v>
      </c>
      <c r="N30" s="20">
        <f>INDEX(eDrop[Drop Hero Probability],MATCH($V30,eDrop[Base Rarity],0))</f>
        <v>20</v>
      </c>
      <c r="O30" s="7" t="str">
        <f>INDEX(EnemyFX[Enemy FX Asset ID],MATCH(Y30,EnemyFX[Affinity],0))</f>
        <v>FXBasicMonster-04-Dark</v>
      </c>
      <c r="P30" s="7" t="s">
        <v>304</v>
      </c>
      <c r="R30" s="225" t="str">
        <f>INDEX(Family[eClass],MATCH(Enemies!T30,Family[Family],0))</f>
        <v>3T</v>
      </c>
      <c r="S30" s="7">
        <f>INDEX(EnemyFX[Quest Affinity ID],MATCH(Y30,EnemyFX[Affinity],0))</f>
        <v>5</v>
      </c>
      <c r="T30" s="200" t="s">
        <v>425</v>
      </c>
      <c r="U30" s="125">
        <f t="shared" si="7"/>
        <v>2</v>
      </c>
      <c r="V30" s="20">
        <f t="shared" si="4"/>
        <v>1</v>
      </c>
      <c r="W30" s="20">
        <v>1</v>
      </c>
      <c r="X30" s="20">
        <f>INDEX(REFHero[Size],MATCH(Enemies!B30,REFHero[Hero ID],0))</f>
        <v>1</v>
      </c>
      <c r="Y30" s="20" t="str">
        <f t="shared" si="5"/>
        <v>Dark</v>
      </c>
    </row>
    <row r="31" spans="1:37">
      <c r="A31" s="20" t="str">
        <f t="shared" si="6"/>
        <v>3T_r1_Dark_Medic_e3</v>
      </c>
      <c r="B31" t="s">
        <v>730</v>
      </c>
      <c r="C31" s="92"/>
      <c r="D31" s="20">
        <f>INDEX(eClass[Initial Turn],MATCH($R31,eClass[Class],0))</f>
        <v>2</v>
      </c>
      <c r="E31" s="20">
        <f>INDEX(eClass[ATKTurn],MATCH($R31,eClass[Class],0))</f>
        <v>3</v>
      </c>
      <c r="F31" s="20">
        <f>INDEX(eRarity[ATK Base],MATCH($U31,eRarity[Rarity Id],0))*$W31*INDEX(eClass[ATKTurn],MATCH($R31,eClass[Class],0))</f>
        <v>9</v>
      </c>
      <c r="G31" s="7">
        <f t="shared" si="8"/>
        <v>9</v>
      </c>
      <c r="H31" s="20">
        <v>5</v>
      </c>
      <c r="I31" s="7">
        <f t="shared" si="9"/>
        <v>5</v>
      </c>
      <c r="J31" s="7">
        <f>INDEX(eRarity[HP Base],MATCH($U31,eRarity[Rarity Id],0))*$W31*INDEX(eClass[HPTurn],MATCH($R31,eClass[Class],0))</f>
        <v>80</v>
      </c>
      <c r="K31" s="7">
        <f t="shared" si="10"/>
        <v>80</v>
      </c>
      <c r="L31" s="7">
        <f>INDEX(eRarity[Focus Priority],MATCH(U31,eRarity[Rarity Id],0))</f>
        <v>3</v>
      </c>
      <c r="M31" s="7" t="str">
        <f t="shared" si="3"/>
        <v>r1_Dark_Medic_e1</v>
      </c>
      <c r="N31" s="20">
        <f>INDEX(eDrop[Drop Hero Probability],MATCH($V31,eDrop[Base Rarity],0))</f>
        <v>20</v>
      </c>
      <c r="O31" s="7" t="str">
        <f>INDEX(EnemyFX[Enemy FX Asset ID],MATCH(Y31,EnemyFX[Affinity],0))</f>
        <v>FXBasicMonster-04-Dark</v>
      </c>
      <c r="P31" s="7" t="s">
        <v>304</v>
      </c>
      <c r="R31" s="225" t="str">
        <f>INDEX(Family[eClass],MATCH(Enemies!T31,Family[Family],0))</f>
        <v>3T</v>
      </c>
      <c r="S31" s="7">
        <f>INDEX(EnemyFX[Quest Affinity ID],MATCH(Y31,EnemyFX[Affinity],0))</f>
        <v>5</v>
      </c>
      <c r="T31" s="200" t="s">
        <v>425</v>
      </c>
      <c r="U31" s="125">
        <f t="shared" si="7"/>
        <v>3</v>
      </c>
      <c r="V31" s="20">
        <f t="shared" si="4"/>
        <v>1</v>
      </c>
      <c r="W31" s="20">
        <v>1</v>
      </c>
      <c r="X31" s="20">
        <f>INDEX(REFHero[Size],MATCH(Enemies!B31,REFHero[Hero ID],0))</f>
        <v>1</v>
      </c>
      <c r="Y31" s="20" t="str">
        <f t="shared" si="5"/>
        <v>Dark</v>
      </c>
      <c r="AA31" s="13" t="s">
        <v>504</v>
      </c>
    </row>
    <row r="32" spans="1:37">
      <c r="A32" s="20" t="str">
        <f t="shared" si="6"/>
        <v>3T_r1_Earth_Druid_e1</v>
      </c>
      <c r="B32" t="s">
        <v>429</v>
      </c>
      <c r="C32" s="92"/>
      <c r="D32" s="20">
        <f>INDEX(eClass[Initial Turn],MATCH($R32,eClass[Class],0))</f>
        <v>2</v>
      </c>
      <c r="E32" s="20">
        <f>INDEX(eClass[ATKTurn],MATCH($R32,eClass[Class],0))</f>
        <v>3</v>
      </c>
      <c r="F32" s="20">
        <f>INDEX(eRarity[ATK Base],MATCH($U32,eRarity[Rarity Id],0))*$W32*INDEX(eClass[ATKTurn],MATCH($R32,eClass[Class],0))</f>
        <v>9</v>
      </c>
      <c r="G32" s="7">
        <f t="shared" si="8"/>
        <v>9</v>
      </c>
      <c r="H32" s="20">
        <v>5</v>
      </c>
      <c r="I32" s="7">
        <f t="shared" si="9"/>
        <v>5</v>
      </c>
      <c r="J32" s="7">
        <f>INDEX(eRarity[HP Base],MATCH($U32,eRarity[Rarity Id],0))*$W32*INDEX(eClass[HPTurn],MATCH($R32,eClass[Class],0))</f>
        <v>80</v>
      </c>
      <c r="K32" s="7">
        <f t="shared" si="10"/>
        <v>80</v>
      </c>
      <c r="L32" s="7">
        <f>INDEX(eRarity[Focus Priority],MATCH(U32,eRarity[Rarity Id],0))</f>
        <v>1</v>
      </c>
      <c r="M32" s="7" t="str">
        <f t="shared" si="3"/>
        <v>r1_Earth_Druid_e1</v>
      </c>
      <c r="N32" s="20">
        <f>INDEX(eDrop[Drop Hero Probability],MATCH($V32,eDrop[Base Rarity],0))</f>
        <v>20</v>
      </c>
      <c r="O32" s="7" t="str">
        <f>INDEX(EnemyFX[Enemy FX Asset ID],MATCH(Y32,EnemyFX[Affinity],0))</f>
        <v>FXBasicMonster-03-Earth</v>
      </c>
      <c r="P32" s="7" t="s">
        <v>304</v>
      </c>
      <c r="R32" s="225" t="str">
        <f>INDEX(Family[eClass],MATCH(Enemies!T32,Family[Family],0))</f>
        <v>3T</v>
      </c>
      <c r="S32" s="7">
        <f>INDEX(EnemyFX[Quest Affinity ID],MATCH(Y32,EnemyFX[Affinity],0))</f>
        <v>2</v>
      </c>
      <c r="T32" s="200" t="s">
        <v>425</v>
      </c>
      <c r="U32" s="125">
        <f t="shared" si="7"/>
        <v>1</v>
      </c>
      <c r="V32" s="20">
        <f t="shared" si="4"/>
        <v>1</v>
      </c>
      <c r="W32" s="20">
        <v>1</v>
      </c>
      <c r="X32" s="20">
        <f>INDEX(REFHero[Size],MATCH(Enemies!B32,REFHero[Hero ID],0))</f>
        <v>1</v>
      </c>
      <c r="Y32" s="20" t="str">
        <f t="shared" si="5"/>
        <v>Earth</v>
      </c>
      <c r="Z32" s="7" t="s">
        <v>228</v>
      </c>
      <c r="AA32" s="13" t="s">
        <v>25</v>
      </c>
      <c r="AB32" s="7" t="s">
        <v>462</v>
      </c>
    </row>
    <row r="33" spans="1:42">
      <c r="A33" s="20" t="str">
        <f t="shared" si="6"/>
        <v>3T_r1_Earth_Druid_e2</v>
      </c>
      <c r="B33" t="s">
        <v>732</v>
      </c>
      <c r="C33" s="92"/>
      <c r="D33" s="20">
        <f>INDEX(eClass[Initial Turn],MATCH($R33,eClass[Class],0))</f>
        <v>2</v>
      </c>
      <c r="E33" s="20">
        <f>INDEX(eClass[ATKTurn],MATCH($R33,eClass[Class],0))</f>
        <v>3</v>
      </c>
      <c r="F33" s="20">
        <f>INDEX(eRarity[ATK Base],MATCH($U33,eRarity[Rarity Id],0))*$W33*INDEX(eClass[ATKTurn],MATCH($R33,eClass[Class],0))</f>
        <v>9</v>
      </c>
      <c r="G33" s="7">
        <f t="shared" si="8"/>
        <v>9</v>
      </c>
      <c r="H33" s="20">
        <v>5</v>
      </c>
      <c r="I33" s="7">
        <f t="shared" si="9"/>
        <v>5</v>
      </c>
      <c r="J33" s="7">
        <f>INDEX(eRarity[HP Base],MATCH($U33,eRarity[Rarity Id],0))*$W33*INDEX(eClass[HPTurn],MATCH($R33,eClass[Class],0))</f>
        <v>80</v>
      </c>
      <c r="K33" s="7">
        <f t="shared" si="10"/>
        <v>80</v>
      </c>
      <c r="L33" s="7">
        <f>INDEX(eRarity[Focus Priority],MATCH(U33,eRarity[Rarity Id],0))</f>
        <v>2</v>
      </c>
      <c r="M33" s="7" t="str">
        <f t="shared" si="3"/>
        <v>r1_Earth_Druid_e1</v>
      </c>
      <c r="N33" s="20">
        <f>INDEX(eDrop[Drop Hero Probability],MATCH($V33,eDrop[Base Rarity],0))</f>
        <v>20</v>
      </c>
      <c r="O33" s="7" t="str">
        <f>INDEX(EnemyFX[Enemy FX Asset ID],MATCH(Y33,EnemyFX[Affinity],0))</f>
        <v>FXBasicMonster-03-Earth</v>
      </c>
      <c r="P33" s="7" t="s">
        <v>304</v>
      </c>
      <c r="R33" s="225" t="str">
        <f>INDEX(Family[eClass],MATCH(Enemies!T33,Family[Family],0))</f>
        <v>3T</v>
      </c>
      <c r="S33" s="7">
        <f>INDEX(EnemyFX[Quest Affinity ID],MATCH(Y33,EnemyFX[Affinity],0))</f>
        <v>2</v>
      </c>
      <c r="T33" s="200" t="s">
        <v>425</v>
      </c>
      <c r="U33" s="125">
        <f t="shared" si="7"/>
        <v>2</v>
      </c>
      <c r="V33" s="20">
        <f t="shared" si="4"/>
        <v>1</v>
      </c>
      <c r="W33" s="20">
        <v>1</v>
      </c>
      <c r="X33" s="20">
        <f>INDEX(REFHero[Size],MATCH(Enemies!B33,REFHero[Hero ID],0))</f>
        <v>1</v>
      </c>
      <c r="Y33" s="20" t="str">
        <f t="shared" si="5"/>
        <v>Earth</v>
      </c>
      <c r="Z33" s="68" t="s">
        <v>245</v>
      </c>
      <c r="AA33" s="7" t="s">
        <v>305</v>
      </c>
      <c r="AB33" s="7">
        <v>1</v>
      </c>
    </row>
    <row r="34" spans="1:42">
      <c r="A34" s="20" t="str">
        <f t="shared" si="6"/>
        <v>3T_r1_Earth_Druid_e3</v>
      </c>
      <c r="B34" t="s">
        <v>733</v>
      </c>
      <c r="C34" s="92"/>
      <c r="D34" s="20">
        <f>INDEX(eClass[Initial Turn],MATCH($R34,eClass[Class],0))</f>
        <v>2</v>
      </c>
      <c r="E34" s="20">
        <f>INDEX(eClass[ATKTurn],MATCH($R34,eClass[Class],0))</f>
        <v>3</v>
      </c>
      <c r="F34" s="20">
        <f>INDEX(eRarity[ATK Base],MATCH($U34,eRarity[Rarity Id],0))*$W34*INDEX(eClass[ATKTurn],MATCH($R34,eClass[Class],0))</f>
        <v>9</v>
      </c>
      <c r="G34" s="7">
        <f t="shared" si="8"/>
        <v>9</v>
      </c>
      <c r="H34" s="20">
        <v>5</v>
      </c>
      <c r="I34" s="7">
        <f t="shared" si="9"/>
        <v>5</v>
      </c>
      <c r="J34" s="7">
        <f>INDEX(eRarity[HP Base],MATCH($U34,eRarity[Rarity Id],0))*$W34*INDEX(eClass[HPTurn],MATCH($R34,eClass[Class],0))</f>
        <v>80</v>
      </c>
      <c r="K34" s="7">
        <f t="shared" si="10"/>
        <v>80</v>
      </c>
      <c r="L34" s="7">
        <f>INDEX(eRarity[Focus Priority],MATCH(U34,eRarity[Rarity Id],0))</f>
        <v>3</v>
      </c>
      <c r="M34" s="7" t="str">
        <f t="shared" si="3"/>
        <v>r1_Earth_Druid_e1</v>
      </c>
      <c r="N34" s="20">
        <f>INDEX(eDrop[Drop Hero Probability],MATCH($V34,eDrop[Base Rarity],0))</f>
        <v>20</v>
      </c>
      <c r="O34" s="7" t="str">
        <f>INDEX(EnemyFX[Enemy FX Asset ID],MATCH(Y34,EnemyFX[Affinity],0))</f>
        <v>FXBasicMonster-03-Earth</v>
      </c>
      <c r="P34" s="7" t="s">
        <v>304</v>
      </c>
      <c r="R34" s="225" t="str">
        <f>INDEX(Family[eClass],MATCH(Enemies!T34,Family[Family],0))</f>
        <v>3T</v>
      </c>
      <c r="S34" s="7">
        <f>INDEX(EnemyFX[Quest Affinity ID],MATCH(Y34,EnemyFX[Affinity],0))</f>
        <v>2</v>
      </c>
      <c r="T34" s="200" t="s">
        <v>425</v>
      </c>
      <c r="U34" s="125">
        <f t="shared" si="7"/>
        <v>3</v>
      </c>
      <c r="V34" s="20">
        <f t="shared" si="4"/>
        <v>1</v>
      </c>
      <c r="W34" s="20">
        <v>1</v>
      </c>
      <c r="X34" s="20">
        <f>INDEX(REFHero[Size],MATCH(Enemies!B34,REFHero[Hero ID],0))</f>
        <v>1</v>
      </c>
      <c r="Y34" s="20" t="str">
        <f t="shared" si="5"/>
        <v>Earth</v>
      </c>
      <c r="Z34" s="68" t="s">
        <v>244</v>
      </c>
      <c r="AA34" s="7" t="s">
        <v>307</v>
      </c>
      <c r="AB34" s="7">
        <v>2</v>
      </c>
    </row>
    <row r="35" spans="1:42">
      <c r="A35" s="20" t="str">
        <f t="shared" si="6"/>
        <v>3T_r1_Fire_Seer_e1</v>
      </c>
      <c r="B35" t="s">
        <v>431</v>
      </c>
      <c r="C35" s="92"/>
      <c r="D35" s="20">
        <f>INDEX(eClass[Initial Turn],MATCH($R35,eClass[Class],0))</f>
        <v>2</v>
      </c>
      <c r="E35" s="20">
        <f>INDEX(eClass[ATKTurn],MATCH($R35,eClass[Class],0))</f>
        <v>3</v>
      </c>
      <c r="F35" s="20">
        <f>INDEX(eRarity[ATK Base],MATCH($U35,eRarity[Rarity Id],0))*$W35*INDEX(eClass[ATKTurn],MATCH($R35,eClass[Class],0))</f>
        <v>9</v>
      </c>
      <c r="G35" s="7">
        <f t="shared" si="8"/>
        <v>9</v>
      </c>
      <c r="H35" s="20">
        <v>5</v>
      </c>
      <c r="I35" s="7">
        <f t="shared" si="9"/>
        <v>5</v>
      </c>
      <c r="J35" s="7">
        <f>INDEX(eRarity[HP Base],MATCH($U35,eRarity[Rarity Id],0))*$W35*INDEX(eClass[HPTurn],MATCH($R35,eClass[Class],0))</f>
        <v>80</v>
      </c>
      <c r="K35" s="7">
        <f t="shared" si="10"/>
        <v>80</v>
      </c>
      <c r="L35" s="7">
        <f>INDEX(eRarity[Focus Priority],MATCH(U35,eRarity[Rarity Id],0))</f>
        <v>1</v>
      </c>
      <c r="M35" s="7" t="str">
        <f t="shared" si="3"/>
        <v>r1_Fire_Seer_e1</v>
      </c>
      <c r="N35" s="20">
        <f>INDEX(eDrop[Drop Hero Probability],MATCH($V35,eDrop[Base Rarity],0))</f>
        <v>20</v>
      </c>
      <c r="O35" s="7" t="str">
        <f>INDEX(EnemyFX[Enemy FX Asset ID],MATCH(Y35,EnemyFX[Affinity],0))</f>
        <v>FXBasicMonster-01-Fire</v>
      </c>
      <c r="P35" s="7" t="s">
        <v>304</v>
      </c>
      <c r="R35" s="225" t="str">
        <f>INDEX(Family[eClass],MATCH(Enemies!T35,Family[Family],0))</f>
        <v>3T</v>
      </c>
      <c r="S35" s="7">
        <f>INDEX(EnemyFX[Quest Affinity ID],MATCH(Y35,EnemyFX[Affinity],0))</f>
        <v>1</v>
      </c>
      <c r="T35" s="200" t="s">
        <v>425</v>
      </c>
      <c r="U35" s="125">
        <f t="shared" si="7"/>
        <v>1</v>
      </c>
      <c r="V35" s="20">
        <f t="shared" si="4"/>
        <v>1</v>
      </c>
      <c r="W35" s="20">
        <v>1</v>
      </c>
      <c r="X35" s="20">
        <f>INDEX(REFHero[Size],MATCH(Enemies!B35,REFHero[Hero ID],0))</f>
        <v>1</v>
      </c>
      <c r="Y35" s="20" t="str">
        <f t="shared" si="5"/>
        <v>Fire</v>
      </c>
      <c r="Z35" s="69" t="s">
        <v>247</v>
      </c>
      <c r="AA35" s="67" t="s">
        <v>306</v>
      </c>
      <c r="AB35" s="7">
        <v>3</v>
      </c>
    </row>
    <row r="36" spans="1:42" ht="16" customHeight="1">
      <c r="A36" s="20" t="str">
        <f t="shared" si="6"/>
        <v>3T_r1_Fire_Seer_e2</v>
      </c>
      <c r="B36" t="s">
        <v>735</v>
      </c>
      <c r="C36" s="92"/>
      <c r="D36" s="20">
        <f>INDEX(eClass[Initial Turn],MATCH($R36,eClass[Class],0))</f>
        <v>2</v>
      </c>
      <c r="E36" s="20">
        <f>INDEX(eClass[ATKTurn],MATCH($R36,eClass[Class],0))</f>
        <v>3</v>
      </c>
      <c r="F36" s="20">
        <f>INDEX(eRarity[ATK Base],MATCH($U36,eRarity[Rarity Id],0))*$W36*INDEX(eClass[ATKTurn],MATCH($R36,eClass[Class],0))</f>
        <v>9</v>
      </c>
      <c r="G36" s="7">
        <f t="shared" si="8"/>
        <v>9</v>
      </c>
      <c r="H36" s="20">
        <v>5</v>
      </c>
      <c r="I36" s="7">
        <f t="shared" si="9"/>
        <v>5</v>
      </c>
      <c r="J36" s="7">
        <f>INDEX(eRarity[HP Base],MATCH($U36,eRarity[Rarity Id],0))*$W36*INDEX(eClass[HPTurn],MATCH($R36,eClass[Class],0))</f>
        <v>80</v>
      </c>
      <c r="K36" s="7">
        <f t="shared" si="10"/>
        <v>80</v>
      </c>
      <c r="L36" s="7">
        <f>INDEX(eRarity[Focus Priority],MATCH(U36,eRarity[Rarity Id],0))</f>
        <v>2</v>
      </c>
      <c r="M36" s="7" t="str">
        <f t="shared" si="3"/>
        <v>r1_Fire_Seer_e1</v>
      </c>
      <c r="N36" s="20">
        <f>INDEX(eDrop[Drop Hero Probability],MATCH($V36,eDrop[Base Rarity],0))</f>
        <v>20</v>
      </c>
      <c r="O36" s="7" t="str">
        <f>INDEX(EnemyFX[Enemy FX Asset ID],MATCH(Y36,EnemyFX[Affinity],0))</f>
        <v>FXBasicMonster-01-Fire</v>
      </c>
      <c r="P36" s="7" t="s">
        <v>304</v>
      </c>
      <c r="R36" s="225" t="str">
        <f>INDEX(Family[eClass],MATCH(Enemies!T36,Family[Family],0))</f>
        <v>3T</v>
      </c>
      <c r="S36" s="7">
        <f>INDEX(EnemyFX[Quest Affinity ID],MATCH(Y36,EnemyFX[Affinity],0))</f>
        <v>1</v>
      </c>
      <c r="T36" s="200" t="s">
        <v>425</v>
      </c>
      <c r="U36" s="125">
        <f t="shared" si="7"/>
        <v>2</v>
      </c>
      <c r="V36" s="20">
        <f t="shared" si="4"/>
        <v>1</v>
      </c>
      <c r="W36" s="20">
        <v>1</v>
      </c>
      <c r="X36" s="20">
        <f>INDEX(REFHero[Size],MATCH(Enemies!B36,REFHero[Hero ID],0))</f>
        <v>1</v>
      </c>
      <c r="Y36" s="20" t="str">
        <f t="shared" si="5"/>
        <v>Fire</v>
      </c>
      <c r="Z36" s="68" t="s">
        <v>246</v>
      </c>
      <c r="AA36" s="7" t="s">
        <v>309</v>
      </c>
      <c r="AB36" s="7">
        <v>4</v>
      </c>
    </row>
    <row r="37" spans="1:42">
      <c r="A37" s="20" t="str">
        <f t="shared" si="6"/>
        <v>3T_r1_Fire_Seer_e3</v>
      </c>
      <c r="B37" t="s">
        <v>736</v>
      </c>
      <c r="C37" s="92"/>
      <c r="D37" s="20">
        <f>INDEX(eClass[Initial Turn],MATCH($R37,eClass[Class],0))</f>
        <v>2</v>
      </c>
      <c r="E37" s="20">
        <f>INDEX(eClass[ATKTurn],MATCH($R37,eClass[Class],0))</f>
        <v>3</v>
      </c>
      <c r="F37" s="20">
        <f>INDEX(eRarity[ATK Base],MATCH($U37,eRarity[Rarity Id],0))*$W37*INDEX(eClass[ATKTurn],MATCH($R37,eClass[Class],0))</f>
        <v>9</v>
      </c>
      <c r="G37" s="7">
        <f t="shared" si="8"/>
        <v>9</v>
      </c>
      <c r="H37" s="20">
        <v>5</v>
      </c>
      <c r="I37" s="7">
        <f t="shared" si="9"/>
        <v>5</v>
      </c>
      <c r="J37" s="7">
        <f>INDEX(eRarity[HP Base],MATCH($U37,eRarity[Rarity Id],0))*$W37*INDEX(eClass[HPTurn],MATCH($R37,eClass[Class],0))</f>
        <v>80</v>
      </c>
      <c r="K37" s="7">
        <f t="shared" si="10"/>
        <v>80</v>
      </c>
      <c r="L37" s="7">
        <f>INDEX(eRarity[Focus Priority],MATCH(U37,eRarity[Rarity Id],0))</f>
        <v>3</v>
      </c>
      <c r="M37" s="7" t="str">
        <f t="shared" si="3"/>
        <v>r1_Fire_Seer_e1</v>
      </c>
      <c r="N37" s="20">
        <f>INDEX(eDrop[Drop Hero Probability],MATCH($V37,eDrop[Base Rarity],0))</f>
        <v>20</v>
      </c>
      <c r="O37" s="7" t="str">
        <f>INDEX(EnemyFX[Enemy FX Asset ID],MATCH(Y37,EnemyFX[Affinity],0))</f>
        <v>FXBasicMonster-01-Fire</v>
      </c>
      <c r="P37" s="7" t="s">
        <v>304</v>
      </c>
      <c r="R37" s="225" t="str">
        <f>INDEX(Family[eClass],MATCH(Enemies!T37,Family[Family],0))</f>
        <v>3T</v>
      </c>
      <c r="S37" s="7">
        <f>INDEX(EnemyFX[Quest Affinity ID],MATCH(Y37,EnemyFX[Affinity],0))</f>
        <v>1</v>
      </c>
      <c r="T37" s="200" t="s">
        <v>425</v>
      </c>
      <c r="U37" s="125">
        <f t="shared" si="7"/>
        <v>3</v>
      </c>
      <c r="V37" s="20">
        <f t="shared" si="4"/>
        <v>1</v>
      </c>
      <c r="W37" s="20">
        <v>1</v>
      </c>
      <c r="X37" s="20">
        <f>INDEX(REFHero[Size],MATCH(Enemies!B37,REFHero[Hero ID],0))</f>
        <v>1</v>
      </c>
      <c r="Y37" s="20" t="str">
        <f t="shared" si="5"/>
        <v>Fire</v>
      </c>
      <c r="Z37" s="69" t="s">
        <v>243</v>
      </c>
      <c r="AA37" s="67" t="s">
        <v>308</v>
      </c>
      <c r="AB37" s="7">
        <v>5</v>
      </c>
    </row>
    <row r="38" spans="1:42">
      <c r="A38" s="20" t="str">
        <f t="shared" si="6"/>
        <v>3T_r1_Light_StarSister_e1</v>
      </c>
      <c r="B38" t="s">
        <v>433</v>
      </c>
      <c r="C38" s="92"/>
      <c r="D38" s="20">
        <f>INDEX(eClass[Initial Turn],MATCH($R38,eClass[Class],0))</f>
        <v>2</v>
      </c>
      <c r="E38" s="20">
        <f>INDEX(eClass[ATKTurn],MATCH($R38,eClass[Class],0))</f>
        <v>3</v>
      </c>
      <c r="F38" s="20">
        <f>INDEX(eRarity[ATK Base],MATCH($U38,eRarity[Rarity Id],0))*$W38*INDEX(eClass[ATKTurn],MATCH($R38,eClass[Class],0))</f>
        <v>9</v>
      </c>
      <c r="G38" s="7">
        <f t="shared" si="8"/>
        <v>9</v>
      </c>
      <c r="H38" s="20">
        <v>5</v>
      </c>
      <c r="I38" s="7">
        <f t="shared" si="9"/>
        <v>5</v>
      </c>
      <c r="J38" s="7">
        <f>INDEX(eRarity[HP Base],MATCH($U38,eRarity[Rarity Id],0))*$W38*INDEX(eClass[HPTurn],MATCH($R38,eClass[Class],0))</f>
        <v>80</v>
      </c>
      <c r="K38" s="7">
        <f t="shared" si="10"/>
        <v>80</v>
      </c>
      <c r="L38" s="7">
        <f>INDEX(eRarity[Focus Priority],MATCH(U38,eRarity[Rarity Id],0))</f>
        <v>1</v>
      </c>
      <c r="M38" s="7" t="str">
        <f t="shared" si="3"/>
        <v>r1_Light_StarSister_e1</v>
      </c>
      <c r="N38" s="20">
        <f>INDEX(eDrop[Drop Hero Probability],MATCH($V38,eDrop[Base Rarity],0))</f>
        <v>20</v>
      </c>
      <c r="O38" s="7" t="str">
        <f>INDEX(EnemyFX[Enemy FX Asset ID],MATCH(Y38,EnemyFX[Affinity],0))</f>
        <v>FXBasicMonster-05-Light</v>
      </c>
      <c r="P38" s="7" t="s">
        <v>304</v>
      </c>
      <c r="R38" s="225" t="str">
        <f>INDEX(Family[eClass],MATCH(Enemies!T38,Family[Family],0))</f>
        <v>3T</v>
      </c>
      <c r="S38" s="7">
        <f>INDEX(EnemyFX[Quest Affinity ID],MATCH(Y38,EnemyFX[Affinity],0))</f>
        <v>4</v>
      </c>
      <c r="T38" s="200" t="s">
        <v>425</v>
      </c>
      <c r="U38" s="125">
        <f t="shared" si="7"/>
        <v>1</v>
      </c>
      <c r="V38" s="20">
        <f t="shared" si="4"/>
        <v>1</v>
      </c>
      <c r="W38" s="20">
        <v>1</v>
      </c>
      <c r="X38" s="20">
        <f>INDEX(REFHero[Size],MATCH(Enemies!B38,REFHero[Hero ID],0))</f>
        <v>1</v>
      </c>
      <c r="Y38" s="20" t="str">
        <f t="shared" si="5"/>
        <v>Light</v>
      </c>
      <c r="AN38" s="70"/>
    </row>
    <row r="39" spans="1:42">
      <c r="A39" s="20" t="str">
        <f t="shared" si="6"/>
        <v>3T_r1_Light_StarSister_e2</v>
      </c>
      <c r="B39" t="s">
        <v>738</v>
      </c>
      <c r="C39" s="92"/>
      <c r="D39" s="20">
        <f>INDEX(eClass[Initial Turn],MATCH($R39,eClass[Class],0))</f>
        <v>2</v>
      </c>
      <c r="E39" s="20">
        <f>INDEX(eClass[ATKTurn],MATCH($R39,eClass[Class],0))</f>
        <v>3</v>
      </c>
      <c r="F39" s="20">
        <f>INDEX(eRarity[ATK Base],MATCH($U39,eRarity[Rarity Id],0))*$W39*INDEX(eClass[ATKTurn],MATCH($R39,eClass[Class],0))</f>
        <v>9</v>
      </c>
      <c r="G39" s="7">
        <f t="shared" si="8"/>
        <v>9</v>
      </c>
      <c r="H39" s="20">
        <v>5</v>
      </c>
      <c r="I39" s="7">
        <f t="shared" si="9"/>
        <v>5</v>
      </c>
      <c r="J39" s="7">
        <f>INDEX(eRarity[HP Base],MATCH($U39,eRarity[Rarity Id],0))*$W39*INDEX(eClass[HPTurn],MATCH($R39,eClass[Class],0))</f>
        <v>80</v>
      </c>
      <c r="K39" s="7">
        <f t="shared" si="10"/>
        <v>80</v>
      </c>
      <c r="L39" s="7">
        <f>INDEX(eRarity[Focus Priority],MATCH(U39,eRarity[Rarity Id],0))</f>
        <v>2</v>
      </c>
      <c r="M39" s="7" t="str">
        <f t="shared" si="3"/>
        <v>r1_Light_StarSister_e1</v>
      </c>
      <c r="N39" s="20">
        <f>INDEX(eDrop[Drop Hero Probability],MATCH($V39,eDrop[Base Rarity],0))</f>
        <v>20</v>
      </c>
      <c r="O39" s="7" t="str">
        <f>INDEX(EnemyFX[Enemy FX Asset ID],MATCH(Y39,EnemyFX[Affinity],0))</f>
        <v>FXBasicMonster-05-Light</v>
      </c>
      <c r="P39" s="7" t="s">
        <v>304</v>
      </c>
      <c r="R39" s="225" t="str">
        <f>INDEX(Family[eClass],MATCH(Enemies!T39,Family[Family],0))</f>
        <v>3T</v>
      </c>
      <c r="S39" s="7">
        <f>INDEX(EnemyFX[Quest Affinity ID],MATCH(Y39,EnemyFX[Affinity],0))</f>
        <v>4</v>
      </c>
      <c r="T39" s="200" t="s">
        <v>425</v>
      </c>
      <c r="U39" s="125">
        <f t="shared" si="7"/>
        <v>2</v>
      </c>
      <c r="V39" s="20">
        <f t="shared" si="4"/>
        <v>1</v>
      </c>
      <c r="W39" s="20">
        <v>1</v>
      </c>
      <c r="X39" s="20">
        <f>INDEX(REFHero[Size],MATCH(Enemies!B39,REFHero[Hero ID],0))</f>
        <v>1</v>
      </c>
      <c r="Y39" s="20" t="str">
        <f t="shared" si="5"/>
        <v>Light</v>
      </c>
      <c r="AN39" s="71"/>
    </row>
    <row r="40" spans="1:42">
      <c r="A40" s="20" t="str">
        <f t="shared" si="6"/>
        <v>3T_r1_Light_StarSister_e3</v>
      </c>
      <c r="B40" t="s">
        <v>739</v>
      </c>
      <c r="C40" s="92"/>
      <c r="D40" s="20">
        <f>INDEX(eClass[Initial Turn],MATCH($R40,eClass[Class],0))</f>
        <v>2</v>
      </c>
      <c r="E40" s="20">
        <f>INDEX(eClass[ATKTurn],MATCH($R40,eClass[Class],0))</f>
        <v>3</v>
      </c>
      <c r="F40" s="20">
        <f>INDEX(eRarity[ATK Base],MATCH($U40,eRarity[Rarity Id],0))*$W40*INDEX(eClass[ATKTurn],MATCH($R40,eClass[Class],0))</f>
        <v>9</v>
      </c>
      <c r="G40" s="7">
        <f t="shared" si="8"/>
        <v>9</v>
      </c>
      <c r="H40" s="20">
        <v>5</v>
      </c>
      <c r="I40" s="7">
        <f t="shared" si="9"/>
        <v>5</v>
      </c>
      <c r="J40" s="7">
        <f>INDEX(eRarity[HP Base],MATCH($U40,eRarity[Rarity Id],0))*$W40*INDEX(eClass[HPTurn],MATCH($R40,eClass[Class],0))</f>
        <v>80</v>
      </c>
      <c r="K40" s="7">
        <f t="shared" si="10"/>
        <v>80</v>
      </c>
      <c r="L40" s="7">
        <f>INDEX(eRarity[Focus Priority],MATCH(U40,eRarity[Rarity Id],0))</f>
        <v>3</v>
      </c>
      <c r="M40" s="7" t="str">
        <f t="shared" si="3"/>
        <v>r1_Light_StarSister_e1</v>
      </c>
      <c r="N40" s="20">
        <f>INDEX(eDrop[Drop Hero Probability],MATCH($V40,eDrop[Base Rarity],0))</f>
        <v>20</v>
      </c>
      <c r="O40" s="7" t="str">
        <f>INDEX(EnemyFX[Enemy FX Asset ID],MATCH(Y40,EnemyFX[Affinity],0))</f>
        <v>FXBasicMonster-05-Light</v>
      </c>
      <c r="P40" s="7" t="s">
        <v>304</v>
      </c>
      <c r="R40" s="225" t="str">
        <f>INDEX(Family[eClass],MATCH(Enemies!T40,Family[Family],0))</f>
        <v>3T</v>
      </c>
      <c r="S40" s="7">
        <f>INDEX(EnemyFX[Quest Affinity ID],MATCH(Y40,EnemyFX[Affinity],0))</f>
        <v>4</v>
      </c>
      <c r="T40" s="200" t="s">
        <v>425</v>
      </c>
      <c r="U40" s="125">
        <f t="shared" si="7"/>
        <v>3</v>
      </c>
      <c r="V40" s="20">
        <f t="shared" si="4"/>
        <v>1</v>
      </c>
      <c r="W40" s="20">
        <v>1</v>
      </c>
      <c r="X40" s="20">
        <f>INDEX(REFHero[Size],MATCH(Enemies!B40,REFHero[Hero ID],0))</f>
        <v>1</v>
      </c>
      <c r="Y40" s="20" t="str">
        <f t="shared" si="5"/>
        <v>Light</v>
      </c>
      <c r="AI40" s="20"/>
      <c r="AJ40" s="20"/>
      <c r="AK40" s="20"/>
      <c r="AL40" s="20"/>
      <c r="AM40" s="20"/>
      <c r="AN40" s="20"/>
      <c r="AO40" s="20"/>
      <c r="AP40" s="20"/>
    </row>
    <row r="41" spans="1:42">
      <c r="A41" s="20" t="str">
        <f t="shared" si="6"/>
        <v>3T_r1_Water_Oracle_e1</v>
      </c>
      <c r="B41" t="s">
        <v>741</v>
      </c>
      <c r="C41" s="92"/>
      <c r="D41" s="20">
        <f>INDEX(eClass[Initial Turn],MATCH($R41,eClass[Class],0))</f>
        <v>2</v>
      </c>
      <c r="E41" s="20">
        <f>INDEX(eClass[ATKTurn],MATCH($R41,eClass[Class],0))</f>
        <v>3</v>
      </c>
      <c r="F41" s="20">
        <f>INDEX(eRarity[ATK Base],MATCH($U41,eRarity[Rarity Id],0))*$W41*INDEX(eClass[ATKTurn],MATCH($R41,eClass[Class],0))</f>
        <v>9</v>
      </c>
      <c r="G41" s="7">
        <f t="shared" si="8"/>
        <v>9</v>
      </c>
      <c r="H41" s="20">
        <v>5</v>
      </c>
      <c r="I41" s="7">
        <f t="shared" si="9"/>
        <v>5</v>
      </c>
      <c r="J41" s="7">
        <f>INDEX(eRarity[HP Base],MATCH($U41,eRarity[Rarity Id],0))*$W41*INDEX(eClass[HPTurn],MATCH($R41,eClass[Class],0))</f>
        <v>80</v>
      </c>
      <c r="K41" s="7">
        <f t="shared" si="10"/>
        <v>80</v>
      </c>
      <c r="L41" s="7">
        <f>INDEX(eRarity[Focus Priority],MATCH(U41,eRarity[Rarity Id],0))</f>
        <v>1</v>
      </c>
      <c r="M41" s="7" t="str">
        <f t="shared" si="3"/>
        <v>r1_Water_Oracle_e1</v>
      </c>
      <c r="N41" s="20">
        <f>INDEX(eDrop[Drop Hero Probability],MATCH($V41,eDrop[Base Rarity],0))</f>
        <v>20</v>
      </c>
      <c r="O41" s="7" t="str">
        <f>INDEX(EnemyFX[Enemy FX Asset ID],MATCH(Y41,EnemyFX[Affinity],0))</f>
        <v>FXBasicMonster-02-Water</v>
      </c>
      <c r="P41" s="7" t="s">
        <v>304</v>
      </c>
      <c r="R41" s="225" t="str">
        <f>INDEX(Family[eClass],MATCH(Enemies!T41,Family[Family],0))</f>
        <v>3T</v>
      </c>
      <c r="S41" s="7">
        <f>INDEX(EnemyFX[Quest Affinity ID],MATCH(Y41,EnemyFX[Affinity],0))</f>
        <v>3</v>
      </c>
      <c r="T41" s="200" t="s">
        <v>425</v>
      </c>
      <c r="U41" s="125">
        <f t="shared" si="7"/>
        <v>1</v>
      </c>
      <c r="V41" s="20">
        <f t="shared" si="4"/>
        <v>1</v>
      </c>
      <c r="W41" s="20">
        <v>1</v>
      </c>
      <c r="X41" s="20">
        <f>INDEX(REFHero[Size],MATCH(Enemies!B41,REFHero[Hero ID],0))</f>
        <v>1</v>
      </c>
      <c r="Y41" s="20" t="str">
        <f t="shared" si="5"/>
        <v>Water</v>
      </c>
      <c r="AI41" s="20"/>
      <c r="AJ41" s="20"/>
      <c r="AK41" s="20"/>
      <c r="AL41" s="20"/>
      <c r="AM41" s="20"/>
      <c r="AN41" s="20"/>
      <c r="AO41" s="20"/>
      <c r="AP41" s="20"/>
    </row>
    <row r="42" spans="1:42">
      <c r="A42" s="20" t="str">
        <f t="shared" si="6"/>
        <v>3T_r1_Water_Oracle_e2</v>
      </c>
      <c r="B42" t="s">
        <v>742</v>
      </c>
      <c r="C42" s="92"/>
      <c r="D42" s="20">
        <f>INDEX(eClass[Initial Turn],MATCH($R42,eClass[Class],0))</f>
        <v>2</v>
      </c>
      <c r="E42" s="20">
        <f>INDEX(eClass[ATKTurn],MATCH($R42,eClass[Class],0))</f>
        <v>3</v>
      </c>
      <c r="F42" s="20">
        <f>INDEX(eRarity[ATK Base],MATCH($U42,eRarity[Rarity Id],0))*$W42*INDEX(eClass[ATKTurn],MATCH($R42,eClass[Class],0))</f>
        <v>9</v>
      </c>
      <c r="G42" s="7">
        <f t="shared" si="8"/>
        <v>9</v>
      </c>
      <c r="H42" s="20">
        <v>5</v>
      </c>
      <c r="I42" s="7">
        <f t="shared" si="9"/>
        <v>5</v>
      </c>
      <c r="J42" s="7">
        <f>INDEX(eRarity[HP Base],MATCH($U42,eRarity[Rarity Id],0))*$W42*INDEX(eClass[HPTurn],MATCH($R42,eClass[Class],0))</f>
        <v>80</v>
      </c>
      <c r="K42" s="7">
        <f t="shared" si="10"/>
        <v>80</v>
      </c>
      <c r="L42" s="7">
        <f>INDEX(eRarity[Focus Priority],MATCH(U42,eRarity[Rarity Id],0))</f>
        <v>2</v>
      </c>
      <c r="M42" s="7" t="str">
        <f t="shared" si="3"/>
        <v>r1_Water_Oracle_e1</v>
      </c>
      <c r="N42" s="20">
        <f>INDEX(eDrop[Drop Hero Probability],MATCH($V42,eDrop[Base Rarity],0))</f>
        <v>20</v>
      </c>
      <c r="O42" s="7" t="str">
        <f>INDEX(EnemyFX[Enemy FX Asset ID],MATCH(Y42,EnemyFX[Affinity],0))</f>
        <v>FXBasicMonster-02-Water</v>
      </c>
      <c r="P42" s="7" t="s">
        <v>304</v>
      </c>
      <c r="R42" s="225" t="str">
        <f>INDEX(Family[eClass],MATCH(Enemies!T42,Family[Family],0))</f>
        <v>3T</v>
      </c>
      <c r="S42" s="7">
        <f>INDEX(EnemyFX[Quest Affinity ID],MATCH(Y42,EnemyFX[Affinity],0))</f>
        <v>3</v>
      </c>
      <c r="T42" s="200" t="s">
        <v>425</v>
      </c>
      <c r="U42" s="125">
        <f t="shared" si="7"/>
        <v>2</v>
      </c>
      <c r="V42" s="20">
        <f t="shared" si="4"/>
        <v>1</v>
      </c>
      <c r="W42" s="20">
        <v>1</v>
      </c>
      <c r="X42" s="20">
        <f>INDEX(REFHero[Size],MATCH(Enemies!B42,REFHero[Hero ID],0))</f>
        <v>1</v>
      </c>
      <c r="Y42" s="20" t="str">
        <f t="shared" si="5"/>
        <v>Water</v>
      </c>
      <c r="Z42" s="74" t="s">
        <v>255</v>
      </c>
      <c r="AI42" s="20"/>
      <c r="AJ42" s="20"/>
      <c r="AK42" s="20"/>
      <c r="AL42" s="20"/>
      <c r="AM42" s="20"/>
      <c r="AN42" s="20"/>
      <c r="AO42" s="20"/>
      <c r="AP42" s="20"/>
    </row>
    <row r="43" spans="1:42">
      <c r="A43" s="20" t="str">
        <f t="shared" si="6"/>
        <v>3T_r1_Water_Oracle_e3</v>
      </c>
      <c r="B43" t="s">
        <v>743</v>
      </c>
      <c r="C43" s="92"/>
      <c r="D43" s="20">
        <f>INDEX(eClass[Initial Turn],MATCH($R43,eClass[Class],0))</f>
        <v>2</v>
      </c>
      <c r="E43" s="20">
        <f>INDEX(eClass[ATKTurn],MATCH($R43,eClass[Class],0))</f>
        <v>3</v>
      </c>
      <c r="F43" s="20">
        <f>INDEX(eRarity[ATK Base],MATCH($U43,eRarity[Rarity Id],0))*$W43*INDEX(eClass[ATKTurn],MATCH($R43,eClass[Class],0))</f>
        <v>9</v>
      </c>
      <c r="G43" s="7">
        <f t="shared" si="8"/>
        <v>9</v>
      </c>
      <c r="H43" s="20">
        <v>5</v>
      </c>
      <c r="I43" s="7">
        <f t="shared" si="9"/>
        <v>5</v>
      </c>
      <c r="J43" s="7">
        <f>INDEX(eRarity[HP Base],MATCH($U43,eRarity[Rarity Id],0))*$W43*INDEX(eClass[HPTurn],MATCH($R43,eClass[Class],0))</f>
        <v>80</v>
      </c>
      <c r="K43" s="7">
        <f t="shared" si="10"/>
        <v>80</v>
      </c>
      <c r="L43" s="7">
        <f>INDEX(eRarity[Focus Priority],MATCH(U43,eRarity[Rarity Id],0))</f>
        <v>3</v>
      </c>
      <c r="M43" s="7" t="str">
        <f t="shared" si="3"/>
        <v>r1_Water_Oracle_e1</v>
      </c>
      <c r="N43" s="20">
        <f>INDEX(eDrop[Drop Hero Probability],MATCH($V43,eDrop[Base Rarity],0))</f>
        <v>20</v>
      </c>
      <c r="O43" s="7" t="str">
        <f>INDEX(EnemyFX[Enemy FX Asset ID],MATCH(Y43,EnemyFX[Affinity],0))</f>
        <v>FXBasicMonster-02-Water</v>
      </c>
      <c r="P43" s="7" t="s">
        <v>304</v>
      </c>
      <c r="R43" s="225" t="str">
        <f>INDEX(Family[eClass],MATCH(Enemies!T43,Family[Family],0))</f>
        <v>3T</v>
      </c>
      <c r="S43" s="7">
        <f>INDEX(EnemyFX[Quest Affinity ID],MATCH(Y43,EnemyFX[Affinity],0))</f>
        <v>3</v>
      </c>
      <c r="T43" s="200" t="s">
        <v>425</v>
      </c>
      <c r="U43" s="125">
        <f t="shared" si="7"/>
        <v>3</v>
      </c>
      <c r="V43" s="20">
        <f t="shared" si="4"/>
        <v>1</v>
      </c>
      <c r="W43" s="20">
        <v>1</v>
      </c>
      <c r="X43" s="20">
        <f>INDEX(REFHero[Size],MATCH(Enemies!B43,REFHero[Hero ID],0))</f>
        <v>1</v>
      </c>
      <c r="Y43" s="20" t="str">
        <f t="shared" si="5"/>
        <v>Water</v>
      </c>
      <c r="Z43" s="74" t="s">
        <v>253</v>
      </c>
      <c r="AA43" s="7" t="s">
        <v>256</v>
      </c>
      <c r="AI43" s="77"/>
      <c r="AJ43" s="77"/>
      <c r="AK43" s="77"/>
      <c r="AL43" s="77"/>
      <c r="AM43" s="77"/>
      <c r="AN43" s="20"/>
      <c r="AO43" s="20"/>
      <c r="AP43" s="20"/>
    </row>
    <row r="44" spans="1:42">
      <c r="A44" s="20" t="str">
        <f t="shared" si="6"/>
        <v>2T_r1_Dark_Blade_e1</v>
      </c>
      <c r="B44" t="s">
        <v>210</v>
      </c>
      <c r="C44" s="92"/>
      <c r="D44" s="20">
        <f>INDEX(eClass[Initial Turn],MATCH($R44,eClass[Class],0))</f>
        <v>2</v>
      </c>
      <c r="E44" s="20">
        <f>INDEX(eClass[ATKTurn],MATCH($R44,eClass[Class],0))</f>
        <v>2</v>
      </c>
      <c r="F44" s="20">
        <f>INDEX(eRarity[ATK Base],MATCH($U44,eRarity[Rarity Id],0))*$W44*INDEX(eClass[ATKTurn],MATCH($R44,eClass[Class],0))</f>
        <v>6</v>
      </c>
      <c r="G44" s="7">
        <f t="shared" si="8"/>
        <v>6</v>
      </c>
      <c r="H44" s="20">
        <v>5</v>
      </c>
      <c r="I44" s="7">
        <f t="shared" si="9"/>
        <v>5</v>
      </c>
      <c r="J44" s="7">
        <f>INDEX(eRarity[HP Base],MATCH($U44,eRarity[Rarity Id],0))*$W44*INDEX(eClass[HPTurn],MATCH($R44,eClass[Class],0))</f>
        <v>60</v>
      </c>
      <c r="K44" s="7">
        <f t="shared" si="10"/>
        <v>60</v>
      </c>
      <c r="L44" s="7">
        <f>INDEX(eRarity[Focus Priority],MATCH(U44,eRarity[Rarity Id],0))</f>
        <v>1</v>
      </c>
      <c r="M44" s="7" t="str">
        <f t="shared" si="3"/>
        <v>r1_Dark_Blade_e1</v>
      </c>
      <c r="N44" s="20">
        <f>INDEX(eDrop[Drop Hero Probability],MATCH($V44,eDrop[Base Rarity],0))</f>
        <v>20</v>
      </c>
      <c r="O44" s="7" t="str">
        <f>INDEX(EnemyFX[Enemy FX Asset ID],MATCH(Y44,EnemyFX[Affinity],0))</f>
        <v>FXBasicMonster-04-Dark</v>
      </c>
      <c r="P44" s="7" t="s">
        <v>304</v>
      </c>
      <c r="R44" s="225" t="str">
        <f>INDEX(Family[eClass],MATCH(Enemies!T44,Family[Family],0))</f>
        <v>2T</v>
      </c>
      <c r="S44" s="7">
        <f>INDEX(EnemyFX[Quest Affinity ID],MATCH(Y44,EnemyFX[Affinity],0))</f>
        <v>5</v>
      </c>
      <c r="T44" s="200" t="s">
        <v>424</v>
      </c>
      <c r="U44" s="125">
        <f t="shared" si="7"/>
        <v>1</v>
      </c>
      <c r="V44" s="20">
        <f t="shared" si="4"/>
        <v>1</v>
      </c>
      <c r="W44" s="20">
        <v>1</v>
      </c>
      <c r="X44" s="20">
        <f>INDEX(REFHero[Size],MATCH(Enemies!B44,REFHero[Hero ID],0))</f>
        <v>1</v>
      </c>
      <c r="Y44" s="20" t="str">
        <f t="shared" si="5"/>
        <v>Dark</v>
      </c>
      <c r="Z44" s="75" t="s">
        <v>261</v>
      </c>
      <c r="AA44" s="76">
        <v>5</v>
      </c>
      <c r="AI44" s="20"/>
      <c r="AJ44" s="20"/>
      <c r="AK44" s="20"/>
      <c r="AL44" s="20"/>
      <c r="AM44" s="20"/>
      <c r="AN44" s="20"/>
      <c r="AO44" s="20"/>
      <c r="AP44" s="20"/>
    </row>
    <row r="45" spans="1:42">
      <c r="A45" s="20" t="str">
        <f t="shared" si="6"/>
        <v>2T_r1_Dark_Blade_e2</v>
      </c>
      <c r="B45" t="s">
        <v>209</v>
      </c>
      <c r="C45" s="92"/>
      <c r="D45" s="20">
        <f>INDEX(eClass[Initial Turn],MATCH($R45,eClass[Class],0))</f>
        <v>2</v>
      </c>
      <c r="E45" s="20">
        <f>INDEX(eClass[ATKTurn],MATCH($R45,eClass[Class],0))</f>
        <v>2</v>
      </c>
      <c r="F45" s="20">
        <f>INDEX(eRarity[ATK Base],MATCH($U45,eRarity[Rarity Id],0))*$W45*INDEX(eClass[ATKTurn],MATCH($R45,eClass[Class],0))</f>
        <v>6</v>
      </c>
      <c r="G45" s="7">
        <f t="shared" si="8"/>
        <v>6</v>
      </c>
      <c r="H45" s="20">
        <v>5</v>
      </c>
      <c r="I45" s="7">
        <f t="shared" si="9"/>
        <v>5</v>
      </c>
      <c r="J45" s="7">
        <f>INDEX(eRarity[HP Base],MATCH($U45,eRarity[Rarity Id],0))*$W45*INDEX(eClass[HPTurn],MATCH($R45,eClass[Class],0))</f>
        <v>60</v>
      </c>
      <c r="K45" s="7">
        <f t="shared" si="10"/>
        <v>60</v>
      </c>
      <c r="L45" s="7">
        <f>INDEX(eRarity[Focus Priority],MATCH(U45,eRarity[Rarity Id],0))</f>
        <v>2</v>
      </c>
      <c r="M45" s="7" t="str">
        <f t="shared" si="3"/>
        <v>r1_Dark_Blade_e1</v>
      </c>
      <c r="N45" s="20">
        <f>INDEX(eDrop[Drop Hero Probability],MATCH($V45,eDrop[Base Rarity],0))</f>
        <v>20</v>
      </c>
      <c r="O45" s="7" t="str">
        <f>INDEX(EnemyFX[Enemy FX Asset ID],MATCH(Y45,EnemyFX[Affinity],0))</f>
        <v>FXBasicMonster-04-Dark</v>
      </c>
      <c r="P45" s="7" t="s">
        <v>304</v>
      </c>
      <c r="R45" s="225" t="str">
        <f>INDEX(Family[eClass],MATCH(Enemies!T45,Family[Family],0))</f>
        <v>2T</v>
      </c>
      <c r="S45" s="7">
        <f>INDEX(EnemyFX[Quest Affinity ID],MATCH(Y45,EnemyFX[Affinity],0))</f>
        <v>5</v>
      </c>
      <c r="T45" s="200" t="s">
        <v>424</v>
      </c>
      <c r="U45" s="125">
        <f t="shared" si="7"/>
        <v>2</v>
      </c>
      <c r="V45" s="20">
        <f t="shared" si="4"/>
        <v>1</v>
      </c>
      <c r="W45" s="20">
        <v>1</v>
      </c>
      <c r="X45" s="20">
        <f>INDEX(REFHero[Size],MATCH(Enemies!B45,REFHero[Hero ID],0))</f>
        <v>1</v>
      </c>
      <c r="Y45" s="20" t="str">
        <f t="shared" si="5"/>
        <v>Dark</v>
      </c>
      <c r="Z45" s="75" t="s">
        <v>259</v>
      </c>
      <c r="AA45" s="76">
        <v>19</v>
      </c>
      <c r="AI45" s="20"/>
      <c r="AJ45" s="20"/>
      <c r="AK45" s="20"/>
      <c r="AL45" s="20"/>
      <c r="AM45" s="20"/>
      <c r="AN45" s="20"/>
      <c r="AO45" s="20"/>
      <c r="AP45" s="20"/>
    </row>
    <row r="46" spans="1:42">
      <c r="A46" s="20" t="str">
        <f t="shared" si="6"/>
        <v>2T_r1_Dark_Blade_e3</v>
      </c>
      <c r="B46" t="s">
        <v>746</v>
      </c>
      <c r="C46" s="92"/>
      <c r="D46" s="20">
        <f>INDEX(eClass[Initial Turn],MATCH($R46,eClass[Class],0))</f>
        <v>2</v>
      </c>
      <c r="E46" s="20">
        <f>INDEX(eClass[ATKTurn],MATCH($R46,eClass[Class],0))</f>
        <v>2</v>
      </c>
      <c r="F46" s="20">
        <f>INDEX(eRarity[ATK Base],MATCH($U46,eRarity[Rarity Id],0))*$W46*INDEX(eClass[ATKTurn],MATCH($R46,eClass[Class],0))</f>
        <v>6</v>
      </c>
      <c r="G46" s="7">
        <f t="shared" si="8"/>
        <v>6</v>
      </c>
      <c r="H46" s="20">
        <v>5</v>
      </c>
      <c r="I46" s="7">
        <f t="shared" si="9"/>
        <v>5</v>
      </c>
      <c r="J46" s="7">
        <f>INDEX(eRarity[HP Base],MATCH($U46,eRarity[Rarity Id],0))*$W46*INDEX(eClass[HPTurn],MATCH($R46,eClass[Class],0))</f>
        <v>60</v>
      </c>
      <c r="K46" s="7">
        <f t="shared" si="10"/>
        <v>60</v>
      </c>
      <c r="L46" s="7">
        <f>INDEX(eRarity[Focus Priority],MATCH(U46,eRarity[Rarity Id],0))</f>
        <v>3</v>
      </c>
      <c r="M46" s="7" t="str">
        <f t="shared" si="3"/>
        <v>r1_Dark_Blade_e1</v>
      </c>
      <c r="N46" s="20">
        <f>INDEX(eDrop[Drop Hero Probability],MATCH($V46,eDrop[Base Rarity],0))</f>
        <v>20</v>
      </c>
      <c r="O46" s="7" t="str">
        <f>INDEX(EnemyFX[Enemy FX Asset ID],MATCH(Y46,EnemyFX[Affinity],0))</f>
        <v>FXBasicMonster-04-Dark</v>
      </c>
      <c r="P46" s="7" t="s">
        <v>304</v>
      </c>
      <c r="R46" s="225" t="str">
        <f>INDEX(Family[eClass],MATCH(Enemies!T46,Family[Family],0))</f>
        <v>2T</v>
      </c>
      <c r="S46" s="7">
        <f>INDEX(EnemyFX[Quest Affinity ID],MATCH(Y46,EnemyFX[Affinity],0))</f>
        <v>5</v>
      </c>
      <c r="T46" s="200" t="s">
        <v>424</v>
      </c>
      <c r="U46" s="125">
        <f t="shared" si="7"/>
        <v>3</v>
      </c>
      <c r="V46" s="20">
        <f t="shared" si="4"/>
        <v>1</v>
      </c>
      <c r="W46" s="20">
        <v>1</v>
      </c>
      <c r="X46" s="20">
        <f>INDEX(REFHero[Size],MATCH(Enemies!B46,REFHero[Hero ID],0))</f>
        <v>1</v>
      </c>
      <c r="Y46" s="20" t="str">
        <f t="shared" si="5"/>
        <v>Dark</v>
      </c>
      <c r="Z46" s="75" t="s">
        <v>260</v>
      </c>
      <c r="AA46" s="76">
        <v>9</v>
      </c>
      <c r="AI46" s="20"/>
      <c r="AJ46" s="20"/>
      <c r="AK46" s="20"/>
      <c r="AL46" s="20"/>
      <c r="AM46" s="20"/>
      <c r="AN46" s="20"/>
      <c r="AO46" s="20"/>
      <c r="AP46" s="20"/>
    </row>
    <row r="47" spans="1:42">
      <c r="A47" s="20" t="str">
        <f t="shared" si="6"/>
        <v>2T_r1_Dark_Blade_e4</v>
      </c>
      <c r="B47" t="s">
        <v>747</v>
      </c>
      <c r="C47" s="92"/>
      <c r="D47" s="20">
        <f>INDEX(eClass[Initial Turn],MATCH($R47,eClass[Class],0))</f>
        <v>2</v>
      </c>
      <c r="E47" s="20">
        <f>INDEX(eClass[ATKTurn],MATCH($R47,eClass[Class],0))</f>
        <v>2</v>
      </c>
      <c r="F47" s="20">
        <f>INDEX(eRarity[ATK Base],MATCH($U47,eRarity[Rarity Id],0))*$W47*INDEX(eClass[ATKTurn],MATCH($R47,eClass[Class],0))</f>
        <v>6</v>
      </c>
      <c r="G47" s="7">
        <f t="shared" si="8"/>
        <v>6</v>
      </c>
      <c r="H47" s="20">
        <v>5</v>
      </c>
      <c r="I47" s="7">
        <f t="shared" si="9"/>
        <v>5</v>
      </c>
      <c r="J47" s="7">
        <f>INDEX(eRarity[HP Base],MATCH($U47,eRarity[Rarity Id],0))*$W47*INDEX(eClass[HPTurn],MATCH($R47,eClass[Class],0))</f>
        <v>60</v>
      </c>
      <c r="K47" s="7">
        <f t="shared" si="10"/>
        <v>60</v>
      </c>
      <c r="L47" s="7">
        <f>INDEX(eRarity[Focus Priority],MATCH(U47,eRarity[Rarity Id],0))</f>
        <v>4</v>
      </c>
      <c r="M47" s="7" t="str">
        <f t="shared" si="3"/>
        <v>r1_Dark_Blade_e1</v>
      </c>
      <c r="N47" s="20">
        <f>INDEX(eDrop[Drop Hero Probability],MATCH($V47,eDrop[Base Rarity],0))</f>
        <v>20</v>
      </c>
      <c r="O47" s="7" t="str">
        <f>INDEX(EnemyFX[Enemy FX Asset ID],MATCH(Y47,EnemyFX[Affinity],0))</f>
        <v>FXBasicMonster-04-Dark</v>
      </c>
      <c r="P47" s="7" t="s">
        <v>304</v>
      </c>
      <c r="R47" s="225" t="str">
        <f>INDEX(Family[eClass],MATCH(Enemies!T47,Family[Family],0))</f>
        <v>2T</v>
      </c>
      <c r="S47" s="7">
        <f>INDEX(EnemyFX[Quest Affinity ID],MATCH(Y47,EnemyFX[Affinity],0))</f>
        <v>5</v>
      </c>
      <c r="T47" s="200" t="s">
        <v>424</v>
      </c>
      <c r="U47" s="125">
        <f t="shared" si="7"/>
        <v>4</v>
      </c>
      <c r="V47" s="20">
        <f t="shared" si="4"/>
        <v>1</v>
      </c>
      <c r="W47" s="20">
        <v>1</v>
      </c>
      <c r="X47" s="20">
        <f>INDEX(REFHero[Size],MATCH(Enemies!B47,REFHero[Hero ID],0))</f>
        <v>2</v>
      </c>
      <c r="Y47" s="20" t="str">
        <f t="shared" si="5"/>
        <v>Dark</v>
      </c>
      <c r="Z47" s="75" t="s">
        <v>257</v>
      </c>
      <c r="AA47" s="76">
        <v>4</v>
      </c>
      <c r="AI47" s="20"/>
      <c r="AJ47" s="20"/>
      <c r="AK47" s="20"/>
      <c r="AL47" s="20"/>
      <c r="AM47" s="20"/>
      <c r="AN47" s="20"/>
      <c r="AO47" s="20"/>
      <c r="AP47" s="20"/>
    </row>
    <row r="48" spans="1:42">
      <c r="A48" s="20" t="str">
        <f t="shared" si="6"/>
        <v>2T_r1_Earth_HorseArcher_e1</v>
      </c>
      <c r="B48" t="s">
        <v>750</v>
      </c>
      <c r="D48" s="20">
        <f>INDEX(eClass[Initial Turn],MATCH($R48,eClass[Class],0))</f>
        <v>2</v>
      </c>
      <c r="E48" s="20">
        <f>INDEX(eClass[ATKTurn],MATCH($R48,eClass[Class],0))</f>
        <v>2</v>
      </c>
      <c r="F48" s="20">
        <f>INDEX(eRarity[ATK Base],MATCH($U48,eRarity[Rarity Id],0))*$W48*INDEX(eClass[ATKTurn],MATCH($R48,eClass[Class],0))</f>
        <v>6</v>
      </c>
      <c r="G48" s="7">
        <f t="shared" si="8"/>
        <v>6</v>
      </c>
      <c r="H48" s="20">
        <v>5</v>
      </c>
      <c r="I48" s="7">
        <f t="shared" si="9"/>
        <v>5</v>
      </c>
      <c r="J48" s="7">
        <f>INDEX(eRarity[HP Base],MATCH($U48,eRarity[Rarity Id],0))*$W48*INDEX(eClass[HPTurn],MATCH($R48,eClass[Class],0))</f>
        <v>60</v>
      </c>
      <c r="K48" s="7">
        <f t="shared" si="10"/>
        <v>60</v>
      </c>
      <c r="L48" s="7">
        <f>INDEX(eRarity[Focus Priority],MATCH(U48,eRarity[Rarity Id],0))</f>
        <v>1</v>
      </c>
      <c r="M48" s="7" t="str">
        <f t="shared" si="3"/>
        <v>r1_Earth_HorseArcher_e1</v>
      </c>
      <c r="N48" s="20">
        <f>INDEX(eDrop[Drop Hero Probability],MATCH($V48,eDrop[Base Rarity],0))</f>
        <v>20</v>
      </c>
      <c r="O48" s="7" t="str">
        <f>INDEX(EnemyFX[Enemy FX Asset ID],MATCH(Y48,EnemyFX[Affinity],0))</f>
        <v>FXBasicMonster-03-Earth</v>
      </c>
      <c r="P48" s="7" t="s">
        <v>304</v>
      </c>
      <c r="R48" s="225" t="str">
        <f>INDEX(Family[eClass],MATCH(Enemies!T48,Family[Family],0))</f>
        <v>2T</v>
      </c>
      <c r="S48" s="7">
        <f>INDEX(EnemyFX[Quest Affinity ID],MATCH(Y48,EnemyFX[Affinity],0))</f>
        <v>2</v>
      </c>
      <c r="T48" s="200" t="s">
        <v>424</v>
      </c>
      <c r="U48" s="125">
        <f t="shared" si="7"/>
        <v>1</v>
      </c>
      <c r="V48" s="20">
        <f t="shared" si="4"/>
        <v>1</v>
      </c>
      <c r="W48" s="20">
        <v>1</v>
      </c>
      <c r="X48" s="20">
        <f>INDEX(REFHero[Size],MATCH(Enemies!B48,REFHero[Hero ID],0))</f>
        <v>1</v>
      </c>
      <c r="Y48" s="20" t="str">
        <f t="shared" si="5"/>
        <v>Earth</v>
      </c>
      <c r="Z48" s="75" t="s">
        <v>258</v>
      </c>
      <c r="AA48" s="76">
        <v>1</v>
      </c>
      <c r="AI48" s="20"/>
      <c r="AJ48" s="20"/>
      <c r="AK48" s="20"/>
      <c r="AL48" s="20"/>
      <c r="AM48" s="20"/>
      <c r="AN48" s="20"/>
      <c r="AO48" s="20"/>
      <c r="AP48" s="20"/>
    </row>
    <row r="49" spans="1:43">
      <c r="A49" s="20" t="str">
        <f t="shared" si="6"/>
        <v>2T_r1_Earth_HorseArcher_e2</v>
      </c>
      <c r="B49" t="s">
        <v>751</v>
      </c>
      <c r="D49" s="20">
        <f>INDEX(eClass[Initial Turn],MATCH($R49,eClass[Class],0))</f>
        <v>2</v>
      </c>
      <c r="E49" s="20">
        <f>INDEX(eClass[ATKTurn],MATCH($R49,eClass[Class],0))</f>
        <v>2</v>
      </c>
      <c r="F49" s="20">
        <f>INDEX(eRarity[ATK Base],MATCH($U49,eRarity[Rarity Id],0))*$W49*INDEX(eClass[ATKTurn],MATCH($R49,eClass[Class],0))</f>
        <v>6</v>
      </c>
      <c r="G49" s="7">
        <f t="shared" si="8"/>
        <v>6</v>
      </c>
      <c r="H49" s="20">
        <v>5</v>
      </c>
      <c r="I49" s="7">
        <f t="shared" si="9"/>
        <v>5</v>
      </c>
      <c r="J49" s="7">
        <f>INDEX(eRarity[HP Base],MATCH($U49,eRarity[Rarity Id],0))*$W49*INDEX(eClass[HPTurn],MATCH($R49,eClass[Class],0))</f>
        <v>60</v>
      </c>
      <c r="K49" s="7">
        <f t="shared" si="10"/>
        <v>60</v>
      </c>
      <c r="L49" s="7">
        <f>INDEX(eRarity[Focus Priority],MATCH(U49,eRarity[Rarity Id],0))</f>
        <v>2</v>
      </c>
      <c r="M49" s="7" t="str">
        <f t="shared" si="3"/>
        <v>r1_Earth_HorseArcher_e1</v>
      </c>
      <c r="N49" s="20">
        <f>INDEX(eDrop[Drop Hero Probability],MATCH($V49,eDrop[Base Rarity],0))</f>
        <v>20</v>
      </c>
      <c r="O49" s="7" t="str">
        <f>INDEX(EnemyFX[Enemy FX Asset ID],MATCH(Y49,EnemyFX[Affinity],0))</f>
        <v>FXBasicMonster-03-Earth</v>
      </c>
      <c r="P49" s="7" t="s">
        <v>304</v>
      </c>
      <c r="R49" s="225" t="str">
        <f>INDEX(Family[eClass],MATCH(Enemies!T49,Family[Family],0))</f>
        <v>2T</v>
      </c>
      <c r="S49" s="7">
        <f>INDEX(EnemyFX[Quest Affinity ID],MATCH(Y49,EnemyFX[Affinity],0))</f>
        <v>2</v>
      </c>
      <c r="T49" s="200" t="s">
        <v>424</v>
      </c>
      <c r="U49" s="125">
        <f t="shared" si="7"/>
        <v>2</v>
      </c>
      <c r="V49" s="20">
        <f t="shared" si="4"/>
        <v>1</v>
      </c>
      <c r="W49" s="20">
        <v>1</v>
      </c>
      <c r="X49" s="20">
        <f>INDEX(REFHero[Size],MATCH(Enemies!B49,REFHero[Hero ID],0))</f>
        <v>1</v>
      </c>
      <c r="Y49" s="20" t="str">
        <f t="shared" si="5"/>
        <v>Earth</v>
      </c>
      <c r="Z49" s="75" t="s">
        <v>254</v>
      </c>
      <c r="AA49" s="76">
        <v>38</v>
      </c>
      <c r="AJ49" s="20"/>
      <c r="AK49" s="20"/>
      <c r="AL49" s="20"/>
      <c r="AM49" s="20"/>
      <c r="AN49" s="20"/>
      <c r="AO49" s="20"/>
      <c r="AP49" s="20"/>
    </row>
    <row r="50" spans="1:43">
      <c r="A50" s="20" t="str">
        <f t="shared" si="6"/>
        <v>2T_r1_Earth_HorseArcher_e3</v>
      </c>
      <c r="B50" t="s">
        <v>752</v>
      </c>
      <c r="D50" s="20">
        <f>INDEX(eClass[Initial Turn],MATCH($R50,eClass[Class],0))</f>
        <v>2</v>
      </c>
      <c r="E50" s="20">
        <f>INDEX(eClass[ATKTurn],MATCH($R50,eClass[Class],0))</f>
        <v>2</v>
      </c>
      <c r="F50" s="20">
        <f>INDEX(eRarity[ATK Base],MATCH($U50,eRarity[Rarity Id],0))*$W50*INDEX(eClass[ATKTurn],MATCH($R50,eClass[Class],0))</f>
        <v>6</v>
      </c>
      <c r="G50" s="7">
        <f t="shared" si="8"/>
        <v>6</v>
      </c>
      <c r="H50" s="20">
        <v>5</v>
      </c>
      <c r="I50" s="7">
        <f t="shared" si="9"/>
        <v>5</v>
      </c>
      <c r="J50" s="7">
        <f>INDEX(eRarity[HP Base],MATCH($U50,eRarity[Rarity Id],0))*$W50*INDEX(eClass[HPTurn],MATCH($R50,eClass[Class],0))</f>
        <v>60</v>
      </c>
      <c r="K50" s="7">
        <f t="shared" si="10"/>
        <v>60</v>
      </c>
      <c r="L50" s="7">
        <f>INDEX(eRarity[Focus Priority],MATCH(U50,eRarity[Rarity Id],0))</f>
        <v>3</v>
      </c>
      <c r="M50" s="7" t="str">
        <f t="shared" si="3"/>
        <v>r1_Earth_HorseArcher_e1</v>
      </c>
      <c r="N50" s="20">
        <f>INDEX(eDrop[Drop Hero Probability],MATCH($V50,eDrop[Base Rarity],0))</f>
        <v>20</v>
      </c>
      <c r="O50" s="7" t="str">
        <f>INDEX(EnemyFX[Enemy FX Asset ID],MATCH(Y50,EnemyFX[Affinity],0))</f>
        <v>FXBasicMonster-03-Earth</v>
      </c>
      <c r="P50" s="7" t="s">
        <v>304</v>
      </c>
      <c r="R50" s="225" t="str">
        <f>INDEX(Family[eClass],MATCH(Enemies!T50,Family[Family],0))</f>
        <v>2T</v>
      </c>
      <c r="S50" s="7">
        <f>INDEX(EnemyFX[Quest Affinity ID],MATCH(Y50,EnemyFX[Affinity],0))</f>
        <v>2</v>
      </c>
      <c r="T50" s="200" t="s">
        <v>424</v>
      </c>
      <c r="U50" s="125">
        <f t="shared" si="7"/>
        <v>3</v>
      </c>
      <c r="V50" s="20">
        <f t="shared" si="4"/>
        <v>1</v>
      </c>
      <c r="W50" s="20">
        <v>1</v>
      </c>
      <c r="X50" s="20">
        <f>INDEX(REFHero[Size],MATCH(Enemies!B50,REFHero[Hero ID],0))</f>
        <v>2</v>
      </c>
      <c r="Y50" s="20" t="str">
        <f t="shared" si="5"/>
        <v>Earth</v>
      </c>
      <c r="AJ50" s="20"/>
      <c r="AK50" s="20"/>
      <c r="AL50" s="20"/>
      <c r="AM50" s="20"/>
      <c r="AN50" s="20"/>
      <c r="AO50" s="20"/>
      <c r="AP50" s="20"/>
    </row>
    <row r="51" spans="1:43">
      <c r="A51" s="20" t="str">
        <f t="shared" si="6"/>
        <v>2T_r1_Earth_HorseArcher_e4</v>
      </c>
      <c r="B51" t="s">
        <v>753</v>
      </c>
      <c r="D51" s="20">
        <f>INDEX(eClass[Initial Turn],MATCH($R51,eClass[Class],0))</f>
        <v>2</v>
      </c>
      <c r="E51" s="20">
        <f>INDEX(eClass[ATKTurn],MATCH($R51,eClass[Class],0))</f>
        <v>2</v>
      </c>
      <c r="F51" s="20">
        <f>INDEX(eRarity[ATK Base],MATCH($U51,eRarity[Rarity Id],0))*$W51*INDEX(eClass[ATKTurn],MATCH($R51,eClass[Class],0))</f>
        <v>6</v>
      </c>
      <c r="G51" s="7">
        <f t="shared" si="8"/>
        <v>6</v>
      </c>
      <c r="H51" s="20">
        <v>5</v>
      </c>
      <c r="I51" s="7">
        <f t="shared" si="9"/>
        <v>5</v>
      </c>
      <c r="J51" s="7">
        <f>INDEX(eRarity[HP Base],MATCH($U51,eRarity[Rarity Id],0))*$W51*INDEX(eClass[HPTurn],MATCH($R51,eClass[Class],0))</f>
        <v>60</v>
      </c>
      <c r="K51" s="7">
        <f t="shared" si="10"/>
        <v>60</v>
      </c>
      <c r="L51" s="7">
        <f>INDEX(eRarity[Focus Priority],MATCH(U51,eRarity[Rarity Id],0))</f>
        <v>4</v>
      </c>
      <c r="M51" s="7" t="str">
        <f t="shared" si="3"/>
        <v>r1_Earth_HorseArcher_e1</v>
      </c>
      <c r="N51" s="20">
        <f>INDEX(eDrop[Drop Hero Probability],MATCH($V51,eDrop[Base Rarity],0))</f>
        <v>20</v>
      </c>
      <c r="O51" s="7" t="str">
        <f>INDEX(EnemyFX[Enemy FX Asset ID],MATCH(Y51,EnemyFX[Affinity],0))</f>
        <v>FXBasicMonster-03-Earth</v>
      </c>
      <c r="P51" s="7" t="s">
        <v>304</v>
      </c>
      <c r="R51" s="225" t="str">
        <f>INDEX(Family[eClass],MATCH(Enemies!T51,Family[Family],0))</f>
        <v>2T</v>
      </c>
      <c r="S51" s="7">
        <f>INDEX(EnemyFX[Quest Affinity ID],MATCH(Y51,EnemyFX[Affinity],0))</f>
        <v>2</v>
      </c>
      <c r="T51" s="200" t="s">
        <v>424</v>
      </c>
      <c r="U51" s="125">
        <f t="shared" si="7"/>
        <v>4</v>
      </c>
      <c r="V51" s="20">
        <f t="shared" si="4"/>
        <v>1</v>
      </c>
      <c r="W51" s="20">
        <v>1</v>
      </c>
      <c r="X51" s="20">
        <f>INDEX(REFHero[Size],MATCH(Enemies!B51,REFHero[Hero ID],0))</f>
        <v>2</v>
      </c>
      <c r="Y51" s="20" t="str">
        <f t="shared" si="5"/>
        <v>Earth</v>
      </c>
      <c r="AJ51" s="20"/>
      <c r="AK51" s="20"/>
      <c r="AL51" s="20"/>
      <c r="AM51" s="20"/>
      <c r="AN51" s="20"/>
      <c r="AO51" s="20"/>
      <c r="AP51" s="20"/>
    </row>
    <row r="52" spans="1:43">
      <c r="A52" s="20" t="str">
        <f t="shared" si="6"/>
        <v>2T_r1_Fire_Knight_e1</v>
      </c>
      <c r="B52" t="s">
        <v>430</v>
      </c>
      <c r="D52" s="20">
        <f>INDEX(eClass[Initial Turn],MATCH($R52,eClass[Class],0))</f>
        <v>2</v>
      </c>
      <c r="E52" s="20">
        <f>INDEX(eClass[ATKTurn],MATCH($R52,eClass[Class],0))</f>
        <v>2</v>
      </c>
      <c r="F52" s="20">
        <f>INDEX(eRarity[ATK Base],MATCH($U52,eRarity[Rarity Id],0))*$W52*INDEX(eClass[ATKTurn],MATCH($R52,eClass[Class],0))</f>
        <v>6</v>
      </c>
      <c r="G52" s="7">
        <f t="shared" si="8"/>
        <v>6</v>
      </c>
      <c r="H52" s="20">
        <v>5</v>
      </c>
      <c r="I52" s="7">
        <f t="shared" si="9"/>
        <v>5</v>
      </c>
      <c r="J52" s="7">
        <f>INDEX(eRarity[HP Base],MATCH($U52,eRarity[Rarity Id],0))*$W52*INDEX(eClass[HPTurn],MATCH($R52,eClass[Class],0))</f>
        <v>60</v>
      </c>
      <c r="K52" s="7">
        <f t="shared" si="10"/>
        <v>60</v>
      </c>
      <c r="L52" s="7">
        <f>INDEX(eRarity[Focus Priority],MATCH(U52,eRarity[Rarity Id],0))</f>
        <v>1</v>
      </c>
      <c r="M52" s="7" t="str">
        <f t="shared" si="3"/>
        <v>r1_Fire_Knight_e1</v>
      </c>
      <c r="N52" s="20">
        <f>INDEX(eDrop[Drop Hero Probability],MATCH($V52,eDrop[Base Rarity],0))</f>
        <v>20</v>
      </c>
      <c r="O52" s="7" t="str">
        <f>INDEX(EnemyFX[Enemy FX Asset ID],MATCH(Y52,EnemyFX[Affinity],0))</f>
        <v>FXBasicMonster-01-Fire</v>
      </c>
      <c r="P52" s="7" t="s">
        <v>304</v>
      </c>
      <c r="R52" s="225" t="str">
        <f>INDEX(Family[eClass],MATCH(Enemies!T52,Family[Family],0))</f>
        <v>2T</v>
      </c>
      <c r="S52" s="7">
        <f>INDEX(EnemyFX[Quest Affinity ID],MATCH(Y52,EnemyFX[Affinity],0))</f>
        <v>1</v>
      </c>
      <c r="T52" s="200" t="s">
        <v>424</v>
      </c>
      <c r="U52" s="125">
        <f t="shared" si="7"/>
        <v>1</v>
      </c>
      <c r="V52" s="20">
        <f t="shared" si="4"/>
        <v>1</v>
      </c>
      <c r="W52" s="20">
        <v>1</v>
      </c>
      <c r="X52" s="20">
        <f>INDEX(REFHero[Size],MATCH(Enemies!B52,REFHero[Hero ID],0))</f>
        <v>2</v>
      </c>
      <c r="Y52" s="20" t="str">
        <f t="shared" si="5"/>
        <v>Fire</v>
      </c>
    </row>
    <row r="53" spans="1:43">
      <c r="A53" s="20" t="str">
        <f t="shared" si="6"/>
        <v>2T_r1_Fire_Knight_e2</v>
      </c>
      <c r="B53" t="s">
        <v>755</v>
      </c>
      <c r="D53" s="20">
        <f>INDEX(eClass[Initial Turn],MATCH($R53,eClass[Class],0))</f>
        <v>2</v>
      </c>
      <c r="E53" s="20">
        <f>INDEX(eClass[ATKTurn],MATCH($R53,eClass[Class],0))</f>
        <v>2</v>
      </c>
      <c r="F53" s="20">
        <f>INDEX(eRarity[ATK Base],MATCH($U53,eRarity[Rarity Id],0))*$W53*INDEX(eClass[ATKTurn],MATCH($R53,eClass[Class],0))</f>
        <v>6</v>
      </c>
      <c r="G53" s="7">
        <f t="shared" si="8"/>
        <v>6</v>
      </c>
      <c r="H53" s="20">
        <v>5</v>
      </c>
      <c r="I53" s="7">
        <f t="shared" si="9"/>
        <v>5</v>
      </c>
      <c r="J53" s="7">
        <f>INDEX(eRarity[HP Base],MATCH($U53,eRarity[Rarity Id],0))*$W53*INDEX(eClass[HPTurn],MATCH($R53,eClass[Class],0))</f>
        <v>60</v>
      </c>
      <c r="K53" s="7">
        <f t="shared" si="10"/>
        <v>60</v>
      </c>
      <c r="L53" s="7">
        <f>INDEX(eRarity[Focus Priority],MATCH(U53,eRarity[Rarity Id],0))</f>
        <v>2</v>
      </c>
      <c r="M53" s="7" t="str">
        <f t="shared" si="3"/>
        <v>r1_Fire_Knight_e1</v>
      </c>
      <c r="N53" s="20">
        <f>INDEX(eDrop[Drop Hero Probability],MATCH($V53,eDrop[Base Rarity],0))</f>
        <v>20</v>
      </c>
      <c r="O53" s="7" t="str">
        <f>INDEX(EnemyFX[Enemy FX Asset ID],MATCH(Y53,EnemyFX[Affinity],0))</f>
        <v>FXBasicMonster-01-Fire</v>
      </c>
      <c r="P53" s="7" t="s">
        <v>304</v>
      </c>
      <c r="R53" s="225" t="str">
        <f>INDEX(Family[eClass],MATCH(Enemies!T53,Family[Family],0))</f>
        <v>2T</v>
      </c>
      <c r="S53" s="7">
        <f>INDEX(EnemyFX[Quest Affinity ID],MATCH(Y53,EnemyFX[Affinity],0))</f>
        <v>1</v>
      </c>
      <c r="T53" s="200" t="s">
        <v>424</v>
      </c>
      <c r="U53" s="125">
        <f t="shared" si="7"/>
        <v>2</v>
      </c>
      <c r="V53" s="20">
        <f t="shared" si="4"/>
        <v>1</v>
      </c>
      <c r="W53" s="20">
        <v>1</v>
      </c>
      <c r="X53" s="20">
        <f>INDEX(REFHero[Size],MATCH(Enemies!B53,REFHero[Hero ID],0))</f>
        <v>2</v>
      </c>
      <c r="Y53" s="20" t="str">
        <f t="shared" si="5"/>
        <v>Fire</v>
      </c>
    </row>
    <row r="54" spans="1:43">
      <c r="A54" s="20" t="str">
        <f t="shared" si="6"/>
        <v>2T_r1_Fire_Knight_e3</v>
      </c>
      <c r="B54" t="s">
        <v>756</v>
      </c>
      <c r="D54" s="20">
        <f>INDEX(eClass[Initial Turn],MATCH($R54,eClass[Class],0))</f>
        <v>2</v>
      </c>
      <c r="E54" s="20">
        <f>INDEX(eClass[ATKTurn],MATCH($R54,eClass[Class],0))</f>
        <v>2</v>
      </c>
      <c r="F54" s="20">
        <f>INDEX(eRarity[ATK Base],MATCH($U54,eRarity[Rarity Id],0))*$W54*INDEX(eClass[ATKTurn],MATCH($R54,eClass[Class],0))</f>
        <v>6</v>
      </c>
      <c r="G54" s="7">
        <f t="shared" si="8"/>
        <v>6</v>
      </c>
      <c r="H54" s="20">
        <v>5</v>
      </c>
      <c r="I54" s="7">
        <f t="shared" si="9"/>
        <v>5</v>
      </c>
      <c r="J54" s="7">
        <f>INDEX(eRarity[HP Base],MATCH($U54,eRarity[Rarity Id],0))*$W54*INDEX(eClass[HPTurn],MATCH($R54,eClass[Class],0))</f>
        <v>60</v>
      </c>
      <c r="K54" s="7">
        <f t="shared" si="10"/>
        <v>60</v>
      </c>
      <c r="L54" s="7">
        <f>INDEX(eRarity[Focus Priority],MATCH(U54,eRarity[Rarity Id],0))</f>
        <v>3</v>
      </c>
      <c r="M54" s="7" t="str">
        <f t="shared" si="3"/>
        <v>r1_Fire_Knight_e1</v>
      </c>
      <c r="N54" s="20">
        <f>INDEX(eDrop[Drop Hero Probability],MATCH($V54,eDrop[Base Rarity],0))</f>
        <v>20</v>
      </c>
      <c r="O54" s="7" t="str">
        <f>INDEX(EnemyFX[Enemy FX Asset ID],MATCH(Y54,EnemyFX[Affinity],0))</f>
        <v>FXBasicMonster-01-Fire</v>
      </c>
      <c r="P54" s="7" t="s">
        <v>304</v>
      </c>
      <c r="R54" s="225" t="str">
        <f>INDEX(Family[eClass],MATCH(Enemies!T54,Family[Family],0))</f>
        <v>2T</v>
      </c>
      <c r="S54" s="7">
        <f>INDEX(EnemyFX[Quest Affinity ID],MATCH(Y54,EnemyFX[Affinity],0))</f>
        <v>1</v>
      </c>
      <c r="T54" s="200" t="s">
        <v>424</v>
      </c>
      <c r="U54" s="125">
        <f t="shared" si="7"/>
        <v>3</v>
      </c>
      <c r="V54" s="20">
        <f t="shared" si="4"/>
        <v>1</v>
      </c>
      <c r="W54" s="20">
        <v>1</v>
      </c>
      <c r="X54" s="20">
        <f>INDEX(REFHero[Size],MATCH(Enemies!B54,REFHero[Hero ID],0))</f>
        <v>2</v>
      </c>
      <c r="Y54" s="20" t="str">
        <f t="shared" si="5"/>
        <v>Fire</v>
      </c>
    </row>
    <row r="55" spans="1:43">
      <c r="A55" s="20" t="str">
        <f t="shared" si="6"/>
        <v>2T_r1_Fire_Knight_e4</v>
      </c>
      <c r="B55" t="s">
        <v>757</v>
      </c>
      <c r="D55" s="20">
        <f>INDEX(eClass[Initial Turn],MATCH($R55,eClass[Class],0))</f>
        <v>2</v>
      </c>
      <c r="E55" s="20">
        <f>INDEX(eClass[ATKTurn],MATCH($R55,eClass[Class],0))</f>
        <v>2</v>
      </c>
      <c r="F55" s="20">
        <f>INDEX(eRarity[ATK Base],MATCH($U55,eRarity[Rarity Id],0))*$W55*INDEX(eClass[ATKTurn],MATCH($R55,eClass[Class],0))</f>
        <v>6</v>
      </c>
      <c r="G55" s="7">
        <f t="shared" si="8"/>
        <v>6</v>
      </c>
      <c r="H55" s="20">
        <v>5</v>
      </c>
      <c r="I55" s="7">
        <f t="shared" si="9"/>
        <v>5</v>
      </c>
      <c r="J55" s="7">
        <f>INDEX(eRarity[HP Base],MATCH($U55,eRarity[Rarity Id],0))*$W55*INDEX(eClass[HPTurn],MATCH($R55,eClass[Class],0))</f>
        <v>60</v>
      </c>
      <c r="K55" s="7">
        <f t="shared" si="10"/>
        <v>60</v>
      </c>
      <c r="L55" s="7">
        <f>INDEX(eRarity[Focus Priority],MATCH(U55,eRarity[Rarity Id],0))</f>
        <v>4</v>
      </c>
      <c r="M55" s="7" t="str">
        <f t="shared" si="3"/>
        <v>r1_Fire_Knight_e1</v>
      </c>
      <c r="N55" s="20">
        <f>INDEX(eDrop[Drop Hero Probability],MATCH($V55,eDrop[Base Rarity],0))</f>
        <v>20</v>
      </c>
      <c r="O55" s="7" t="str">
        <f>INDEX(EnemyFX[Enemy FX Asset ID],MATCH(Y55,EnemyFX[Affinity],0))</f>
        <v>FXBasicMonster-01-Fire</v>
      </c>
      <c r="P55" s="7" t="s">
        <v>304</v>
      </c>
      <c r="R55" s="225" t="str">
        <f>INDEX(Family[eClass],MATCH(Enemies!T55,Family[Family],0))</f>
        <v>2T</v>
      </c>
      <c r="S55" s="7">
        <f>INDEX(EnemyFX[Quest Affinity ID],MATCH(Y55,EnemyFX[Affinity],0))</f>
        <v>1</v>
      </c>
      <c r="T55" s="200" t="s">
        <v>424</v>
      </c>
      <c r="U55" s="125">
        <f t="shared" si="7"/>
        <v>4</v>
      </c>
      <c r="V55" s="20">
        <f t="shared" si="4"/>
        <v>1</v>
      </c>
      <c r="W55" s="20">
        <v>1</v>
      </c>
      <c r="X55" s="20">
        <f>INDEX(REFHero[Size],MATCH(Enemies!B55,REFHero[Hero ID],0))</f>
        <v>2</v>
      </c>
      <c r="Y55" s="20" t="str">
        <f t="shared" si="5"/>
        <v>Fire</v>
      </c>
    </row>
    <row r="56" spans="1:43">
      <c r="A56" s="20" t="str">
        <f t="shared" si="6"/>
        <v>2T_r1_Light_Valkyrie_e1</v>
      </c>
      <c r="B56" t="s">
        <v>434</v>
      </c>
      <c r="D56" s="20">
        <f>INDEX(eClass[Initial Turn],MATCH($R56,eClass[Class],0))</f>
        <v>2</v>
      </c>
      <c r="E56" s="20">
        <f>INDEX(eClass[ATKTurn],MATCH($R56,eClass[Class],0))</f>
        <v>2</v>
      </c>
      <c r="F56" s="20">
        <f>INDEX(eRarity[ATK Base],MATCH($U56,eRarity[Rarity Id],0))*$W56*INDEX(eClass[ATKTurn],MATCH($R56,eClass[Class],0))</f>
        <v>6</v>
      </c>
      <c r="G56" s="7">
        <f t="shared" si="8"/>
        <v>6</v>
      </c>
      <c r="H56" s="20">
        <v>5</v>
      </c>
      <c r="I56" s="7">
        <f t="shared" si="9"/>
        <v>5</v>
      </c>
      <c r="J56" s="7">
        <f>INDEX(eRarity[HP Base],MATCH($U56,eRarity[Rarity Id],0))*$W56*INDEX(eClass[HPTurn],MATCH($R56,eClass[Class],0))</f>
        <v>60</v>
      </c>
      <c r="K56" s="7">
        <f t="shared" si="10"/>
        <v>60</v>
      </c>
      <c r="L56" s="7">
        <f>INDEX(eRarity[Focus Priority],MATCH(U56,eRarity[Rarity Id],0))</f>
        <v>1</v>
      </c>
      <c r="M56" s="7" t="str">
        <f t="shared" si="3"/>
        <v>r1_Light_Valkyrie_e1</v>
      </c>
      <c r="N56" s="20">
        <f>INDEX(eDrop[Drop Hero Probability],MATCH($V56,eDrop[Base Rarity],0))</f>
        <v>20</v>
      </c>
      <c r="O56" s="7" t="str">
        <f>INDEX(EnemyFX[Enemy FX Asset ID],MATCH(Y56,EnemyFX[Affinity],0))</f>
        <v>FXBasicMonster-05-Light</v>
      </c>
      <c r="P56" s="7" t="s">
        <v>304</v>
      </c>
      <c r="R56" s="225" t="str">
        <f>INDEX(Family[eClass],MATCH(Enemies!T56,Family[Family],0))</f>
        <v>2T</v>
      </c>
      <c r="S56" s="7">
        <f>INDEX(EnemyFX[Quest Affinity ID],MATCH(Y56,EnemyFX[Affinity],0))</f>
        <v>4</v>
      </c>
      <c r="T56" s="200" t="s">
        <v>424</v>
      </c>
      <c r="U56" s="125">
        <f t="shared" si="7"/>
        <v>1</v>
      </c>
      <c r="V56" s="20">
        <f t="shared" si="4"/>
        <v>1</v>
      </c>
      <c r="W56" s="20">
        <v>1</v>
      </c>
      <c r="X56" s="20">
        <f>INDEX(REFHero[Size],MATCH(Enemies!B56,REFHero[Hero ID],0))</f>
        <v>1</v>
      </c>
      <c r="Y56" s="20" t="str">
        <f t="shared" si="5"/>
        <v>Light</v>
      </c>
    </row>
    <row r="57" spans="1:43">
      <c r="A57" s="20" t="str">
        <f t="shared" si="6"/>
        <v>2T_r1_Light_Valkyrie_e2</v>
      </c>
      <c r="B57" t="s">
        <v>118</v>
      </c>
      <c r="D57" s="20">
        <f>INDEX(eClass[Initial Turn],MATCH($R57,eClass[Class],0))</f>
        <v>2</v>
      </c>
      <c r="E57" s="20">
        <f>INDEX(eClass[ATKTurn],MATCH($R57,eClass[Class],0))</f>
        <v>2</v>
      </c>
      <c r="F57" s="20">
        <f>INDEX(eRarity[ATK Base],MATCH($U57,eRarity[Rarity Id],0))*$W57*INDEX(eClass[ATKTurn],MATCH($R57,eClass[Class],0))</f>
        <v>6</v>
      </c>
      <c r="G57" s="7">
        <f t="shared" si="8"/>
        <v>6</v>
      </c>
      <c r="H57" s="20">
        <v>5</v>
      </c>
      <c r="I57" s="7">
        <f t="shared" si="9"/>
        <v>5</v>
      </c>
      <c r="J57" s="7">
        <f>INDEX(eRarity[HP Base],MATCH($U57,eRarity[Rarity Id],0))*$W57*INDEX(eClass[HPTurn],MATCH($R57,eClass[Class],0))</f>
        <v>60</v>
      </c>
      <c r="K57" s="7">
        <f t="shared" si="10"/>
        <v>60</v>
      </c>
      <c r="L57" s="7">
        <f>INDEX(eRarity[Focus Priority],MATCH(U57,eRarity[Rarity Id],0))</f>
        <v>2</v>
      </c>
      <c r="M57" s="7" t="str">
        <f t="shared" si="3"/>
        <v>r1_Light_Valkyrie_e1</v>
      </c>
      <c r="N57" s="20">
        <f>INDEX(eDrop[Drop Hero Probability],MATCH($V57,eDrop[Base Rarity],0))</f>
        <v>20</v>
      </c>
      <c r="O57" s="7" t="str">
        <f>INDEX(EnemyFX[Enemy FX Asset ID],MATCH(Y57,EnemyFX[Affinity],0))</f>
        <v>FXBasicMonster-05-Light</v>
      </c>
      <c r="P57" s="7" t="s">
        <v>304</v>
      </c>
      <c r="R57" s="225" t="str">
        <f>INDEX(Family[eClass],MATCH(Enemies!T57,Family[Family],0))</f>
        <v>2T</v>
      </c>
      <c r="S57" s="7">
        <f>INDEX(EnemyFX[Quest Affinity ID],MATCH(Y57,EnemyFX[Affinity],0))</f>
        <v>4</v>
      </c>
      <c r="T57" s="200" t="s">
        <v>424</v>
      </c>
      <c r="U57" s="125">
        <f t="shared" si="7"/>
        <v>2</v>
      </c>
      <c r="V57" s="20">
        <f t="shared" si="4"/>
        <v>1</v>
      </c>
      <c r="W57" s="20">
        <v>1</v>
      </c>
      <c r="X57" s="20">
        <f>INDEX(REFHero[Size],MATCH(Enemies!B57,REFHero[Hero ID],0))</f>
        <v>2</v>
      </c>
      <c r="Y57" s="20" t="str">
        <f t="shared" si="5"/>
        <v>Light</v>
      </c>
      <c r="AQ57" s="15"/>
    </row>
    <row r="58" spans="1:43">
      <c r="A58" s="20" t="str">
        <f t="shared" si="6"/>
        <v>2T_r1_Light_Valkyrie_e3</v>
      </c>
      <c r="B58" t="s">
        <v>119</v>
      </c>
      <c r="D58" s="20">
        <f>INDEX(eClass[Initial Turn],MATCH($R58,eClass[Class],0))</f>
        <v>2</v>
      </c>
      <c r="E58" s="20">
        <f>INDEX(eClass[ATKTurn],MATCH($R58,eClass[Class],0))</f>
        <v>2</v>
      </c>
      <c r="F58" s="20">
        <f>INDEX(eRarity[ATK Base],MATCH($U58,eRarity[Rarity Id],0))*$W58*INDEX(eClass[ATKTurn],MATCH($R58,eClass[Class],0))</f>
        <v>6</v>
      </c>
      <c r="G58" s="7">
        <f t="shared" si="8"/>
        <v>6</v>
      </c>
      <c r="H58" s="20">
        <v>5</v>
      </c>
      <c r="I58" s="7">
        <f t="shared" si="9"/>
        <v>5</v>
      </c>
      <c r="J58" s="7">
        <f>INDEX(eRarity[HP Base],MATCH($U58,eRarity[Rarity Id],0))*$W58*INDEX(eClass[HPTurn],MATCH($R58,eClass[Class],0))</f>
        <v>60</v>
      </c>
      <c r="K58" s="7">
        <f t="shared" si="10"/>
        <v>60</v>
      </c>
      <c r="L58" s="7">
        <f>INDEX(eRarity[Focus Priority],MATCH(U58,eRarity[Rarity Id],0))</f>
        <v>3</v>
      </c>
      <c r="M58" s="7" t="str">
        <f t="shared" si="3"/>
        <v>r1_Light_Valkyrie_e1</v>
      </c>
      <c r="N58" s="20">
        <f>INDEX(eDrop[Drop Hero Probability],MATCH($V58,eDrop[Base Rarity],0))</f>
        <v>20</v>
      </c>
      <c r="O58" s="7" t="str">
        <f>INDEX(EnemyFX[Enemy FX Asset ID],MATCH(Y58,EnemyFX[Affinity],0))</f>
        <v>FXBasicMonster-05-Light</v>
      </c>
      <c r="P58" s="7" t="s">
        <v>304</v>
      </c>
      <c r="R58" s="225" t="str">
        <f>INDEX(Family[eClass],MATCH(Enemies!T58,Family[Family],0))</f>
        <v>2T</v>
      </c>
      <c r="S58" s="7">
        <f>INDEX(EnemyFX[Quest Affinity ID],MATCH(Y58,EnemyFX[Affinity],0))</f>
        <v>4</v>
      </c>
      <c r="T58" s="200" t="s">
        <v>424</v>
      </c>
      <c r="U58" s="125">
        <f t="shared" si="7"/>
        <v>3</v>
      </c>
      <c r="V58" s="20">
        <f t="shared" si="4"/>
        <v>1</v>
      </c>
      <c r="W58" s="20">
        <v>1</v>
      </c>
      <c r="X58" s="20">
        <f>INDEX(REFHero[Size],MATCH(Enemies!B58,REFHero[Hero ID],0))</f>
        <v>2</v>
      </c>
      <c r="Y58" s="20" t="str">
        <f t="shared" si="5"/>
        <v>Light</v>
      </c>
    </row>
    <row r="59" spans="1:43">
      <c r="A59" s="20" t="str">
        <f t="shared" si="6"/>
        <v>2T_r1_Light_Valkyrie_e4</v>
      </c>
      <c r="B59" t="s">
        <v>759</v>
      </c>
      <c r="D59" s="20">
        <f>INDEX(eClass[Initial Turn],MATCH($R59,eClass[Class],0))</f>
        <v>2</v>
      </c>
      <c r="E59" s="20">
        <f>INDEX(eClass[ATKTurn],MATCH($R59,eClass[Class],0))</f>
        <v>2</v>
      </c>
      <c r="F59" s="20">
        <f>INDEX(eRarity[ATK Base],MATCH($U59,eRarity[Rarity Id],0))*$W59*INDEX(eClass[ATKTurn],MATCH($R59,eClass[Class],0))</f>
        <v>6</v>
      </c>
      <c r="G59" s="7">
        <f t="shared" si="8"/>
        <v>6</v>
      </c>
      <c r="H59" s="20">
        <v>5</v>
      </c>
      <c r="I59" s="7">
        <f t="shared" si="9"/>
        <v>5</v>
      </c>
      <c r="J59" s="7">
        <f>INDEX(eRarity[HP Base],MATCH($U59,eRarity[Rarity Id],0))*$W59*INDEX(eClass[HPTurn],MATCH($R59,eClass[Class],0))</f>
        <v>60</v>
      </c>
      <c r="K59" s="7">
        <f t="shared" si="10"/>
        <v>60</v>
      </c>
      <c r="L59" s="7">
        <f>INDEX(eRarity[Focus Priority],MATCH(U59,eRarity[Rarity Id],0))</f>
        <v>4</v>
      </c>
      <c r="M59" s="7" t="str">
        <f t="shared" si="3"/>
        <v>r1_Light_Valkyrie_e1</v>
      </c>
      <c r="N59" s="20">
        <f>INDEX(eDrop[Drop Hero Probability],MATCH($V59,eDrop[Base Rarity],0))</f>
        <v>20</v>
      </c>
      <c r="O59" s="7" t="str">
        <f>INDEX(EnemyFX[Enemy FX Asset ID],MATCH(Y59,EnemyFX[Affinity],0))</f>
        <v>FXBasicMonster-05-Light</v>
      </c>
      <c r="P59" s="7" t="s">
        <v>304</v>
      </c>
      <c r="R59" s="225" t="str">
        <f>INDEX(Family[eClass],MATCH(Enemies!T59,Family[Family],0))</f>
        <v>2T</v>
      </c>
      <c r="S59" s="7">
        <f>INDEX(EnemyFX[Quest Affinity ID],MATCH(Y59,EnemyFX[Affinity],0))</f>
        <v>4</v>
      </c>
      <c r="T59" s="200" t="s">
        <v>424</v>
      </c>
      <c r="U59" s="125">
        <f t="shared" si="7"/>
        <v>4</v>
      </c>
      <c r="V59" s="20">
        <f t="shared" si="4"/>
        <v>1</v>
      </c>
      <c r="W59" s="20">
        <v>1</v>
      </c>
      <c r="X59" s="20">
        <f>INDEX(REFHero[Size],MATCH(Enemies!B59,REFHero[Hero ID],0))</f>
        <v>2</v>
      </c>
      <c r="Y59" s="20" t="str">
        <f t="shared" si="5"/>
        <v>Light</v>
      </c>
    </row>
    <row r="60" spans="1:43">
      <c r="A60" s="20" t="str">
        <f t="shared" si="6"/>
        <v>2T_r1_Water_Reaver_e1</v>
      </c>
      <c r="B60" t="s">
        <v>436</v>
      </c>
      <c r="D60" s="20">
        <f>INDEX(eClass[Initial Turn],MATCH($R60,eClass[Class],0))</f>
        <v>2</v>
      </c>
      <c r="E60" s="20">
        <f>INDEX(eClass[ATKTurn],MATCH($R60,eClass[Class],0))</f>
        <v>2</v>
      </c>
      <c r="F60" s="20">
        <f>INDEX(eRarity[ATK Base],MATCH($U60,eRarity[Rarity Id],0))*$W60*INDEX(eClass[ATKTurn],MATCH($R60,eClass[Class],0))</f>
        <v>6</v>
      </c>
      <c r="G60" s="7">
        <f t="shared" si="8"/>
        <v>6</v>
      </c>
      <c r="H60" s="20">
        <v>5</v>
      </c>
      <c r="I60" s="7">
        <f t="shared" si="9"/>
        <v>5</v>
      </c>
      <c r="J60" s="7">
        <f>INDEX(eRarity[HP Base],MATCH($U60,eRarity[Rarity Id],0))*$W60*INDEX(eClass[HPTurn],MATCH($R60,eClass[Class],0))</f>
        <v>60</v>
      </c>
      <c r="K60" s="7">
        <f t="shared" si="10"/>
        <v>60</v>
      </c>
      <c r="L60" s="7">
        <f>INDEX(eRarity[Focus Priority],MATCH(U60,eRarity[Rarity Id],0))</f>
        <v>1</v>
      </c>
      <c r="M60" s="7" t="str">
        <f t="shared" si="3"/>
        <v>r1_Water_Reaver_e1</v>
      </c>
      <c r="N60" s="20">
        <f>INDEX(eDrop[Drop Hero Probability],MATCH($V60,eDrop[Base Rarity],0))</f>
        <v>20</v>
      </c>
      <c r="O60" s="7" t="str">
        <f>INDEX(EnemyFX[Enemy FX Asset ID],MATCH(Y60,EnemyFX[Affinity],0))</f>
        <v>FXBasicMonster-02-Water</v>
      </c>
      <c r="P60" s="7" t="s">
        <v>304</v>
      </c>
      <c r="R60" s="225" t="str">
        <f>INDEX(Family[eClass],MATCH(Enemies!T60,Family[Family],0))</f>
        <v>2T</v>
      </c>
      <c r="S60" s="7">
        <f>INDEX(EnemyFX[Quest Affinity ID],MATCH(Y60,EnemyFX[Affinity],0))</f>
        <v>3</v>
      </c>
      <c r="T60" s="200" t="s">
        <v>424</v>
      </c>
      <c r="U60" s="125">
        <f t="shared" si="7"/>
        <v>1</v>
      </c>
      <c r="V60" s="20">
        <f t="shared" si="4"/>
        <v>1</v>
      </c>
      <c r="W60" s="20">
        <v>1</v>
      </c>
      <c r="X60" s="20">
        <f>INDEX(REFHero[Size],MATCH(Enemies!B60,REFHero[Hero ID],0))</f>
        <v>1</v>
      </c>
      <c r="Y60" s="20" t="str">
        <f t="shared" si="5"/>
        <v>Water</v>
      </c>
      <c r="AP60" s="20"/>
      <c r="AQ60" s="20"/>
    </row>
    <row r="61" spans="1:43">
      <c r="A61" s="20" t="str">
        <f t="shared" si="6"/>
        <v>2T_r1_Water_Reaver_e2</v>
      </c>
      <c r="B61" t="s">
        <v>761</v>
      </c>
      <c r="D61" s="20">
        <f>INDEX(eClass[Initial Turn],MATCH($R61,eClass[Class],0))</f>
        <v>2</v>
      </c>
      <c r="E61" s="20">
        <f>INDEX(eClass[ATKTurn],MATCH($R61,eClass[Class],0))</f>
        <v>2</v>
      </c>
      <c r="F61" s="20">
        <f>INDEX(eRarity[ATK Base],MATCH($U61,eRarity[Rarity Id],0))*$W61*INDEX(eClass[ATKTurn],MATCH($R61,eClass[Class],0))</f>
        <v>6</v>
      </c>
      <c r="G61" s="7">
        <f t="shared" si="8"/>
        <v>6</v>
      </c>
      <c r="H61" s="20">
        <v>5</v>
      </c>
      <c r="I61" s="7">
        <f t="shared" si="9"/>
        <v>5</v>
      </c>
      <c r="J61" s="7">
        <f>INDEX(eRarity[HP Base],MATCH($U61,eRarity[Rarity Id],0))*$W61*INDEX(eClass[HPTurn],MATCH($R61,eClass[Class],0))</f>
        <v>60</v>
      </c>
      <c r="K61" s="7">
        <f t="shared" si="10"/>
        <v>60</v>
      </c>
      <c r="L61" s="7">
        <f>INDEX(eRarity[Focus Priority],MATCH(U61,eRarity[Rarity Id],0))</f>
        <v>2</v>
      </c>
      <c r="M61" s="7" t="str">
        <f t="shared" si="3"/>
        <v>r1_Water_Reaver_e1</v>
      </c>
      <c r="N61" s="20">
        <f>INDEX(eDrop[Drop Hero Probability],MATCH($V61,eDrop[Base Rarity],0))</f>
        <v>20</v>
      </c>
      <c r="O61" s="7" t="str">
        <f>INDEX(EnemyFX[Enemy FX Asset ID],MATCH(Y61,EnemyFX[Affinity],0))</f>
        <v>FXBasicMonster-02-Water</v>
      </c>
      <c r="P61" s="7" t="s">
        <v>304</v>
      </c>
      <c r="R61" s="225" t="str">
        <f>INDEX(Family[eClass],MATCH(Enemies!T61,Family[Family],0))</f>
        <v>2T</v>
      </c>
      <c r="S61" s="7">
        <f>INDEX(EnemyFX[Quest Affinity ID],MATCH(Y61,EnemyFX[Affinity],0))</f>
        <v>3</v>
      </c>
      <c r="T61" s="200" t="s">
        <v>424</v>
      </c>
      <c r="U61" s="125">
        <f t="shared" si="7"/>
        <v>2</v>
      </c>
      <c r="V61" s="20">
        <f t="shared" si="4"/>
        <v>1</v>
      </c>
      <c r="W61" s="20">
        <v>1</v>
      </c>
      <c r="X61" s="20">
        <f>INDEX(REFHero[Size],MATCH(Enemies!B61,REFHero[Hero ID],0))</f>
        <v>1</v>
      </c>
      <c r="Y61" s="20" t="str">
        <f t="shared" si="5"/>
        <v>Water</v>
      </c>
      <c r="AP61" s="20"/>
      <c r="AQ61" s="20"/>
    </row>
    <row r="62" spans="1:43">
      <c r="A62" s="20" t="str">
        <f t="shared" si="6"/>
        <v>2T_r1_Water_Reaver_e3</v>
      </c>
      <c r="B62" t="s">
        <v>762</v>
      </c>
      <c r="D62" s="20">
        <f>INDEX(eClass[Initial Turn],MATCH($R62,eClass[Class],0))</f>
        <v>2</v>
      </c>
      <c r="E62" s="20">
        <f>INDEX(eClass[ATKTurn],MATCH($R62,eClass[Class],0))</f>
        <v>2</v>
      </c>
      <c r="F62" s="20">
        <f>INDEX(eRarity[ATK Base],MATCH($U62,eRarity[Rarity Id],0))*$W62*INDEX(eClass[ATKTurn],MATCH($R62,eClass[Class],0))</f>
        <v>6</v>
      </c>
      <c r="G62" s="7">
        <f t="shared" si="8"/>
        <v>6</v>
      </c>
      <c r="H62" s="20">
        <v>5</v>
      </c>
      <c r="I62" s="7">
        <f t="shared" si="9"/>
        <v>5</v>
      </c>
      <c r="J62" s="7">
        <f>INDEX(eRarity[HP Base],MATCH($U62,eRarity[Rarity Id],0))*$W62*INDEX(eClass[HPTurn],MATCH($R62,eClass[Class],0))</f>
        <v>60</v>
      </c>
      <c r="K62" s="7">
        <f t="shared" si="10"/>
        <v>60</v>
      </c>
      <c r="L62" s="7">
        <f>INDEX(eRarity[Focus Priority],MATCH(U62,eRarity[Rarity Id],0))</f>
        <v>3</v>
      </c>
      <c r="M62" s="7" t="str">
        <f t="shared" si="3"/>
        <v>r1_Water_Reaver_e1</v>
      </c>
      <c r="N62" s="20">
        <f>INDEX(eDrop[Drop Hero Probability],MATCH($V62,eDrop[Base Rarity],0))</f>
        <v>20</v>
      </c>
      <c r="O62" s="7" t="str">
        <f>INDEX(EnemyFX[Enemy FX Asset ID],MATCH(Y62,EnemyFX[Affinity],0))</f>
        <v>FXBasicMonster-02-Water</v>
      </c>
      <c r="P62" s="7" t="s">
        <v>304</v>
      </c>
      <c r="R62" s="225" t="str">
        <f>INDEX(Family[eClass],MATCH(Enemies!T62,Family[Family],0))</f>
        <v>2T</v>
      </c>
      <c r="S62" s="7">
        <f>INDEX(EnemyFX[Quest Affinity ID],MATCH(Y62,EnemyFX[Affinity],0))</f>
        <v>3</v>
      </c>
      <c r="T62" s="200" t="s">
        <v>424</v>
      </c>
      <c r="U62" s="125">
        <f t="shared" si="7"/>
        <v>3</v>
      </c>
      <c r="V62" s="20">
        <f t="shared" si="4"/>
        <v>1</v>
      </c>
      <c r="W62" s="20">
        <v>1</v>
      </c>
      <c r="X62" s="20">
        <f>INDEX(REFHero[Size],MATCH(Enemies!B62,REFHero[Hero ID],0))</f>
        <v>1</v>
      </c>
      <c r="Y62" s="20" t="str">
        <f t="shared" si="5"/>
        <v>Water</v>
      </c>
      <c r="AP62" s="77"/>
      <c r="AQ62" s="77"/>
    </row>
    <row r="63" spans="1:43">
      <c r="A63" s="20" t="str">
        <f t="shared" si="6"/>
        <v>2T_r1_Water_Reaver_e4</v>
      </c>
      <c r="B63" t="s">
        <v>763</v>
      </c>
      <c r="D63" s="20">
        <f>INDEX(eClass[Initial Turn],MATCH($R63,eClass[Class],0))</f>
        <v>2</v>
      </c>
      <c r="E63" s="20">
        <f>INDEX(eClass[ATKTurn],MATCH($R63,eClass[Class],0))</f>
        <v>2</v>
      </c>
      <c r="F63" s="20">
        <f>INDEX(eRarity[ATK Base],MATCH($U63,eRarity[Rarity Id],0))*$W63*INDEX(eClass[ATKTurn],MATCH($R63,eClass[Class],0))</f>
        <v>6</v>
      </c>
      <c r="G63" s="7">
        <f t="shared" si="8"/>
        <v>6</v>
      </c>
      <c r="H63" s="20">
        <v>5</v>
      </c>
      <c r="I63" s="7">
        <f t="shared" si="9"/>
        <v>5</v>
      </c>
      <c r="J63" s="7">
        <f>INDEX(eRarity[HP Base],MATCH($U63,eRarity[Rarity Id],0))*$W63*INDEX(eClass[HPTurn],MATCH($R63,eClass[Class],0))</f>
        <v>60</v>
      </c>
      <c r="K63" s="7">
        <f t="shared" si="10"/>
        <v>60</v>
      </c>
      <c r="L63" s="7">
        <f>INDEX(eRarity[Focus Priority],MATCH(U63,eRarity[Rarity Id],0))</f>
        <v>4</v>
      </c>
      <c r="M63" s="7" t="str">
        <f t="shared" si="3"/>
        <v>r1_Water_Reaver_e1</v>
      </c>
      <c r="N63" s="20">
        <f>INDEX(eDrop[Drop Hero Probability],MATCH($V63,eDrop[Base Rarity],0))</f>
        <v>20</v>
      </c>
      <c r="O63" s="7" t="str">
        <f>INDEX(EnemyFX[Enemy FX Asset ID],MATCH(Y63,EnemyFX[Affinity],0))</f>
        <v>FXBasicMonster-02-Water</v>
      </c>
      <c r="P63" s="7" t="s">
        <v>304</v>
      </c>
      <c r="R63" s="225" t="str">
        <f>INDEX(Family[eClass],MATCH(Enemies!T63,Family[Family],0))</f>
        <v>2T</v>
      </c>
      <c r="S63" s="7">
        <f>INDEX(EnemyFX[Quest Affinity ID],MATCH(Y63,EnemyFX[Affinity],0))</f>
        <v>3</v>
      </c>
      <c r="T63" s="200" t="s">
        <v>424</v>
      </c>
      <c r="U63" s="125">
        <f t="shared" si="7"/>
        <v>4</v>
      </c>
      <c r="V63" s="20">
        <f t="shared" si="4"/>
        <v>1</v>
      </c>
      <c r="W63" s="20">
        <v>1</v>
      </c>
      <c r="X63" s="20">
        <f>INDEX(REFHero[Size],MATCH(Enemies!B63,REFHero[Hero ID],0))</f>
        <v>1</v>
      </c>
      <c r="Y63" s="20" t="str">
        <f t="shared" si="5"/>
        <v>Water</v>
      </c>
      <c r="AP63" s="20"/>
      <c r="AQ63" s="20"/>
    </row>
    <row r="64" spans="1:43">
      <c r="A64" s="20" t="str">
        <f t="shared" si="6"/>
        <v>2T_r2_Dark_Scout_e1</v>
      </c>
      <c r="B64" s="21" t="s">
        <v>764</v>
      </c>
      <c r="D64" s="20">
        <f>INDEX(eClass[Initial Turn],MATCH($R64,eClass[Class],0))</f>
        <v>2</v>
      </c>
      <c r="E64" s="20">
        <f>INDEX(eClass[ATKTurn],MATCH($R64,eClass[Class],0))</f>
        <v>2</v>
      </c>
      <c r="F64" s="20">
        <f>INDEX(eRarity[ATK Base],MATCH($U64,eRarity[Rarity Id],0))*$W64*INDEX(eClass[ATKTurn],MATCH($R64,eClass[Class],0))</f>
        <v>6</v>
      </c>
      <c r="G64" s="7">
        <f t="shared" si="8"/>
        <v>6</v>
      </c>
      <c r="H64" s="20">
        <v>5</v>
      </c>
      <c r="I64" s="7">
        <f t="shared" si="9"/>
        <v>5</v>
      </c>
      <c r="J64" s="7">
        <f>INDEX(eRarity[HP Base],MATCH($U64,eRarity[Rarity Id],0))*$W64*INDEX(eClass[HPTurn],MATCH($R64,eClass[Class],0))</f>
        <v>60</v>
      </c>
      <c r="K64" s="7">
        <f t="shared" si="10"/>
        <v>60</v>
      </c>
      <c r="L64" s="7">
        <f>INDEX(eRarity[Focus Priority],MATCH(U64,eRarity[Rarity Id],0))</f>
        <v>2</v>
      </c>
      <c r="M64" s="7" t="str">
        <f t="shared" si="3"/>
        <v>r2_Dark_Scout_e1</v>
      </c>
      <c r="N64" s="20">
        <f>INDEX(eDrop[Drop Hero Probability],MATCH($V64,eDrop[Base Rarity],0))</f>
        <v>10</v>
      </c>
      <c r="O64" s="7" t="str">
        <f>INDEX(EnemyFX[Enemy FX Asset ID],MATCH(Y64,EnemyFX[Affinity],0))</f>
        <v>FXBasicMonster-04-Dark</v>
      </c>
      <c r="P64" s="7" t="s">
        <v>304</v>
      </c>
      <c r="R64" s="225" t="str">
        <f>INDEX(Family[eClass],MATCH(Enemies!T64,Family[Family],0))</f>
        <v>2T</v>
      </c>
      <c r="S64" s="7">
        <f>INDEX(EnemyFX[Quest Affinity ID],MATCH(Y64,EnemyFX[Affinity],0))</f>
        <v>5</v>
      </c>
      <c r="T64" s="200" t="s">
        <v>426</v>
      </c>
      <c r="U64" s="125">
        <f t="shared" si="7"/>
        <v>2</v>
      </c>
      <c r="V64" s="20">
        <f t="shared" si="4"/>
        <v>2</v>
      </c>
      <c r="W64" s="20">
        <v>1</v>
      </c>
      <c r="X64" s="20">
        <f>INDEX(REFHero[Size],MATCH(Enemies!B64,REFHero[Hero ID],0))</f>
        <v>1</v>
      </c>
      <c r="Y64" s="20" t="str">
        <f t="shared" si="5"/>
        <v>Dark</v>
      </c>
      <c r="AP64" s="20"/>
      <c r="AQ64" s="20"/>
    </row>
    <row r="65" spans="1:25">
      <c r="A65" s="20" t="str">
        <f t="shared" si="6"/>
        <v>2T_r2_Dark_Scout_e2</v>
      </c>
      <c r="B65" s="21" t="s">
        <v>765</v>
      </c>
      <c r="D65" s="20">
        <f>INDEX(eClass[Initial Turn],MATCH($R65,eClass[Class],0))</f>
        <v>2</v>
      </c>
      <c r="E65" s="20">
        <f>INDEX(eClass[ATKTurn],MATCH($R65,eClass[Class],0))</f>
        <v>2</v>
      </c>
      <c r="F65" s="20">
        <f>INDEX(eRarity[ATK Base],MATCH($U65,eRarity[Rarity Id],0))*$W65*INDEX(eClass[ATKTurn],MATCH($R65,eClass[Class],0))</f>
        <v>6</v>
      </c>
      <c r="G65" s="7">
        <f t="shared" si="8"/>
        <v>6</v>
      </c>
      <c r="H65" s="20">
        <v>5</v>
      </c>
      <c r="I65" s="7">
        <f t="shared" si="9"/>
        <v>5</v>
      </c>
      <c r="J65" s="7">
        <f>INDEX(eRarity[HP Base],MATCH($U65,eRarity[Rarity Id],0))*$W65*INDEX(eClass[HPTurn],MATCH($R65,eClass[Class],0))</f>
        <v>60</v>
      </c>
      <c r="K65" s="7">
        <f t="shared" si="10"/>
        <v>60</v>
      </c>
      <c r="L65" s="7">
        <f>INDEX(eRarity[Focus Priority],MATCH(U65,eRarity[Rarity Id],0))</f>
        <v>3</v>
      </c>
      <c r="M65" s="7" t="str">
        <f t="shared" si="3"/>
        <v>r2_Dark_Scout_e1</v>
      </c>
      <c r="N65" s="20">
        <f>INDEX(eDrop[Drop Hero Probability],MATCH($V65,eDrop[Base Rarity],0))</f>
        <v>10</v>
      </c>
      <c r="O65" s="7" t="str">
        <f>INDEX(EnemyFX[Enemy FX Asset ID],MATCH(Y65,EnemyFX[Affinity],0))</f>
        <v>FXBasicMonster-04-Dark</v>
      </c>
      <c r="P65" s="7" t="s">
        <v>304</v>
      </c>
      <c r="R65" s="225" t="str">
        <f>INDEX(Family[eClass],MATCH(Enemies!T65,Family[Family],0))</f>
        <v>2T</v>
      </c>
      <c r="S65" s="7">
        <f>INDEX(EnemyFX[Quest Affinity ID],MATCH(Y65,EnemyFX[Affinity],0))</f>
        <v>5</v>
      </c>
      <c r="T65" s="200" t="s">
        <v>426</v>
      </c>
      <c r="U65" s="125">
        <f t="shared" si="7"/>
        <v>3</v>
      </c>
      <c r="V65" s="20">
        <f t="shared" si="4"/>
        <v>2</v>
      </c>
      <c r="W65" s="20">
        <v>1</v>
      </c>
      <c r="X65" s="20">
        <f>INDEX(REFHero[Size],MATCH(Enemies!B65,REFHero[Hero ID],0))</f>
        <v>1</v>
      </c>
      <c r="Y65" s="20" t="str">
        <f t="shared" si="5"/>
        <v>Dark</v>
      </c>
    </row>
    <row r="66" spans="1:25">
      <c r="A66" s="20" t="str">
        <f t="shared" si="6"/>
        <v>2T_r2_Earth_StoneSister_e1</v>
      </c>
      <c r="B66" t="s">
        <v>769</v>
      </c>
      <c r="D66" s="20">
        <f>INDEX(eClass[Initial Turn],MATCH($R66,eClass[Class],0))</f>
        <v>2</v>
      </c>
      <c r="E66" s="20">
        <f>INDEX(eClass[ATKTurn],MATCH($R66,eClass[Class],0))</f>
        <v>2</v>
      </c>
      <c r="F66" s="20">
        <f>INDEX(eRarity[ATK Base],MATCH($U66,eRarity[Rarity Id],0))*$W66*INDEX(eClass[ATKTurn],MATCH($R66,eClass[Class],0))</f>
        <v>6</v>
      </c>
      <c r="G66" s="7">
        <f t="shared" si="8"/>
        <v>6</v>
      </c>
      <c r="H66" s="20">
        <v>5</v>
      </c>
      <c r="I66" s="7">
        <f t="shared" si="9"/>
        <v>5</v>
      </c>
      <c r="J66" s="7">
        <f>INDEX(eRarity[HP Base],MATCH($U66,eRarity[Rarity Id],0))*$W66*INDEX(eClass[HPTurn],MATCH($R66,eClass[Class],0))</f>
        <v>60</v>
      </c>
      <c r="K66" s="7">
        <f t="shared" si="10"/>
        <v>60</v>
      </c>
      <c r="L66" s="7">
        <f>INDEX(eRarity[Focus Priority],MATCH(U66,eRarity[Rarity Id],0))</f>
        <v>2</v>
      </c>
      <c r="M66" s="7" t="str">
        <f t="shared" ref="M66:M129" si="11">LEFT(B66,LEN(B66)-2)&amp;"e1"</f>
        <v>r2_Earth_StoneSister_e1</v>
      </c>
      <c r="N66" s="20">
        <f>INDEX(eDrop[Drop Hero Probability],MATCH($V66,eDrop[Base Rarity],0))</f>
        <v>10</v>
      </c>
      <c r="O66" s="7" t="str">
        <f>INDEX(EnemyFX[Enemy FX Asset ID],MATCH(Y66,EnemyFX[Affinity],0))</f>
        <v>FXBasicMonster-03-Earth</v>
      </c>
      <c r="P66" s="7" t="s">
        <v>304</v>
      </c>
      <c r="R66" s="225" t="str">
        <f>INDEX(Family[eClass],MATCH(Enemies!T66,Family[Family],0))</f>
        <v>2T</v>
      </c>
      <c r="S66" s="7">
        <f>INDEX(EnemyFX[Quest Affinity ID],MATCH(Y66,EnemyFX[Affinity],0))</f>
        <v>2</v>
      </c>
      <c r="T66" s="200" t="s">
        <v>426</v>
      </c>
      <c r="U66" s="125">
        <f t="shared" si="7"/>
        <v>2</v>
      </c>
      <c r="V66" s="20">
        <f t="shared" ref="V66:V129" si="12">INT(RIGHT(LEFT(B66,2),1))</f>
        <v>2</v>
      </c>
      <c r="W66" s="20">
        <v>1</v>
      </c>
      <c r="X66" s="20">
        <f>INDEX(REFHero[Size],MATCH(Enemies!B66,REFHero[Hero ID],0))</f>
        <v>1</v>
      </c>
      <c r="Y66" s="20" t="str">
        <f t="shared" ref="Y66:Y129" si="13">RIGHT(LEFT(B66,FIND("_",B66,4)-1),LEN(LEFT(B66,FIND("_",B66,4)-1))-3)</f>
        <v>Earth</v>
      </c>
    </row>
    <row r="67" spans="1:25">
      <c r="A67" s="20" t="str">
        <f t="shared" si="6"/>
        <v>2T_r2_Earth_StoneSister_e2</v>
      </c>
      <c r="B67" t="s">
        <v>770</v>
      </c>
      <c r="D67" s="20">
        <f>INDEX(eClass[Initial Turn],MATCH($R67,eClass[Class],0))</f>
        <v>2</v>
      </c>
      <c r="E67" s="20">
        <f>INDEX(eClass[ATKTurn],MATCH($R67,eClass[Class],0))</f>
        <v>2</v>
      </c>
      <c r="F67" s="20">
        <f>INDEX(eRarity[ATK Base],MATCH($U67,eRarity[Rarity Id],0))*$W67*INDEX(eClass[ATKTurn],MATCH($R67,eClass[Class],0))</f>
        <v>6</v>
      </c>
      <c r="G67" s="7">
        <f t="shared" si="8"/>
        <v>6</v>
      </c>
      <c r="H67" s="20">
        <v>5</v>
      </c>
      <c r="I67" s="7">
        <f t="shared" si="9"/>
        <v>5</v>
      </c>
      <c r="J67" s="7">
        <f>INDEX(eRarity[HP Base],MATCH($U67,eRarity[Rarity Id],0))*$W67*INDEX(eClass[HPTurn],MATCH($R67,eClass[Class],0))</f>
        <v>60</v>
      </c>
      <c r="K67" s="7">
        <f t="shared" si="10"/>
        <v>60</v>
      </c>
      <c r="L67" s="7">
        <f>INDEX(eRarity[Focus Priority],MATCH(U67,eRarity[Rarity Id],0))</f>
        <v>3</v>
      </c>
      <c r="M67" s="7" t="str">
        <f t="shared" si="11"/>
        <v>r2_Earth_StoneSister_e1</v>
      </c>
      <c r="N67" s="20">
        <f>INDEX(eDrop[Drop Hero Probability],MATCH($V67,eDrop[Base Rarity],0))</f>
        <v>10</v>
      </c>
      <c r="O67" s="7" t="str">
        <f>INDEX(EnemyFX[Enemy FX Asset ID],MATCH(Y67,EnemyFX[Affinity],0))</f>
        <v>FXBasicMonster-03-Earth</v>
      </c>
      <c r="P67" s="7" t="s">
        <v>304</v>
      </c>
      <c r="R67" s="225" t="str">
        <f>INDEX(Family[eClass],MATCH(Enemies!T67,Family[Family],0))</f>
        <v>2T</v>
      </c>
      <c r="S67" s="7">
        <f>INDEX(EnemyFX[Quest Affinity ID],MATCH(Y67,EnemyFX[Affinity],0))</f>
        <v>2</v>
      </c>
      <c r="T67" s="200" t="s">
        <v>426</v>
      </c>
      <c r="U67" s="125">
        <f t="shared" si="7"/>
        <v>3</v>
      </c>
      <c r="V67" s="20">
        <f t="shared" si="12"/>
        <v>2</v>
      </c>
      <c r="W67" s="20">
        <v>1</v>
      </c>
      <c r="X67" s="20">
        <f>INDEX(REFHero[Size],MATCH(Enemies!B67,REFHero[Hero ID],0))</f>
        <v>1</v>
      </c>
      <c r="Y67" s="20" t="str">
        <f t="shared" si="13"/>
        <v>Earth</v>
      </c>
    </row>
    <row r="68" spans="1:25">
      <c r="A68" s="20" t="str">
        <f t="shared" ref="A68:A131" si="14">CONCATENATE(R68,"_",B68)</f>
        <v>2T_r2_Fire_Dancer_e1</v>
      </c>
      <c r="B68" t="s">
        <v>772</v>
      </c>
      <c r="D68" s="20">
        <f>INDEX(eClass[Initial Turn],MATCH($R68,eClass[Class],0))</f>
        <v>2</v>
      </c>
      <c r="E68" s="20">
        <f>INDEX(eClass[ATKTurn],MATCH($R68,eClass[Class],0))</f>
        <v>2</v>
      </c>
      <c r="F68" s="20">
        <f>INDEX(eRarity[ATK Base],MATCH($U68,eRarity[Rarity Id],0))*$W68*INDEX(eClass[ATKTurn],MATCH($R68,eClass[Class],0))</f>
        <v>6</v>
      </c>
      <c r="G68" s="7">
        <f t="shared" si="8"/>
        <v>6</v>
      </c>
      <c r="H68" s="20">
        <v>5</v>
      </c>
      <c r="I68" s="7">
        <f t="shared" si="9"/>
        <v>5</v>
      </c>
      <c r="J68" s="7">
        <f>INDEX(eRarity[HP Base],MATCH($U68,eRarity[Rarity Id],0))*$W68*INDEX(eClass[HPTurn],MATCH($R68,eClass[Class],0))</f>
        <v>60</v>
      </c>
      <c r="K68" s="7">
        <f t="shared" si="10"/>
        <v>60</v>
      </c>
      <c r="L68" s="7">
        <f>INDEX(eRarity[Focus Priority],MATCH(U68,eRarity[Rarity Id],0))</f>
        <v>2</v>
      </c>
      <c r="M68" s="7" t="str">
        <f t="shared" si="11"/>
        <v>r2_Fire_Dancer_e1</v>
      </c>
      <c r="N68" s="20">
        <f>INDEX(eDrop[Drop Hero Probability],MATCH($V68,eDrop[Base Rarity],0))</f>
        <v>10</v>
      </c>
      <c r="O68" s="7" t="str">
        <f>INDEX(EnemyFX[Enemy FX Asset ID],MATCH(Y68,EnemyFX[Affinity],0))</f>
        <v>FXBasicMonster-01-Fire</v>
      </c>
      <c r="P68" s="7" t="s">
        <v>304</v>
      </c>
      <c r="R68" s="225" t="str">
        <f>INDEX(Family[eClass],MATCH(Enemies!T68,Family[Family],0))</f>
        <v>2T</v>
      </c>
      <c r="S68" s="7">
        <f>INDEX(EnemyFX[Quest Affinity ID],MATCH(Y68,EnemyFX[Affinity],0))</f>
        <v>1</v>
      </c>
      <c r="T68" s="200" t="s">
        <v>426</v>
      </c>
      <c r="U68" s="125">
        <f t="shared" ref="U68:U131" si="15">V68+INT(RIGHT(B68,1))-1</f>
        <v>2</v>
      </c>
      <c r="V68" s="20">
        <f t="shared" si="12"/>
        <v>2</v>
      </c>
      <c r="W68" s="20">
        <v>1</v>
      </c>
      <c r="X68" s="20">
        <f>INDEX(REFHero[Size],MATCH(Enemies!B68,REFHero[Hero ID],0))</f>
        <v>1</v>
      </c>
      <c r="Y68" s="20" t="str">
        <f t="shared" si="13"/>
        <v>Fire</v>
      </c>
    </row>
    <row r="69" spans="1:25">
      <c r="A69" s="20" t="str">
        <f t="shared" si="14"/>
        <v>2T_r2_Fire_Dancer_e2</v>
      </c>
      <c r="B69" t="s">
        <v>773</v>
      </c>
      <c r="D69" s="20">
        <f>INDEX(eClass[Initial Turn],MATCH($R69,eClass[Class],0))</f>
        <v>2</v>
      </c>
      <c r="E69" s="20">
        <f>INDEX(eClass[ATKTurn],MATCH($R69,eClass[Class],0))</f>
        <v>2</v>
      </c>
      <c r="F69" s="20">
        <f>INDEX(eRarity[ATK Base],MATCH($U69,eRarity[Rarity Id],0))*$W69*INDEX(eClass[ATKTurn],MATCH($R69,eClass[Class],0))</f>
        <v>6</v>
      </c>
      <c r="G69" s="7">
        <f t="shared" ref="G69:G132" si="16">F69</f>
        <v>6</v>
      </c>
      <c r="H69" s="20">
        <v>5</v>
      </c>
      <c r="I69" s="7">
        <f t="shared" ref="I69:I132" si="17">H69</f>
        <v>5</v>
      </c>
      <c r="J69" s="7">
        <f>INDEX(eRarity[HP Base],MATCH($U69,eRarity[Rarity Id],0))*$W69*INDEX(eClass[HPTurn],MATCH($R69,eClass[Class],0))</f>
        <v>60</v>
      </c>
      <c r="K69" s="7">
        <f t="shared" ref="K69:K132" si="18">J69</f>
        <v>60</v>
      </c>
      <c r="L69" s="7">
        <f>INDEX(eRarity[Focus Priority],MATCH(U69,eRarity[Rarity Id],0))</f>
        <v>3</v>
      </c>
      <c r="M69" s="7" t="str">
        <f t="shared" si="11"/>
        <v>r2_Fire_Dancer_e1</v>
      </c>
      <c r="N69" s="20">
        <f>INDEX(eDrop[Drop Hero Probability],MATCH($V69,eDrop[Base Rarity],0))</f>
        <v>10</v>
      </c>
      <c r="O69" s="7" t="str">
        <f>INDEX(EnemyFX[Enemy FX Asset ID],MATCH(Y69,EnemyFX[Affinity],0))</f>
        <v>FXBasicMonster-01-Fire</v>
      </c>
      <c r="P69" s="7" t="s">
        <v>304</v>
      </c>
      <c r="R69" s="225" t="str">
        <f>INDEX(Family[eClass],MATCH(Enemies!T69,Family[Family],0))</f>
        <v>2T</v>
      </c>
      <c r="S69" s="7">
        <f>INDEX(EnemyFX[Quest Affinity ID],MATCH(Y69,EnemyFX[Affinity],0))</f>
        <v>1</v>
      </c>
      <c r="T69" s="200" t="s">
        <v>426</v>
      </c>
      <c r="U69" s="125">
        <f t="shared" si="15"/>
        <v>3</v>
      </c>
      <c r="V69" s="20">
        <f t="shared" si="12"/>
        <v>2</v>
      </c>
      <c r="W69" s="20">
        <v>1</v>
      </c>
      <c r="X69" s="20">
        <f>INDEX(REFHero[Size],MATCH(Enemies!B69,REFHero[Hero ID],0))</f>
        <v>1</v>
      </c>
      <c r="Y69" s="20" t="str">
        <f t="shared" si="13"/>
        <v>Fire</v>
      </c>
    </row>
    <row r="70" spans="1:25">
      <c r="A70" s="20" t="str">
        <f t="shared" si="14"/>
        <v>2T_r2_Light_Vanguard_e1</v>
      </c>
      <c r="B70" t="s">
        <v>775</v>
      </c>
      <c r="D70" s="20">
        <f>INDEX(eClass[Initial Turn],MATCH($R70,eClass[Class],0))</f>
        <v>2</v>
      </c>
      <c r="E70" s="20">
        <f>INDEX(eClass[ATKTurn],MATCH($R70,eClass[Class],0))</f>
        <v>2</v>
      </c>
      <c r="F70" s="20">
        <f>INDEX(eRarity[ATK Base],MATCH($U70,eRarity[Rarity Id],0))*$W70*INDEX(eClass[ATKTurn],MATCH($R70,eClass[Class],0))</f>
        <v>6</v>
      </c>
      <c r="G70" s="7">
        <f t="shared" si="16"/>
        <v>6</v>
      </c>
      <c r="H70" s="20">
        <v>5</v>
      </c>
      <c r="I70" s="7">
        <f t="shared" si="17"/>
        <v>5</v>
      </c>
      <c r="J70" s="7">
        <f>INDEX(eRarity[HP Base],MATCH($U70,eRarity[Rarity Id],0))*$W70*INDEX(eClass[HPTurn],MATCH($R70,eClass[Class],0))</f>
        <v>60</v>
      </c>
      <c r="K70" s="7">
        <f t="shared" si="18"/>
        <v>60</v>
      </c>
      <c r="L70" s="7">
        <f>INDEX(eRarity[Focus Priority],MATCH(U70,eRarity[Rarity Id],0))</f>
        <v>2</v>
      </c>
      <c r="M70" s="7" t="str">
        <f t="shared" si="11"/>
        <v>r2_Light_Vanguard_e1</v>
      </c>
      <c r="N70" s="20">
        <f>INDEX(eDrop[Drop Hero Probability],MATCH($V70,eDrop[Base Rarity],0))</f>
        <v>10</v>
      </c>
      <c r="O70" s="7" t="str">
        <f>INDEX(EnemyFX[Enemy FX Asset ID],MATCH(Y70,EnemyFX[Affinity],0))</f>
        <v>FXBasicMonster-05-Light</v>
      </c>
      <c r="P70" s="7" t="s">
        <v>304</v>
      </c>
      <c r="R70" s="225" t="str">
        <f>INDEX(Family[eClass],MATCH(Enemies!T70,Family[Family],0))</f>
        <v>2T</v>
      </c>
      <c r="S70" s="7">
        <f>INDEX(EnemyFX[Quest Affinity ID],MATCH(Y70,EnemyFX[Affinity],0))</f>
        <v>4</v>
      </c>
      <c r="T70" s="200" t="s">
        <v>426</v>
      </c>
      <c r="U70" s="125">
        <f t="shared" si="15"/>
        <v>2</v>
      </c>
      <c r="V70" s="20">
        <f t="shared" si="12"/>
        <v>2</v>
      </c>
      <c r="W70" s="20">
        <v>1</v>
      </c>
      <c r="X70" s="20">
        <f>INDEX(REFHero[Size],MATCH(Enemies!B70,REFHero[Hero ID],0))</f>
        <v>1</v>
      </c>
      <c r="Y70" s="20" t="str">
        <f t="shared" si="13"/>
        <v>Light</v>
      </c>
    </row>
    <row r="71" spans="1:25">
      <c r="A71" s="20" t="str">
        <f t="shared" si="14"/>
        <v>2T_r2_Light_Vanguard_e2</v>
      </c>
      <c r="B71" t="s">
        <v>776</v>
      </c>
      <c r="D71" s="20">
        <f>INDEX(eClass[Initial Turn],MATCH($R71,eClass[Class],0))</f>
        <v>2</v>
      </c>
      <c r="E71" s="20">
        <f>INDEX(eClass[ATKTurn],MATCH($R71,eClass[Class],0))</f>
        <v>2</v>
      </c>
      <c r="F71" s="20">
        <f>INDEX(eRarity[ATK Base],MATCH($U71,eRarity[Rarity Id],0))*$W71*INDEX(eClass[ATKTurn],MATCH($R71,eClass[Class],0))</f>
        <v>6</v>
      </c>
      <c r="G71" s="7">
        <f t="shared" si="16"/>
        <v>6</v>
      </c>
      <c r="H71" s="20">
        <v>5</v>
      </c>
      <c r="I71" s="7">
        <f t="shared" si="17"/>
        <v>5</v>
      </c>
      <c r="J71" s="7">
        <f>INDEX(eRarity[HP Base],MATCH($U71,eRarity[Rarity Id],0))*$W71*INDEX(eClass[HPTurn],MATCH($R71,eClass[Class],0))</f>
        <v>60</v>
      </c>
      <c r="K71" s="7">
        <f t="shared" si="18"/>
        <v>60</v>
      </c>
      <c r="L71" s="7">
        <f>INDEX(eRarity[Focus Priority],MATCH(U71,eRarity[Rarity Id],0))</f>
        <v>3</v>
      </c>
      <c r="M71" s="7" t="str">
        <f t="shared" si="11"/>
        <v>r2_Light_Vanguard_e1</v>
      </c>
      <c r="N71" s="20">
        <f>INDEX(eDrop[Drop Hero Probability],MATCH($V71,eDrop[Base Rarity],0))</f>
        <v>10</v>
      </c>
      <c r="O71" s="7" t="str">
        <f>INDEX(EnemyFX[Enemy FX Asset ID],MATCH(Y71,EnemyFX[Affinity],0))</f>
        <v>FXBasicMonster-05-Light</v>
      </c>
      <c r="P71" s="7" t="s">
        <v>304</v>
      </c>
      <c r="R71" s="225" t="str">
        <f>INDEX(Family[eClass],MATCH(Enemies!T71,Family[Family],0))</f>
        <v>2T</v>
      </c>
      <c r="S71" s="7">
        <f>INDEX(EnemyFX[Quest Affinity ID],MATCH(Y71,EnemyFX[Affinity],0))</f>
        <v>4</v>
      </c>
      <c r="T71" s="200" t="s">
        <v>426</v>
      </c>
      <c r="U71" s="125">
        <f t="shared" si="15"/>
        <v>3</v>
      </c>
      <c r="V71" s="20">
        <f t="shared" si="12"/>
        <v>2</v>
      </c>
      <c r="W71" s="20">
        <v>1</v>
      </c>
      <c r="X71" s="20">
        <f>INDEX(REFHero[Size],MATCH(Enemies!B71,REFHero[Hero ID],0))</f>
        <v>1</v>
      </c>
      <c r="Y71" s="20" t="str">
        <f t="shared" si="13"/>
        <v>Light</v>
      </c>
    </row>
    <row r="72" spans="1:25">
      <c r="A72" s="20" t="str">
        <f t="shared" si="14"/>
        <v>2T_r2_Water_Assassin_e1</v>
      </c>
      <c r="B72" t="s">
        <v>778</v>
      </c>
      <c r="D72" s="20">
        <f>INDEX(eClass[Initial Turn],MATCH($R72,eClass[Class],0))</f>
        <v>2</v>
      </c>
      <c r="E72" s="20">
        <f>INDEX(eClass[ATKTurn],MATCH($R72,eClass[Class],0))</f>
        <v>2</v>
      </c>
      <c r="F72" s="20">
        <f>INDEX(eRarity[ATK Base],MATCH($U72,eRarity[Rarity Id],0))*$W72*INDEX(eClass[ATKTurn],MATCH($R72,eClass[Class],0))</f>
        <v>6</v>
      </c>
      <c r="G72" s="7">
        <f t="shared" si="16"/>
        <v>6</v>
      </c>
      <c r="H72" s="20">
        <v>5</v>
      </c>
      <c r="I72" s="7">
        <f t="shared" si="17"/>
        <v>5</v>
      </c>
      <c r="J72" s="7">
        <f>INDEX(eRarity[HP Base],MATCH($U72,eRarity[Rarity Id],0))*$W72*INDEX(eClass[HPTurn],MATCH($R72,eClass[Class],0))</f>
        <v>60</v>
      </c>
      <c r="K72" s="7">
        <f t="shared" si="18"/>
        <v>60</v>
      </c>
      <c r="L72" s="7">
        <f>INDEX(eRarity[Focus Priority],MATCH(U72,eRarity[Rarity Id],0))</f>
        <v>2</v>
      </c>
      <c r="M72" s="7" t="str">
        <f t="shared" si="11"/>
        <v>r2_Water_Assassin_e1</v>
      </c>
      <c r="N72" s="20">
        <f>INDEX(eDrop[Drop Hero Probability],MATCH($V72,eDrop[Base Rarity],0))</f>
        <v>10</v>
      </c>
      <c r="O72" s="7" t="str">
        <f>INDEX(EnemyFX[Enemy FX Asset ID],MATCH(Y72,EnemyFX[Affinity],0))</f>
        <v>FXBasicMonster-02-Water</v>
      </c>
      <c r="P72" s="7" t="s">
        <v>304</v>
      </c>
      <c r="R72" s="225" t="str">
        <f>INDEX(Family[eClass],MATCH(Enemies!T72,Family[Family],0))</f>
        <v>2T</v>
      </c>
      <c r="S72" s="7">
        <f>INDEX(EnemyFX[Quest Affinity ID],MATCH(Y72,EnemyFX[Affinity],0))</f>
        <v>3</v>
      </c>
      <c r="T72" s="200" t="s">
        <v>426</v>
      </c>
      <c r="U72" s="125">
        <f t="shared" si="15"/>
        <v>2</v>
      </c>
      <c r="V72" s="20">
        <f t="shared" si="12"/>
        <v>2</v>
      </c>
      <c r="W72" s="20">
        <v>1</v>
      </c>
      <c r="X72" s="20">
        <f>INDEX(REFHero[Size],MATCH(Enemies!B72,REFHero[Hero ID],0))</f>
        <v>1</v>
      </c>
      <c r="Y72" s="20" t="str">
        <f t="shared" si="13"/>
        <v>Water</v>
      </c>
    </row>
    <row r="73" spans="1:25">
      <c r="A73" s="20" t="str">
        <f t="shared" si="14"/>
        <v>2T_r2_Water_Assassin_e2</v>
      </c>
      <c r="B73" t="s">
        <v>779</v>
      </c>
      <c r="D73" s="20">
        <f>INDEX(eClass[Initial Turn],MATCH($R73,eClass[Class],0))</f>
        <v>2</v>
      </c>
      <c r="E73" s="20">
        <f>INDEX(eClass[ATKTurn],MATCH($R73,eClass[Class],0))</f>
        <v>2</v>
      </c>
      <c r="F73" s="20">
        <f>INDEX(eRarity[ATK Base],MATCH($U73,eRarity[Rarity Id],0))*$W73*INDEX(eClass[ATKTurn],MATCH($R73,eClass[Class],0))</f>
        <v>6</v>
      </c>
      <c r="G73" s="7">
        <f t="shared" si="16"/>
        <v>6</v>
      </c>
      <c r="H73" s="20">
        <v>5</v>
      </c>
      <c r="I73" s="7">
        <f t="shared" si="17"/>
        <v>5</v>
      </c>
      <c r="J73" s="7">
        <f>INDEX(eRarity[HP Base],MATCH($U73,eRarity[Rarity Id],0))*$W73*INDEX(eClass[HPTurn],MATCH($R73,eClass[Class],0))</f>
        <v>60</v>
      </c>
      <c r="K73" s="7">
        <f t="shared" si="18"/>
        <v>60</v>
      </c>
      <c r="L73" s="7">
        <f>INDEX(eRarity[Focus Priority],MATCH(U73,eRarity[Rarity Id],0))</f>
        <v>3</v>
      </c>
      <c r="M73" s="7" t="str">
        <f t="shared" si="11"/>
        <v>r2_Water_Assassin_e1</v>
      </c>
      <c r="N73" s="20">
        <f>INDEX(eDrop[Drop Hero Probability],MATCH($V73,eDrop[Base Rarity],0))</f>
        <v>10</v>
      </c>
      <c r="O73" s="7" t="str">
        <f>INDEX(EnemyFX[Enemy FX Asset ID],MATCH(Y73,EnemyFX[Affinity],0))</f>
        <v>FXBasicMonster-02-Water</v>
      </c>
      <c r="P73" s="7" t="s">
        <v>304</v>
      </c>
      <c r="R73" s="225" t="str">
        <f>INDEX(Family[eClass],MATCH(Enemies!T73,Family[Family],0))</f>
        <v>2T</v>
      </c>
      <c r="S73" s="7">
        <f>INDEX(EnemyFX[Quest Affinity ID],MATCH(Y73,EnemyFX[Affinity],0))</f>
        <v>3</v>
      </c>
      <c r="T73" s="200" t="s">
        <v>426</v>
      </c>
      <c r="U73" s="125">
        <f t="shared" si="15"/>
        <v>3</v>
      </c>
      <c r="V73" s="20">
        <f t="shared" si="12"/>
        <v>2</v>
      </c>
      <c r="W73" s="20">
        <v>1</v>
      </c>
      <c r="X73" s="20">
        <f>INDEX(REFHero[Size],MATCH(Enemies!B73,REFHero[Hero ID],0))</f>
        <v>1</v>
      </c>
      <c r="Y73" s="20" t="str">
        <f t="shared" si="13"/>
        <v>Water</v>
      </c>
    </row>
    <row r="74" spans="1:25">
      <c r="A74" s="20" t="str">
        <f t="shared" si="14"/>
        <v>4T_r2_Dark_Specter_e1</v>
      </c>
      <c r="B74" t="s">
        <v>517</v>
      </c>
      <c r="D74" s="20">
        <f>INDEX(eClass[Initial Turn],MATCH($R74,eClass[Class],0))</f>
        <v>3</v>
      </c>
      <c r="E74" s="20">
        <f>INDEX(eClass[ATKTurn],MATCH($R74,eClass[Class],0))</f>
        <v>4</v>
      </c>
      <c r="F74" s="20">
        <f>INDEX(eRarity[ATK Base],MATCH($U74,eRarity[Rarity Id],0))*$W74*INDEX(eClass[ATKTurn],MATCH($R74,eClass[Class],0))</f>
        <v>12</v>
      </c>
      <c r="G74" s="7">
        <f t="shared" si="16"/>
        <v>12</v>
      </c>
      <c r="H74" s="20">
        <v>5</v>
      </c>
      <c r="I74" s="7">
        <f t="shared" si="17"/>
        <v>5</v>
      </c>
      <c r="J74" s="7">
        <f>INDEX(eRarity[HP Base],MATCH($U74,eRarity[Rarity Id],0))*$W74*INDEX(eClass[HPTurn],MATCH($R74,eClass[Class],0))</f>
        <v>100</v>
      </c>
      <c r="K74" s="7">
        <f t="shared" si="18"/>
        <v>100</v>
      </c>
      <c r="L74" s="7">
        <f>INDEX(eRarity[Focus Priority],MATCH(U74,eRarity[Rarity Id],0))</f>
        <v>2</v>
      </c>
      <c r="M74" s="7" t="str">
        <f t="shared" si="11"/>
        <v>r2_Dark_Specter_e1</v>
      </c>
      <c r="N74" s="20">
        <f>INDEX(eDrop[Drop Hero Probability],MATCH($V74,eDrop[Base Rarity],0))</f>
        <v>10</v>
      </c>
      <c r="O74" s="7" t="str">
        <f>INDEX(EnemyFX[Enemy FX Asset ID],MATCH(Y74,EnemyFX[Affinity],0))</f>
        <v>FXBasicMonster-04-Dark</v>
      </c>
      <c r="P74" s="7" t="s">
        <v>304</v>
      </c>
      <c r="R74" s="225" t="str">
        <f>INDEX(Family[eClass],MATCH(Enemies!T74,Family[Family],0))</f>
        <v>4T</v>
      </c>
      <c r="S74" s="7">
        <f>INDEX(EnemyFX[Quest Affinity ID],MATCH(Y74,EnemyFX[Affinity],0))</f>
        <v>5</v>
      </c>
      <c r="T74" s="200" t="s">
        <v>441</v>
      </c>
      <c r="U74" s="125">
        <f t="shared" si="15"/>
        <v>2</v>
      </c>
      <c r="V74" s="20">
        <f t="shared" si="12"/>
        <v>2</v>
      </c>
      <c r="W74" s="20">
        <v>1</v>
      </c>
      <c r="X74" s="20">
        <f>INDEX(REFHero[Size],MATCH(Enemies!B74,REFHero[Hero ID],0))</f>
        <v>1</v>
      </c>
      <c r="Y74" s="20" t="str">
        <f t="shared" si="13"/>
        <v>Dark</v>
      </c>
    </row>
    <row r="75" spans="1:25">
      <c r="A75" s="20" t="str">
        <f t="shared" si="14"/>
        <v>4T_r2_Dark_Specter_e2</v>
      </c>
      <c r="B75" t="s">
        <v>783</v>
      </c>
      <c r="D75" s="20">
        <f>INDEX(eClass[Initial Turn],MATCH($R75,eClass[Class],0))</f>
        <v>3</v>
      </c>
      <c r="E75" s="20">
        <f>INDEX(eClass[ATKTurn],MATCH($R75,eClass[Class],0))</f>
        <v>4</v>
      </c>
      <c r="F75" s="20">
        <f>INDEX(eRarity[ATK Base],MATCH($U75,eRarity[Rarity Id],0))*$W75*INDEX(eClass[ATKTurn],MATCH($R75,eClass[Class],0))</f>
        <v>12</v>
      </c>
      <c r="G75" s="7">
        <f t="shared" si="16"/>
        <v>12</v>
      </c>
      <c r="H75" s="20">
        <v>5</v>
      </c>
      <c r="I75" s="7">
        <f t="shared" si="17"/>
        <v>5</v>
      </c>
      <c r="J75" s="7">
        <f>INDEX(eRarity[HP Base],MATCH($U75,eRarity[Rarity Id],0))*$W75*INDEX(eClass[HPTurn],MATCH($R75,eClass[Class],0))</f>
        <v>100</v>
      </c>
      <c r="K75" s="7">
        <f t="shared" si="18"/>
        <v>100</v>
      </c>
      <c r="L75" s="7">
        <f>INDEX(eRarity[Focus Priority],MATCH(U75,eRarity[Rarity Id],0))</f>
        <v>3</v>
      </c>
      <c r="M75" s="7" t="str">
        <f t="shared" si="11"/>
        <v>r2_Dark_Specter_e1</v>
      </c>
      <c r="N75" s="20">
        <f>INDEX(eDrop[Drop Hero Probability],MATCH($V75,eDrop[Base Rarity],0))</f>
        <v>10</v>
      </c>
      <c r="O75" s="7" t="str">
        <f>INDEX(EnemyFX[Enemy FX Asset ID],MATCH(Y75,EnemyFX[Affinity],0))</f>
        <v>FXBasicMonster-04-Dark</v>
      </c>
      <c r="P75" s="7" t="s">
        <v>304</v>
      </c>
      <c r="R75" s="225" t="str">
        <f>INDEX(Family[eClass],MATCH(Enemies!T75,Family[Family],0))</f>
        <v>4T</v>
      </c>
      <c r="S75" s="7">
        <f>INDEX(EnemyFX[Quest Affinity ID],MATCH(Y75,EnemyFX[Affinity],0))</f>
        <v>5</v>
      </c>
      <c r="T75" s="200" t="s">
        <v>441</v>
      </c>
      <c r="U75" s="125">
        <f t="shared" si="15"/>
        <v>3</v>
      </c>
      <c r="V75" s="20">
        <f t="shared" si="12"/>
        <v>2</v>
      </c>
      <c r="W75" s="20">
        <v>1</v>
      </c>
      <c r="X75" s="20">
        <f>INDEX(REFHero[Size],MATCH(Enemies!B75,REFHero[Hero ID],0))</f>
        <v>1</v>
      </c>
      <c r="Y75" s="20" t="str">
        <f t="shared" si="13"/>
        <v>Dark</v>
      </c>
    </row>
    <row r="76" spans="1:25">
      <c r="A76" s="20" t="str">
        <f t="shared" si="14"/>
        <v>4T_r2_Earth_Specter_e1</v>
      </c>
      <c r="B76" t="s">
        <v>514</v>
      </c>
      <c r="D76" s="20">
        <f>INDEX(eClass[Initial Turn],MATCH($R76,eClass[Class],0))</f>
        <v>3</v>
      </c>
      <c r="E76" s="20">
        <f>INDEX(eClass[ATKTurn],MATCH($R76,eClass[Class],0))</f>
        <v>4</v>
      </c>
      <c r="F76" s="20">
        <f>INDEX(eRarity[ATK Base],MATCH($U76,eRarity[Rarity Id],0))*$W76*INDEX(eClass[ATKTurn],MATCH($R76,eClass[Class],0))</f>
        <v>12</v>
      </c>
      <c r="G76" s="7">
        <f t="shared" si="16"/>
        <v>12</v>
      </c>
      <c r="H76" s="20">
        <v>5</v>
      </c>
      <c r="I76" s="7">
        <f t="shared" si="17"/>
        <v>5</v>
      </c>
      <c r="J76" s="7">
        <f>INDEX(eRarity[HP Base],MATCH($U76,eRarity[Rarity Id],0))*$W76*INDEX(eClass[HPTurn],MATCH($R76,eClass[Class],0))</f>
        <v>100</v>
      </c>
      <c r="K76" s="7">
        <f t="shared" si="18"/>
        <v>100</v>
      </c>
      <c r="L76" s="7">
        <f>INDEX(eRarity[Focus Priority],MATCH(U76,eRarity[Rarity Id],0))</f>
        <v>2</v>
      </c>
      <c r="M76" s="7" t="str">
        <f t="shared" si="11"/>
        <v>r2_Earth_Specter_e1</v>
      </c>
      <c r="N76" s="20">
        <f>INDEX(eDrop[Drop Hero Probability],MATCH($V76,eDrop[Base Rarity],0))</f>
        <v>10</v>
      </c>
      <c r="O76" s="7" t="str">
        <f>INDEX(EnemyFX[Enemy FX Asset ID],MATCH(Y76,EnemyFX[Affinity],0))</f>
        <v>FXBasicMonster-03-Earth</v>
      </c>
      <c r="P76" s="7" t="s">
        <v>304</v>
      </c>
      <c r="R76" s="225" t="str">
        <f>INDEX(Family[eClass],MATCH(Enemies!T76,Family[Family],0))</f>
        <v>4T</v>
      </c>
      <c r="S76" s="7">
        <f>INDEX(EnemyFX[Quest Affinity ID],MATCH(Y76,EnemyFX[Affinity],0))</f>
        <v>2</v>
      </c>
      <c r="T76" s="200" t="s">
        <v>441</v>
      </c>
      <c r="U76" s="125">
        <f t="shared" si="15"/>
        <v>2</v>
      </c>
      <c r="V76" s="20">
        <f t="shared" si="12"/>
        <v>2</v>
      </c>
      <c r="W76" s="20">
        <v>1</v>
      </c>
      <c r="X76" s="20">
        <f>INDEX(REFHero[Size],MATCH(Enemies!B76,REFHero[Hero ID],0))</f>
        <v>1</v>
      </c>
      <c r="Y76" s="20" t="str">
        <f t="shared" si="13"/>
        <v>Earth</v>
      </c>
    </row>
    <row r="77" spans="1:25">
      <c r="A77" s="20" t="str">
        <f t="shared" si="14"/>
        <v>4T_r2_Earth_Specter_e2</v>
      </c>
      <c r="B77" t="s">
        <v>784</v>
      </c>
      <c r="D77" s="20">
        <f>INDEX(eClass[Initial Turn],MATCH($R77,eClass[Class],0))</f>
        <v>3</v>
      </c>
      <c r="E77" s="20">
        <f>INDEX(eClass[ATKTurn],MATCH($R77,eClass[Class],0))</f>
        <v>4</v>
      </c>
      <c r="F77" s="20">
        <f>INDEX(eRarity[ATK Base],MATCH($U77,eRarity[Rarity Id],0))*$W77*INDEX(eClass[ATKTurn],MATCH($R77,eClass[Class],0))</f>
        <v>12</v>
      </c>
      <c r="G77" s="7">
        <f t="shared" si="16"/>
        <v>12</v>
      </c>
      <c r="H77" s="20">
        <v>5</v>
      </c>
      <c r="I77" s="7">
        <f t="shared" si="17"/>
        <v>5</v>
      </c>
      <c r="J77" s="7">
        <f>INDEX(eRarity[HP Base],MATCH($U77,eRarity[Rarity Id],0))*$W77*INDEX(eClass[HPTurn],MATCH($R77,eClass[Class],0))</f>
        <v>100</v>
      </c>
      <c r="K77" s="7">
        <f t="shared" si="18"/>
        <v>100</v>
      </c>
      <c r="L77" s="7">
        <f>INDEX(eRarity[Focus Priority],MATCH(U77,eRarity[Rarity Id],0))</f>
        <v>3</v>
      </c>
      <c r="M77" s="7" t="str">
        <f t="shared" si="11"/>
        <v>r2_Earth_Specter_e1</v>
      </c>
      <c r="N77" s="20">
        <f>INDEX(eDrop[Drop Hero Probability],MATCH($V77,eDrop[Base Rarity],0))</f>
        <v>10</v>
      </c>
      <c r="O77" s="7" t="str">
        <f>INDEX(EnemyFX[Enemy FX Asset ID],MATCH(Y77,EnemyFX[Affinity],0))</f>
        <v>FXBasicMonster-03-Earth</v>
      </c>
      <c r="P77" s="7" t="s">
        <v>304</v>
      </c>
      <c r="R77" s="225" t="str">
        <f>INDEX(Family[eClass],MATCH(Enemies!T77,Family[Family],0))</f>
        <v>4T</v>
      </c>
      <c r="S77" s="7">
        <f>INDEX(EnemyFX[Quest Affinity ID],MATCH(Y77,EnemyFX[Affinity],0))</f>
        <v>2</v>
      </c>
      <c r="T77" s="200" t="s">
        <v>441</v>
      </c>
      <c r="U77" s="125">
        <f t="shared" si="15"/>
        <v>3</v>
      </c>
      <c r="V77" s="20">
        <f t="shared" si="12"/>
        <v>2</v>
      </c>
      <c r="W77" s="20">
        <v>1</v>
      </c>
      <c r="X77" s="20">
        <f>INDEX(REFHero[Size],MATCH(Enemies!B77,REFHero[Hero ID],0))</f>
        <v>1</v>
      </c>
      <c r="Y77" s="20" t="str">
        <f t="shared" si="13"/>
        <v>Earth</v>
      </c>
    </row>
    <row r="78" spans="1:25">
      <c r="A78" s="20" t="str">
        <f t="shared" si="14"/>
        <v>4T_r2_Fire_Specter_e1</v>
      </c>
      <c r="B78" t="s">
        <v>489</v>
      </c>
      <c r="D78" s="20">
        <f>INDEX(eClass[Initial Turn],MATCH($R78,eClass[Class],0))</f>
        <v>3</v>
      </c>
      <c r="E78" s="20">
        <f>INDEX(eClass[ATKTurn],MATCH($R78,eClass[Class],0))</f>
        <v>4</v>
      </c>
      <c r="F78" s="20">
        <f>INDEX(eRarity[ATK Base],MATCH($U78,eRarity[Rarity Id],0))*$W78*INDEX(eClass[ATKTurn],MATCH($R78,eClass[Class],0))</f>
        <v>12</v>
      </c>
      <c r="G78" s="7">
        <f t="shared" si="16"/>
        <v>12</v>
      </c>
      <c r="H78" s="20">
        <v>5</v>
      </c>
      <c r="I78" s="7">
        <f t="shared" si="17"/>
        <v>5</v>
      </c>
      <c r="J78" s="7">
        <f>INDEX(eRarity[HP Base],MATCH($U78,eRarity[Rarity Id],0))*$W78*INDEX(eClass[HPTurn],MATCH($R78,eClass[Class],0))</f>
        <v>100</v>
      </c>
      <c r="K78" s="7">
        <f t="shared" si="18"/>
        <v>100</v>
      </c>
      <c r="L78" s="7">
        <f>INDEX(eRarity[Focus Priority],MATCH(U78,eRarity[Rarity Id],0))</f>
        <v>2</v>
      </c>
      <c r="M78" s="7" t="str">
        <f t="shared" si="11"/>
        <v>r2_Fire_Specter_e1</v>
      </c>
      <c r="N78" s="20">
        <f>INDEX(eDrop[Drop Hero Probability],MATCH($V78,eDrop[Base Rarity],0))</f>
        <v>10</v>
      </c>
      <c r="O78" s="7" t="str">
        <f>INDEX(EnemyFX[Enemy FX Asset ID],MATCH(Y78,EnemyFX[Affinity],0))</f>
        <v>FXBasicMonster-01-Fire</v>
      </c>
      <c r="P78" s="7" t="s">
        <v>304</v>
      </c>
      <c r="R78" s="225" t="str">
        <f>INDEX(Family[eClass],MATCH(Enemies!T78,Family[Family],0))</f>
        <v>4T</v>
      </c>
      <c r="S78" s="7">
        <f>INDEX(EnemyFX[Quest Affinity ID],MATCH(Y78,EnemyFX[Affinity],0))</f>
        <v>1</v>
      </c>
      <c r="T78" s="200" t="s">
        <v>441</v>
      </c>
      <c r="U78" s="125">
        <f t="shared" si="15"/>
        <v>2</v>
      </c>
      <c r="V78" s="20">
        <f t="shared" si="12"/>
        <v>2</v>
      </c>
      <c r="W78" s="20">
        <v>1</v>
      </c>
      <c r="X78" s="20">
        <f>INDEX(REFHero[Size],MATCH(Enemies!B78,REFHero[Hero ID],0))</f>
        <v>1</v>
      </c>
      <c r="Y78" s="20" t="str">
        <f t="shared" si="13"/>
        <v>Fire</v>
      </c>
    </row>
    <row r="79" spans="1:25">
      <c r="A79" s="20" t="str">
        <f t="shared" si="14"/>
        <v>4T_r2_Fire_Specter_e2</v>
      </c>
      <c r="B79" t="s">
        <v>785</v>
      </c>
      <c r="D79" s="20">
        <f>INDEX(eClass[Initial Turn],MATCH($R79,eClass[Class],0))</f>
        <v>3</v>
      </c>
      <c r="E79" s="20">
        <f>INDEX(eClass[ATKTurn],MATCH($R79,eClass[Class],0))</f>
        <v>4</v>
      </c>
      <c r="F79" s="20">
        <f>INDEX(eRarity[ATK Base],MATCH($U79,eRarity[Rarity Id],0))*$W79*INDEX(eClass[ATKTurn],MATCH($R79,eClass[Class],0))</f>
        <v>12</v>
      </c>
      <c r="G79" s="7">
        <f t="shared" si="16"/>
        <v>12</v>
      </c>
      <c r="H79" s="20">
        <v>5</v>
      </c>
      <c r="I79" s="7">
        <f t="shared" si="17"/>
        <v>5</v>
      </c>
      <c r="J79" s="7">
        <f>INDEX(eRarity[HP Base],MATCH($U79,eRarity[Rarity Id],0))*$W79*INDEX(eClass[HPTurn],MATCH($R79,eClass[Class],0))</f>
        <v>100</v>
      </c>
      <c r="K79" s="7">
        <f t="shared" si="18"/>
        <v>100</v>
      </c>
      <c r="L79" s="7">
        <f>INDEX(eRarity[Focus Priority],MATCH(U79,eRarity[Rarity Id],0))</f>
        <v>3</v>
      </c>
      <c r="M79" s="7" t="str">
        <f t="shared" si="11"/>
        <v>r2_Fire_Specter_e1</v>
      </c>
      <c r="N79" s="20">
        <f>INDEX(eDrop[Drop Hero Probability],MATCH($V79,eDrop[Base Rarity],0))</f>
        <v>10</v>
      </c>
      <c r="O79" s="7" t="str">
        <f>INDEX(EnemyFX[Enemy FX Asset ID],MATCH(Y79,EnemyFX[Affinity],0))</f>
        <v>FXBasicMonster-01-Fire</v>
      </c>
      <c r="P79" s="7" t="s">
        <v>304</v>
      </c>
      <c r="R79" s="225" t="str">
        <f>INDEX(Family[eClass],MATCH(Enemies!T79,Family[Family],0))</f>
        <v>4T</v>
      </c>
      <c r="S79" s="7">
        <f>INDEX(EnemyFX[Quest Affinity ID],MATCH(Y79,EnemyFX[Affinity],0))</f>
        <v>1</v>
      </c>
      <c r="T79" s="200" t="s">
        <v>441</v>
      </c>
      <c r="U79" s="125">
        <f t="shared" si="15"/>
        <v>3</v>
      </c>
      <c r="V79" s="20">
        <f t="shared" si="12"/>
        <v>2</v>
      </c>
      <c r="W79" s="20">
        <v>1</v>
      </c>
      <c r="X79" s="20">
        <f>INDEX(REFHero[Size],MATCH(Enemies!B79,REFHero[Hero ID],0))</f>
        <v>1</v>
      </c>
      <c r="Y79" s="20" t="str">
        <f t="shared" si="13"/>
        <v>Fire</v>
      </c>
    </row>
    <row r="80" spans="1:25">
      <c r="A80" s="20" t="str">
        <f t="shared" si="14"/>
        <v>4T_r2_Light_Specter_e1</v>
      </c>
      <c r="B80" t="s">
        <v>786</v>
      </c>
      <c r="D80" s="20">
        <f>INDEX(eClass[Initial Turn],MATCH($R80,eClass[Class],0))</f>
        <v>3</v>
      </c>
      <c r="E80" s="20">
        <f>INDEX(eClass[ATKTurn],MATCH($R80,eClass[Class],0))</f>
        <v>4</v>
      </c>
      <c r="F80" s="20">
        <f>INDEX(eRarity[ATK Base],MATCH($U80,eRarity[Rarity Id],0))*$W80*INDEX(eClass[ATKTurn],MATCH($R80,eClass[Class],0))</f>
        <v>12</v>
      </c>
      <c r="G80" s="7">
        <f t="shared" si="16"/>
        <v>12</v>
      </c>
      <c r="H80" s="20">
        <v>5</v>
      </c>
      <c r="I80" s="7">
        <f t="shared" si="17"/>
        <v>5</v>
      </c>
      <c r="J80" s="7">
        <f>INDEX(eRarity[HP Base],MATCH($U80,eRarity[Rarity Id],0))*$W80*INDEX(eClass[HPTurn],MATCH($R80,eClass[Class],0))</f>
        <v>100</v>
      </c>
      <c r="K80" s="7">
        <f t="shared" si="18"/>
        <v>100</v>
      </c>
      <c r="L80" s="7">
        <f>INDEX(eRarity[Focus Priority],MATCH(U80,eRarity[Rarity Id],0))</f>
        <v>2</v>
      </c>
      <c r="M80" s="7" t="str">
        <f t="shared" si="11"/>
        <v>r2_Light_Specter_e1</v>
      </c>
      <c r="N80" s="20">
        <f>INDEX(eDrop[Drop Hero Probability],MATCH($V80,eDrop[Base Rarity],0))</f>
        <v>10</v>
      </c>
      <c r="O80" s="7" t="str">
        <f>INDEX(EnemyFX[Enemy FX Asset ID],MATCH(Y80,EnemyFX[Affinity],0))</f>
        <v>FXBasicMonster-05-Light</v>
      </c>
      <c r="P80" s="7" t="s">
        <v>304</v>
      </c>
      <c r="R80" s="225" t="str">
        <f>INDEX(Family[eClass],MATCH(Enemies!T80,Family[Family],0))</f>
        <v>4T</v>
      </c>
      <c r="S80" s="7">
        <f>INDEX(EnemyFX[Quest Affinity ID],MATCH(Y80,EnemyFX[Affinity],0))</f>
        <v>4</v>
      </c>
      <c r="T80" s="200" t="s">
        <v>441</v>
      </c>
      <c r="U80" s="125">
        <f t="shared" si="15"/>
        <v>2</v>
      </c>
      <c r="V80" s="20">
        <f t="shared" si="12"/>
        <v>2</v>
      </c>
      <c r="W80" s="20">
        <v>1</v>
      </c>
      <c r="X80" s="20">
        <f>INDEX(REFHero[Size],MATCH(Enemies!B80,REFHero[Hero ID],0))</f>
        <v>1</v>
      </c>
      <c r="Y80" s="20" t="str">
        <f t="shared" si="13"/>
        <v>Light</v>
      </c>
    </row>
    <row r="81" spans="1:25">
      <c r="A81" s="20" t="str">
        <f t="shared" si="14"/>
        <v>4T_r2_Light_Specter_e2</v>
      </c>
      <c r="B81" t="s">
        <v>787</v>
      </c>
      <c r="D81" s="20">
        <f>INDEX(eClass[Initial Turn],MATCH($R81,eClass[Class],0))</f>
        <v>3</v>
      </c>
      <c r="E81" s="20">
        <f>INDEX(eClass[ATKTurn],MATCH($R81,eClass[Class],0))</f>
        <v>4</v>
      </c>
      <c r="F81" s="20">
        <f>INDEX(eRarity[ATK Base],MATCH($U81,eRarity[Rarity Id],0))*$W81*INDEX(eClass[ATKTurn],MATCH($R81,eClass[Class],0))</f>
        <v>12</v>
      </c>
      <c r="G81" s="7">
        <f t="shared" si="16"/>
        <v>12</v>
      </c>
      <c r="H81" s="20">
        <v>5</v>
      </c>
      <c r="I81" s="7">
        <f t="shared" si="17"/>
        <v>5</v>
      </c>
      <c r="J81" s="7">
        <f>INDEX(eRarity[HP Base],MATCH($U81,eRarity[Rarity Id],0))*$W81*INDEX(eClass[HPTurn],MATCH($R81,eClass[Class],0))</f>
        <v>100</v>
      </c>
      <c r="K81" s="7">
        <f t="shared" si="18"/>
        <v>100</v>
      </c>
      <c r="L81" s="7">
        <f>INDEX(eRarity[Focus Priority],MATCH(U81,eRarity[Rarity Id],0))</f>
        <v>3</v>
      </c>
      <c r="M81" s="7" t="str">
        <f t="shared" si="11"/>
        <v>r2_Light_Specter_e1</v>
      </c>
      <c r="N81" s="20">
        <f>INDEX(eDrop[Drop Hero Probability],MATCH($V81,eDrop[Base Rarity],0))</f>
        <v>10</v>
      </c>
      <c r="O81" s="7" t="str">
        <f>INDEX(EnemyFX[Enemy FX Asset ID],MATCH(Y81,EnemyFX[Affinity],0))</f>
        <v>FXBasicMonster-05-Light</v>
      </c>
      <c r="P81" s="7" t="s">
        <v>304</v>
      </c>
      <c r="R81" s="225" t="str">
        <f>INDEX(Family[eClass],MATCH(Enemies!T81,Family[Family],0))</f>
        <v>4T</v>
      </c>
      <c r="S81" s="7">
        <f>INDEX(EnemyFX[Quest Affinity ID],MATCH(Y81,EnemyFX[Affinity],0))</f>
        <v>4</v>
      </c>
      <c r="T81" s="200" t="s">
        <v>441</v>
      </c>
      <c r="U81" s="125">
        <f t="shared" si="15"/>
        <v>3</v>
      </c>
      <c r="V81" s="20">
        <f t="shared" si="12"/>
        <v>2</v>
      </c>
      <c r="W81" s="20">
        <v>1</v>
      </c>
      <c r="X81" s="20">
        <f>INDEX(REFHero[Size],MATCH(Enemies!B81,REFHero[Hero ID],0))</f>
        <v>1</v>
      </c>
      <c r="Y81" s="20" t="str">
        <f t="shared" si="13"/>
        <v>Light</v>
      </c>
    </row>
    <row r="82" spans="1:25">
      <c r="A82" s="20" t="str">
        <f t="shared" si="14"/>
        <v>4T_r2_Water_Specter_e1</v>
      </c>
      <c r="B82" t="s">
        <v>788</v>
      </c>
      <c r="D82" s="20">
        <f>INDEX(eClass[Initial Turn],MATCH($R82,eClass[Class],0))</f>
        <v>3</v>
      </c>
      <c r="E82" s="20">
        <f>INDEX(eClass[ATKTurn],MATCH($R82,eClass[Class],0))</f>
        <v>4</v>
      </c>
      <c r="F82" s="20">
        <f>INDEX(eRarity[ATK Base],MATCH($U82,eRarity[Rarity Id],0))*$W82*INDEX(eClass[ATKTurn],MATCH($R82,eClass[Class],0))</f>
        <v>12</v>
      </c>
      <c r="G82" s="7">
        <f t="shared" si="16"/>
        <v>12</v>
      </c>
      <c r="H82" s="20">
        <v>5</v>
      </c>
      <c r="I82" s="7">
        <f t="shared" si="17"/>
        <v>5</v>
      </c>
      <c r="J82" s="7">
        <f>INDEX(eRarity[HP Base],MATCH($U82,eRarity[Rarity Id],0))*$W82*INDEX(eClass[HPTurn],MATCH($R82,eClass[Class],0))</f>
        <v>100</v>
      </c>
      <c r="K82" s="7">
        <f t="shared" si="18"/>
        <v>100</v>
      </c>
      <c r="L82" s="7">
        <f>INDEX(eRarity[Focus Priority],MATCH(U82,eRarity[Rarity Id],0))</f>
        <v>2</v>
      </c>
      <c r="M82" s="7" t="str">
        <f t="shared" si="11"/>
        <v>r2_Water_Specter_e1</v>
      </c>
      <c r="N82" s="20">
        <f>INDEX(eDrop[Drop Hero Probability],MATCH($V82,eDrop[Base Rarity],0))</f>
        <v>10</v>
      </c>
      <c r="O82" s="7" t="str">
        <f>INDEX(EnemyFX[Enemy FX Asset ID],MATCH(Y82,EnemyFX[Affinity],0))</f>
        <v>FXBasicMonster-02-Water</v>
      </c>
      <c r="P82" s="7" t="s">
        <v>304</v>
      </c>
      <c r="R82" s="225" t="str">
        <f>INDEX(Family[eClass],MATCH(Enemies!T82,Family[Family],0))</f>
        <v>4T</v>
      </c>
      <c r="S82" s="7">
        <f>INDEX(EnemyFX[Quest Affinity ID],MATCH(Y82,EnemyFX[Affinity],0))</f>
        <v>3</v>
      </c>
      <c r="T82" s="200" t="s">
        <v>441</v>
      </c>
      <c r="U82" s="125">
        <f t="shared" si="15"/>
        <v>2</v>
      </c>
      <c r="V82" s="20">
        <f t="shared" si="12"/>
        <v>2</v>
      </c>
      <c r="W82" s="20">
        <v>1</v>
      </c>
      <c r="X82" s="20">
        <f>INDEX(REFHero[Size],MATCH(Enemies!B82,REFHero[Hero ID],0))</f>
        <v>1</v>
      </c>
      <c r="Y82" s="20" t="str">
        <f t="shared" si="13"/>
        <v>Water</v>
      </c>
    </row>
    <row r="83" spans="1:25">
      <c r="A83" s="20" t="str">
        <f t="shared" si="14"/>
        <v>4T_r2_Water_Specter_e2</v>
      </c>
      <c r="B83" t="s">
        <v>789</v>
      </c>
      <c r="D83" s="20">
        <f>INDEX(eClass[Initial Turn],MATCH($R83,eClass[Class],0))</f>
        <v>3</v>
      </c>
      <c r="E83" s="20">
        <f>INDEX(eClass[ATKTurn],MATCH($R83,eClass[Class],0))</f>
        <v>4</v>
      </c>
      <c r="F83" s="20">
        <f>INDEX(eRarity[ATK Base],MATCH($U83,eRarity[Rarity Id],0))*$W83*INDEX(eClass[ATKTurn],MATCH($R83,eClass[Class],0))</f>
        <v>12</v>
      </c>
      <c r="G83" s="7">
        <f t="shared" si="16"/>
        <v>12</v>
      </c>
      <c r="H83" s="20">
        <v>5</v>
      </c>
      <c r="I83" s="7">
        <f t="shared" si="17"/>
        <v>5</v>
      </c>
      <c r="J83" s="7">
        <f>INDEX(eRarity[HP Base],MATCH($U83,eRarity[Rarity Id],0))*$W83*INDEX(eClass[HPTurn],MATCH($R83,eClass[Class],0))</f>
        <v>100</v>
      </c>
      <c r="K83" s="7">
        <f t="shared" si="18"/>
        <v>100</v>
      </c>
      <c r="L83" s="7">
        <f>INDEX(eRarity[Focus Priority],MATCH(U83,eRarity[Rarity Id],0))</f>
        <v>3</v>
      </c>
      <c r="M83" s="7" t="str">
        <f t="shared" si="11"/>
        <v>r2_Water_Specter_e1</v>
      </c>
      <c r="N83" s="20">
        <f>INDEX(eDrop[Drop Hero Probability],MATCH($V83,eDrop[Base Rarity],0))</f>
        <v>10</v>
      </c>
      <c r="O83" s="7" t="str">
        <f>INDEX(EnemyFX[Enemy FX Asset ID],MATCH(Y83,EnemyFX[Affinity],0))</f>
        <v>FXBasicMonster-02-Water</v>
      </c>
      <c r="P83" s="7" t="s">
        <v>304</v>
      </c>
      <c r="R83" s="225" t="str">
        <f>INDEX(Family[eClass],MATCH(Enemies!T83,Family[Family],0))</f>
        <v>4T</v>
      </c>
      <c r="S83" s="7">
        <f>INDEX(EnemyFX[Quest Affinity ID],MATCH(Y83,EnemyFX[Affinity],0))</f>
        <v>3</v>
      </c>
      <c r="T83" s="200" t="s">
        <v>441</v>
      </c>
      <c r="U83" s="125">
        <f t="shared" si="15"/>
        <v>3</v>
      </c>
      <c r="V83" s="20">
        <f t="shared" si="12"/>
        <v>2</v>
      </c>
      <c r="W83" s="20">
        <v>1</v>
      </c>
      <c r="X83" s="20">
        <f>INDEX(REFHero[Size],MATCH(Enemies!B83,REFHero[Hero ID],0))</f>
        <v>1</v>
      </c>
      <c r="Y83" s="20" t="str">
        <f t="shared" si="13"/>
        <v>Water</v>
      </c>
    </row>
    <row r="84" spans="1:25">
      <c r="A84" s="20" t="str">
        <f t="shared" si="14"/>
        <v>3T_r2_Dark_Maiden_e1</v>
      </c>
      <c r="B84" t="s">
        <v>513</v>
      </c>
      <c r="D84" s="20">
        <f>INDEX(eClass[Initial Turn],MATCH($R84,eClass[Class],0))</f>
        <v>2</v>
      </c>
      <c r="E84" s="20">
        <f>INDEX(eClass[ATKTurn],MATCH($R84,eClass[Class],0))</f>
        <v>3</v>
      </c>
      <c r="F84" s="20">
        <f>INDEX(eRarity[ATK Base],MATCH($U84,eRarity[Rarity Id],0))*$W84*INDEX(eClass[ATKTurn],MATCH($R84,eClass[Class],0))</f>
        <v>9</v>
      </c>
      <c r="G84" s="7">
        <f t="shared" si="16"/>
        <v>9</v>
      </c>
      <c r="H84" s="20">
        <v>5</v>
      </c>
      <c r="I84" s="7">
        <f t="shared" si="17"/>
        <v>5</v>
      </c>
      <c r="J84" s="7">
        <f>INDEX(eRarity[HP Base],MATCH($U84,eRarity[Rarity Id],0))*$W84*INDEX(eClass[HPTurn],MATCH($R84,eClass[Class],0))</f>
        <v>80</v>
      </c>
      <c r="K84" s="7">
        <f t="shared" si="18"/>
        <v>80</v>
      </c>
      <c r="L84" s="7">
        <f>INDEX(eRarity[Focus Priority],MATCH(U84,eRarity[Rarity Id],0))</f>
        <v>2</v>
      </c>
      <c r="M84" s="7" t="str">
        <f t="shared" si="11"/>
        <v>r2_Dark_Maiden_e1</v>
      </c>
      <c r="N84" s="20">
        <f>INDEX(eDrop[Drop Hero Probability],MATCH($V84,eDrop[Base Rarity],0))</f>
        <v>10</v>
      </c>
      <c r="O84" s="7" t="str">
        <f>INDEX(EnemyFX[Enemy FX Asset ID],MATCH(Y84,EnemyFX[Affinity],0))</f>
        <v>FXBasicMonster-04-Dark</v>
      </c>
      <c r="P84" s="7" t="s">
        <v>304</v>
      </c>
      <c r="R84" s="225" t="str">
        <f>INDEX(Family[eClass],MATCH(Enemies!T84,Family[Family],0))</f>
        <v>3T</v>
      </c>
      <c r="S84" s="7">
        <f>INDEX(EnemyFX[Quest Affinity ID],MATCH(Y84,EnemyFX[Affinity],0))</f>
        <v>5</v>
      </c>
      <c r="T84" s="200" t="s">
        <v>492</v>
      </c>
      <c r="U84" s="125">
        <f t="shared" si="15"/>
        <v>2</v>
      </c>
      <c r="V84" s="20">
        <f t="shared" si="12"/>
        <v>2</v>
      </c>
      <c r="W84" s="20">
        <v>1</v>
      </c>
      <c r="X84" s="20">
        <f>INDEX(REFHero[Size],MATCH(Enemies!B84,REFHero[Hero ID],0))</f>
        <v>1</v>
      </c>
      <c r="Y84" s="20" t="str">
        <f t="shared" si="13"/>
        <v>Dark</v>
      </c>
    </row>
    <row r="85" spans="1:25">
      <c r="A85" s="20" t="str">
        <f t="shared" si="14"/>
        <v>3T_r2_Dark_Maiden_e2</v>
      </c>
      <c r="B85" t="s">
        <v>791</v>
      </c>
      <c r="D85" s="20">
        <f>INDEX(eClass[Initial Turn],MATCH($R85,eClass[Class],0))</f>
        <v>2</v>
      </c>
      <c r="E85" s="20">
        <f>INDEX(eClass[ATKTurn],MATCH($R85,eClass[Class],0))</f>
        <v>3</v>
      </c>
      <c r="F85" s="20">
        <f>INDEX(eRarity[ATK Base],MATCH($U85,eRarity[Rarity Id],0))*$W85*INDEX(eClass[ATKTurn],MATCH($R85,eClass[Class],0))</f>
        <v>9</v>
      </c>
      <c r="G85" s="7">
        <f t="shared" si="16"/>
        <v>9</v>
      </c>
      <c r="H85" s="20">
        <v>5</v>
      </c>
      <c r="I85" s="7">
        <f t="shared" si="17"/>
        <v>5</v>
      </c>
      <c r="J85" s="7">
        <f>INDEX(eRarity[HP Base],MATCH($U85,eRarity[Rarity Id],0))*$W85*INDEX(eClass[HPTurn],MATCH($R85,eClass[Class],0))</f>
        <v>80</v>
      </c>
      <c r="K85" s="7">
        <f t="shared" si="18"/>
        <v>80</v>
      </c>
      <c r="L85" s="7">
        <f>INDEX(eRarity[Focus Priority],MATCH(U85,eRarity[Rarity Id],0))</f>
        <v>3</v>
      </c>
      <c r="M85" s="7" t="str">
        <f t="shared" si="11"/>
        <v>r2_Dark_Maiden_e1</v>
      </c>
      <c r="N85" s="20">
        <f>INDEX(eDrop[Drop Hero Probability],MATCH($V85,eDrop[Base Rarity],0))</f>
        <v>10</v>
      </c>
      <c r="O85" s="7" t="str">
        <f>INDEX(EnemyFX[Enemy FX Asset ID],MATCH(Y85,EnemyFX[Affinity],0))</f>
        <v>FXBasicMonster-04-Dark</v>
      </c>
      <c r="P85" s="7" t="s">
        <v>304</v>
      </c>
      <c r="R85" s="225" t="str">
        <f>INDEX(Family[eClass],MATCH(Enemies!T85,Family[Family],0))</f>
        <v>3T</v>
      </c>
      <c r="S85" s="7">
        <f>INDEX(EnemyFX[Quest Affinity ID],MATCH(Y85,EnemyFX[Affinity],0))</f>
        <v>5</v>
      </c>
      <c r="T85" s="200" t="s">
        <v>492</v>
      </c>
      <c r="U85" s="125">
        <f t="shared" si="15"/>
        <v>3</v>
      </c>
      <c r="V85" s="20">
        <f t="shared" si="12"/>
        <v>2</v>
      </c>
      <c r="W85" s="20">
        <v>1</v>
      </c>
      <c r="X85" s="20">
        <f>INDEX(REFHero[Size],MATCH(Enemies!B85,REFHero[Hero ID],0))</f>
        <v>1</v>
      </c>
      <c r="Y85" s="20" t="str">
        <f t="shared" si="13"/>
        <v>Dark</v>
      </c>
    </row>
    <row r="86" spans="1:25">
      <c r="A86" s="20" t="str">
        <f t="shared" si="14"/>
        <v>3T_r2_Earth_Songstress_e1</v>
      </c>
      <c r="B86" t="s">
        <v>510</v>
      </c>
      <c r="D86" s="20">
        <f>INDEX(eClass[Initial Turn],MATCH($R86,eClass[Class],0))</f>
        <v>2</v>
      </c>
      <c r="E86" s="20">
        <f>INDEX(eClass[ATKTurn],MATCH($R86,eClass[Class],0))</f>
        <v>3</v>
      </c>
      <c r="F86" s="20">
        <f>INDEX(eRarity[ATK Base],MATCH($U86,eRarity[Rarity Id],0))*$W86*INDEX(eClass[ATKTurn],MATCH($R86,eClass[Class],0))</f>
        <v>9</v>
      </c>
      <c r="G86" s="7">
        <f t="shared" si="16"/>
        <v>9</v>
      </c>
      <c r="H86" s="20">
        <v>5</v>
      </c>
      <c r="I86" s="7">
        <f t="shared" si="17"/>
        <v>5</v>
      </c>
      <c r="J86" s="7">
        <f>INDEX(eRarity[HP Base],MATCH($U86,eRarity[Rarity Id],0))*$W86*INDEX(eClass[HPTurn],MATCH($R86,eClass[Class],0))</f>
        <v>80</v>
      </c>
      <c r="K86" s="7">
        <f t="shared" si="18"/>
        <v>80</v>
      </c>
      <c r="L86" s="7">
        <f>INDEX(eRarity[Focus Priority],MATCH(U86,eRarity[Rarity Id],0))</f>
        <v>2</v>
      </c>
      <c r="M86" s="7" t="str">
        <f t="shared" si="11"/>
        <v>r2_Earth_Songstress_e1</v>
      </c>
      <c r="N86" s="20">
        <f>INDEX(eDrop[Drop Hero Probability],MATCH($V86,eDrop[Base Rarity],0))</f>
        <v>10</v>
      </c>
      <c r="O86" s="7" t="str">
        <f>INDEX(EnemyFX[Enemy FX Asset ID],MATCH(Y86,EnemyFX[Affinity],0))</f>
        <v>FXBasicMonster-03-Earth</v>
      </c>
      <c r="P86" s="7" t="s">
        <v>304</v>
      </c>
      <c r="R86" s="225" t="str">
        <f>INDEX(Family[eClass],MATCH(Enemies!T86,Family[Family],0))</f>
        <v>3T</v>
      </c>
      <c r="S86" s="7">
        <f>INDEX(EnemyFX[Quest Affinity ID],MATCH(Y86,EnemyFX[Affinity],0))</f>
        <v>2</v>
      </c>
      <c r="T86" s="200" t="s">
        <v>492</v>
      </c>
      <c r="U86" s="125">
        <f t="shared" si="15"/>
        <v>2</v>
      </c>
      <c r="V86" s="20">
        <f t="shared" si="12"/>
        <v>2</v>
      </c>
      <c r="W86" s="20">
        <v>1</v>
      </c>
      <c r="X86" s="20">
        <f>INDEX(REFHero[Size],MATCH(Enemies!B86,REFHero[Hero ID],0))</f>
        <v>1</v>
      </c>
      <c r="Y86" s="20" t="str">
        <f t="shared" si="13"/>
        <v>Earth</v>
      </c>
    </row>
    <row r="87" spans="1:25">
      <c r="A87" s="20" t="str">
        <f t="shared" si="14"/>
        <v>3T_r2_Earth_Songstress_e2</v>
      </c>
      <c r="B87" t="s">
        <v>793</v>
      </c>
      <c r="D87" s="20">
        <f>INDEX(eClass[Initial Turn],MATCH($R87,eClass[Class],0))</f>
        <v>2</v>
      </c>
      <c r="E87" s="20">
        <f>INDEX(eClass[ATKTurn],MATCH($R87,eClass[Class],0))</f>
        <v>3</v>
      </c>
      <c r="F87" s="20">
        <f>INDEX(eRarity[ATK Base],MATCH($U87,eRarity[Rarity Id],0))*$W87*INDEX(eClass[ATKTurn],MATCH($R87,eClass[Class],0))</f>
        <v>9</v>
      </c>
      <c r="G87" s="7">
        <f t="shared" si="16"/>
        <v>9</v>
      </c>
      <c r="H87" s="20">
        <v>5</v>
      </c>
      <c r="I87" s="7">
        <f t="shared" si="17"/>
        <v>5</v>
      </c>
      <c r="J87" s="7">
        <f>INDEX(eRarity[HP Base],MATCH($U87,eRarity[Rarity Id],0))*$W87*INDEX(eClass[HPTurn],MATCH($R87,eClass[Class],0))</f>
        <v>80</v>
      </c>
      <c r="K87" s="7">
        <f t="shared" si="18"/>
        <v>80</v>
      </c>
      <c r="L87" s="7">
        <f>INDEX(eRarity[Focus Priority],MATCH(U87,eRarity[Rarity Id],0))</f>
        <v>3</v>
      </c>
      <c r="M87" s="7" t="str">
        <f t="shared" si="11"/>
        <v>r2_Earth_Songstress_e1</v>
      </c>
      <c r="N87" s="20">
        <f>INDEX(eDrop[Drop Hero Probability],MATCH($V87,eDrop[Base Rarity],0))</f>
        <v>10</v>
      </c>
      <c r="O87" s="7" t="str">
        <f>INDEX(EnemyFX[Enemy FX Asset ID],MATCH(Y87,EnemyFX[Affinity],0))</f>
        <v>FXBasicMonster-03-Earth</v>
      </c>
      <c r="P87" s="7" t="s">
        <v>304</v>
      </c>
      <c r="R87" s="225" t="str">
        <f>INDEX(Family[eClass],MATCH(Enemies!T87,Family[Family],0))</f>
        <v>3T</v>
      </c>
      <c r="S87" s="7">
        <f>INDEX(EnemyFX[Quest Affinity ID],MATCH(Y87,EnemyFX[Affinity],0))</f>
        <v>2</v>
      </c>
      <c r="T87" s="200" t="s">
        <v>492</v>
      </c>
      <c r="U87" s="125">
        <f t="shared" si="15"/>
        <v>3</v>
      </c>
      <c r="V87" s="20">
        <f t="shared" si="12"/>
        <v>2</v>
      </c>
      <c r="W87" s="20">
        <v>1</v>
      </c>
      <c r="X87" s="20">
        <f>INDEX(REFHero[Size],MATCH(Enemies!B87,REFHero[Hero ID],0))</f>
        <v>2</v>
      </c>
      <c r="Y87" s="20" t="str">
        <f t="shared" si="13"/>
        <v>Earth</v>
      </c>
    </row>
    <row r="88" spans="1:25">
      <c r="A88" s="20" t="str">
        <f t="shared" si="14"/>
        <v>3T_r2_Fire_EmberMage_e1</v>
      </c>
      <c r="B88" t="s">
        <v>509</v>
      </c>
      <c r="D88" s="20">
        <f>INDEX(eClass[Initial Turn],MATCH($R88,eClass[Class],0))</f>
        <v>2</v>
      </c>
      <c r="E88" s="20">
        <f>INDEX(eClass[ATKTurn],MATCH($R88,eClass[Class],0))</f>
        <v>3</v>
      </c>
      <c r="F88" s="20">
        <f>INDEX(eRarity[ATK Base],MATCH($U88,eRarity[Rarity Id],0))*$W88*INDEX(eClass[ATKTurn],MATCH($R88,eClass[Class],0))</f>
        <v>9</v>
      </c>
      <c r="G88" s="7">
        <f t="shared" si="16"/>
        <v>9</v>
      </c>
      <c r="H88" s="20">
        <v>5</v>
      </c>
      <c r="I88" s="7">
        <f t="shared" si="17"/>
        <v>5</v>
      </c>
      <c r="J88" s="7">
        <f>INDEX(eRarity[HP Base],MATCH($U88,eRarity[Rarity Id],0))*$W88*INDEX(eClass[HPTurn],MATCH($R88,eClass[Class],0))</f>
        <v>80</v>
      </c>
      <c r="K88" s="7">
        <f t="shared" si="18"/>
        <v>80</v>
      </c>
      <c r="L88" s="7">
        <f>INDEX(eRarity[Focus Priority],MATCH(U88,eRarity[Rarity Id],0))</f>
        <v>2</v>
      </c>
      <c r="M88" s="7" t="str">
        <f t="shared" si="11"/>
        <v>r2_Fire_EmberMage_e1</v>
      </c>
      <c r="N88" s="20">
        <f>INDEX(eDrop[Drop Hero Probability],MATCH($V88,eDrop[Base Rarity],0))</f>
        <v>10</v>
      </c>
      <c r="O88" s="7" t="str">
        <f>INDEX(EnemyFX[Enemy FX Asset ID],MATCH(Y88,EnemyFX[Affinity],0))</f>
        <v>FXBasicMonster-01-Fire</v>
      </c>
      <c r="P88" s="7" t="s">
        <v>304</v>
      </c>
      <c r="R88" s="225" t="str">
        <f>INDEX(Family[eClass],MATCH(Enemies!T88,Family[Family],0))</f>
        <v>3T</v>
      </c>
      <c r="S88" s="7">
        <f>INDEX(EnemyFX[Quest Affinity ID],MATCH(Y88,EnemyFX[Affinity],0))</f>
        <v>1</v>
      </c>
      <c r="T88" s="200" t="s">
        <v>492</v>
      </c>
      <c r="U88" s="125">
        <f t="shared" si="15"/>
        <v>2</v>
      </c>
      <c r="V88" s="20">
        <f t="shared" si="12"/>
        <v>2</v>
      </c>
      <c r="W88" s="20">
        <v>1</v>
      </c>
      <c r="X88" s="20">
        <f>INDEX(REFHero[Size],MATCH(Enemies!B88,REFHero[Hero ID],0))</f>
        <v>1</v>
      </c>
      <c r="Y88" s="20" t="str">
        <f t="shared" si="13"/>
        <v>Fire</v>
      </c>
    </row>
    <row r="89" spans="1:25">
      <c r="A89" s="20" t="str">
        <f t="shared" si="14"/>
        <v>3T_r2_Fire_EmberMage_e2</v>
      </c>
      <c r="B89" t="s">
        <v>795</v>
      </c>
      <c r="D89" s="20">
        <f>INDEX(eClass[Initial Turn],MATCH($R89,eClass[Class],0))</f>
        <v>2</v>
      </c>
      <c r="E89" s="20">
        <f>INDEX(eClass[ATKTurn],MATCH($R89,eClass[Class],0))</f>
        <v>3</v>
      </c>
      <c r="F89" s="20">
        <f>INDEX(eRarity[ATK Base],MATCH($U89,eRarity[Rarity Id],0))*$W89*INDEX(eClass[ATKTurn],MATCH($R89,eClass[Class],0))</f>
        <v>9</v>
      </c>
      <c r="G89" s="7">
        <f t="shared" si="16"/>
        <v>9</v>
      </c>
      <c r="H89" s="20">
        <v>5</v>
      </c>
      <c r="I89" s="7">
        <f t="shared" si="17"/>
        <v>5</v>
      </c>
      <c r="J89" s="7">
        <f>INDEX(eRarity[HP Base],MATCH($U89,eRarity[Rarity Id],0))*$W89*INDEX(eClass[HPTurn],MATCH($R89,eClass[Class],0))</f>
        <v>80</v>
      </c>
      <c r="K89" s="7">
        <f t="shared" si="18"/>
        <v>80</v>
      </c>
      <c r="L89" s="7">
        <f>INDEX(eRarity[Focus Priority],MATCH(U89,eRarity[Rarity Id],0))</f>
        <v>3</v>
      </c>
      <c r="M89" s="7" t="str">
        <f t="shared" si="11"/>
        <v>r2_Fire_EmberMage_e1</v>
      </c>
      <c r="N89" s="20">
        <f>INDEX(eDrop[Drop Hero Probability],MATCH($V89,eDrop[Base Rarity],0))</f>
        <v>10</v>
      </c>
      <c r="O89" s="7" t="str">
        <f>INDEX(EnemyFX[Enemy FX Asset ID],MATCH(Y89,EnemyFX[Affinity],0))</f>
        <v>FXBasicMonster-01-Fire</v>
      </c>
      <c r="P89" s="7" t="s">
        <v>304</v>
      </c>
      <c r="R89" s="225" t="str">
        <f>INDEX(Family[eClass],MATCH(Enemies!T89,Family[Family],0))</f>
        <v>3T</v>
      </c>
      <c r="S89" s="7">
        <f>INDEX(EnemyFX[Quest Affinity ID],MATCH(Y89,EnemyFX[Affinity],0))</f>
        <v>1</v>
      </c>
      <c r="T89" s="200" t="s">
        <v>492</v>
      </c>
      <c r="U89" s="125">
        <f t="shared" si="15"/>
        <v>3</v>
      </c>
      <c r="V89" s="20">
        <f t="shared" si="12"/>
        <v>2</v>
      </c>
      <c r="W89" s="20">
        <v>1</v>
      </c>
      <c r="X89" s="20">
        <f>INDEX(REFHero[Size],MATCH(Enemies!B89,REFHero[Hero ID],0))</f>
        <v>1</v>
      </c>
      <c r="Y89" s="20" t="str">
        <f t="shared" si="13"/>
        <v>Fire</v>
      </c>
    </row>
    <row r="90" spans="1:25">
      <c r="A90" s="20" t="str">
        <f t="shared" si="14"/>
        <v>3T_r2_Light_Zealot_e1</v>
      </c>
      <c r="B90" t="s">
        <v>512</v>
      </c>
      <c r="D90" s="20">
        <f>INDEX(eClass[Initial Turn],MATCH($R90,eClass[Class],0))</f>
        <v>2</v>
      </c>
      <c r="E90" s="20">
        <f>INDEX(eClass[ATKTurn],MATCH($R90,eClass[Class],0))</f>
        <v>3</v>
      </c>
      <c r="F90" s="20">
        <f>INDEX(eRarity[ATK Base],MATCH($U90,eRarity[Rarity Id],0))*$W90*INDEX(eClass[ATKTurn],MATCH($R90,eClass[Class],0))</f>
        <v>9</v>
      </c>
      <c r="G90" s="7">
        <f t="shared" si="16"/>
        <v>9</v>
      </c>
      <c r="H90" s="20">
        <v>5</v>
      </c>
      <c r="I90" s="7">
        <f t="shared" si="17"/>
        <v>5</v>
      </c>
      <c r="J90" s="7">
        <f>INDEX(eRarity[HP Base],MATCH($U90,eRarity[Rarity Id],0))*$W90*INDEX(eClass[HPTurn],MATCH($R90,eClass[Class],0))</f>
        <v>80</v>
      </c>
      <c r="K90" s="7">
        <f t="shared" si="18"/>
        <v>80</v>
      </c>
      <c r="L90" s="7">
        <f>INDEX(eRarity[Focus Priority],MATCH(U90,eRarity[Rarity Id],0))</f>
        <v>2</v>
      </c>
      <c r="M90" s="7" t="str">
        <f t="shared" si="11"/>
        <v>r2_Light_Zealot_e1</v>
      </c>
      <c r="N90" s="20">
        <f>INDEX(eDrop[Drop Hero Probability],MATCH($V90,eDrop[Base Rarity],0))</f>
        <v>10</v>
      </c>
      <c r="O90" s="7" t="str">
        <f>INDEX(EnemyFX[Enemy FX Asset ID],MATCH(Y90,EnemyFX[Affinity],0))</f>
        <v>FXBasicMonster-05-Light</v>
      </c>
      <c r="P90" s="7" t="s">
        <v>304</v>
      </c>
      <c r="R90" s="225" t="str">
        <f>INDEX(Family[eClass],MATCH(Enemies!T90,Family[Family],0))</f>
        <v>3T</v>
      </c>
      <c r="S90" s="7">
        <f>INDEX(EnemyFX[Quest Affinity ID],MATCH(Y90,EnemyFX[Affinity],0))</f>
        <v>4</v>
      </c>
      <c r="T90" s="200" t="s">
        <v>492</v>
      </c>
      <c r="U90" s="125">
        <f t="shared" si="15"/>
        <v>2</v>
      </c>
      <c r="V90" s="20">
        <f t="shared" si="12"/>
        <v>2</v>
      </c>
      <c r="W90" s="20">
        <v>1</v>
      </c>
      <c r="X90" s="20">
        <f>INDEX(REFHero[Size],MATCH(Enemies!B90,REFHero[Hero ID],0))</f>
        <v>1</v>
      </c>
      <c r="Y90" s="20" t="str">
        <f t="shared" si="13"/>
        <v>Light</v>
      </c>
    </row>
    <row r="91" spans="1:25">
      <c r="A91" s="20" t="str">
        <f t="shared" si="14"/>
        <v>3T_r2_Light_Zealot_e2</v>
      </c>
      <c r="B91" t="s">
        <v>670</v>
      </c>
      <c r="D91" s="20">
        <f>INDEX(eClass[Initial Turn],MATCH($R91,eClass[Class],0))</f>
        <v>2</v>
      </c>
      <c r="E91" s="20">
        <f>INDEX(eClass[ATKTurn],MATCH($R91,eClass[Class],0))</f>
        <v>3</v>
      </c>
      <c r="F91" s="20">
        <f>INDEX(eRarity[ATK Base],MATCH($U91,eRarity[Rarity Id],0))*$W91*INDEX(eClass[ATKTurn],MATCH($R91,eClass[Class],0))</f>
        <v>9</v>
      </c>
      <c r="G91" s="7">
        <f t="shared" si="16"/>
        <v>9</v>
      </c>
      <c r="H91" s="20">
        <v>5</v>
      </c>
      <c r="I91" s="7">
        <f t="shared" si="17"/>
        <v>5</v>
      </c>
      <c r="J91" s="7">
        <f>INDEX(eRarity[HP Base],MATCH($U91,eRarity[Rarity Id],0))*$W91*INDEX(eClass[HPTurn],MATCH($R91,eClass[Class],0))</f>
        <v>80</v>
      </c>
      <c r="K91" s="7">
        <f t="shared" si="18"/>
        <v>80</v>
      </c>
      <c r="L91" s="7">
        <f>INDEX(eRarity[Focus Priority],MATCH(U91,eRarity[Rarity Id],0))</f>
        <v>3</v>
      </c>
      <c r="M91" s="7" t="str">
        <f t="shared" si="11"/>
        <v>r2_Light_Zealot_e1</v>
      </c>
      <c r="N91" s="20">
        <f>INDEX(eDrop[Drop Hero Probability],MATCH($V91,eDrop[Base Rarity],0))</f>
        <v>10</v>
      </c>
      <c r="O91" s="7" t="str">
        <f>INDEX(EnemyFX[Enemy FX Asset ID],MATCH(Y91,EnemyFX[Affinity],0))</f>
        <v>FXBasicMonster-05-Light</v>
      </c>
      <c r="P91" s="7" t="s">
        <v>304</v>
      </c>
      <c r="R91" s="225" t="str">
        <f>INDEX(Family[eClass],MATCH(Enemies!T91,Family[Family],0))</f>
        <v>3T</v>
      </c>
      <c r="S91" s="7">
        <f>INDEX(EnemyFX[Quest Affinity ID],MATCH(Y91,EnemyFX[Affinity],0))</f>
        <v>4</v>
      </c>
      <c r="T91" s="200" t="s">
        <v>492</v>
      </c>
      <c r="U91" s="125">
        <f t="shared" si="15"/>
        <v>3</v>
      </c>
      <c r="V91" s="20">
        <f t="shared" si="12"/>
        <v>2</v>
      </c>
      <c r="W91" s="20">
        <v>1</v>
      </c>
      <c r="X91" s="20">
        <f>INDEX(REFHero[Size],MATCH(Enemies!B91,REFHero[Hero ID],0))</f>
        <v>2</v>
      </c>
      <c r="Y91" s="20" t="str">
        <f t="shared" si="13"/>
        <v>Light</v>
      </c>
    </row>
    <row r="92" spans="1:25">
      <c r="A92" s="20" t="str">
        <f t="shared" si="14"/>
        <v>3T_r2_Water_Wizard_e1</v>
      </c>
      <c r="B92" t="s">
        <v>511</v>
      </c>
      <c r="D92" s="20">
        <f>INDEX(eClass[Initial Turn],MATCH($R92,eClass[Class],0))</f>
        <v>2</v>
      </c>
      <c r="E92" s="20">
        <f>INDEX(eClass[ATKTurn],MATCH($R92,eClass[Class],0))</f>
        <v>3</v>
      </c>
      <c r="F92" s="20">
        <f>INDEX(eRarity[ATK Base],MATCH($U92,eRarity[Rarity Id],0))*$W92*INDEX(eClass[ATKTurn],MATCH($R92,eClass[Class],0))</f>
        <v>9</v>
      </c>
      <c r="G92" s="7">
        <f t="shared" si="16"/>
        <v>9</v>
      </c>
      <c r="H92" s="20">
        <v>5</v>
      </c>
      <c r="I92" s="7">
        <f t="shared" si="17"/>
        <v>5</v>
      </c>
      <c r="J92" s="7">
        <f>INDEX(eRarity[HP Base],MATCH($U92,eRarity[Rarity Id],0))*$W92*INDEX(eClass[HPTurn],MATCH($R92,eClass[Class],0))</f>
        <v>80</v>
      </c>
      <c r="K92" s="7">
        <f t="shared" si="18"/>
        <v>80</v>
      </c>
      <c r="L92" s="7">
        <f>INDEX(eRarity[Focus Priority],MATCH(U92,eRarity[Rarity Id],0))</f>
        <v>2</v>
      </c>
      <c r="M92" s="7" t="str">
        <f t="shared" si="11"/>
        <v>r2_Water_Wizard_e1</v>
      </c>
      <c r="N92" s="20">
        <f>INDEX(eDrop[Drop Hero Probability],MATCH($V92,eDrop[Base Rarity],0))</f>
        <v>10</v>
      </c>
      <c r="O92" s="7" t="str">
        <f>INDEX(EnemyFX[Enemy FX Asset ID],MATCH(Y92,EnemyFX[Affinity],0))</f>
        <v>FXBasicMonster-02-Water</v>
      </c>
      <c r="P92" s="7" t="s">
        <v>304</v>
      </c>
      <c r="R92" s="225" t="str">
        <f>INDEX(Family[eClass],MATCH(Enemies!T92,Family[Family],0))</f>
        <v>3T</v>
      </c>
      <c r="S92" s="7">
        <f>INDEX(EnemyFX[Quest Affinity ID],MATCH(Y92,EnemyFX[Affinity],0))</f>
        <v>3</v>
      </c>
      <c r="T92" s="200" t="s">
        <v>492</v>
      </c>
      <c r="U92" s="125">
        <f t="shared" si="15"/>
        <v>2</v>
      </c>
      <c r="V92" s="20">
        <f t="shared" si="12"/>
        <v>2</v>
      </c>
      <c r="W92" s="20">
        <v>1</v>
      </c>
      <c r="X92" s="20">
        <f>INDEX(REFHero[Size],MATCH(Enemies!B92,REFHero[Hero ID],0))</f>
        <v>2</v>
      </c>
      <c r="Y92" s="20" t="str">
        <f t="shared" si="13"/>
        <v>Water</v>
      </c>
    </row>
    <row r="93" spans="1:25">
      <c r="A93" s="20" t="str">
        <f t="shared" si="14"/>
        <v>3T_r2_Water_Wizard_e2</v>
      </c>
      <c r="B93" t="s">
        <v>798</v>
      </c>
      <c r="D93" s="20">
        <f>INDEX(eClass[Initial Turn],MATCH($R93,eClass[Class],0))</f>
        <v>2</v>
      </c>
      <c r="E93" s="20">
        <f>INDEX(eClass[ATKTurn],MATCH($R93,eClass[Class],0))</f>
        <v>3</v>
      </c>
      <c r="F93" s="20">
        <f>INDEX(eRarity[ATK Base],MATCH($U93,eRarity[Rarity Id],0))*$W93*INDEX(eClass[ATKTurn],MATCH($R93,eClass[Class],0))</f>
        <v>9</v>
      </c>
      <c r="G93" s="7">
        <f t="shared" si="16"/>
        <v>9</v>
      </c>
      <c r="H93" s="20">
        <v>5</v>
      </c>
      <c r="I93" s="7">
        <f t="shared" si="17"/>
        <v>5</v>
      </c>
      <c r="J93" s="7">
        <f>INDEX(eRarity[HP Base],MATCH($U93,eRarity[Rarity Id],0))*$W93*INDEX(eClass[HPTurn],MATCH($R93,eClass[Class],0))</f>
        <v>80</v>
      </c>
      <c r="K93" s="7">
        <f t="shared" si="18"/>
        <v>80</v>
      </c>
      <c r="L93" s="7">
        <f>INDEX(eRarity[Focus Priority],MATCH(U93,eRarity[Rarity Id],0))</f>
        <v>3</v>
      </c>
      <c r="M93" s="7" t="str">
        <f t="shared" si="11"/>
        <v>r2_Water_Wizard_e1</v>
      </c>
      <c r="N93" s="20">
        <f>INDEX(eDrop[Drop Hero Probability],MATCH($V93,eDrop[Base Rarity],0))</f>
        <v>10</v>
      </c>
      <c r="O93" s="7" t="str">
        <f>INDEX(EnemyFX[Enemy FX Asset ID],MATCH(Y93,EnemyFX[Affinity],0))</f>
        <v>FXBasicMonster-02-Water</v>
      </c>
      <c r="P93" s="7" t="s">
        <v>304</v>
      </c>
      <c r="R93" s="225" t="str">
        <f>INDEX(Family[eClass],MATCH(Enemies!T93,Family[Family],0))</f>
        <v>3T</v>
      </c>
      <c r="S93" s="7">
        <f>INDEX(EnemyFX[Quest Affinity ID],MATCH(Y93,EnemyFX[Affinity],0))</f>
        <v>3</v>
      </c>
      <c r="T93" s="200" t="s">
        <v>492</v>
      </c>
      <c r="U93" s="125">
        <f t="shared" si="15"/>
        <v>3</v>
      </c>
      <c r="V93" s="20">
        <f t="shared" si="12"/>
        <v>2</v>
      </c>
      <c r="W93" s="20">
        <v>1</v>
      </c>
      <c r="X93" s="20">
        <f>INDEX(REFHero[Size],MATCH(Enemies!B93,REFHero[Hero ID],0))</f>
        <v>1</v>
      </c>
      <c r="Y93" s="20" t="str">
        <f t="shared" si="13"/>
        <v>Water</v>
      </c>
    </row>
    <row r="94" spans="1:25">
      <c r="A94" s="20" t="str">
        <f t="shared" si="14"/>
        <v>2T_r2_Dark_Daywalker_e1</v>
      </c>
      <c r="B94" t="s">
        <v>800</v>
      </c>
      <c r="D94" s="20">
        <f>INDEX(eClass[Initial Turn],MATCH($R94,eClass[Class],0))</f>
        <v>2</v>
      </c>
      <c r="E94" s="20">
        <f>INDEX(eClass[ATKTurn],MATCH($R94,eClass[Class],0))</f>
        <v>2</v>
      </c>
      <c r="F94" s="20">
        <f>INDEX(eRarity[ATK Base],MATCH($U94,eRarity[Rarity Id],0))*$W94*INDEX(eClass[ATKTurn],MATCH($R94,eClass[Class],0))</f>
        <v>6</v>
      </c>
      <c r="G94" s="7">
        <f t="shared" si="16"/>
        <v>6</v>
      </c>
      <c r="H94" s="20">
        <v>5</v>
      </c>
      <c r="I94" s="7">
        <f t="shared" si="17"/>
        <v>5</v>
      </c>
      <c r="J94" s="7">
        <f>INDEX(eRarity[HP Base],MATCH($U94,eRarity[Rarity Id],0))*$W94*INDEX(eClass[HPTurn],MATCH($R94,eClass[Class],0))</f>
        <v>60</v>
      </c>
      <c r="K94" s="7">
        <f t="shared" si="18"/>
        <v>60</v>
      </c>
      <c r="L94" s="7">
        <f>INDEX(eRarity[Focus Priority],MATCH(U94,eRarity[Rarity Id],0))</f>
        <v>2</v>
      </c>
      <c r="M94" s="7" t="str">
        <f t="shared" si="11"/>
        <v>r2_Dark_Daywalker_e1</v>
      </c>
      <c r="N94" s="20">
        <f>INDEX(eDrop[Drop Hero Probability],MATCH($V94,eDrop[Base Rarity],0))</f>
        <v>10</v>
      </c>
      <c r="O94" s="7" t="str">
        <f>INDEX(EnemyFX[Enemy FX Asset ID],MATCH(Y94,EnemyFX[Affinity],0))</f>
        <v>FXBasicMonster-04-Dark</v>
      </c>
      <c r="P94" s="7" t="s">
        <v>304</v>
      </c>
      <c r="R94" s="225" t="str">
        <f>INDEX(Family[eClass],MATCH(Enemies!T94,Family[Family],0))</f>
        <v>2T</v>
      </c>
      <c r="S94" s="7">
        <f>INDEX(EnemyFX[Quest Affinity ID],MATCH(Y94,EnemyFX[Affinity],0))</f>
        <v>5</v>
      </c>
      <c r="T94" s="200" t="s">
        <v>442</v>
      </c>
      <c r="U94" s="125">
        <f t="shared" si="15"/>
        <v>2</v>
      </c>
      <c r="V94" s="20">
        <f t="shared" si="12"/>
        <v>2</v>
      </c>
      <c r="W94" s="20">
        <v>1</v>
      </c>
      <c r="X94" s="20">
        <f>INDEX(REFHero[Size],MATCH(Enemies!B94,REFHero[Hero ID],0))</f>
        <v>1</v>
      </c>
      <c r="Y94" s="20" t="str">
        <f t="shared" si="13"/>
        <v>Dark</v>
      </c>
    </row>
    <row r="95" spans="1:25">
      <c r="A95" s="20" t="str">
        <f t="shared" si="14"/>
        <v>2T_r2_Dark_Daywalker_e2</v>
      </c>
      <c r="B95" t="s">
        <v>801</v>
      </c>
      <c r="D95" s="20">
        <f>INDEX(eClass[Initial Turn],MATCH($R95,eClass[Class],0))</f>
        <v>2</v>
      </c>
      <c r="E95" s="20">
        <f>INDEX(eClass[ATKTurn],MATCH($R95,eClass[Class],0))</f>
        <v>2</v>
      </c>
      <c r="F95" s="20">
        <f>INDEX(eRarity[ATK Base],MATCH($U95,eRarity[Rarity Id],0))*$W95*INDEX(eClass[ATKTurn],MATCH($R95,eClass[Class],0))</f>
        <v>6</v>
      </c>
      <c r="G95" s="7">
        <f t="shared" si="16"/>
        <v>6</v>
      </c>
      <c r="H95" s="20">
        <v>5</v>
      </c>
      <c r="I95" s="7">
        <f t="shared" si="17"/>
        <v>5</v>
      </c>
      <c r="J95" s="7">
        <f>INDEX(eRarity[HP Base],MATCH($U95,eRarity[Rarity Id],0))*$W95*INDEX(eClass[HPTurn],MATCH($R95,eClass[Class],0))</f>
        <v>60</v>
      </c>
      <c r="K95" s="7">
        <f t="shared" si="18"/>
        <v>60</v>
      </c>
      <c r="L95" s="7">
        <f>INDEX(eRarity[Focus Priority],MATCH(U95,eRarity[Rarity Id],0))</f>
        <v>3</v>
      </c>
      <c r="M95" s="7" t="str">
        <f t="shared" si="11"/>
        <v>r2_Dark_Daywalker_e1</v>
      </c>
      <c r="N95" s="20">
        <f>INDEX(eDrop[Drop Hero Probability],MATCH($V95,eDrop[Base Rarity],0))</f>
        <v>10</v>
      </c>
      <c r="O95" s="7" t="str">
        <f>INDEX(EnemyFX[Enemy FX Asset ID],MATCH(Y95,EnemyFX[Affinity],0))</f>
        <v>FXBasicMonster-04-Dark</v>
      </c>
      <c r="P95" s="7" t="s">
        <v>304</v>
      </c>
      <c r="R95" s="225" t="str">
        <f>INDEX(Family[eClass],MATCH(Enemies!T95,Family[Family],0))</f>
        <v>2T</v>
      </c>
      <c r="S95" s="7">
        <f>INDEX(EnemyFX[Quest Affinity ID],MATCH(Y95,EnemyFX[Affinity],0))</f>
        <v>5</v>
      </c>
      <c r="T95" s="200" t="s">
        <v>442</v>
      </c>
      <c r="U95" s="125">
        <f t="shared" si="15"/>
        <v>3</v>
      </c>
      <c r="V95" s="20">
        <f t="shared" si="12"/>
        <v>2</v>
      </c>
      <c r="W95" s="20">
        <v>1</v>
      </c>
      <c r="X95" s="20">
        <f>INDEX(REFHero[Size],MATCH(Enemies!B95,REFHero[Hero ID],0))</f>
        <v>1</v>
      </c>
      <c r="Y95" s="20" t="str">
        <f t="shared" si="13"/>
        <v>Dark</v>
      </c>
    </row>
    <row r="96" spans="1:25">
      <c r="A96" s="20" t="str">
        <f t="shared" si="14"/>
        <v>2T_r2_Earth_SandFairy_e1</v>
      </c>
      <c r="B96" s="212" t="s">
        <v>1258</v>
      </c>
      <c r="D96" s="20">
        <f>INDEX(eClass[Initial Turn],MATCH($R96,eClass[Class],0))</f>
        <v>2</v>
      </c>
      <c r="E96" s="20">
        <f>INDEX(eClass[ATKTurn],MATCH($R96,eClass[Class],0))</f>
        <v>2</v>
      </c>
      <c r="F96" s="20">
        <f>INDEX(eRarity[ATK Base],MATCH($U96,eRarity[Rarity Id],0))*$W96*INDEX(eClass[ATKTurn],MATCH($R96,eClass[Class],0))</f>
        <v>6</v>
      </c>
      <c r="G96" s="7">
        <f t="shared" si="16"/>
        <v>6</v>
      </c>
      <c r="H96" s="20">
        <v>5</v>
      </c>
      <c r="I96" s="7">
        <f t="shared" si="17"/>
        <v>5</v>
      </c>
      <c r="J96" s="7">
        <f>INDEX(eRarity[HP Base],MATCH($U96,eRarity[Rarity Id],0))*$W96*INDEX(eClass[HPTurn],MATCH($R96,eClass[Class],0))</f>
        <v>60</v>
      </c>
      <c r="K96" s="7">
        <f t="shared" si="18"/>
        <v>60</v>
      </c>
      <c r="L96" s="7">
        <f>INDEX(eRarity[Focus Priority],MATCH(U96,eRarity[Rarity Id],0))</f>
        <v>2</v>
      </c>
      <c r="M96" s="7" t="str">
        <f t="shared" si="11"/>
        <v>r2_Earth_SandFairy_e1</v>
      </c>
      <c r="N96" s="20">
        <f>INDEX(eDrop[Drop Hero Probability],MATCH($V96,eDrop[Base Rarity],0))</f>
        <v>10</v>
      </c>
      <c r="O96" s="7" t="str">
        <f>INDEX(EnemyFX[Enemy FX Asset ID],MATCH(Y96,EnemyFX[Affinity],0))</f>
        <v>FXBasicMonster-03-Earth</v>
      </c>
      <c r="P96" s="7" t="s">
        <v>304</v>
      </c>
      <c r="R96" s="225" t="str">
        <f>INDEX(Family[eClass],MATCH(Enemies!T96,Family[Family],0))</f>
        <v>2T</v>
      </c>
      <c r="S96" s="7">
        <f>INDEX(EnemyFX[Quest Affinity ID],MATCH(Y96,EnemyFX[Affinity],0))</f>
        <v>2</v>
      </c>
      <c r="T96" s="200" t="s">
        <v>442</v>
      </c>
      <c r="U96" s="125">
        <f t="shared" si="15"/>
        <v>2</v>
      </c>
      <c r="V96" s="20">
        <f t="shared" si="12"/>
        <v>2</v>
      </c>
      <c r="W96" s="20">
        <v>1</v>
      </c>
      <c r="X96" s="20">
        <f>INDEX(REFHero[Size],MATCH(Enemies!B96,REFHero[Hero ID],0))</f>
        <v>1</v>
      </c>
      <c r="Y96" s="20" t="str">
        <f t="shared" si="13"/>
        <v>Earth</v>
      </c>
    </row>
    <row r="97" spans="1:25">
      <c r="A97" s="20" t="str">
        <f t="shared" si="14"/>
        <v>2T_r2_Earth_SandFairy_e2</v>
      </c>
      <c r="B97" s="212" t="s">
        <v>1259</v>
      </c>
      <c r="D97" s="20">
        <f>INDEX(eClass[Initial Turn],MATCH($R97,eClass[Class],0))</f>
        <v>2</v>
      </c>
      <c r="E97" s="20">
        <f>INDEX(eClass[ATKTurn],MATCH($R97,eClass[Class],0))</f>
        <v>2</v>
      </c>
      <c r="F97" s="20">
        <f>INDEX(eRarity[ATK Base],MATCH($U97,eRarity[Rarity Id],0))*$W97*INDEX(eClass[ATKTurn],MATCH($R97,eClass[Class],0))</f>
        <v>6</v>
      </c>
      <c r="G97" s="7">
        <f t="shared" si="16"/>
        <v>6</v>
      </c>
      <c r="H97" s="20">
        <v>5</v>
      </c>
      <c r="I97" s="7">
        <f t="shared" si="17"/>
        <v>5</v>
      </c>
      <c r="J97" s="7">
        <f>INDEX(eRarity[HP Base],MATCH($U97,eRarity[Rarity Id],0))*$W97*INDEX(eClass[HPTurn],MATCH($R97,eClass[Class],0))</f>
        <v>60</v>
      </c>
      <c r="K97" s="7">
        <f t="shared" si="18"/>
        <v>60</v>
      </c>
      <c r="L97" s="7">
        <f>INDEX(eRarity[Focus Priority],MATCH(U97,eRarity[Rarity Id],0))</f>
        <v>3</v>
      </c>
      <c r="M97" s="7" t="str">
        <f t="shared" si="11"/>
        <v>r2_Earth_SandFairy_e1</v>
      </c>
      <c r="N97" s="20">
        <f>INDEX(eDrop[Drop Hero Probability],MATCH($V97,eDrop[Base Rarity],0))</f>
        <v>10</v>
      </c>
      <c r="O97" s="7" t="str">
        <f>INDEX(EnemyFX[Enemy FX Asset ID],MATCH(Y97,EnemyFX[Affinity],0))</f>
        <v>FXBasicMonster-03-Earth</v>
      </c>
      <c r="P97" s="7" t="s">
        <v>304</v>
      </c>
      <c r="R97" s="225" t="str">
        <f>INDEX(Family[eClass],MATCH(Enemies!T97,Family[Family],0))</f>
        <v>2T</v>
      </c>
      <c r="S97" s="7">
        <f>INDEX(EnemyFX[Quest Affinity ID],MATCH(Y97,EnemyFX[Affinity],0))</f>
        <v>2</v>
      </c>
      <c r="T97" s="200" t="s">
        <v>442</v>
      </c>
      <c r="U97" s="125">
        <f t="shared" si="15"/>
        <v>3</v>
      </c>
      <c r="V97" s="20">
        <f t="shared" si="12"/>
        <v>2</v>
      </c>
      <c r="W97" s="20">
        <v>1</v>
      </c>
      <c r="X97" s="20">
        <f>INDEX(REFHero[Size],MATCH(Enemies!B97,REFHero[Hero ID],0))</f>
        <v>1</v>
      </c>
      <c r="Y97" s="20" t="str">
        <f t="shared" si="13"/>
        <v>Earth</v>
      </c>
    </row>
    <row r="98" spans="1:25">
      <c r="A98" s="20" t="str">
        <f t="shared" si="14"/>
        <v>2T_r2_Fire_Bomber_e1</v>
      </c>
      <c r="B98" t="s">
        <v>805</v>
      </c>
      <c r="D98" s="20">
        <f>INDEX(eClass[Initial Turn],MATCH($R98,eClass[Class],0))</f>
        <v>2</v>
      </c>
      <c r="E98" s="20">
        <f>INDEX(eClass[ATKTurn],MATCH($R98,eClass[Class],0))</f>
        <v>2</v>
      </c>
      <c r="F98" s="20">
        <f>INDEX(eRarity[ATK Base],MATCH($U98,eRarity[Rarity Id],0))*$W98*INDEX(eClass[ATKTurn],MATCH($R98,eClass[Class],0))</f>
        <v>6</v>
      </c>
      <c r="G98" s="7">
        <f t="shared" si="16"/>
        <v>6</v>
      </c>
      <c r="H98" s="20">
        <v>5</v>
      </c>
      <c r="I98" s="7">
        <f t="shared" si="17"/>
        <v>5</v>
      </c>
      <c r="J98" s="7">
        <f>INDEX(eRarity[HP Base],MATCH($U98,eRarity[Rarity Id],0))*$W98*INDEX(eClass[HPTurn],MATCH($R98,eClass[Class],0))</f>
        <v>60</v>
      </c>
      <c r="K98" s="7">
        <f t="shared" si="18"/>
        <v>60</v>
      </c>
      <c r="L98" s="7">
        <f>INDEX(eRarity[Focus Priority],MATCH(U98,eRarity[Rarity Id],0))</f>
        <v>2</v>
      </c>
      <c r="M98" s="7" t="str">
        <f t="shared" si="11"/>
        <v>r2_Fire_Bomber_e1</v>
      </c>
      <c r="N98" s="20">
        <f>INDEX(eDrop[Drop Hero Probability],MATCH($V98,eDrop[Base Rarity],0))</f>
        <v>10</v>
      </c>
      <c r="O98" s="7" t="str">
        <f>INDEX(EnemyFX[Enemy FX Asset ID],MATCH(Y98,EnemyFX[Affinity],0))</f>
        <v>FXBasicMonster-01-Fire</v>
      </c>
      <c r="P98" s="7" t="s">
        <v>304</v>
      </c>
      <c r="R98" s="225" t="str">
        <f>INDEX(Family[eClass],MATCH(Enemies!T98,Family[Family],0))</f>
        <v>2T</v>
      </c>
      <c r="S98" s="7">
        <f>INDEX(EnemyFX[Quest Affinity ID],MATCH(Y98,EnemyFX[Affinity],0))</f>
        <v>1</v>
      </c>
      <c r="T98" s="200" t="s">
        <v>442</v>
      </c>
      <c r="U98" s="125">
        <f t="shared" si="15"/>
        <v>2</v>
      </c>
      <c r="V98" s="20">
        <f t="shared" si="12"/>
        <v>2</v>
      </c>
      <c r="W98" s="20">
        <v>1</v>
      </c>
      <c r="X98" s="20">
        <f>INDEX(REFHero[Size],MATCH(Enemies!B98,REFHero[Hero ID],0))</f>
        <v>1</v>
      </c>
      <c r="Y98" s="20" t="str">
        <f t="shared" si="13"/>
        <v>Fire</v>
      </c>
    </row>
    <row r="99" spans="1:25">
      <c r="A99" s="20" t="str">
        <f t="shared" si="14"/>
        <v>2T_r2_Fire_Bomber_e2</v>
      </c>
      <c r="B99" t="s">
        <v>806</v>
      </c>
      <c r="D99" s="20">
        <f>INDEX(eClass[Initial Turn],MATCH($R99,eClass[Class],0))</f>
        <v>2</v>
      </c>
      <c r="E99" s="20">
        <f>INDEX(eClass[ATKTurn],MATCH($R99,eClass[Class],0))</f>
        <v>2</v>
      </c>
      <c r="F99" s="20">
        <f>INDEX(eRarity[ATK Base],MATCH($U99,eRarity[Rarity Id],0))*$W99*INDEX(eClass[ATKTurn],MATCH($R99,eClass[Class],0))</f>
        <v>6</v>
      </c>
      <c r="G99" s="7">
        <f t="shared" si="16"/>
        <v>6</v>
      </c>
      <c r="H99" s="20">
        <v>5</v>
      </c>
      <c r="I99" s="7">
        <f t="shared" si="17"/>
        <v>5</v>
      </c>
      <c r="J99" s="7">
        <f>INDEX(eRarity[HP Base],MATCH($U99,eRarity[Rarity Id],0))*$W99*INDEX(eClass[HPTurn],MATCH($R99,eClass[Class],0))</f>
        <v>60</v>
      </c>
      <c r="K99" s="7">
        <f t="shared" si="18"/>
        <v>60</v>
      </c>
      <c r="L99" s="7">
        <f>INDEX(eRarity[Focus Priority],MATCH(U99,eRarity[Rarity Id],0))</f>
        <v>3</v>
      </c>
      <c r="M99" s="7" t="str">
        <f t="shared" si="11"/>
        <v>r2_Fire_Bomber_e1</v>
      </c>
      <c r="N99" s="20">
        <f>INDEX(eDrop[Drop Hero Probability],MATCH($V99,eDrop[Base Rarity],0))</f>
        <v>10</v>
      </c>
      <c r="O99" s="7" t="str">
        <f>INDEX(EnemyFX[Enemy FX Asset ID],MATCH(Y99,EnemyFX[Affinity],0))</f>
        <v>FXBasicMonster-01-Fire</v>
      </c>
      <c r="P99" s="7" t="s">
        <v>304</v>
      </c>
      <c r="R99" s="225" t="str">
        <f>INDEX(Family[eClass],MATCH(Enemies!T99,Family[Family],0))</f>
        <v>2T</v>
      </c>
      <c r="S99" s="7">
        <f>INDEX(EnemyFX[Quest Affinity ID],MATCH(Y99,EnemyFX[Affinity],0))</f>
        <v>1</v>
      </c>
      <c r="T99" s="200" t="s">
        <v>442</v>
      </c>
      <c r="U99" s="125">
        <f t="shared" si="15"/>
        <v>3</v>
      </c>
      <c r="V99" s="20">
        <f t="shared" si="12"/>
        <v>2</v>
      </c>
      <c r="W99" s="20">
        <v>1</v>
      </c>
      <c r="X99" s="20">
        <f>INDEX(REFHero[Size],MATCH(Enemies!B99,REFHero[Hero ID],0))</f>
        <v>1</v>
      </c>
      <c r="Y99" s="20" t="str">
        <f t="shared" si="13"/>
        <v>Fire</v>
      </c>
    </row>
    <row r="100" spans="1:25">
      <c r="A100" s="20" t="str">
        <f t="shared" si="14"/>
        <v>2T_r2_Light_Archaeologist_e1</v>
      </c>
      <c r="B100" t="s">
        <v>516</v>
      </c>
      <c r="D100" s="20">
        <f>INDEX(eClass[Initial Turn],MATCH($R100,eClass[Class],0))</f>
        <v>2</v>
      </c>
      <c r="E100" s="20">
        <f>INDEX(eClass[ATKTurn],MATCH($R100,eClass[Class],0))</f>
        <v>2</v>
      </c>
      <c r="F100" s="20">
        <f>INDEX(eRarity[ATK Base],MATCH($U100,eRarity[Rarity Id],0))*$W100*INDEX(eClass[ATKTurn],MATCH($R100,eClass[Class],0))</f>
        <v>6</v>
      </c>
      <c r="G100" s="7">
        <f t="shared" si="16"/>
        <v>6</v>
      </c>
      <c r="H100" s="20">
        <v>5</v>
      </c>
      <c r="I100" s="7">
        <f t="shared" si="17"/>
        <v>5</v>
      </c>
      <c r="J100" s="7">
        <f>INDEX(eRarity[HP Base],MATCH($U100,eRarity[Rarity Id],0))*$W100*INDEX(eClass[HPTurn],MATCH($R100,eClass[Class],0))</f>
        <v>60</v>
      </c>
      <c r="K100" s="7">
        <f t="shared" si="18"/>
        <v>60</v>
      </c>
      <c r="L100" s="7">
        <f>INDEX(eRarity[Focus Priority],MATCH(U100,eRarity[Rarity Id],0))</f>
        <v>2</v>
      </c>
      <c r="M100" s="7" t="str">
        <f t="shared" si="11"/>
        <v>r2_Light_Archaeologist_e1</v>
      </c>
      <c r="N100" s="20">
        <f>INDEX(eDrop[Drop Hero Probability],MATCH($V100,eDrop[Base Rarity],0))</f>
        <v>10</v>
      </c>
      <c r="O100" s="7" t="str">
        <f>INDEX(EnemyFX[Enemy FX Asset ID],MATCH(Y100,EnemyFX[Affinity],0))</f>
        <v>FXBasicMonster-05-Light</v>
      </c>
      <c r="P100" s="7" t="s">
        <v>304</v>
      </c>
      <c r="R100" s="225" t="str">
        <f>INDEX(Family[eClass],MATCH(Enemies!T100,Family[Family],0))</f>
        <v>2T</v>
      </c>
      <c r="S100" s="7">
        <f>INDEX(EnemyFX[Quest Affinity ID],MATCH(Y100,EnemyFX[Affinity],0))</f>
        <v>4</v>
      </c>
      <c r="T100" s="200" t="s">
        <v>442</v>
      </c>
      <c r="U100" s="125">
        <f t="shared" si="15"/>
        <v>2</v>
      </c>
      <c r="V100" s="20">
        <f t="shared" si="12"/>
        <v>2</v>
      </c>
      <c r="W100" s="20">
        <v>1</v>
      </c>
      <c r="X100" s="20">
        <f>INDEX(REFHero[Size],MATCH(Enemies!B100,REFHero[Hero ID],0))</f>
        <v>1</v>
      </c>
      <c r="Y100" s="20" t="str">
        <f t="shared" si="13"/>
        <v>Light</v>
      </c>
    </row>
    <row r="101" spans="1:25">
      <c r="A101" s="20" t="str">
        <f t="shared" si="14"/>
        <v>2T_r2_Light_Archaeologist_e2</v>
      </c>
      <c r="B101" t="s">
        <v>808</v>
      </c>
      <c r="D101" s="20">
        <f>INDEX(eClass[Initial Turn],MATCH($R101,eClass[Class],0))</f>
        <v>2</v>
      </c>
      <c r="E101" s="20">
        <f>INDEX(eClass[ATKTurn],MATCH($R101,eClass[Class],0))</f>
        <v>2</v>
      </c>
      <c r="F101" s="20">
        <f>INDEX(eRarity[ATK Base],MATCH($U101,eRarity[Rarity Id],0))*$W101*INDEX(eClass[ATKTurn],MATCH($R101,eClass[Class],0))</f>
        <v>6</v>
      </c>
      <c r="G101" s="7">
        <f t="shared" si="16"/>
        <v>6</v>
      </c>
      <c r="H101" s="20">
        <v>5</v>
      </c>
      <c r="I101" s="7">
        <f t="shared" si="17"/>
        <v>5</v>
      </c>
      <c r="J101" s="7">
        <f>INDEX(eRarity[HP Base],MATCH($U101,eRarity[Rarity Id],0))*$W101*INDEX(eClass[HPTurn],MATCH($R101,eClass[Class],0))</f>
        <v>60</v>
      </c>
      <c r="K101" s="7">
        <f t="shared" si="18"/>
        <v>60</v>
      </c>
      <c r="L101" s="7">
        <f>INDEX(eRarity[Focus Priority],MATCH(U101,eRarity[Rarity Id],0))</f>
        <v>3</v>
      </c>
      <c r="M101" s="7" t="str">
        <f t="shared" si="11"/>
        <v>r2_Light_Archaeologist_e1</v>
      </c>
      <c r="N101" s="20">
        <f>INDEX(eDrop[Drop Hero Probability],MATCH($V101,eDrop[Base Rarity],0))</f>
        <v>10</v>
      </c>
      <c r="O101" s="7" t="str">
        <f>INDEX(EnemyFX[Enemy FX Asset ID],MATCH(Y101,EnemyFX[Affinity],0))</f>
        <v>FXBasicMonster-05-Light</v>
      </c>
      <c r="P101" s="7" t="s">
        <v>304</v>
      </c>
      <c r="R101" s="225" t="str">
        <f>INDEX(Family[eClass],MATCH(Enemies!T101,Family[Family],0))</f>
        <v>2T</v>
      </c>
      <c r="S101" s="7">
        <f>INDEX(EnemyFX[Quest Affinity ID],MATCH(Y101,EnemyFX[Affinity],0))</f>
        <v>4</v>
      </c>
      <c r="T101" s="200" t="s">
        <v>442</v>
      </c>
      <c r="U101" s="125">
        <f t="shared" si="15"/>
        <v>3</v>
      </c>
      <c r="V101" s="20">
        <f t="shared" si="12"/>
        <v>2</v>
      </c>
      <c r="W101" s="20">
        <v>1</v>
      </c>
      <c r="X101" s="20">
        <f>INDEX(REFHero[Size],MATCH(Enemies!B101,REFHero[Hero ID],0))</f>
        <v>1</v>
      </c>
      <c r="Y101" s="20" t="str">
        <f t="shared" si="13"/>
        <v>Light</v>
      </c>
    </row>
    <row r="102" spans="1:25">
      <c r="A102" s="20" t="str">
        <f t="shared" si="14"/>
        <v>2T_r2_Water_Brawler_e1</v>
      </c>
      <c r="B102" t="s">
        <v>515</v>
      </c>
      <c r="D102" s="20">
        <f>INDEX(eClass[Initial Turn],MATCH($R102,eClass[Class],0))</f>
        <v>2</v>
      </c>
      <c r="E102" s="20">
        <f>INDEX(eClass[ATKTurn],MATCH($R102,eClass[Class],0))</f>
        <v>2</v>
      </c>
      <c r="F102" s="20">
        <f>INDEX(eRarity[ATK Base],MATCH($U102,eRarity[Rarity Id],0))*$W102*INDEX(eClass[ATKTurn],MATCH($R102,eClass[Class],0))</f>
        <v>6</v>
      </c>
      <c r="G102" s="7">
        <f t="shared" si="16"/>
        <v>6</v>
      </c>
      <c r="H102" s="20">
        <v>5</v>
      </c>
      <c r="I102" s="7">
        <f t="shared" si="17"/>
        <v>5</v>
      </c>
      <c r="J102" s="7">
        <f>INDEX(eRarity[HP Base],MATCH($U102,eRarity[Rarity Id],0))*$W102*INDEX(eClass[HPTurn],MATCH($R102,eClass[Class],0))</f>
        <v>60</v>
      </c>
      <c r="K102" s="7">
        <f t="shared" si="18"/>
        <v>60</v>
      </c>
      <c r="L102" s="7">
        <f>INDEX(eRarity[Focus Priority],MATCH(U102,eRarity[Rarity Id],0))</f>
        <v>2</v>
      </c>
      <c r="M102" s="7" t="str">
        <f t="shared" si="11"/>
        <v>r2_Water_Brawler_e1</v>
      </c>
      <c r="N102" s="20">
        <f>INDEX(eDrop[Drop Hero Probability],MATCH($V102,eDrop[Base Rarity],0))</f>
        <v>10</v>
      </c>
      <c r="O102" s="7" t="str">
        <f>INDEX(EnemyFX[Enemy FX Asset ID],MATCH(Y102,EnemyFX[Affinity],0))</f>
        <v>FXBasicMonster-02-Water</v>
      </c>
      <c r="P102" s="7" t="s">
        <v>304</v>
      </c>
      <c r="R102" s="225" t="str">
        <f>INDEX(Family[eClass],MATCH(Enemies!T102,Family[Family],0))</f>
        <v>2T</v>
      </c>
      <c r="S102" s="7">
        <f>INDEX(EnemyFX[Quest Affinity ID],MATCH(Y102,EnemyFX[Affinity],0))</f>
        <v>3</v>
      </c>
      <c r="T102" s="200" t="s">
        <v>442</v>
      </c>
      <c r="U102" s="125">
        <f t="shared" si="15"/>
        <v>2</v>
      </c>
      <c r="V102" s="20">
        <f t="shared" si="12"/>
        <v>2</v>
      </c>
      <c r="W102" s="20">
        <v>1</v>
      </c>
      <c r="X102" s="20">
        <f>INDEX(REFHero[Size],MATCH(Enemies!B102,REFHero[Hero ID],0))</f>
        <v>1</v>
      </c>
      <c r="Y102" s="20" t="str">
        <f t="shared" si="13"/>
        <v>Water</v>
      </c>
    </row>
    <row r="103" spans="1:25">
      <c r="A103" s="20" t="str">
        <f t="shared" si="14"/>
        <v>2T_r2_Water_Brawler_e2</v>
      </c>
      <c r="B103" t="s">
        <v>810</v>
      </c>
      <c r="D103" s="20">
        <f>INDEX(eClass[Initial Turn],MATCH($R103,eClass[Class],0))</f>
        <v>2</v>
      </c>
      <c r="E103" s="20">
        <f>INDEX(eClass[ATKTurn],MATCH($R103,eClass[Class],0))</f>
        <v>2</v>
      </c>
      <c r="F103" s="20">
        <f>INDEX(eRarity[ATK Base],MATCH($U103,eRarity[Rarity Id],0))*$W103*INDEX(eClass[ATKTurn],MATCH($R103,eClass[Class],0))</f>
        <v>6</v>
      </c>
      <c r="G103" s="7">
        <f t="shared" si="16"/>
        <v>6</v>
      </c>
      <c r="H103" s="20">
        <v>5</v>
      </c>
      <c r="I103" s="7">
        <f t="shared" si="17"/>
        <v>5</v>
      </c>
      <c r="J103" s="7">
        <f>INDEX(eRarity[HP Base],MATCH($U103,eRarity[Rarity Id],0))*$W103*INDEX(eClass[HPTurn],MATCH($R103,eClass[Class],0))</f>
        <v>60</v>
      </c>
      <c r="K103" s="7">
        <f t="shared" si="18"/>
        <v>60</v>
      </c>
      <c r="L103" s="7">
        <f>INDEX(eRarity[Focus Priority],MATCH(U103,eRarity[Rarity Id],0))</f>
        <v>3</v>
      </c>
      <c r="M103" s="7" t="str">
        <f t="shared" si="11"/>
        <v>r2_Water_Brawler_e1</v>
      </c>
      <c r="N103" s="20">
        <f>INDEX(eDrop[Drop Hero Probability],MATCH($V103,eDrop[Base Rarity],0))</f>
        <v>10</v>
      </c>
      <c r="O103" s="7" t="str">
        <f>INDEX(EnemyFX[Enemy FX Asset ID],MATCH(Y103,EnemyFX[Affinity],0))</f>
        <v>FXBasicMonster-02-Water</v>
      </c>
      <c r="P103" s="7" t="s">
        <v>304</v>
      </c>
      <c r="R103" s="225" t="str">
        <f>INDEX(Family[eClass],MATCH(Enemies!T103,Family[Family],0))</f>
        <v>2T</v>
      </c>
      <c r="S103" s="7">
        <f>INDEX(EnemyFX[Quest Affinity ID],MATCH(Y103,EnemyFX[Affinity],0))</f>
        <v>3</v>
      </c>
      <c r="T103" s="200" t="s">
        <v>442</v>
      </c>
      <c r="U103" s="125">
        <f t="shared" si="15"/>
        <v>3</v>
      </c>
      <c r="V103" s="20">
        <f t="shared" si="12"/>
        <v>2</v>
      </c>
      <c r="W103" s="20">
        <v>1</v>
      </c>
      <c r="X103" s="20">
        <f>INDEX(REFHero[Size],MATCH(Enemies!B103,REFHero[Hero ID],0))</f>
        <v>1</v>
      </c>
      <c r="Y103" s="20" t="str">
        <f t="shared" si="13"/>
        <v>Water</v>
      </c>
    </row>
    <row r="104" spans="1:25">
      <c r="A104" s="20" t="str">
        <f t="shared" si="14"/>
        <v>4T_r3_Dark_WolfSpider_e1</v>
      </c>
      <c r="B104" t="s">
        <v>812</v>
      </c>
      <c r="D104" s="20">
        <f>INDEX(eClass[Initial Turn],MATCH($R104,eClass[Class],0))</f>
        <v>3</v>
      </c>
      <c r="E104" s="20">
        <f>INDEX(eClass[ATKTurn],MATCH($R104,eClass[Class],0))</f>
        <v>4</v>
      </c>
      <c r="F104" s="20">
        <f>INDEX(eRarity[ATK Base],MATCH($U104,eRarity[Rarity Id],0))*$W104*INDEX(eClass[ATKTurn],MATCH($R104,eClass[Class],0))</f>
        <v>12</v>
      </c>
      <c r="G104" s="7">
        <f t="shared" si="16"/>
        <v>12</v>
      </c>
      <c r="H104" s="20">
        <v>5</v>
      </c>
      <c r="I104" s="7">
        <f t="shared" si="17"/>
        <v>5</v>
      </c>
      <c r="J104" s="7">
        <f>INDEX(eRarity[HP Base],MATCH($U104,eRarity[Rarity Id],0))*$W104*INDEX(eClass[HPTurn],MATCH($R104,eClass[Class],0))</f>
        <v>100</v>
      </c>
      <c r="K104" s="7">
        <f t="shared" si="18"/>
        <v>100</v>
      </c>
      <c r="L104" s="7">
        <f>INDEX(eRarity[Focus Priority],MATCH(U104,eRarity[Rarity Id],0))</f>
        <v>3</v>
      </c>
      <c r="M104" s="7" t="str">
        <f t="shared" si="11"/>
        <v>r3_Dark_WolfSpider_e1</v>
      </c>
      <c r="N104" s="20">
        <f>INDEX(eDrop[Drop Hero Probability],MATCH($V104,eDrop[Base Rarity],0))</f>
        <v>5</v>
      </c>
      <c r="O104" s="7" t="str">
        <f>INDEX(EnemyFX[Enemy FX Asset ID],MATCH(Y104,EnemyFX[Affinity],0))</f>
        <v>FXBasicMonster-04-Dark</v>
      </c>
      <c r="P104" s="7" t="s">
        <v>304</v>
      </c>
      <c r="R104" s="225" t="str">
        <f>INDEX(Family[eClass],MATCH(Enemies!T104,Family[Family],0))</f>
        <v>4T</v>
      </c>
      <c r="S104" s="7">
        <f>INDEX(EnemyFX[Quest Affinity ID],MATCH(Y104,EnemyFX[Affinity],0))</f>
        <v>5</v>
      </c>
      <c r="T104" s="200" t="s">
        <v>443</v>
      </c>
      <c r="U104" s="125">
        <f t="shared" si="15"/>
        <v>3</v>
      </c>
      <c r="V104" s="20">
        <f t="shared" si="12"/>
        <v>3</v>
      </c>
      <c r="W104" s="20">
        <v>1</v>
      </c>
      <c r="X104" s="20">
        <f>INDEX(REFHero[Size],MATCH(Enemies!B104,REFHero[Hero ID],0))</f>
        <v>1</v>
      </c>
      <c r="Y104" s="20" t="str">
        <f t="shared" si="13"/>
        <v>Dark</v>
      </c>
    </row>
    <row r="105" spans="1:25">
      <c r="A105" s="20" t="str">
        <f t="shared" si="14"/>
        <v>4T_r3_Dark_WolfSpider_e2</v>
      </c>
      <c r="B105" t="s">
        <v>814</v>
      </c>
      <c r="D105" s="20">
        <f>INDEX(eClass[Initial Turn],MATCH($R105,eClass[Class],0))</f>
        <v>3</v>
      </c>
      <c r="E105" s="20">
        <f>INDEX(eClass[ATKTurn],MATCH($R105,eClass[Class],0))</f>
        <v>4</v>
      </c>
      <c r="F105" s="20">
        <f>INDEX(eRarity[ATK Base],MATCH($U105,eRarity[Rarity Id],0))*$W105*INDEX(eClass[ATKTurn],MATCH($R105,eClass[Class],0))</f>
        <v>12</v>
      </c>
      <c r="G105" s="7">
        <f t="shared" si="16"/>
        <v>12</v>
      </c>
      <c r="H105" s="20">
        <v>5</v>
      </c>
      <c r="I105" s="7">
        <f t="shared" si="17"/>
        <v>5</v>
      </c>
      <c r="J105" s="7">
        <f>INDEX(eRarity[HP Base],MATCH($U105,eRarity[Rarity Id],0))*$W105*INDEX(eClass[HPTurn],MATCH($R105,eClass[Class],0))</f>
        <v>100</v>
      </c>
      <c r="K105" s="7">
        <f t="shared" si="18"/>
        <v>100</v>
      </c>
      <c r="L105" s="7">
        <f>INDEX(eRarity[Focus Priority],MATCH(U105,eRarity[Rarity Id],0))</f>
        <v>4</v>
      </c>
      <c r="M105" s="7" t="str">
        <f t="shared" si="11"/>
        <v>r3_Dark_WolfSpider_e1</v>
      </c>
      <c r="N105" s="20">
        <f>INDEX(eDrop[Drop Hero Probability],MATCH($V105,eDrop[Base Rarity],0))</f>
        <v>5</v>
      </c>
      <c r="O105" s="7" t="str">
        <f>INDEX(EnemyFX[Enemy FX Asset ID],MATCH(Y105,EnemyFX[Affinity],0))</f>
        <v>FXBasicMonster-04-Dark</v>
      </c>
      <c r="P105" s="7" t="s">
        <v>304</v>
      </c>
      <c r="R105" s="225" t="str">
        <f>INDEX(Family[eClass],MATCH(Enemies!T105,Family[Family],0))</f>
        <v>4T</v>
      </c>
      <c r="S105" s="7">
        <f>INDEX(EnemyFX[Quest Affinity ID],MATCH(Y105,EnemyFX[Affinity],0))</f>
        <v>5</v>
      </c>
      <c r="T105" s="200" t="s">
        <v>443</v>
      </c>
      <c r="U105" s="125">
        <f t="shared" si="15"/>
        <v>4</v>
      </c>
      <c r="V105" s="20">
        <f t="shared" si="12"/>
        <v>3</v>
      </c>
      <c r="W105" s="20">
        <v>1</v>
      </c>
      <c r="X105" s="20">
        <f>INDEX(REFHero[Size],MATCH(Enemies!B105,REFHero[Hero ID],0))</f>
        <v>2</v>
      </c>
      <c r="Y105" s="20" t="str">
        <f t="shared" si="13"/>
        <v>Dark</v>
      </c>
    </row>
    <row r="106" spans="1:25">
      <c r="A106" s="20" t="str">
        <f t="shared" si="14"/>
        <v>4T_r3_Earth_Grizzly_e1</v>
      </c>
      <c r="B106" t="s">
        <v>817</v>
      </c>
      <c r="D106" s="20">
        <f>INDEX(eClass[Initial Turn],MATCH($R106,eClass[Class],0))</f>
        <v>3</v>
      </c>
      <c r="E106" s="20">
        <f>INDEX(eClass[ATKTurn],MATCH($R106,eClass[Class],0))</f>
        <v>4</v>
      </c>
      <c r="F106" s="20">
        <f>INDEX(eRarity[ATK Base],MATCH($U106,eRarity[Rarity Id],0))*$W106*INDEX(eClass[ATKTurn],MATCH($R106,eClass[Class],0))</f>
        <v>12</v>
      </c>
      <c r="G106" s="7">
        <f t="shared" si="16"/>
        <v>12</v>
      </c>
      <c r="H106" s="20">
        <v>5</v>
      </c>
      <c r="I106" s="7">
        <f t="shared" si="17"/>
        <v>5</v>
      </c>
      <c r="J106" s="7">
        <f>INDEX(eRarity[HP Base],MATCH($U106,eRarity[Rarity Id],0))*$W106*INDEX(eClass[HPTurn],MATCH($R106,eClass[Class],0))</f>
        <v>100</v>
      </c>
      <c r="K106" s="7">
        <f t="shared" si="18"/>
        <v>100</v>
      </c>
      <c r="L106" s="7">
        <f>INDEX(eRarity[Focus Priority],MATCH(U106,eRarity[Rarity Id],0))</f>
        <v>3</v>
      </c>
      <c r="M106" s="7" t="str">
        <f t="shared" si="11"/>
        <v>r3_Earth_Grizzly_e1</v>
      </c>
      <c r="N106" s="20">
        <f>INDEX(eDrop[Drop Hero Probability],MATCH($V106,eDrop[Base Rarity],0))</f>
        <v>5</v>
      </c>
      <c r="O106" s="7" t="str">
        <f>INDEX(EnemyFX[Enemy FX Asset ID],MATCH(Y106,EnemyFX[Affinity],0))</f>
        <v>FXBasicMonster-03-Earth</v>
      </c>
      <c r="P106" s="7" t="s">
        <v>304</v>
      </c>
      <c r="R106" s="225" t="str">
        <f>INDEX(Family[eClass],MATCH(Enemies!T106,Family[Family],0))</f>
        <v>4T</v>
      </c>
      <c r="S106" s="7">
        <f>INDEX(EnemyFX[Quest Affinity ID],MATCH(Y106,EnemyFX[Affinity],0))</f>
        <v>2</v>
      </c>
      <c r="T106" s="200" t="s">
        <v>443</v>
      </c>
      <c r="U106" s="125">
        <f t="shared" si="15"/>
        <v>3</v>
      </c>
      <c r="V106" s="20">
        <f t="shared" si="12"/>
        <v>3</v>
      </c>
      <c r="W106" s="20">
        <v>1</v>
      </c>
      <c r="X106" s="20">
        <f>INDEX(REFHero[Size],MATCH(Enemies!B106,REFHero[Hero ID],0))</f>
        <v>1</v>
      </c>
      <c r="Y106" s="20" t="str">
        <f t="shared" si="13"/>
        <v>Earth</v>
      </c>
    </row>
    <row r="107" spans="1:25">
      <c r="A107" s="20" t="str">
        <f t="shared" si="14"/>
        <v>4T_r3_Earth_Grizzly_e2</v>
      </c>
      <c r="B107" t="s">
        <v>819</v>
      </c>
      <c r="D107" s="20">
        <f>INDEX(eClass[Initial Turn],MATCH($R107,eClass[Class],0))</f>
        <v>3</v>
      </c>
      <c r="E107" s="20">
        <f>INDEX(eClass[ATKTurn],MATCH($R107,eClass[Class],0))</f>
        <v>4</v>
      </c>
      <c r="F107" s="20">
        <f>INDEX(eRarity[ATK Base],MATCH($U107,eRarity[Rarity Id],0))*$W107*INDEX(eClass[ATKTurn],MATCH($R107,eClass[Class],0))</f>
        <v>12</v>
      </c>
      <c r="G107" s="7">
        <f t="shared" si="16"/>
        <v>12</v>
      </c>
      <c r="H107" s="20">
        <v>5</v>
      </c>
      <c r="I107" s="7">
        <f t="shared" si="17"/>
        <v>5</v>
      </c>
      <c r="J107" s="7">
        <f>INDEX(eRarity[HP Base],MATCH($U107,eRarity[Rarity Id],0))*$W107*INDEX(eClass[HPTurn],MATCH($R107,eClass[Class],0))</f>
        <v>100</v>
      </c>
      <c r="K107" s="7">
        <f t="shared" si="18"/>
        <v>100</v>
      </c>
      <c r="L107" s="7">
        <f>INDEX(eRarity[Focus Priority],MATCH(U107,eRarity[Rarity Id],0))</f>
        <v>4</v>
      </c>
      <c r="M107" s="7" t="str">
        <f t="shared" si="11"/>
        <v>r3_Earth_Grizzly_e1</v>
      </c>
      <c r="N107" s="20">
        <f>INDEX(eDrop[Drop Hero Probability],MATCH($V107,eDrop[Base Rarity],0))</f>
        <v>5</v>
      </c>
      <c r="O107" s="7" t="str">
        <f>INDEX(EnemyFX[Enemy FX Asset ID],MATCH(Y107,EnemyFX[Affinity],0))</f>
        <v>FXBasicMonster-03-Earth</v>
      </c>
      <c r="P107" s="7" t="s">
        <v>304</v>
      </c>
      <c r="R107" s="225" t="str">
        <f>INDEX(Family[eClass],MATCH(Enemies!T107,Family[Family],0))</f>
        <v>4T</v>
      </c>
      <c r="S107" s="7">
        <f>INDEX(EnemyFX[Quest Affinity ID],MATCH(Y107,EnemyFX[Affinity],0))</f>
        <v>2</v>
      </c>
      <c r="T107" s="200" t="s">
        <v>443</v>
      </c>
      <c r="U107" s="125">
        <f t="shared" si="15"/>
        <v>4</v>
      </c>
      <c r="V107" s="20">
        <f t="shared" si="12"/>
        <v>3</v>
      </c>
      <c r="W107" s="20">
        <v>1</v>
      </c>
      <c r="X107" s="20">
        <f>INDEX(REFHero[Size],MATCH(Enemies!B107,REFHero[Hero ID],0))</f>
        <v>2</v>
      </c>
      <c r="Y107" s="20" t="str">
        <f t="shared" si="13"/>
        <v>Earth</v>
      </c>
    </row>
    <row r="108" spans="1:25">
      <c r="A108" s="20" t="str">
        <f t="shared" si="14"/>
        <v>4T_r3_Fire_Varg_e1</v>
      </c>
      <c r="B108" t="s">
        <v>822</v>
      </c>
      <c r="D108" s="20">
        <f>INDEX(eClass[Initial Turn],MATCH($R108,eClass[Class],0))</f>
        <v>3</v>
      </c>
      <c r="E108" s="20">
        <f>INDEX(eClass[ATKTurn],MATCH($R108,eClass[Class],0))</f>
        <v>4</v>
      </c>
      <c r="F108" s="20">
        <f>INDEX(eRarity[ATK Base],MATCH($U108,eRarity[Rarity Id],0))*$W108*INDEX(eClass[ATKTurn],MATCH($R108,eClass[Class],0))</f>
        <v>12</v>
      </c>
      <c r="G108" s="7">
        <f t="shared" si="16"/>
        <v>12</v>
      </c>
      <c r="H108" s="20">
        <v>5</v>
      </c>
      <c r="I108" s="7">
        <f t="shared" si="17"/>
        <v>5</v>
      </c>
      <c r="J108" s="7">
        <f>INDEX(eRarity[HP Base],MATCH($U108,eRarity[Rarity Id],0))*$W108*INDEX(eClass[HPTurn],MATCH($R108,eClass[Class],0))</f>
        <v>100</v>
      </c>
      <c r="K108" s="7">
        <f t="shared" si="18"/>
        <v>100</v>
      </c>
      <c r="L108" s="7">
        <f>INDEX(eRarity[Focus Priority],MATCH(U108,eRarity[Rarity Id],0))</f>
        <v>3</v>
      </c>
      <c r="M108" s="7" t="str">
        <f t="shared" si="11"/>
        <v>r3_Fire_Varg_e1</v>
      </c>
      <c r="N108" s="20">
        <f>INDEX(eDrop[Drop Hero Probability],MATCH($V108,eDrop[Base Rarity],0))</f>
        <v>5</v>
      </c>
      <c r="O108" s="7" t="str">
        <f>INDEX(EnemyFX[Enemy FX Asset ID],MATCH(Y108,EnemyFX[Affinity],0))</f>
        <v>FXBasicMonster-01-Fire</v>
      </c>
      <c r="P108" s="7" t="s">
        <v>304</v>
      </c>
      <c r="R108" s="225" t="str">
        <f>INDEX(Family[eClass],MATCH(Enemies!T108,Family[Family],0))</f>
        <v>4T</v>
      </c>
      <c r="S108" s="7">
        <f>INDEX(EnemyFX[Quest Affinity ID],MATCH(Y108,EnemyFX[Affinity],0))</f>
        <v>1</v>
      </c>
      <c r="T108" s="200" t="s">
        <v>443</v>
      </c>
      <c r="U108" s="125">
        <f t="shared" si="15"/>
        <v>3</v>
      </c>
      <c r="V108" s="20">
        <f t="shared" si="12"/>
        <v>3</v>
      </c>
      <c r="W108" s="20">
        <v>1</v>
      </c>
      <c r="X108" s="20">
        <f>INDEX(REFHero[Size],MATCH(Enemies!B108,REFHero[Hero ID],0))</f>
        <v>1</v>
      </c>
      <c r="Y108" s="20" t="str">
        <f t="shared" si="13"/>
        <v>Fire</v>
      </c>
    </row>
    <row r="109" spans="1:25">
      <c r="A109" s="20" t="str">
        <f t="shared" si="14"/>
        <v>4T_r3_Fire_Varg_e2</v>
      </c>
      <c r="B109" t="s">
        <v>824</v>
      </c>
      <c r="D109" s="20">
        <f>INDEX(eClass[Initial Turn],MATCH($R109,eClass[Class],0))</f>
        <v>3</v>
      </c>
      <c r="E109" s="20">
        <f>INDEX(eClass[ATKTurn],MATCH($R109,eClass[Class],0))</f>
        <v>4</v>
      </c>
      <c r="F109" s="20">
        <f>INDEX(eRarity[ATK Base],MATCH($U109,eRarity[Rarity Id],0))*$W109*INDEX(eClass[ATKTurn],MATCH($R109,eClass[Class],0))</f>
        <v>12</v>
      </c>
      <c r="G109" s="7">
        <f t="shared" si="16"/>
        <v>12</v>
      </c>
      <c r="H109" s="20">
        <v>5</v>
      </c>
      <c r="I109" s="7">
        <f t="shared" si="17"/>
        <v>5</v>
      </c>
      <c r="J109" s="7">
        <f>INDEX(eRarity[HP Base],MATCH($U109,eRarity[Rarity Id],0))*$W109*INDEX(eClass[HPTurn],MATCH($R109,eClass[Class],0))</f>
        <v>100</v>
      </c>
      <c r="K109" s="7">
        <f t="shared" si="18"/>
        <v>100</v>
      </c>
      <c r="L109" s="7">
        <f>INDEX(eRarity[Focus Priority],MATCH(U109,eRarity[Rarity Id],0))</f>
        <v>4</v>
      </c>
      <c r="M109" s="7" t="str">
        <f t="shared" si="11"/>
        <v>r3_Fire_Varg_e1</v>
      </c>
      <c r="N109" s="20">
        <f>INDEX(eDrop[Drop Hero Probability],MATCH($V109,eDrop[Base Rarity],0))</f>
        <v>5</v>
      </c>
      <c r="O109" s="7" t="str">
        <f>INDEX(EnemyFX[Enemy FX Asset ID],MATCH(Y109,EnemyFX[Affinity],0))</f>
        <v>FXBasicMonster-01-Fire</v>
      </c>
      <c r="P109" s="7" t="s">
        <v>304</v>
      </c>
      <c r="R109" s="225" t="str">
        <f>INDEX(Family[eClass],MATCH(Enemies!T109,Family[Family],0))</f>
        <v>4T</v>
      </c>
      <c r="S109" s="7">
        <f>INDEX(EnemyFX[Quest Affinity ID],MATCH(Y109,EnemyFX[Affinity],0))</f>
        <v>1</v>
      </c>
      <c r="T109" s="200" t="s">
        <v>443</v>
      </c>
      <c r="U109" s="125">
        <f t="shared" si="15"/>
        <v>4</v>
      </c>
      <c r="V109" s="20">
        <f t="shared" si="12"/>
        <v>3</v>
      </c>
      <c r="W109" s="20">
        <v>1</v>
      </c>
      <c r="X109" s="20">
        <f>INDEX(REFHero[Size],MATCH(Enemies!B109,REFHero[Hero ID],0))</f>
        <v>1</v>
      </c>
      <c r="Y109" s="20" t="str">
        <f t="shared" si="13"/>
        <v>Fire</v>
      </c>
    </row>
    <row r="110" spans="1:25">
      <c r="A110" s="20" t="str">
        <f t="shared" si="14"/>
        <v>4T_r3_Light_Griffin_e1</v>
      </c>
      <c r="B110" t="s">
        <v>828</v>
      </c>
      <c r="D110" s="20">
        <f>INDEX(eClass[Initial Turn],MATCH($R110,eClass[Class],0))</f>
        <v>3</v>
      </c>
      <c r="E110" s="20">
        <f>INDEX(eClass[ATKTurn],MATCH($R110,eClass[Class],0))</f>
        <v>4</v>
      </c>
      <c r="F110" s="20">
        <f>INDEX(eRarity[ATK Base],MATCH($U110,eRarity[Rarity Id],0))*$W110*INDEX(eClass[ATKTurn],MATCH($R110,eClass[Class],0))</f>
        <v>12</v>
      </c>
      <c r="G110" s="7">
        <f t="shared" si="16"/>
        <v>12</v>
      </c>
      <c r="H110" s="20">
        <v>5</v>
      </c>
      <c r="I110" s="7">
        <f t="shared" si="17"/>
        <v>5</v>
      </c>
      <c r="J110" s="7">
        <f>INDEX(eRarity[HP Base],MATCH($U110,eRarity[Rarity Id],0))*$W110*INDEX(eClass[HPTurn],MATCH($R110,eClass[Class],0))</f>
        <v>100</v>
      </c>
      <c r="K110" s="7">
        <f t="shared" si="18"/>
        <v>100</v>
      </c>
      <c r="L110" s="7">
        <f>INDEX(eRarity[Focus Priority],MATCH(U110,eRarity[Rarity Id],0))</f>
        <v>3</v>
      </c>
      <c r="M110" s="7" t="str">
        <f t="shared" si="11"/>
        <v>r3_Light_Griffin_e1</v>
      </c>
      <c r="N110" s="20">
        <f>INDEX(eDrop[Drop Hero Probability],MATCH($V110,eDrop[Base Rarity],0))</f>
        <v>5</v>
      </c>
      <c r="O110" s="7" t="str">
        <f>INDEX(EnemyFX[Enemy FX Asset ID],MATCH(Y110,EnemyFX[Affinity],0))</f>
        <v>FXBasicMonster-05-Light</v>
      </c>
      <c r="P110" s="7" t="s">
        <v>304</v>
      </c>
      <c r="R110" s="225" t="str">
        <f>INDEX(Family[eClass],MATCH(Enemies!T110,Family[Family],0))</f>
        <v>4T</v>
      </c>
      <c r="S110" s="7">
        <f>INDEX(EnemyFX[Quest Affinity ID],MATCH(Y110,EnemyFX[Affinity],0))</f>
        <v>4</v>
      </c>
      <c r="T110" s="200" t="s">
        <v>443</v>
      </c>
      <c r="U110" s="125">
        <f t="shared" si="15"/>
        <v>3</v>
      </c>
      <c r="V110" s="20">
        <f t="shared" si="12"/>
        <v>3</v>
      </c>
      <c r="W110" s="20">
        <v>1</v>
      </c>
      <c r="X110" s="20">
        <f>INDEX(REFHero[Size],MATCH(Enemies!B110,REFHero[Hero ID],0))</f>
        <v>2</v>
      </c>
      <c r="Y110" s="20" t="str">
        <f t="shared" si="13"/>
        <v>Light</v>
      </c>
    </row>
    <row r="111" spans="1:25">
      <c r="A111" s="20" t="str">
        <f t="shared" si="14"/>
        <v>4T_r3_Light_Griffin_e2</v>
      </c>
      <c r="B111" t="s">
        <v>830</v>
      </c>
      <c r="D111" s="20">
        <f>INDEX(eClass[Initial Turn],MATCH($R111,eClass[Class],0))</f>
        <v>3</v>
      </c>
      <c r="E111" s="20">
        <f>INDEX(eClass[ATKTurn],MATCH($R111,eClass[Class],0))</f>
        <v>4</v>
      </c>
      <c r="F111" s="20">
        <f>INDEX(eRarity[ATK Base],MATCH($U111,eRarity[Rarity Id],0))*$W111*INDEX(eClass[ATKTurn],MATCH($R111,eClass[Class],0))</f>
        <v>12</v>
      </c>
      <c r="G111" s="7">
        <f t="shared" si="16"/>
        <v>12</v>
      </c>
      <c r="H111" s="20">
        <v>5</v>
      </c>
      <c r="I111" s="7">
        <f t="shared" si="17"/>
        <v>5</v>
      </c>
      <c r="J111" s="7">
        <f>INDEX(eRarity[HP Base],MATCH($U111,eRarity[Rarity Id],0))*$W111*INDEX(eClass[HPTurn],MATCH($R111,eClass[Class],0))</f>
        <v>100</v>
      </c>
      <c r="K111" s="7">
        <f t="shared" si="18"/>
        <v>100</v>
      </c>
      <c r="L111" s="7">
        <f>INDEX(eRarity[Focus Priority],MATCH(U111,eRarity[Rarity Id],0))</f>
        <v>4</v>
      </c>
      <c r="M111" s="7" t="str">
        <f t="shared" si="11"/>
        <v>r3_Light_Griffin_e1</v>
      </c>
      <c r="N111" s="20">
        <f>INDEX(eDrop[Drop Hero Probability],MATCH($V111,eDrop[Base Rarity],0))</f>
        <v>5</v>
      </c>
      <c r="O111" s="7" t="str">
        <f>INDEX(EnemyFX[Enemy FX Asset ID],MATCH(Y111,EnemyFX[Affinity],0))</f>
        <v>FXBasicMonster-05-Light</v>
      </c>
      <c r="P111" s="7" t="s">
        <v>304</v>
      </c>
      <c r="R111" s="225" t="str">
        <f>INDEX(Family[eClass],MATCH(Enemies!T111,Family[Family],0))</f>
        <v>4T</v>
      </c>
      <c r="S111" s="7">
        <f>INDEX(EnemyFX[Quest Affinity ID],MATCH(Y111,EnemyFX[Affinity],0))</f>
        <v>4</v>
      </c>
      <c r="T111" s="200" t="s">
        <v>443</v>
      </c>
      <c r="U111" s="125">
        <f t="shared" si="15"/>
        <v>4</v>
      </c>
      <c r="V111" s="20">
        <f t="shared" si="12"/>
        <v>3</v>
      </c>
      <c r="W111" s="20">
        <v>1</v>
      </c>
      <c r="X111" s="20">
        <f>INDEX(REFHero[Size],MATCH(Enemies!B111,REFHero[Hero ID],0))</f>
        <v>2</v>
      </c>
      <c r="Y111" s="20" t="str">
        <f t="shared" si="13"/>
        <v>Light</v>
      </c>
    </row>
    <row r="112" spans="1:25">
      <c r="A112" s="20" t="str">
        <f t="shared" si="14"/>
        <v>4T_r3_Water_Siren_e1</v>
      </c>
      <c r="B112" t="s">
        <v>833</v>
      </c>
      <c r="D112" s="20">
        <f>INDEX(eClass[Initial Turn],MATCH($R112,eClass[Class],0))</f>
        <v>3</v>
      </c>
      <c r="E112" s="20">
        <f>INDEX(eClass[ATKTurn],MATCH($R112,eClass[Class],0))</f>
        <v>4</v>
      </c>
      <c r="F112" s="20">
        <f>INDEX(eRarity[ATK Base],MATCH($U112,eRarity[Rarity Id],0))*$W112*INDEX(eClass[ATKTurn],MATCH($R112,eClass[Class],0))</f>
        <v>12</v>
      </c>
      <c r="G112" s="7">
        <f t="shared" si="16"/>
        <v>12</v>
      </c>
      <c r="H112" s="20">
        <v>5</v>
      </c>
      <c r="I112" s="7">
        <f t="shared" si="17"/>
        <v>5</v>
      </c>
      <c r="J112" s="7">
        <f>INDEX(eRarity[HP Base],MATCH($U112,eRarity[Rarity Id],0))*$W112*INDEX(eClass[HPTurn],MATCH($R112,eClass[Class],0))</f>
        <v>100</v>
      </c>
      <c r="K112" s="7">
        <f t="shared" si="18"/>
        <v>100</v>
      </c>
      <c r="L112" s="7">
        <f>INDEX(eRarity[Focus Priority],MATCH(U112,eRarity[Rarity Id],0))</f>
        <v>3</v>
      </c>
      <c r="M112" s="7" t="str">
        <f t="shared" si="11"/>
        <v>r3_Water_Siren_e1</v>
      </c>
      <c r="N112" s="20">
        <f>INDEX(eDrop[Drop Hero Probability],MATCH($V112,eDrop[Base Rarity],0))</f>
        <v>5</v>
      </c>
      <c r="O112" s="7" t="str">
        <f>INDEX(EnemyFX[Enemy FX Asset ID],MATCH(Y112,EnemyFX[Affinity],0))</f>
        <v>FXBasicMonster-02-Water</v>
      </c>
      <c r="P112" s="7" t="s">
        <v>304</v>
      </c>
      <c r="R112" s="225" t="str">
        <f>INDEX(Family[eClass],MATCH(Enemies!T112,Family[Family],0))</f>
        <v>4T</v>
      </c>
      <c r="S112" s="7">
        <f>INDEX(EnemyFX[Quest Affinity ID],MATCH(Y112,EnemyFX[Affinity],0))</f>
        <v>3</v>
      </c>
      <c r="T112" s="200" t="s">
        <v>443</v>
      </c>
      <c r="U112" s="125">
        <f t="shared" si="15"/>
        <v>3</v>
      </c>
      <c r="V112" s="20">
        <f t="shared" si="12"/>
        <v>3</v>
      </c>
      <c r="W112" s="20">
        <v>1</v>
      </c>
      <c r="X112" s="20">
        <f>INDEX(REFHero[Size],MATCH(Enemies!B112,REFHero[Hero ID],0))</f>
        <v>1</v>
      </c>
      <c r="Y112" s="20" t="str">
        <f t="shared" si="13"/>
        <v>Water</v>
      </c>
    </row>
    <row r="113" spans="1:25">
      <c r="A113" s="20" t="str">
        <f t="shared" si="14"/>
        <v>4T_r3_Water_Siren_e2</v>
      </c>
      <c r="B113" t="s">
        <v>835</v>
      </c>
      <c r="D113" s="20">
        <f>INDEX(eClass[Initial Turn],MATCH($R113,eClass[Class],0))</f>
        <v>3</v>
      </c>
      <c r="E113" s="20">
        <f>INDEX(eClass[ATKTurn],MATCH($R113,eClass[Class],0))</f>
        <v>4</v>
      </c>
      <c r="F113" s="20">
        <f>INDEX(eRarity[ATK Base],MATCH($U113,eRarity[Rarity Id],0))*$W113*INDEX(eClass[ATKTurn],MATCH($R113,eClass[Class],0))</f>
        <v>12</v>
      </c>
      <c r="G113" s="7">
        <f t="shared" si="16"/>
        <v>12</v>
      </c>
      <c r="H113" s="20">
        <v>5</v>
      </c>
      <c r="I113" s="7">
        <f t="shared" si="17"/>
        <v>5</v>
      </c>
      <c r="J113" s="7">
        <f>INDEX(eRarity[HP Base],MATCH($U113,eRarity[Rarity Id],0))*$W113*INDEX(eClass[HPTurn],MATCH($R113,eClass[Class],0))</f>
        <v>100</v>
      </c>
      <c r="K113" s="7">
        <f t="shared" si="18"/>
        <v>100</v>
      </c>
      <c r="L113" s="7">
        <f>INDEX(eRarity[Focus Priority],MATCH(U113,eRarity[Rarity Id],0))</f>
        <v>4</v>
      </c>
      <c r="M113" s="7" t="str">
        <f t="shared" si="11"/>
        <v>r3_Water_Siren_e1</v>
      </c>
      <c r="N113" s="20">
        <f>INDEX(eDrop[Drop Hero Probability],MATCH($V113,eDrop[Base Rarity],0))</f>
        <v>5</v>
      </c>
      <c r="O113" s="7" t="str">
        <f>INDEX(EnemyFX[Enemy FX Asset ID],MATCH(Y113,EnemyFX[Affinity],0))</f>
        <v>FXBasicMonster-02-Water</v>
      </c>
      <c r="P113" s="7" t="s">
        <v>304</v>
      </c>
      <c r="R113" s="225" t="str">
        <f>INDEX(Family[eClass],MATCH(Enemies!T113,Family[Family],0))</f>
        <v>4T</v>
      </c>
      <c r="S113" s="7">
        <f>INDEX(EnemyFX[Quest Affinity ID],MATCH(Y113,EnemyFX[Affinity],0))</f>
        <v>3</v>
      </c>
      <c r="T113" s="200" t="s">
        <v>443</v>
      </c>
      <c r="U113" s="125">
        <f t="shared" si="15"/>
        <v>4</v>
      </c>
      <c r="V113" s="20">
        <f t="shared" si="12"/>
        <v>3</v>
      </c>
      <c r="W113" s="20">
        <v>1</v>
      </c>
      <c r="X113" s="20">
        <f>INDEX(REFHero[Size],MATCH(Enemies!B113,REFHero[Hero ID],0))</f>
        <v>1</v>
      </c>
      <c r="Y113" s="20" t="str">
        <f t="shared" si="13"/>
        <v>Water</v>
      </c>
    </row>
    <row r="114" spans="1:25">
      <c r="A114" s="20" t="str">
        <f t="shared" si="14"/>
        <v>3T_r3_Dark_Dragon_e1</v>
      </c>
      <c r="B114" t="s">
        <v>838</v>
      </c>
      <c r="D114" s="20">
        <f>INDEX(eClass[Initial Turn],MATCH($R114,eClass[Class],0))</f>
        <v>2</v>
      </c>
      <c r="E114" s="20">
        <f>INDEX(eClass[ATKTurn],MATCH($R114,eClass[Class],0))</f>
        <v>3</v>
      </c>
      <c r="F114" s="20">
        <f>INDEX(eRarity[ATK Base],MATCH($U114,eRarity[Rarity Id],0))*$W114*INDEX(eClass[ATKTurn],MATCH($R114,eClass[Class],0))</f>
        <v>9</v>
      </c>
      <c r="G114" s="7">
        <f t="shared" si="16"/>
        <v>9</v>
      </c>
      <c r="H114" s="20">
        <v>5</v>
      </c>
      <c r="I114" s="7">
        <f t="shared" si="17"/>
        <v>5</v>
      </c>
      <c r="J114" s="7">
        <f>INDEX(eRarity[HP Base],MATCH($U114,eRarity[Rarity Id],0))*$W114*INDEX(eClass[HPTurn],MATCH($R114,eClass[Class],0))</f>
        <v>80</v>
      </c>
      <c r="K114" s="7">
        <f t="shared" si="18"/>
        <v>80</v>
      </c>
      <c r="L114" s="7">
        <f>INDEX(eRarity[Focus Priority],MATCH(U114,eRarity[Rarity Id],0))</f>
        <v>3</v>
      </c>
      <c r="M114" s="7" t="str">
        <f t="shared" si="11"/>
        <v>r3_Dark_Dragon_e1</v>
      </c>
      <c r="N114" s="20">
        <f>INDEX(eDrop[Drop Hero Probability],MATCH($V114,eDrop[Base Rarity],0))</f>
        <v>5</v>
      </c>
      <c r="O114" s="7" t="str">
        <f>INDEX(EnemyFX[Enemy FX Asset ID],MATCH(Y114,EnemyFX[Affinity],0))</f>
        <v>FXBasicMonster-04-Dark</v>
      </c>
      <c r="P114" s="7" t="s">
        <v>304</v>
      </c>
      <c r="R114" s="225" t="str">
        <f>INDEX(Family[eClass],MATCH(Enemies!T114,Family[Family],0))</f>
        <v>3T</v>
      </c>
      <c r="S114" s="7">
        <f>INDEX(EnemyFX[Quest Affinity ID],MATCH(Y114,EnemyFX[Affinity],0))</f>
        <v>5</v>
      </c>
      <c r="T114" s="200" t="s">
        <v>444</v>
      </c>
      <c r="U114" s="125">
        <f t="shared" si="15"/>
        <v>3</v>
      </c>
      <c r="V114" s="20">
        <f t="shared" si="12"/>
        <v>3</v>
      </c>
      <c r="W114" s="20">
        <v>1</v>
      </c>
      <c r="X114" s="20">
        <f>INDEX(REFHero[Size],MATCH(Enemies!B114,REFHero[Hero ID],0))</f>
        <v>1</v>
      </c>
      <c r="Y114" s="20" t="str">
        <f t="shared" si="13"/>
        <v>Dark</v>
      </c>
    </row>
    <row r="115" spans="1:25">
      <c r="A115" s="20" t="str">
        <f t="shared" si="14"/>
        <v>3T_r3_Dark_Dragon_e2</v>
      </c>
      <c r="B115" t="s">
        <v>839</v>
      </c>
      <c r="D115" s="20">
        <f>INDEX(eClass[Initial Turn],MATCH($R115,eClass[Class],0))</f>
        <v>2</v>
      </c>
      <c r="E115" s="20">
        <f>INDEX(eClass[ATKTurn],MATCH($R115,eClass[Class],0))</f>
        <v>3</v>
      </c>
      <c r="F115" s="20">
        <f>INDEX(eRarity[ATK Base],MATCH($U115,eRarity[Rarity Id],0))*$W115*INDEX(eClass[ATKTurn],MATCH($R115,eClass[Class],0))</f>
        <v>9</v>
      </c>
      <c r="G115" s="7">
        <f t="shared" si="16"/>
        <v>9</v>
      </c>
      <c r="H115" s="20">
        <v>5</v>
      </c>
      <c r="I115" s="7">
        <f t="shared" si="17"/>
        <v>5</v>
      </c>
      <c r="J115" s="7">
        <f>INDEX(eRarity[HP Base],MATCH($U115,eRarity[Rarity Id],0))*$W115*INDEX(eClass[HPTurn],MATCH($R115,eClass[Class],0))</f>
        <v>80</v>
      </c>
      <c r="K115" s="7">
        <f t="shared" si="18"/>
        <v>80</v>
      </c>
      <c r="L115" s="7">
        <f>INDEX(eRarity[Focus Priority],MATCH(U115,eRarity[Rarity Id],0))</f>
        <v>4</v>
      </c>
      <c r="M115" s="7" t="str">
        <f t="shared" si="11"/>
        <v>r3_Dark_Dragon_e1</v>
      </c>
      <c r="N115" s="20">
        <f>INDEX(eDrop[Drop Hero Probability],MATCH($V115,eDrop[Base Rarity],0))</f>
        <v>5</v>
      </c>
      <c r="O115" s="7" t="str">
        <f>INDEX(EnemyFX[Enemy FX Asset ID],MATCH(Y115,EnemyFX[Affinity],0))</f>
        <v>FXBasicMonster-04-Dark</v>
      </c>
      <c r="P115" s="7" t="s">
        <v>304</v>
      </c>
      <c r="R115" s="225" t="str">
        <f>INDEX(Family[eClass],MATCH(Enemies!T115,Family[Family],0))</f>
        <v>3T</v>
      </c>
      <c r="S115" s="7">
        <f>INDEX(EnemyFX[Quest Affinity ID],MATCH(Y115,EnemyFX[Affinity],0))</f>
        <v>5</v>
      </c>
      <c r="T115" s="200" t="s">
        <v>444</v>
      </c>
      <c r="U115" s="125">
        <f t="shared" si="15"/>
        <v>4</v>
      </c>
      <c r="V115" s="20">
        <f t="shared" si="12"/>
        <v>3</v>
      </c>
      <c r="W115" s="20">
        <v>1</v>
      </c>
      <c r="X115" s="20">
        <f>INDEX(REFHero[Size],MATCH(Enemies!B115,REFHero[Hero ID],0))</f>
        <v>2</v>
      </c>
      <c r="Y115" s="20" t="str">
        <f t="shared" si="13"/>
        <v>Dark</v>
      </c>
    </row>
    <row r="116" spans="1:25">
      <c r="A116" s="20" t="str">
        <f t="shared" si="14"/>
        <v>3T_r3_Dark_Dragon_e3</v>
      </c>
      <c r="B116" t="s">
        <v>840</v>
      </c>
      <c r="D116" s="20">
        <f>INDEX(eClass[Initial Turn],MATCH($R116,eClass[Class],0))</f>
        <v>2</v>
      </c>
      <c r="E116" s="20">
        <f>INDEX(eClass[ATKTurn],MATCH($R116,eClass[Class],0))</f>
        <v>3</v>
      </c>
      <c r="F116" s="20">
        <f>INDEX(eRarity[ATK Base],MATCH($U116,eRarity[Rarity Id],0))*$W116*INDEX(eClass[ATKTurn],MATCH($R116,eClass[Class],0))</f>
        <v>9</v>
      </c>
      <c r="G116" s="7">
        <f t="shared" si="16"/>
        <v>9</v>
      </c>
      <c r="H116" s="20">
        <v>5</v>
      </c>
      <c r="I116" s="7">
        <f t="shared" si="17"/>
        <v>5</v>
      </c>
      <c r="J116" s="7">
        <f>INDEX(eRarity[HP Base],MATCH($U116,eRarity[Rarity Id],0))*$W116*INDEX(eClass[HPTurn],MATCH($R116,eClass[Class],0))</f>
        <v>80</v>
      </c>
      <c r="K116" s="7">
        <f t="shared" si="18"/>
        <v>80</v>
      </c>
      <c r="L116" s="7">
        <f>INDEX(eRarity[Focus Priority],MATCH(U116,eRarity[Rarity Id],0))</f>
        <v>5</v>
      </c>
      <c r="M116" s="7" t="str">
        <f t="shared" si="11"/>
        <v>r3_Dark_Dragon_e1</v>
      </c>
      <c r="N116" s="20">
        <f>INDEX(eDrop[Drop Hero Probability],MATCH($V116,eDrop[Base Rarity],0))</f>
        <v>5</v>
      </c>
      <c r="O116" s="7" t="str">
        <f>INDEX(EnemyFX[Enemy FX Asset ID],MATCH(Y116,EnemyFX[Affinity],0))</f>
        <v>FXBasicMonster-04-Dark</v>
      </c>
      <c r="P116" s="7" t="s">
        <v>304</v>
      </c>
      <c r="R116" s="225" t="str">
        <f>INDEX(Family[eClass],MATCH(Enemies!T116,Family[Family],0))</f>
        <v>3T</v>
      </c>
      <c r="S116" s="7">
        <f>INDEX(EnemyFX[Quest Affinity ID],MATCH(Y116,EnemyFX[Affinity],0))</f>
        <v>5</v>
      </c>
      <c r="T116" s="200" t="s">
        <v>444</v>
      </c>
      <c r="U116" s="125">
        <f t="shared" si="15"/>
        <v>5</v>
      </c>
      <c r="V116" s="20">
        <f t="shared" si="12"/>
        <v>3</v>
      </c>
      <c r="W116" s="20">
        <v>1</v>
      </c>
      <c r="X116" s="20">
        <f>INDEX(REFHero[Size],MATCH(Enemies!B116,REFHero[Hero ID],0))</f>
        <v>3</v>
      </c>
      <c r="Y116" s="20" t="str">
        <f t="shared" si="13"/>
        <v>Dark</v>
      </c>
    </row>
    <row r="117" spans="1:25">
      <c r="A117" s="20" t="str">
        <f t="shared" si="14"/>
        <v>3T_r3_Dark_Dragon_e4</v>
      </c>
      <c r="B117" t="s">
        <v>841</v>
      </c>
      <c r="D117" s="20">
        <f>INDEX(eClass[Initial Turn],MATCH($R117,eClass[Class],0))</f>
        <v>2</v>
      </c>
      <c r="E117" s="20">
        <f>INDEX(eClass[ATKTurn],MATCH($R117,eClass[Class],0))</f>
        <v>3</v>
      </c>
      <c r="F117" s="20">
        <f>INDEX(eRarity[ATK Base],MATCH($U117,eRarity[Rarity Id],0))*$W117*INDEX(eClass[ATKTurn],MATCH($R117,eClass[Class],0))</f>
        <v>9</v>
      </c>
      <c r="G117" s="7">
        <f t="shared" si="16"/>
        <v>9</v>
      </c>
      <c r="H117" s="20">
        <v>5</v>
      </c>
      <c r="I117" s="7">
        <f t="shared" si="17"/>
        <v>5</v>
      </c>
      <c r="J117" s="7">
        <f>INDEX(eRarity[HP Base],MATCH($U117,eRarity[Rarity Id],0))*$W117*INDEX(eClass[HPTurn],MATCH($R117,eClass[Class],0))</f>
        <v>80</v>
      </c>
      <c r="K117" s="7">
        <f t="shared" si="18"/>
        <v>80</v>
      </c>
      <c r="L117" s="7">
        <f>INDEX(eRarity[Focus Priority],MATCH(U117,eRarity[Rarity Id],0))</f>
        <v>6</v>
      </c>
      <c r="M117" s="7" t="str">
        <f t="shared" si="11"/>
        <v>r3_Dark_Dragon_e1</v>
      </c>
      <c r="N117" s="20">
        <f>INDEX(eDrop[Drop Hero Probability],MATCH($V117,eDrop[Base Rarity],0))</f>
        <v>5</v>
      </c>
      <c r="O117" s="7" t="str">
        <f>INDEX(EnemyFX[Enemy FX Asset ID],MATCH(Y117,EnemyFX[Affinity],0))</f>
        <v>FXBasicMonster-04-Dark</v>
      </c>
      <c r="P117" s="7" t="s">
        <v>304</v>
      </c>
      <c r="R117" s="225" t="str">
        <f>INDEX(Family[eClass],MATCH(Enemies!T117,Family[Family],0))</f>
        <v>3T</v>
      </c>
      <c r="S117" s="7">
        <f>INDEX(EnemyFX[Quest Affinity ID],MATCH(Y117,EnemyFX[Affinity],0))</f>
        <v>5</v>
      </c>
      <c r="T117" s="200" t="s">
        <v>444</v>
      </c>
      <c r="U117" s="125">
        <f t="shared" si="15"/>
        <v>6</v>
      </c>
      <c r="V117" s="20">
        <f t="shared" si="12"/>
        <v>3</v>
      </c>
      <c r="W117" s="20">
        <v>1</v>
      </c>
      <c r="X117" s="20">
        <f>INDEX(REFHero[Size],MATCH(Enemies!B117,REFHero[Hero ID],0))</f>
        <v>3</v>
      </c>
      <c r="Y117" s="20" t="str">
        <f t="shared" si="13"/>
        <v>Dark</v>
      </c>
    </row>
    <row r="118" spans="1:25">
      <c r="A118" s="20" t="str">
        <f t="shared" si="14"/>
        <v>3T_r3_Earth_Dragon_e1</v>
      </c>
      <c r="B118" t="s">
        <v>842</v>
      </c>
      <c r="D118" s="20">
        <f>INDEX(eClass[Initial Turn],MATCH($R118,eClass[Class],0))</f>
        <v>2</v>
      </c>
      <c r="E118" s="20">
        <f>INDEX(eClass[ATKTurn],MATCH($R118,eClass[Class],0))</f>
        <v>3</v>
      </c>
      <c r="F118" s="20">
        <f>INDEX(eRarity[ATK Base],MATCH($U118,eRarity[Rarity Id],0))*$W118*INDEX(eClass[ATKTurn],MATCH($R118,eClass[Class],0))</f>
        <v>9</v>
      </c>
      <c r="G118" s="7">
        <f t="shared" si="16"/>
        <v>9</v>
      </c>
      <c r="H118" s="20">
        <v>5</v>
      </c>
      <c r="I118" s="7">
        <f t="shared" si="17"/>
        <v>5</v>
      </c>
      <c r="J118" s="7">
        <f>INDEX(eRarity[HP Base],MATCH($U118,eRarity[Rarity Id],0))*$W118*INDEX(eClass[HPTurn],MATCH($R118,eClass[Class],0))</f>
        <v>80</v>
      </c>
      <c r="K118" s="7">
        <f t="shared" si="18"/>
        <v>80</v>
      </c>
      <c r="L118" s="7">
        <f>INDEX(eRarity[Focus Priority],MATCH(U118,eRarity[Rarity Id],0))</f>
        <v>3</v>
      </c>
      <c r="M118" s="7" t="str">
        <f t="shared" si="11"/>
        <v>r3_Earth_Dragon_e1</v>
      </c>
      <c r="N118" s="20">
        <f>INDEX(eDrop[Drop Hero Probability],MATCH($V118,eDrop[Base Rarity],0))</f>
        <v>5</v>
      </c>
      <c r="O118" s="7" t="str">
        <f>INDEX(EnemyFX[Enemy FX Asset ID],MATCH(Y118,EnemyFX[Affinity],0))</f>
        <v>FXBasicMonster-03-Earth</v>
      </c>
      <c r="P118" s="7" t="s">
        <v>304</v>
      </c>
      <c r="R118" s="225" t="str">
        <f>INDEX(Family[eClass],MATCH(Enemies!T118,Family[Family],0))</f>
        <v>3T</v>
      </c>
      <c r="S118" s="7">
        <f>INDEX(EnemyFX[Quest Affinity ID],MATCH(Y118,EnemyFX[Affinity],0))</f>
        <v>2</v>
      </c>
      <c r="T118" s="200" t="s">
        <v>444</v>
      </c>
      <c r="U118" s="125">
        <f t="shared" si="15"/>
        <v>3</v>
      </c>
      <c r="V118" s="20">
        <f t="shared" si="12"/>
        <v>3</v>
      </c>
      <c r="W118" s="20">
        <v>1</v>
      </c>
      <c r="X118" s="20">
        <f>INDEX(REFHero[Size],MATCH(Enemies!B118,REFHero[Hero ID],0))</f>
        <v>1</v>
      </c>
      <c r="Y118" s="20" t="str">
        <f t="shared" si="13"/>
        <v>Earth</v>
      </c>
    </row>
    <row r="119" spans="1:25">
      <c r="A119" s="20" t="str">
        <f t="shared" si="14"/>
        <v>3T_r3_Earth_Dragon_e2</v>
      </c>
      <c r="B119" t="s">
        <v>843</v>
      </c>
      <c r="D119" s="20">
        <f>INDEX(eClass[Initial Turn],MATCH($R119,eClass[Class],0))</f>
        <v>2</v>
      </c>
      <c r="E119" s="20">
        <f>INDEX(eClass[ATKTurn],MATCH($R119,eClass[Class],0))</f>
        <v>3</v>
      </c>
      <c r="F119" s="20">
        <f>INDEX(eRarity[ATK Base],MATCH($U119,eRarity[Rarity Id],0))*$W119*INDEX(eClass[ATKTurn],MATCH($R119,eClass[Class],0))</f>
        <v>9</v>
      </c>
      <c r="G119" s="7">
        <f t="shared" si="16"/>
        <v>9</v>
      </c>
      <c r="H119" s="20">
        <v>5</v>
      </c>
      <c r="I119" s="7">
        <f t="shared" si="17"/>
        <v>5</v>
      </c>
      <c r="J119" s="7">
        <f>INDEX(eRarity[HP Base],MATCH($U119,eRarity[Rarity Id],0))*$W119*INDEX(eClass[HPTurn],MATCH($R119,eClass[Class],0))</f>
        <v>80</v>
      </c>
      <c r="K119" s="7">
        <f t="shared" si="18"/>
        <v>80</v>
      </c>
      <c r="L119" s="7">
        <f>INDEX(eRarity[Focus Priority],MATCH(U119,eRarity[Rarity Id],0))</f>
        <v>4</v>
      </c>
      <c r="M119" s="7" t="str">
        <f t="shared" si="11"/>
        <v>r3_Earth_Dragon_e1</v>
      </c>
      <c r="N119" s="20">
        <f>INDEX(eDrop[Drop Hero Probability],MATCH($V119,eDrop[Base Rarity],0))</f>
        <v>5</v>
      </c>
      <c r="O119" s="7" t="str">
        <f>INDEX(EnemyFX[Enemy FX Asset ID],MATCH(Y119,EnemyFX[Affinity],0))</f>
        <v>FXBasicMonster-03-Earth</v>
      </c>
      <c r="P119" s="7" t="s">
        <v>304</v>
      </c>
      <c r="R119" s="225" t="str">
        <f>INDEX(Family[eClass],MATCH(Enemies!T119,Family[Family],0))</f>
        <v>3T</v>
      </c>
      <c r="S119" s="7">
        <f>INDEX(EnemyFX[Quest Affinity ID],MATCH(Y119,EnemyFX[Affinity],0))</f>
        <v>2</v>
      </c>
      <c r="T119" s="200" t="s">
        <v>444</v>
      </c>
      <c r="U119" s="125">
        <f t="shared" si="15"/>
        <v>4</v>
      </c>
      <c r="V119" s="20">
        <f t="shared" si="12"/>
        <v>3</v>
      </c>
      <c r="W119" s="20">
        <v>1</v>
      </c>
      <c r="X119" s="20">
        <f>INDEX(REFHero[Size],MATCH(Enemies!B119,REFHero[Hero ID],0))</f>
        <v>2</v>
      </c>
      <c r="Y119" s="20" t="str">
        <f t="shared" si="13"/>
        <v>Earth</v>
      </c>
    </row>
    <row r="120" spans="1:25">
      <c r="A120" s="20" t="str">
        <f t="shared" si="14"/>
        <v>3T_r3_Earth_Dragon_e3</v>
      </c>
      <c r="B120" t="s">
        <v>844</v>
      </c>
      <c r="D120" s="20">
        <f>INDEX(eClass[Initial Turn],MATCH($R120,eClass[Class],0))</f>
        <v>2</v>
      </c>
      <c r="E120" s="20">
        <f>INDEX(eClass[ATKTurn],MATCH($R120,eClass[Class],0))</f>
        <v>3</v>
      </c>
      <c r="F120" s="20">
        <f>INDEX(eRarity[ATK Base],MATCH($U120,eRarity[Rarity Id],0))*$W120*INDEX(eClass[ATKTurn],MATCH($R120,eClass[Class],0))</f>
        <v>9</v>
      </c>
      <c r="G120" s="7">
        <f t="shared" si="16"/>
        <v>9</v>
      </c>
      <c r="H120" s="20">
        <v>5</v>
      </c>
      <c r="I120" s="7">
        <f t="shared" si="17"/>
        <v>5</v>
      </c>
      <c r="J120" s="7">
        <f>INDEX(eRarity[HP Base],MATCH($U120,eRarity[Rarity Id],0))*$W120*INDEX(eClass[HPTurn],MATCH($R120,eClass[Class],0))</f>
        <v>80</v>
      </c>
      <c r="K120" s="7">
        <f t="shared" si="18"/>
        <v>80</v>
      </c>
      <c r="L120" s="7">
        <f>INDEX(eRarity[Focus Priority],MATCH(U120,eRarity[Rarity Id],0))</f>
        <v>5</v>
      </c>
      <c r="M120" s="7" t="str">
        <f t="shared" si="11"/>
        <v>r3_Earth_Dragon_e1</v>
      </c>
      <c r="N120" s="20">
        <f>INDEX(eDrop[Drop Hero Probability],MATCH($V120,eDrop[Base Rarity],0))</f>
        <v>5</v>
      </c>
      <c r="O120" s="7" t="str">
        <f>INDEX(EnemyFX[Enemy FX Asset ID],MATCH(Y120,EnemyFX[Affinity],0))</f>
        <v>FXBasicMonster-03-Earth</v>
      </c>
      <c r="P120" s="7" t="s">
        <v>304</v>
      </c>
      <c r="R120" s="225" t="str">
        <f>INDEX(Family[eClass],MATCH(Enemies!T120,Family[Family],0))</f>
        <v>3T</v>
      </c>
      <c r="S120" s="7">
        <f>INDEX(EnemyFX[Quest Affinity ID],MATCH(Y120,EnemyFX[Affinity],0))</f>
        <v>2</v>
      </c>
      <c r="T120" s="200" t="s">
        <v>444</v>
      </c>
      <c r="U120" s="125">
        <f t="shared" si="15"/>
        <v>5</v>
      </c>
      <c r="V120" s="20">
        <f t="shared" si="12"/>
        <v>3</v>
      </c>
      <c r="W120" s="20">
        <v>1</v>
      </c>
      <c r="X120" s="20">
        <f>INDEX(REFHero[Size],MATCH(Enemies!B120,REFHero[Hero ID],0))</f>
        <v>3</v>
      </c>
      <c r="Y120" s="20" t="str">
        <f t="shared" si="13"/>
        <v>Earth</v>
      </c>
    </row>
    <row r="121" spans="1:25">
      <c r="A121" s="20" t="str">
        <f t="shared" si="14"/>
        <v>3T_r3_Earth_Dragon_e4</v>
      </c>
      <c r="B121" t="s">
        <v>845</v>
      </c>
      <c r="D121" s="20">
        <f>INDEX(eClass[Initial Turn],MATCH($R121,eClass[Class],0))</f>
        <v>2</v>
      </c>
      <c r="E121" s="20">
        <f>INDEX(eClass[ATKTurn],MATCH($R121,eClass[Class],0))</f>
        <v>3</v>
      </c>
      <c r="F121" s="20">
        <f>INDEX(eRarity[ATK Base],MATCH($U121,eRarity[Rarity Id],0))*$W121*INDEX(eClass[ATKTurn],MATCH($R121,eClass[Class],0))</f>
        <v>9</v>
      </c>
      <c r="G121" s="7">
        <f t="shared" si="16"/>
        <v>9</v>
      </c>
      <c r="H121" s="20">
        <v>5</v>
      </c>
      <c r="I121" s="7">
        <f t="shared" si="17"/>
        <v>5</v>
      </c>
      <c r="J121" s="7">
        <f>INDEX(eRarity[HP Base],MATCH($U121,eRarity[Rarity Id],0))*$W121*INDEX(eClass[HPTurn],MATCH($R121,eClass[Class],0))</f>
        <v>80</v>
      </c>
      <c r="K121" s="7">
        <f t="shared" si="18"/>
        <v>80</v>
      </c>
      <c r="L121" s="7">
        <f>INDEX(eRarity[Focus Priority],MATCH(U121,eRarity[Rarity Id],0))</f>
        <v>6</v>
      </c>
      <c r="M121" s="7" t="str">
        <f t="shared" si="11"/>
        <v>r3_Earth_Dragon_e1</v>
      </c>
      <c r="N121" s="20">
        <f>INDEX(eDrop[Drop Hero Probability],MATCH($V121,eDrop[Base Rarity],0))</f>
        <v>5</v>
      </c>
      <c r="O121" s="7" t="str">
        <f>INDEX(EnemyFX[Enemy FX Asset ID],MATCH(Y121,EnemyFX[Affinity],0))</f>
        <v>FXBasicMonster-03-Earth</v>
      </c>
      <c r="P121" s="7" t="s">
        <v>304</v>
      </c>
      <c r="R121" s="225" t="str">
        <f>INDEX(Family[eClass],MATCH(Enemies!T121,Family[Family],0))</f>
        <v>3T</v>
      </c>
      <c r="S121" s="7">
        <f>INDEX(EnemyFX[Quest Affinity ID],MATCH(Y121,EnemyFX[Affinity],0))</f>
        <v>2</v>
      </c>
      <c r="T121" s="200" t="s">
        <v>444</v>
      </c>
      <c r="U121" s="125">
        <f t="shared" si="15"/>
        <v>6</v>
      </c>
      <c r="V121" s="20">
        <f t="shared" si="12"/>
        <v>3</v>
      </c>
      <c r="W121" s="20">
        <v>1</v>
      </c>
      <c r="X121" s="20">
        <f>INDEX(REFHero[Size],MATCH(Enemies!B121,REFHero[Hero ID],0))</f>
        <v>3</v>
      </c>
      <c r="Y121" s="20" t="str">
        <f t="shared" si="13"/>
        <v>Earth</v>
      </c>
    </row>
    <row r="122" spans="1:25">
      <c r="A122" s="20" t="str">
        <f t="shared" si="14"/>
        <v>3T_r3_Fire_Dragon_e1</v>
      </c>
      <c r="B122" t="s">
        <v>207</v>
      </c>
      <c r="D122" s="20">
        <f>INDEX(eClass[Initial Turn],MATCH($R122,eClass[Class],0))</f>
        <v>2</v>
      </c>
      <c r="E122" s="20">
        <f>INDEX(eClass[ATKTurn],MATCH($R122,eClass[Class],0))</f>
        <v>3</v>
      </c>
      <c r="F122" s="20">
        <f>INDEX(eRarity[ATK Base],MATCH($U122,eRarity[Rarity Id],0))*$W122*INDEX(eClass[ATKTurn],MATCH($R122,eClass[Class],0))</f>
        <v>9</v>
      </c>
      <c r="G122" s="7">
        <f t="shared" si="16"/>
        <v>9</v>
      </c>
      <c r="H122" s="20">
        <v>5</v>
      </c>
      <c r="I122" s="7">
        <f t="shared" si="17"/>
        <v>5</v>
      </c>
      <c r="J122" s="7">
        <f>INDEX(eRarity[HP Base],MATCH($U122,eRarity[Rarity Id],0))*$W122*INDEX(eClass[HPTurn],MATCH($R122,eClass[Class],0))</f>
        <v>80</v>
      </c>
      <c r="K122" s="7">
        <f t="shared" si="18"/>
        <v>80</v>
      </c>
      <c r="L122" s="7">
        <f>INDEX(eRarity[Focus Priority],MATCH(U122,eRarity[Rarity Id],0))</f>
        <v>3</v>
      </c>
      <c r="M122" s="7" t="str">
        <f t="shared" si="11"/>
        <v>r3_Fire_Dragon_e1</v>
      </c>
      <c r="N122" s="20">
        <f>INDEX(eDrop[Drop Hero Probability],MATCH($V122,eDrop[Base Rarity],0))</f>
        <v>5</v>
      </c>
      <c r="O122" s="7" t="str">
        <f>INDEX(EnemyFX[Enemy FX Asset ID],MATCH(Y122,EnemyFX[Affinity],0))</f>
        <v>FXBasicMonster-01-Fire</v>
      </c>
      <c r="P122" s="7" t="s">
        <v>304</v>
      </c>
      <c r="R122" s="225" t="str">
        <f>INDEX(Family[eClass],MATCH(Enemies!T122,Family[Family],0))</f>
        <v>3T</v>
      </c>
      <c r="S122" s="7">
        <f>INDEX(EnemyFX[Quest Affinity ID],MATCH(Y122,EnemyFX[Affinity],0))</f>
        <v>1</v>
      </c>
      <c r="T122" s="200" t="s">
        <v>444</v>
      </c>
      <c r="U122" s="125">
        <f t="shared" si="15"/>
        <v>3</v>
      </c>
      <c r="V122" s="20">
        <f t="shared" si="12"/>
        <v>3</v>
      </c>
      <c r="W122" s="20">
        <v>1</v>
      </c>
      <c r="X122" s="20">
        <f>INDEX(REFHero[Size],MATCH(Enemies!B122,REFHero[Hero ID],0))</f>
        <v>2</v>
      </c>
      <c r="Y122" s="20" t="str">
        <f t="shared" si="13"/>
        <v>Fire</v>
      </c>
    </row>
    <row r="123" spans="1:25">
      <c r="A123" s="20" t="str">
        <f t="shared" si="14"/>
        <v>3T_r3_Fire_Dragon_e2</v>
      </c>
      <c r="B123" t="s">
        <v>846</v>
      </c>
      <c r="D123" s="20">
        <f>INDEX(eClass[Initial Turn],MATCH($R123,eClass[Class],0))</f>
        <v>2</v>
      </c>
      <c r="E123" s="20">
        <f>INDEX(eClass[ATKTurn],MATCH($R123,eClass[Class],0))</f>
        <v>3</v>
      </c>
      <c r="F123" s="20">
        <f>INDEX(eRarity[ATK Base],MATCH($U123,eRarity[Rarity Id],0))*$W123*INDEX(eClass[ATKTurn],MATCH($R123,eClass[Class],0))</f>
        <v>9</v>
      </c>
      <c r="G123" s="7">
        <f t="shared" si="16"/>
        <v>9</v>
      </c>
      <c r="H123" s="20">
        <v>5</v>
      </c>
      <c r="I123" s="7">
        <f t="shared" si="17"/>
        <v>5</v>
      </c>
      <c r="J123" s="7">
        <f>INDEX(eRarity[HP Base],MATCH($U123,eRarity[Rarity Id],0))*$W123*INDEX(eClass[HPTurn],MATCH($R123,eClass[Class],0))</f>
        <v>80</v>
      </c>
      <c r="K123" s="7">
        <f t="shared" si="18"/>
        <v>80</v>
      </c>
      <c r="L123" s="7">
        <f>INDEX(eRarity[Focus Priority],MATCH(U123,eRarity[Rarity Id],0))</f>
        <v>4</v>
      </c>
      <c r="M123" s="7" t="str">
        <f t="shared" si="11"/>
        <v>r3_Fire_Dragon_e1</v>
      </c>
      <c r="N123" s="20">
        <f>INDEX(eDrop[Drop Hero Probability],MATCH($V123,eDrop[Base Rarity],0))</f>
        <v>5</v>
      </c>
      <c r="O123" s="7" t="str">
        <f>INDEX(EnemyFX[Enemy FX Asset ID],MATCH(Y123,EnemyFX[Affinity],0))</f>
        <v>FXBasicMonster-01-Fire</v>
      </c>
      <c r="P123" s="7" t="s">
        <v>304</v>
      </c>
      <c r="R123" s="225" t="str">
        <f>INDEX(Family[eClass],MATCH(Enemies!T123,Family[Family],0))</f>
        <v>3T</v>
      </c>
      <c r="S123" s="7">
        <f>INDEX(EnemyFX[Quest Affinity ID],MATCH(Y123,EnemyFX[Affinity],0))</f>
        <v>1</v>
      </c>
      <c r="T123" s="200" t="s">
        <v>444</v>
      </c>
      <c r="U123" s="125">
        <f t="shared" si="15"/>
        <v>4</v>
      </c>
      <c r="V123" s="20">
        <f t="shared" si="12"/>
        <v>3</v>
      </c>
      <c r="W123" s="20">
        <v>1</v>
      </c>
      <c r="X123" s="20">
        <f>INDEX(REFHero[Size],MATCH(Enemies!B123,REFHero[Hero ID],0))</f>
        <v>2</v>
      </c>
      <c r="Y123" s="20" t="str">
        <f t="shared" si="13"/>
        <v>Fire</v>
      </c>
    </row>
    <row r="124" spans="1:25">
      <c r="A124" s="20" t="str">
        <f t="shared" si="14"/>
        <v>3T_r3_Fire_Dragon_e3</v>
      </c>
      <c r="B124" t="s">
        <v>847</v>
      </c>
      <c r="D124" s="20">
        <f>INDEX(eClass[Initial Turn],MATCH($R124,eClass[Class],0))</f>
        <v>2</v>
      </c>
      <c r="E124" s="20">
        <f>INDEX(eClass[ATKTurn],MATCH($R124,eClass[Class],0))</f>
        <v>3</v>
      </c>
      <c r="F124" s="20">
        <f>INDEX(eRarity[ATK Base],MATCH($U124,eRarity[Rarity Id],0))*$W124*INDEX(eClass[ATKTurn],MATCH($R124,eClass[Class],0))</f>
        <v>9</v>
      </c>
      <c r="G124" s="7">
        <f t="shared" si="16"/>
        <v>9</v>
      </c>
      <c r="H124" s="20">
        <v>5</v>
      </c>
      <c r="I124" s="7">
        <f t="shared" si="17"/>
        <v>5</v>
      </c>
      <c r="J124" s="7">
        <f>INDEX(eRarity[HP Base],MATCH($U124,eRarity[Rarity Id],0))*$W124*INDEX(eClass[HPTurn],MATCH($R124,eClass[Class],0))</f>
        <v>80</v>
      </c>
      <c r="K124" s="7">
        <f t="shared" si="18"/>
        <v>80</v>
      </c>
      <c r="L124" s="7">
        <f>INDEX(eRarity[Focus Priority],MATCH(U124,eRarity[Rarity Id],0))</f>
        <v>5</v>
      </c>
      <c r="M124" s="7" t="str">
        <f t="shared" si="11"/>
        <v>r3_Fire_Dragon_e1</v>
      </c>
      <c r="N124" s="20">
        <f>INDEX(eDrop[Drop Hero Probability],MATCH($V124,eDrop[Base Rarity],0))</f>
        <v>5</v>
      </c>
      <c r="O124" s="7" t="str">
        <f>INDEX(EnemyFX[Enemy FX Asset ID],MATCH(Y124,EnemyFX[Affinity],0))</f>
        <v>FXBasicMonster-01-Fire</v>
      </c>
      <c r="P124" s="7" t="s">
        <v>304</v>
      </c>
      <c r="R124" s="225" t="str">
        <f>INDEX(Family[eClass],MATCH(Enemies!T124,Family[Family],0))</f>
        <v>3T</v>
      </c>
      <c r="S124" s="7">
        <f>INDEX(EnemyFX[Quest Affinity ID],MATCH(Y124,EnemyFX[Affinity],0))</f>
        <v>1</v>
      </c>
      <c r="T124" s="200" t="s">
        <v>444</v>
      </c>
      <c r="U124" s="125">
        <f t="shared" si="15"/>
        <v>5</v>
      </c>
      <c r="V124" s="20">
        <f t="shared" si="12"/>
        <v>3</v>
      </c>
      <c r="W124" s="20">
        <v>1</v>
      </c>
      <c r="X124" s="20">
        <f>INDEX(REFHero[Size],MATCH(Enemies!B124,REFHero[Hero ID],0))</f>
        <v>2</v>
      </c>
      <c r="Y124" s="20" t="str">
        <f t="shared" si="13"/>
        <v>Fire</v>
      </c>
    </row>
    <row r="125" spans="1:25">
      <c r="A125" s="20" t="str">
        <f t="shared" si="14"/>
        <v>3T_r3_Fire_Dragon_e4</v>
      </c>
      <c r="B125" t="s">
        <v>848</v>
      </c>
      <c r="D125" s="20">
        <f>INDEX(eClass[Initial Turn],MATCH($R125,eClass[Class],0))</f>
        <v>2</v>
      </c>
      <c r="E125" s="20">
        <f>INDEX(eClass[ATKTurn],MATCH($R125,eClass[Class],0))</f>
        <v>3</v>
      </c>
      <c r="F125" s="20">
        <f>INDEX(eRarity[ATK Base],MATCH($U125,eRarity[Rarity Id],0))*$W125*INDEX(eClass[ATKTurn],MATCH($R125,eClass[Class],0))</f>
        <v>9</v>
      </c>
      <c r="G125" s="7">
        <f t="shared" si="16"/>
        <v>9</v>
      </c>
      <c r="H125" s="20">
        <v>5</v>
      </c>
      <c r="I125" s="7">
        <f t="shared" si="17"/>
        <v>5</v>
      </c>
      <c r="J125" s="7">
        <f>INDEX(eRarity[HP Base],MATCH($U125,eRarity[Rarity Id],0))*$W125*INDEX(eClass[HPTurn],MATCH($R125,eClass[Class],0))</f>
        <v>80</v>
      </c>
      <c r="K125" s="7">
        <f t="shared" si="18"/>
        <v>80</v>
      </c>
      <c r="L125" s="7">
        <f>INDEX(eRarity[Focus Priority],MATCH(U125,eRarity[Rarity Id],0))</f>
        <v>6</v>
      </c>
      <c r="M125" s="7" t="str">
        <f t="shared" si="11"/>
        <v>r3_Fire_Dragon_e1</v>
      </c>
      <c r="N125" s="20">
        <f>INDEX(eDrop[Drop Hero Probability],MATCH($V125,eDrop[Base Rarity],0))</f>
        <v>5</v>
      </c>
      <c r="O125" s="7" t="str">
        <f>INDEX(EnemyFX[Enemy FX Asset ID],MATCH(Y125,EnemyFX[Affinity],0))</f>
        <v>FXBasicMonster-01-Fire</v>
      </c>
      <c r="P125" s="7" t="s">
        <v>304</v>
      </c>
      <c r="R125" s="225" t="str">
        <f>INDEX(Family[eClass],MATCH(Enemies!T125,Family[Family],0))</f>
        <v>3T</v>
      </c>
      <c r="S125" s="7">
        <f>INDEX(EnemyFX[Quest Affinity ID],MATCH(Y125,EnemyFX[Affinity],0))</f>
        <v>1</v>
      </c>
      <c r="T125" s="200" t="s">
        <v>444</v>
      </c>
      <c r="U125" s="125">
        <f t="shared" si="15"/>
        <v>6</v>
      </c>
      <c r="V125" s="20">
        <f t="shared" si="12"/>
        <v>3</v>
      </c>
      <c r="W125" s="20">
        <v>1</v>
      </c>
      <c r="X125" s="20">
        <f>INDEX(REFHero[Size],MATCH(Enemies!B125,REFHero[Hero ID],0))</f>
        <v>3</v>
      </c>
      <c r="Y125" s="20" t="str">
        <f t="shared" si="13"/>
        <v>Fire</v>
      </c>
    </row>
    <row r="126" spans="1:25">
      <c r="A126" s="20" t="str">
        <f t="shared" si="14"/>
        <v>3T_r3_Light_Dragon_e1</v>
      </c>
      <c r="B126" t="s">
        <v>849</v>
      </c>
      <c r="D126" s="20">
        <f>INDEX(eClass[Initial Turn],MATCH($R126,eClass[Class],0))</f>
        <v>2</v>
      </c>
      <c r="E126" s="20">
        <f>INDEX(eClass[ATKTurn],MATCH($R126,eClass[Class],0))</f>
        <v>3</v>
      </c>
      <c r="F126" s="20">
        <f>INDEX(eRarity[ATK Base],MATCH($U126,eRarity[Rarity Id],0))*$W126*INDEX(eClass[ATKTurn],MATCH($R126,eClass[Class],0))</f>
        <v>9</v>
      </c>
      <c r="G126" s="7">
        <f t="shared" si="16"/>
        <v>9</v>
      </c>
      <c r="H126" s="20">
        <v>5</v>
      </c>
      <c r="I126" s="7">
        <f t="shared" si="17"/>
        <v>5</v>
      </c>
      <c r="J126" s="7">
        <f>INDEX(eRarity[HP Base],MATCH($U126,eRarity[Rarity Id],0))*$W126*INDEX(eClass[HPTurn],MATCH($R126,eClass[Class],0))</f>
        <v>80</v>
      </c>
      <c r="K126" s="7">
        <f t="shared" si="18"/>
        <v>80</v>
      </c>
      <c r="L126" s="7">
        <f>INDEX(eRarity[Focus Priority],MATCH(U126,eRarity[Rarity Id],0))</f>
        <v>3</v>
      </c>
      <c r="M126" s="7" t="str">
        <f t="shared" si="11"/>
        <v>r3_Light_Dragon_e1</v>
      </c>
      <c r="N126" s="20">
        <f>INDEX(eDrop[Drop Hero Probability],MATCH($V126,eDrop[Base Rarity],0))</f>
        <v>5</v>
      </c>
      <c r="O126" s="7" t="str">
        <f>INDEX(EnemyFX[Enemy FX Asset ID],MATCH(Y126,EnemyFX[Affinity],0))</f>
        <v>FXBasicMonster-05-Light</v>
      </c>
      <c r="P126" s="7" t="s">
        <v>304</v>
      </c>
      <c r="R126" s="225" t="str">
        <f>INDEX(Family[eClass],MATCH(Enemies!T126,Family[Family],0))</f>
        <v>3T</v>
      </c>
      <c r="S126" s="7">
        <f>INDEX(EnemyFX[Quest Affinity ID],MATCH(Y126,EnemyFX[Affinity],0))</f>
        <v>4</v>
      </c>
      <c r="T126" s="200" t="s">
        <v>444</v>
      </c>
      <c r="U126" s="125">
        <f t="shared" si="15"/>
        <v>3</v>
      </c>
      <c r="V126" s="20">
        <f t="shared" si="12"/>
        <v>3</v>
      </c>
      <c r="W126" s="20">
        <v>1</v>
      </c>
      <c r="X126" s="20">
        <f>INDEX(REFHero[Size],MATCH(Enemies!B126,REFHero[Hero ID],0))</f>
        <v>1</v>
      </c>
      <c r="Y126" s="20" t="str">
        <f t="shared" si="13"/>
        <v>Light</v>
      </c>
    </row>
    <row r="127" spans="1:25">
      <c r="A127" s="20" t="str">
        <f t="shared" si="14"/>
        <v>3T_r3_Light_Dragon_e2</v>
      </c>
      <c r="B127" t="s">
        <v>850</v>
      </c>
      <c r="D127" s="20">
        <f>INDEX(eClass[Initial Turn],MATCH($R127,eClass[Class],0))</f>
        <v>2</v>
      </c>
      <c r="E127" s="20">
        <f>INDEX(eClass[ATKTurn],MATCH($R127,eClass[Class],0))</f>
        <v>3</v>
      </c>
      <c r="F127" s="20">
        <f>INDEX(eRarity[ATK Base],MATCH($U127,eRarity[Rarity Id],0))*$W127*INDEX(eClass[ATKTurn],MATCH($R127,eClass[Class],0))</f>
        <v>9</v>
      </c>
      <c r="G127" s="7">
        <f t="shared" si="16"/>
        <v>9</v>
      </c>
      <c r="H127" s="20">
        <v>5</v>
      </c>
      <c r="I127" s="7">
        <f t="shared" si="17"/>
        <v>5</v>
      </c>
      <c r="J127" s="7">
        <f>INDEX(eRarity[HP Base],MATCH($U127,eRarity[Rarity Id],0))*$W127*INDEX(eClass[HPTurn],MATCH($R127,eClass[Class],0))</f>
        <v>80</v>
      </c>
      <c r="K127" s="7">
        <f t="shared" si="18"/>
        <v>80</v>
      </c>
      <c r="L127" s="7">
        <f>INDEX(eRarity[Focus Priority],MATCH(U127,eRarity[Rarity Id],0))</f>
        <v>4</v>
      </c>
      <c r="M127" s="7" t="str">
        <f t="shared" si="11"/>
        <v>r3_Light_Dragon_e1</v>
      </c>
      <c r="N127" s="20">
        <f>INDEX(eDrop[Drop Hero Probability],MATCH($V127,eDrop[Base Rarity],0))</f>
        <v>5</v>
      </c>
      <c r="O127" s="7" t="str">
        <f>INDEX(EnemyFX[Enemy FX Asset ID],MATCH(Y127,EnemyFX[Affinity],0))</f>
        <v>FXBasicMonster-05-Light</v>
      </c>
      <c r="P127" s="7" t="s">
        <v>304</v>
      </c>
      <c r="R127" s="225" t="str">
        <f>INDEX(Family[eClass],MATCH(Enemies!T127,Family[Family],0))</f>
        <v>3T</v>
      </c>
      <c r="S127" s="7">
        <f>INDEX(EnemyFX[Quest Affinity ID],MATCH(Y127,EnemyFX[Affinity],0))</f>
        <v>4</v>
      </c>
      <c r="T127" s="200" t="s">
        <v>444</v>
      </c>
      <c r="U127" s="125">
        <f t="shared" si="15"/>
        <v>4</v>
      </c>
      <c r="V127" s="20">
        <f t="shared" si="12"/>
        <v>3</v>
      </c>
      <c r="W127" s="20">
        <v>1</v>
      </c>
      <c r="X127" s="20">
        <f>INDEX(REFHero[Size],MATCH(Enemies!B127,REFHero[Hero ID],0))</f>
        <v>2</v>
      </c>
      <c r="Y127" s="20" t="str">
        <f t="shared" si="13"/>
        <v>Light</v>
      </c>
    </row>
    <row r="128" spans="1:25">
      <c r="A128" s="20" t="str">
        <f t="shared" si="14"/>
        <v>3T_r3_Light_Dragon_e3</v>
      </c>
      <c r="B128" t="s">
        <v>851</v>
      </c>
      <c r="D128" s="20">
        <f>INDEX(eClass[Initial Turn],MATCH($R128,eClass[Class],0))</f>
        <v>2</v>
      </c>
      <c r="E128" s="20">
        <f>INDEX(eClass[ATKTurn],MATCH($R128,eClass[Class],0))</f>
        <v>3</v>
      </c>
      <c r="F128" s="20">
        <f>INDEX(eRarity[ATK Base],MATCH($U128,eRarity[Rarity Id],0))*$W128*INDEX(eClass[ATKTurn],MATCH($R128,eClass[Class],0))</f>
        <v>9</v>
      </c>
      <c r="G128" s="7">
        <f t="shared" si="16"/>
        <v>9</v>
      </c>
      <c r="H128" s="20">
        <v>5</v>
      </c>
      <c r="I128" s="7">
        <f t="shared" si="17"/>
        <v>5</v>
      </c>
      <c r="J128" s="7">
        <f>INDEX(eRarity[HP Base],MATCH($U128,eRarity[Rarity Id],0))*$W128*INDEX(eClass[HPTurn],MATCH($R128,eClass[Class],0))</f>
        <v>80</v>
      </c>
      <c r="K128" s="7">
        <f t="shared" si="18"/>
        <v>80</v>
      </c>
      <c r="L128" s="7">
        <f>INDEX(eRarity[Focus Priority],MATCH(U128,eRarity[Rarity Id],0))</f>
        <v>5</v>
      </c>
      <c r="M128" s="7" t="str">
        <f t="shared" si="11"/>
        <v>r3_Light_Dragon_e1</v>
      </c>
      <c r="N128" s="20">
        <f>INDEX(eDrop[Drop Hero Probability],MATCH($V128,eDrop[Base Rarity],0))</f>
        <v>5</v>
      </c>
      <c r="O128" s="7" t="str">
        <f>INDEX(EnemyFX[Enemy FX Asset ID],MATCH(Y128,EnemyFX[Affinity],0))</f>
        <v>FXBasicMonster-05-Light</v>
      </c>
      <c r="P128" s="7" t="s">
        <v>304</v>
      </c>
      <c r="R128" s="225" t="str">
        <f>INDEX(Family[eClass],MATCH(Enemies!T128,Family[Family],0))</f>
        <v>3T</v>
      </c>
      <c r="S128" s="7">
        <f>INDEX(EnemyFX[Quest Affinity ID],MATCH(Y128,EnemyFX[Affinity],0))</f>
        <v>4</v>
      </c>
      <c r="T128" s="200" t="s">
        <v>444</v>
      </c>
      <c r="U128" s="125">
        <f t="shared" si="15"/>
        <v>5</v>
      </c>
      <c r="V128" s="20">
        <f t="shared" si="12"/>
        <v>3</v>
      </c>
      <c r="W128" s="20">
        <v>1</v>
      </c>
      <c r="X128" s="20">
        <f>INDEX(REFHero[Size],MATCH(Enemies!B128,REFHero[Hero ID],0))</f>
        <v>3</v>
      </c>
      <c r="Y128" s="20" t="str">
        <f t="shared" si="13"/>
        <v>Light</v>
      </c>
    </row>
    <row r="129" spans="1:25">
      <c r="A129" s="20" t="str">
        <f t="shared" si="14"/>
        <v>3T_r3_Light_Dragon_e4</v>
      </c>
      <c r="B129" t="s">
        <v>852</v>
      </c>
      <c r="D129" s="20">
        <f>INDEX(eClass[Initial Turn],MATCH($R129,eClass[Class],0))</f>
        <v>2</v>
      </c>
      <c r="E129" s="20">
        <f>INDEX(eClass[ATKTurn],MATCH($R129,eClass[Class],0))</f>
        <v>3</v>
      </c>
      <c r="F129" s="20">
        <f>INDEX(eRarity[ATK Base],MATCH($U129,eRarity[Rarity Id],0))*$W129*INDEX(eClass[ATKTurn],MATCH($R129,eClass[Class],0))</f>
        <v>9</v>
      </c>
      <c r="G129" s="7">
        <f t="shared" si="16"/>
        <v>9</v>
      </c>
      <c r="H129" s="20">
        <v>5</v>
      </c>
      <c r="I129" s="7">
        <f t="shared" si="17"/>
        <v>5</v>
      </c>
      <c r="J129" s="7">
        <f>INDEX(eRarity[HP Base],MATCH($U129,eRarity[Rarity Id],0))*$W129*INDEX(eClass[HPTurn],MATCH($R129,eClass[Class],0))</f>
        <v>80</v>
      </c>
      <c r="K129" s="7">
        <f t="shared" si="18"/>
        <v>80</v>
      </c>
      <c r="L129" s="7">
        <f>INDEX(eRarity[Focus Priority],MATCH(U129,eRarity[Rarity Id],0))</f>
        <v>6</v>
      </c>
      <c r="M129" s="7" t="str">
        <f t="shared" si="11"/>
        <v>r3_Light_Dragon_e1</v>
      </c>
      <c r="N129" s="20">
        <f>INDEX(eDrop[Drop Hero Probability],MATCH($V129,eDrop[Base Rarity],0))</f>
        <v>5</v>
      </c>
      <c r="O129" s="7" t="str">
        <f>INDEX(EnemyFX[Enemy FX Asset ID],MATCH(Y129,EnemyFX[Affinity],0))</f>
        <v>FXBasicMonster-05-Light</v>
      </c>
      <c r="P129" s="7" t="s">
        <v>304</v>
      </c>
      <c r="R129" s="225" t="str">
        <f>INDEX(Family[eClass],MATCH(Enemies!T129,Family[Family],0))</f>
        <v>3T</v>
      </c>
      <c r="S129" s="7">
        <f>INDEX(EnemyFX[Quest Affinity ID],MATCH(Y129,EnemyFX[Affinity],0))</f>
        <v>4</v>
      </c>
      <c r="T129" s="200" t="s">
        <v>444</v>
      </c>
      <c r="U129" s="125">
        <f t="shared" si="15"/>
        <v>6</v>
      </c>
      <c r="V129" s="20">
        <f t="shared" si="12"/>
        <v>3</v>
      </c>
      <c r="W129" s="20">
        <v>1</v>
      </c>
      <c r="X129" s="20">
        <f>INDEX(REFHero[Size],MATCH(Enemies!B129,REFHero[Hero ID],0))</f>
        <v>3</v>
      </c>
      <c r="Y129" s="20" t="str">
        <f t="shared" si="13"/>
        <v>Light</v>
      </c>
    </row>
    <row r="130" spans="1:25">
      <c r="A130" s="20" t="str">
        <f t="shared" si="14"/>
        <v>3T_r3_Water_Dragon_e1</v>
      </c>
      <c r="B130" t="s">
        <v>853</v>
      </c>
      <c r="D130" s="20">
        <f>INDEX(eClass[Initial Turn],MATCH($R130,eClass[Class],0))</f>
        <v>2</v>
      </c>
      <c r="E130" s="20">
        <f>INDEX(eClass[ATKTurn],MATCH($R130,eClass[Class],0))</f>
        <v>3</v>
      </c>
      <c r="F130" s="20">
        <f>INDEX(eRarity[ATK Base],MATCH($U130,eRarity[Rarity Id],0))*$W130*INDEX(eClass[ATKTurn],MATCH($R130,eClass[Class],0))</f>
        <v>9</v>
      </c>
      <c r="G130" s="7">
        <f t="shared" si="16"/>
        <v>9</v>
      </c>
      <c r="H130" s="20">
        <v>5</v>
      </c>
      <c r="I130" s="7">
        <f t="shared" si="17"/>
        <v>5</v>
      </c>
      <c r="J130" s="7">
        <f>INDEX(eRarity[HP Base],MATCH($U130,eRarity[Rarity Id],0))*$W130*INDEX(eClass[HPTurn],MATCH($R130,eClass[Class],0))</f>
        <v>80</v>
      </c>
      <c r="K130" s="7">
        <f t="shared" si="18"/>
        <v>80</v>
      </c>
      <c r="L130" s="7">
        <f>INDEX(eRarity[Focus Priority],MATCH(U130,eRarity[Rarity Id],0))</f>
        <v>3</v>
      </c>
      <c r="M130" s="7" t="str">
        <f t="shared" ref="M130:M193" si="19">LEFT(B130,LEN(B130)-2)&amp;"e1"</f>
        <v>r3_Water_Dragon_e1</v>
      </c>
      <c r="N130" s="20">
        <f>INDEX(eDrop[Drop Hero Probability],MATCH($V130,eDrop[Base Rarity],0))</f>
        <v>5</v>
      </c>
      <c r="O130" s="7" t="str">
        <f>INDEX(EnemyFX[Enemy FX Asset ID],MATCH(Y130,EnemyFX[Affinity],0))</f>
        <v>FXBasicMonster-02-Water</v>
      </c>
      <c r="P130" s="7" t="s">
        <v>304</v>
      </c>
      <c r="R130" s="225" t="str">
        <f>INDEX(Family[eClass],MATCH(Enemies!T130,Family[Family],0))</f>
        <v>3T</v>
      </c>
      <c r="S130" s="7">
        <f>INDEX(EnemyFX[Quest Affinity ID],MATCH(Y130,EnemyFX[Affinity],0))</f>
        <v>3</v>
      </c>
      <c r="T130" s="200" t="s">
        <v>444</v>
      </c>
      <c r="U130" s="125">
        <f t="shared" si="15"/>
        <v>3</v>
      </c>
      <c r="V130" s="20">
        <f t="shared" ref="V130:V193" si="20">INT(RIGHT(LEFT(B130,2),1))</f>
        <v>3</v>
      </c>
      <c r="W130" s="20">
        <v>1</v>
      </c>
      <c r="X130" s="20">
        <f>INDEX(REFHero[Size],MATCH(Enemies!B130,REFHero[Hero ID],0))</f>
        <v>1</v>
      </c>
      <c r="Y130" s="20" t="str">
        <f t="shared" ref="Y130:Y193" si="21">RIGHT(LEFT(B130,FIND("_",B130,4)-1),LEN(LEFT(B130,FIND("_",B130,4)-1))-3)</f>
        <v>Water</v>
      </c>
    </row>
    <row r="131" spans="1:25">
      <c r="A131" s="20" t="str">
        <f t="shared" si="14"/>
        <v>3T_r3_Water_Dragon_e2</v>
      </c>
      <c r="B131" t="s">
        <v>854</v>
      </c>
      <c r="D131" s="20">
        <f>INDEX(eClass[Initial Turn],MATCH($R131,eClass[Class],0))</f>
        <v>2</v>
      </c>
      <c r="E131" s="20">
        <f>INDEX(eClass[ATKTurn],MATCH($R131,eClass[Class],0))</f>
        <v>3</v>
      </c>
      <c r="F131" s="20">
        <f>INDEX(eRarity[ATK Base],MATCH($U131,eRarity[Rarity Id],0))*$W131*INDEX(eClass[ATKTurn],MATCH($R131,eClass[Class],0))</f>
        <v>9</v>
      </c>
      <c r="G131" s="7">
        <f t="shared" si="16"/>
        <v>9</v>
      </c>
      <c r="H131" s="20">
        <v>5</v>
      </c>
      <c r="I131" s="7">
        <f t="shared" si="17"/>
        <v>5</v>
      </c>
      <c r="J131" s="7">
        <f>INDEX(eRarity[HP Base],MATCH($U131,eRarity[Rarity Id],0))*$W131*INDEX(eClass[HPTurn],MATCH($R131,eClass[Class],0))</f>
        <v>80</v>
      </c>
      <c r="K131" s="7">
        <f t="shared" si="18"/>
        <v>80</v>
      </c>
      <c r="L131" s="7">
        <f>INDEX(eRarity[Focus Priority],MATCH(U131,eRarity[Rarity Id],0))</f>
        <v>4</v>
      </c>
      <c r="M131" s="7" t="str">
        <f t="shared" si="19"/>
        <v>r3_Water_Dragon_e1</v>
      </c>
      <c r="N131" s="20">
        <f>INDEX(eDrop[Drop Hero Probability],MATCH($V131,eDrop[Base Rarity],0))</f>
        <v>5</v>
      </c>
      <c r="O131" s="7" t="str">
        <f>INDEX(EnemyFX[Enemy FX Asset ID],MATCH(Y131,EnemyFX[Affinity],0))</f>
        <v>FXBasicMonster-02-Water</v>
      </c>
      <c r="P131" s="7" t="s">
        <v>304</v>
      </c>
      <c r="R131" s="225" t="str">
        <f>INDEX(Family[eClass],MATCH(Enemies!T131,Family[Family],0))</f>
        <v>3T</v>
      </c>
      <c r="S131" s="7">
        <f>INDEX(EnemyFX[Quest Affinity ID],MATCH(Y131,EnemyFX[Affinity],0))</f>
        <v>3</v>
      </c>
      <c r="T131" s="200" t="s">
        <v>444</v>
      </c>
      <c r="U131" s="125">
        <f t="shared" si="15"/>
        <v>4</v>
      </c>
      <c r="V131" s="20">
        <f t="shared" si="20"/>
        <v>3</v>
      </c>
      <c r="W131" s="20">
        <v>1</v>
      </c>
      <c r="X131" s="20">
        <f>INDEX(REFHero[Size],MATCH(Enemies!B131,REFHero[Hero ID],0))</f>
        <v>2</v>
      </c>
      <c r="Y131" s="20" t="str">
        <f t="shared" si="21"/>
        <v>Water</v>
      </c>
    </row>
    <row r="132" spans="1:25">
      <c r="A132" s="20" t="str">
        <f t="shared" ref="A132:A195" si="22">CONCATENATE(R132,"_",B132)</f>
        <v>3T_r3_Water_Dragon_e3</v>
      </c>
      <c r="B132" t="s">
        <v>855</v>
      </c>
      <c r="D132" s="20">
        <f>INDEX(eClass[Initial Turn],MATCH($R132,eClass[Class],0))</f>
        <v>2</v>
      </c>
      <c r="E132" s="20">
        <f>INDEX(eClass[ATKTurn],MATCH($R132,eClass[Class],0))</f>
        <v>3</v>
      </c>
      <c r="F132" s="20">
        <f>INDEX(eRarity[ATK Base],MATCH($U132,eRarity[Rarity Id],0))*$W132*INDEX(eClass[ATKTurn],MATCH($R132,eClass[Class],0))</f>
        <v>9</v>
      </c>
      <c r="G132" s="7">
        <f t="shared" si="16"/>
        <v>9</v>
      </c>
      <c r="H132" s="20">
        <v>5</v>
      </c>
      <c r="I132" s="7">
        <f t="shared" si="17"/>
        <v>5</v>
      </c>
      <c r="J132" s="7">
        <f>INDEX(eRarity[HP Base],MATCH($U132,eRarity[Rarity Id],0))*$W132*INDEX(eClass[HPTurn],MATCH($R132,eClass[Class],0))</f>
        <v>80</v>
      </c>
      <c r="K132" s="7">
        <f t="shared" si="18"/>
        <v>80</v>
      </c>
      <c r="L132" s="7">
        <f>INDEX(eRarity[Focus Priority],MATCH(U132,eRarity[Rarity Id],0))</f>
        <v>5</v>
      </c>
      <c r="M132" s="7" t="str">
        <f t="shared" si="19"/>
        <v>r3_Water_Dragon_e1</v>
      </c>
      <c r="N132" s="20">
        <f>INDEX(eDrop[Drop Hero Probability],MATCH($V132,eDrop[Base Rarity],0))</f>
        <v>5</v>
      </c>
      <c r="O132" s="7" t="str">
        <f>INDEX(EnemyFX[Enemy FX Asset ID],MATCH(Y132,EnemyFX[Affinity],0))</f>
        <v>FXBasicMonster-02-Water</v>
      </c>
      <c r="P132" s="7" t="s">
        <v>304</v>
      </c>
      <c r="R132" s="225" t="str">
        <f>INDEX(Family[eClass],MATCH(Enemies!T132,Family[Family],0))</f>
        <v>3T</v>
      </c>
      <c r="S132" s="7">
        <f>INDEX(EnemyFX[Quest Affinity ID],MATCH(Y132,EnemyFX[Affinity],0))</f>
        <v>3</v>
      </c>
      <c r="T132" s="200" t="s">
        <v>444</v>
      </c>
      <c r="U132" s="125">
        <f t="shared" ref="U132:U195" si="23">V132+INT(RIGHT(B132,1))-1</f>
        <v>5</v>
      </c>
      <c r="V132" s="20">
        <f t="shared" si="20"/>
        <v>3</v>
      </c>
      <c r="W132" s="20">
        <v>1</v>
      </c>
      <c r="X132" s="20">
        <f>INDEX(REFHero[Size],MATCH(Enemies!B132,REFHero[Hero ID],0))</f>
        <v>3</v>
      </c>
      <c r="Y132" s="20" t="str">
        <f t="shared" si="21"/>
        <v>Water</v>
      </c>
    </row>
    <row r="133" spans="1:25">
      <c r="A133" s="20" t="str">
        <f t="shared" si="22"/>
        <v>3T_r3_Water_Dragon_e4</v>
      </c>
      <c r="B133" t="s">
        <v>856</v>
      </c>
      <c r="D133" s="20">
        <f>INDEX(eClass[Initial Turn],MATCH($R133,eClass[Class],0))</f>
        <v>2</v>
      </c>
      <c r="E133" s="20">
        <f>INDEX(eClass[ATKTurn],MATCH($R133,eClass[Class],0))</f>
        <v>3</v>
      </c>
      <c r="F133" s="20">
        <f>INDEX(eRarity[ATK Base],MATCH($U133,eRarity[Rarity Id],0))*$W133*INDEX(eClass[ATKTurn],MATCH($R133,eClass[Class],0))</f>
        <v>9</v>
      </c>
      <c r="G133" s="7">
        <f t="shared" ref="G133:G196" si="24">F133</f>
        <v>9</v>
      </c>
      <c r="H133" s="20">
        <v>5</v>
      </c>
      <c r="I133" s="7">
        <f t="shared" ref="I133:I196" si="25">H133</f>
        <v>5</v>
      </c>
      <c r="J133" s="7">
        <f>INDEX(eRarity[HP Base],MATCH($U133,eRarity[Rarity Id],0))*$W133*INDEX(eClass[HPTurn],MATCH($R133,eClass[Class],0))</f>
        <v>80</v>
      </c>
      <c r="K133" s="7">
        <f t="shared" ref="K133:K196" si="26">J133</f>
        <v>80</v>
      </c>
      <c r="L133" s="7">
        <f>INDEX(eRarity[Focus Priority],MATCH(U133,eRarity[Rarity Id],0))</f>
        <v>6</v>
      </c>
      <c r="M133" s="7" t="str">
        <f t="shared" si="19"/>
        <v>r3_Water_Dragon_e1</v>
      </c>
      <c r="N133" s="20">
        <f>INDEX(eDrop[Drop Hero Probability],MATCH($V133,eDrop[Base Rarity],0))</f>
        <v>5</v>
      </c>
      <c r="O133" s="7" t="str">
        <f>INDEX(EnemyFX[Enemy FX Asset ID],MATCH(Y133,EnemyFX[Affinity],0))</f>
        <v>FXBasicMonster-02-Water</v>
      </c>
      <c r="P133" s="7" t="s">
        <v>304</v>
      </c>
      <c r="R133" s="225" t="str">
        <f>INDEX(Family[eClass],MATCH(Enemies!T133,Family[Family],0))</f>
        <v>3T</v>
      </c>
      <c r="S133" s="7">
        <f>INDEX(EnemyFX[Quest Affinity ID],MATCH(Y133,EnemyFX[Affinity],0))</f>
        <v>3</v>
      </c>
      <c r="T133" s="200" t="s">
        <v>444</v>
      </c>
      <c r="U133" s="125">
        <f t="shared" si="23"/>
        <v>6</v>
      </c>
      <c r="V133" s="20">
        <f t="shared" si="20"/>
        <v>3</v>
      </c>
      <c r="W133" s="20">
        <v>1</v>
      </c>
      <c r="X133" s="20">
        <f>INDEX(REFHero[Size],MATCH(Enemies!B133,REFHero[Hero ID],0))</f>
        <v>3</v>
      </c>
      <c r="Y133" s="20" t="str">
        <f t="shared" si="21"/>
        <v>Water</v>
      </c>
    </row>
    <row r="134" spans="1:25">
      <c r="A134" s="20" t="str">
        <f t="shared" si="22"/>
        <v>2T_r3_Dark_Fennec_e1</v>
      </c>
      <c r="B134" t="s">
        <v>859</v>
      </c>
      <c r="D134" s="20">
        <f>INDEX(eClass[Initial Turn],MATCH($R134,eClass[Class],0))</f>
        <v>2</v>
      </c>
      <c r="E134" s="20">
        <f>INDEX(eClass[ATKTurn],MATCH($R134,eClass[Class],0))</f>
        <v>2</v>
      </c>
      <c r="F134" s="20">
        <f>INDEX(eRarity[ATK Base],MATCH($U134,eRarity[Rarity Id],0))*$W134*INDEX(eClass[ATKTurn],MATCH($R134,eClass[Class],0))</f>
        <v>6</v>
      </c>
      <c r="G134" s="7">
        <f t="shared" si="24"/>
        <v>6</v>
      </c>
      <c r="H134" s="20">
        <v>5</v>
      </c>
      <c r="I134" s="7">
        <f t="shared" si="25"/>
        <v>5</v>
      </c>
      <c r="J134" s="7">
        <f>INDEX(eRarity[HP Base],MATCH($U134,eRarity[Rarity Id],0))*$W134*INDEX(eClass[HPTurn],MATCH($R134,eClass[Class],0))</f>
        <v>60</v>
      </c>
      <c r="K134" s="7">
        <f t="shared" si="26"/>
        <v>60</v>
      </c>
      <c r="L134" s="7">
        <f>INDEX(eRarity[Focus Priority],MATCH(U134,eRarity[Rarity Id],0))</f>
        <v>3</v>
      </c>
      <c r="M134" s="7" t="str">
        <f t="shared" si="19"/>
        <v>r3_Dark_Fennec_e1</v>
      </c>
      <c r="N134" s="20">
        <f>INDEX(eDrop[Drop Hero Probability],MATCH($V134,eDrop[Base Rarity],0))</f>
        <v>5</v>
      </c>
      <c r="O134" s="7" t="str">
        <f>INDEX(EnemyFX[Enemy FX Asset ID],MATCH(Y134,EnemyFX[Affinity],0))</f>
        <v>FXBasicMonster-04-Dark</v>
      </c>
      <c r="P134" s="7" t="s">
        <v>304</v>
      </c>
      <c r="R134" s="225" t="str">
        <f>INDEX(Family[eClass],MATCH(Enemies!T134,Family[Family],0))</f>
        <v>2T</v>
      </c>
      <c r="S134" s="7">
        <f>INDEX(EnemyFX[Quest Affinity ID],MATCH(Y134,EnemyFX[Affinity],0))</f>
        <v>5</v>
      </c>
      <c r="T134" s="200" t="s">
        <v>445</v>
      </c>
      <c r="U134" s="125">
        <f t="shared" si="23"/>
        <v>3</v>
      </c>
      <c r="V134" s="20">
        <f t="shared" si="20"/>
        <v>3</v>
      </c>
      <c r="W134" s="20">
        <v>1</v>
      </c>
      <c r="X134" s="20">
        <f>INDEX(REFHero[Size],MATCH(Enemies!B134,REFHero[Hero ID],0))</f>
        <v>1</v>
      </c>
      <c r="Y134" s="20" t="str">
        <f t="shared" si="21"/>
        <v>Dark</v>
      </c>
    </row>
    <row r="135" spans="1:25">
      <c r="A135" s="20" t="str">
        <f t="shared" si="22"/>
        <v>2T_r3_Dark_Fennec_e2</v>
      </c>
      <c r="B135" t="s">
        <v>860</v>
      </c>
      <c r="D135" s="20">
        <f>INDEX(eClass[Initial Turn],MATCH($R135,eClass[Class],0))</f>
        <v>2</v>
      </c>
      <c r="E135" s="20">
        <f>INDEX(eClass[ATKTurn],MATCH($R135,eClass[Class],0))</f>
        <v>2</v>
      </c>
      <c r="F135" s="20">
        <f>INDEX(eRarity[ATK Base],MATCH($U135,eRarity[Rarity Id],0))*$W135*INDEX(eClass[ATKTurn],MATCH($R135,eClass[Class],0))</f>
        <v>6</v>
      </c>
      <c r="G135" s="7">
        <f t="shared" si="24"/>
        <v>6</v>
      </c>
      <c r="H135" s="20">
        <v>5</v>
      </c>
      <c r="I135" s="7">
        <f t="shared" si="25"/>
        <v>5</v>
      </c>
      <c r="J135" s="7">
        <f>INDEX(eRarity[HP Base],MATCH($U135,eRarity[Rarity Id],0))*$W135*INDEX(eClass[HPTurn],MATCH($R135,eClass[Class],0))</f>
        <v>60</v>
      </c>
      <c r="K135" s="7">
        <f t="shared" si="26"/>
        <v>60</v>
      </c>
      <c r="L135" s="7">
        <f>INDEX(eRarity[Focus Priority],MATCH(U135,eRarity[Rarity Id],0))</f>
        <v>4</v>
      </c>
      <c r="M135" s="7" t="str">
        <f t="shared" si="19"/>
        <v>r3_Dark_Fennec_e1</v>
      </c>
      <c r="N135" s="20">
        <f>INDEX(eDrop[Drop Hero Probability],MATCH($V135,eDrop[Base Rarity],0))</f>
        <v>5</v>
      </c>
      <c r="O135" s="7" t="str">
        <f>INDEX(EnemyFX[Enemy FX Asset ID],MATCH(Y135,EnemyFX[Affinity],0))</f>
        <v>FXBasicMonster-04-Dark</v>
      </c>
      <c r="P135" s="7" t="s">
        <v>304</v>
      </c>
      <c r="R135" s="225" t="str">
        <f>INDEX(Family[eClass],MATCH(Enemies!T135,Family[Family],0))</f>
        <v>2T</v>
      </c>
      <c r="S135" s="7">
        <f>INDEX(EnemyFX[Quest Affinity ID],MATCH(Y135,EnemyFX[Affinity],0))</f>
        <v>5</v>
      </c>
      <c r="T135" s="200" t="s">
        <v>445</v>
      </c>
      <c r="U135" s="125">
        <f t="shared" si="23"/>
        <v>4</v>
      </c>
      <c r="V135" s="20">
        <f t="shared" si="20"/>
        <v>3</v>
      </c>
      <c r="W135" s="20">
        <v>1</v>
      </c>
      <c r="X135" s="20">
        <f>INDEX(REFHero[Size],MATCH(Enemies!B135,REFHero[Hero ID],0))</f>
        <v>1</v>
      </c>
      <c r="Y135" s="20" t="str">
        <f t="shared" si="21"/>
        <v>Dark</v>
      </c>
    </row>
    <row r="136" spans="1:25">
      <c r="A136" s="20" t="str">
        <f t="shared" si="22"/>
        <v>2T_r3_Earth_Fennec_e1</v>
      </c>
      <c r="B136" t="s">
        <v>218</v>
      </c>
      <c r="D136" s="20">
        <f>INDEX(eClass[Initial Turn],MATCH($R136,eClass[Class],0))</f>
        <v>2</v>
      </c>
      <c r="E136" s="20">
        <f>INDEX(eClass[ATKTurn],MATCH($R136,eClass[Class],0))</f>
        <v>2</v>
      </c>
      <c r="F136" s="20">
        <f>INDEX(eRarity[ATK Base],MATCH($U136,eRarity[Rarity Id],0))*$W136*INDEX(eClass[ATKTurn],MATCH($R136,eClass[Class],0))</f>
        <v>6</v>
      </c>
      <c r="G136" s="7">
        <f t="shared" si="24"/>
        <v>6</v>
      </c>
      <c r="H136" s="20">
        <v>5</v>
      </c>
      <c r="I136" s="7">
        <f t="shared" si="25"/>
        <v>5</v>
      </c>
      <c r="J136" s="7">
        <f>INDEX(eRarity[HP Base],MATCH($U136,eRarity[Rarity Id],0))*$W136*INDEX(eClass[HPTurn],MATCH($R136,eClass[Class],0))</f>
        <v>60</v>
      </c>
      <c r="K136" s="7">
        <f t="shared" si="26"/>
        <v>60</v>
      </c>
      <c r="L136" s="7">
        <f>INDEX(eRarity[Focus Priority],MATCH(U136,eRarity[Rarity Id],0))</f>
        <v>3</v>
      </c>
      <c r="M136" s="7" t="str">
        <f t="shared" si="19"/>
        <v>r3_Earth_Fennec_e1</v>
      </c>
      <c r="N136" s="20">
        <f>INDEX(eDrop[Drop Hero Probability],MATCH($V136,eDrop[Base Rarity],0))</f>
        <v>5</v>
      </c>
      <c r="O136" s="7" t="str">
        <f>INDEX(EnemyFX[Enemy FX Asset ID],MATCH(Y136,EnemyFX[Affinity],0))</f>
        <v>FXBasicMonster-03-Earth</v>
      </c>
      <c r="P136" s="7" t="s">
        <v>304</v>
      </c>
      <c r="R136" s="225" t="str">
        <f>INDEX(Family[eClass],MATCH(Enemies!T136,Family[Family],0))</f>
        <v>2T</v>
      </c>
      <c r="S136" s="7">
        <f>INDEX(EnemyFX[Quest Affinity ID],MATCH(Y136,EnemyFX[Affinity],0))</f>
        <v>2</v>
      </c>
      <c r="T136" s="200" t="s">
        <v>445</v>
      </c>
      <c r="U136" s="125">
        <f t="shared" si="23"/>
        <v>3</v>
      </c>
      <c r="V136" s="20">
        <f t="shared" si="20"/>
        <v>3</v>
      </c>
      <c r="W136" s="20">
        <v>1</v>
      </c>
      <c r="X136" s="20">
        <f>INDEX(REFHero[Size],MATCH(Enemies!B136,REFHero[Hero ID],0))</f>
        <v>1</v>
      </c>
      <c r="Y136" s="20" t="str">
        <f t="shared" si="21"/>
        <v>Earth</v>
      </c>
    </row>
    <row r="137" spans="1:25">
      <c r="A137" s="20" t="str">
        <f t="shared" si="22"/>
        <v>2T_r3_Earth_Fennec_e2</v>
      </c>
      <c r="B137" t="s">
        <v>861</v>
      </c>
      <c r="D137" s="20">
        <f>INDEX(eClass[Initial Turn],MATCH($R137,eClass[Class],0))</f>
        <v>2</v>
      </c>
      <c r="E137" s="20">
        <f>INDEX(eClass[ATKTurn],MATCH($R137,eClass[Class],0))</f>
        <v>2</v>
      </c>
      <c r="F137" s="20">
        <f>INDEX(eRarity[ATK Base],MATCH($U137,eRarity[Rarity Id],0))*$W137*INDEX(eClass[ATKTurn],MATCH($R137,eClass[Class],0))</f>
        <v>6</v>
      </c>
      <c r="G137" s="7">
        <f t="shared" si="24"/>
        <v>6</v>
      </c>
      <c r="H137" s="20">
        <v>5</v>
      </c>
      <c r="I137" s="7">
        <f t="shared" si="25"/>
        <v>5</v>
      </c>
      <c r="J137" s="7">
        <f>INDEX(eRarity[HP Base],MATCH($U137,eRarity[Rarity Id],0))*$W137*INDEX(eClass[HPTurn],MATCH($R137,eClass[Class],0))</f>
        <v>60</v>
      </c>
      <c r="K137" s="7">
        <f t="shared" si="26"/>
        <v>60</v>
      </c>
      <c r="L137" s="7">
        <f>INDEX(eRarity[Focus Priority],MATCH(U137,eRarity[Rarity Id],0))</f>
        <v>4</v>
      </c>
      <c r="M137" s="7" t="str">
        <f t="shared" si="19"/>
        <v>r3_Earth_Fennec_e1</v>
      </c>
      <c r="N137" s="20">
        <f>INDEX(eDrop[Drop Hero Probability],MATCH($V137,eDrop[Base Rarity],0))</f>
        <v>5</v>
      </c>
      <c r="O137" s="7" t="str">
        <f>INDEX(EnemyFX[Enemy FX Asset ID],MATCH(Y137,EnemyFX[Affinity],0))</f>
        <v>FXBasicMonster-03-Earth</v>
      </c>
      <c r="P137" s="7" t="s">
        <v>304</v>
      </c>
      <c r="R137" s="225" t="str">
        <f>INDEX(Family[eClass],MATCH(Enemies!T137,Family[Family],0))</f>
        <v>2T</v>
      </c>
      <c r="S137" s="7">
        <f>INDEX(EnemyFX[Quest Affinity ID],MATCH(Y137,EnemyFX[Affinity],0))</f>
        <v>2</v>
      </c>
      <c r="T137" s="200" t="s">
        <v>445</v>
      </c>
      <c r="U137" s="125">
        <f t="shared" si="23"/>
        <v>4</v>
      </c>
      <c r="V137" s="20">
        <f t="shared" si="20"/>
        <v>3</v>
      </c>
      <c r="W137" s="20">
        <v>1</v>
      </c>
      <c r="X137" s="20">
        <f>INDEX(REFHero[Size],MATCH(Enemies!B137,REFHero[Hero ID],0))</f>
        <v>1</v>
      </c>
      <c r="Y137" s="20" t="str">
        <f t="shared" si="21"/>
        <v>Earth</v>
      </c>
    </row>
    <row r="138" spans="1:25">
      <c r="A138" s="20" t="str">
        <f t="shared" si="22"/>
        <v>2T_r3_Fire_Fennec_e1</v>
      </c>
      <c r="B138" t="s">
        <v>862</v>
      </c>
      <c r="D138" s="20">
        <f>INDEX(eClass[Initial Turn],MATCH($R138,eClass[Class],0))</f>
        <v>2</v>
      </c>
      <c r="E138" s="20">
        <f>INDEX(eClass[ATKTurn],MATCH($R138,eClass[Class],0))</f>
        <v>2</v>
      </c>
      <c r="F138" s="20">
        <f>INDEX(eRarity[ATK Base],MATCH($U138,eRarity[Rarity Id],0))*$W138*INDEX(eClass[ATKTurn],MATCH($R138,eClass[Class],0))</f>
        <v>6</v>
      </c>
      <c r="G138" s="7">
        <f t="shared" si="24"/>
        <v>6</v>
      </c>
      <c r="H138" s="20">
        <v>5</v>
      </c>
      <c r="I138" s="7">
        <f t="shared" si="25"/>
        <v>5</v>
      </c>
      <c r="J138" s="7">
        <f>INDEX(eRarity[HP Base],MATCH($U138,eRarity[Rarity Id],0))*$W138*INDEX(eClass[HPTurn],MATCH($R138,eClass[Class],0))</f>
        <v>60</v>
      </c>
      <c r="K138" s="7">
        <f t="shared" si="26"/>
        <v>60</v>
      </c>
      <c r="L138" s="7">
        <f>INDEX(eRarity[Focus Priority],MATCH(U138,eRarity[Rarity Id],0))</f>
        <v>3</v>
      </c>
      <c r="M138" s="7" t="str">
        <f t="shared" si="19"/>
        <v>r3_Fire_Fennec_e1</v>
      </c>
      <c r="N138" s="20">
        <f>INDEX(eDrop[Drop Hero Probability],MATCH($V138,eDrop[Base Rarity],0))</f>
        <v>5</v>
      </c>
      <c r="O138" s="7" t="str">
        <f>INDEX(EnemyFX[Enemy FX Asset ID],MATCH(Y138,EnemyFX[Affinity],0))</f>
        <v>FXBasicMonster-01-Fire</v>
      </c>
      <c r="P138" s="7" t="s">
        <v>304</v>
      </c>
      <c r="R138" s="225" t="str">
        <f>INDEX(Family[eClass],MATCH(Enemies!T138,Family[Family],0))</f>
        <v>2T</v>
      </c>
      <c r="S138" s="7">
        <f>INDEX(EnemyFX[Quest Affinity ID],MATCH(Y138,EnemyFX[Affinity],0))</f>
        <v>1</v>
      </c>
      <c r="T138" s="200" t="s">
        <v>445</v>
      </c>
      <c r="U138" s="125">
        <f t="shared" si="23"/>
        <v>3</v>
      </c>
      <c r="V138" s="20">
        <f t="shared" si="20"/>
        <v>3</v>
      </c>
      <c r="W138" s="20">
        <v>1</v>
      </c>
      <c r="X138" s="20">
        <f>INDEX(REFHero[Size],MATCH(Enemies!B138,REFHero[Hero ID],0))</f>
        <v>1</v>
      </c>
      <c r="Y138" s="20" t="str">
        <f t="shared" si="21"/>
        <v>Fire</v>
      </c>
    </row>
    <row r="139" spans="1:25">
      <c r="A139" s="20" t="str">
        <f t="shared" si="22"/>
        <v>2T_r3_Fire_Fennec_e2</v>
      </c>
      <c r="B139" t="s">
        <v>863</v>
      </c>
      <c r="D139" s="20">
        <f>INDEX(eClass[Initial Turn],MATCH($R139,eClass[Class],0))</f>
        <v>2</v>
      </c>
      <c r="E139" s="20">
        <f>INDEX(eClass[ATKTurn],MATCH($R139,eClass[Class],0))</f>
        <v>2</v>
      </c>
      <c r="F139" s="20">
        <f>INDEX(eRarity[ATK Base],MATCH($U139,eRarity[Rarity Id],0))*$W139*INDEX(eClass[ATKTurn],MATCH($R139,eClass[Class],0))</f>
        <v>6</v>
      </c>
      <c r="G139" s="7">
        <f t="shared" si="24"/>
        <v>6</v>
      </c>
      <c r="H139" s="20">
        <v>5</v>
      </c>
      <c r="I139" s="7">
        <f t="shared" si="25"/>
        <v>5</v>
      </c>
      <c r="J139" s="7">
        <f>INDEX(eRarity[HP Base],MATCH($U139,eRarity[Rarity Id],0))*$W139*INDEX(eClass[HPTurn],MATCH($R139,eClass[Class],0))</f>
        <v>60</v>
      </c>
      <c r="K139" s="7">
        <f t="shared" si="26"/>
        <v>60</v>
      </c>
      <c r="L139" s="7">
        <f>INDEX(eRarity[Focus Priority],MATCH(U139,eRarity[Rarity Id],0))</f>
        <v>4</v>
      </c>
      <c r="M139" s="7" t="str">
        <f t="shared" si="19"/>
        <v>r3_Fire_Fennec_e1</v>
      </c>
      <c r="N139" s="20">
        <f>INDEX(eDrop[Drop Hero Probability],MATCH($V139,eDrop[Base Rarity],0))</f>
        <v>5</v>
      </c>
      <c r="O139" s="7" t="str">
        <f>INDEX(EnemyFX[Enemy FX Asset ID],MATCH(Y139,EnemyFX[Affinity],0))</f>
        <v>FXBasicMonster-01-Fire</v>
      </c>
      <c r="P139" s="7" t="s">
        <v>304</v>
      </c>
      <c r="R139" s="225" t="str">
        <f>INDEX(Family[eClass],MATCH(Enemies!T139,Family[Family],0))</f>
        <v>2T</v>
      </c>
      <c r="S139" s="7">
        <f>INDEX(EnemyFX[Quest Affinity ID],MATCH(Y139,EnemyFX[Affinity],0))</f>
        <v>1</v>
      </c>
      <c r="T139" s="200" t="s">
        <v>445</v>
      </c>
      <c r="U139" s="125">
        <f t="shared" si="23"/>
        <v>4</v>
      </c>
      <c r="V139" s="20">
        <f t="shared" si="20"/>
        <v>3</v>
      </c>
      <c r="W139" s="20">
        <v>1</v>
      </c>
      <c r="X139" s="20">
        <f>INDEX(REFHero[Size],MATCH(Enemies!B139,REFHero[Hero ID],0))</f>
        <v>1</v>
      </c>
      <c r="Y139" s="20" t="str">
        <f t="shared" si="21"/>
        <v>Fire</v>
      </c>
    </row>
    <row r="140" spans="1:25">
      <c r="A140" s="20" t="str">
        <f t="shared" si="22"/>
        <v>2T_r3_Light_Fennec_e1</v>
      </c>
      <c r="B140" t="s">
        <v>864</v>
      </c>
      <c r="D140" s="20">
        <f>INDEX(eClass[Initial Turn],MATCH($R140,eClass[Class],0))</f>
        <v>2</v>
      </c>
      <c r="E140" s="20">
        <f>INDEX(eClass[ATKTurn],MATCH($R140,eClass[Class],0))</f>
        <v>2</v>
      </c>
      <c r="F140" s="20">
        <f>INDEX(eRarity[ATK Base],MATCH($U140,eRarity[Rarity Id],0))*$W140*INDEX(eClass[ATKTurn],MATCH($R140,eClass[Class],0))</f>
        <v>6</v>
      </c>
      <c r="G140" s="7">
        <f t="shared" si="24"/>
        <v>6</v>
      </c>
      <c r="H140" s="20">
        <v>5</v>
      </c>
      <c r="I140" s="7">
        <f t="shared" si="25"/>
        <v>5</v>
      </c>
      <c r="J140" s="7">
        <f>INDEX(eRarity[HP Base],MATCH($U140,eRarity[Rarity Id],0))*$W140*INDEX(eClass[HPTurn],MATCH($R140,eClass[Class],0))</f>
        <v>60</v>
      </c>
      <c r="K140" s="7">
        <f t="shared" si="26"/>
        <v>60</v>
      </c>
      <c r="L140" s="7">
        <f>INDEX(eRarity[Focus Priority],MATCH(U140,eRarity[Rarity Id],0))</f>
        <v>3</v>
      </c>
      <c r="M140" s="7" t="str">
        <f t="shared" si="19"/>
        <v>r3_Light_Fennec_e1</v>
      </c>
      <c r="N140" s="20">
        <f>INDEX(eDrop[Drop Hero Probability],MATCH($V140,eDrop[Base Rarity],0))</f>
        <v>5</v>
      </c>
      <c r="O140" s="7" t="str">
        <f>INDEX(EnemyFX[Enemy FX Asset ID],MATCH(Y140,EnemyFX[Affinity],0))</f>
        <v>FXBasicMonster-05-Light</v>
      </c>
      <c r="P140" s="7" t="s">
        <v>304</v>
      </c>
      <c r="R140" s="225" t="str">
        <f>INDEX(Family[eClass],MATCH(Enemies!T140,Family[Family],0))</f>
        <v>2T</v>
      </c>
      <c r="S140" s="7">
        <f>INDEX(EnemyFX[Quest Affinity ID],MATCH(Y140,EnemyFX[Affinity],0))</f>
        <v>4</v>
      </c>
      <c r="T140" s="200" t="s">
        <v>445</v>
      </c>
      <c r="U140" s="125">
        <f t="shared" si="23"/>
        <v>3</v>
      </c>
      <c r="V140" s="20">
        <f t="shared" si="20"/>
        <v>3</v>
      </c>
      <c r="W140" s="20">
        <v>1</v>
      </c>
      <c r="X140" s="20">
        <f>INDEX(REFHero[Size],MATCH(Enemies!B140,REFHero[Hero ID],0))</f>
        <v>1</v>
      </c>
      <c r="Y140" s="20" t="str">
        <f t="shared" si="21"/>
        <v>Light</v>
      </c>
    </row>
    <row r="141" spans="1:25">
      <c r="A141" s="20" t="str">
        <f t="shared" si="22"/>
        <v>2T_r3_Light_Fennec_e2</v>
      </c>
      <c r="B141" t="s">
        <v>865</v>
      </c>
      <c r="D141" s="20">
        <f>INDEX(eClass[Initial Turn],MATCH($R141,eClass[Class],0))</f>
        <v>2</v>
      </c>
      <c r="E141" s="20">
        <f>INDEX(eClass[ATKTurn],MATCH($R141,eClass[Class],0))</f>
        <v>2</v>
      </c>
      <c r="F141" s="20">
        <f>INDEX(eRarity[ATK Base],MATCH($U141,eRarity[Rarity Id],0))*$W141*INDEX(eClass[ATKTurn],MATCH($R141,eClass[Class],0))</f>
        <v>6</v>
      </c>
      <c r="G141" s="7">
        <f t="shared" si="24"/>
        <v>6</v>
      </c>
      <c r="H141" s="20">
        <v>5</v>
      </c>
      <c r="I141" s="7">
        <f t="shared" si="25"/>
        <v>5</v>
      </c>
      <c r="J141" s="7">
        <f>INDEX(eRarity[HP Base],MATCH($U141,eRarity[Rarity Id],0))*$W141*INDEX(eClass[HPTurn],MATCH($R141,eClass[Class],0))</f>
        <v>60</v>
      </c>
      <c r="K141" s="7">
        <f t="shared" si="26"/>
        <v>60</v>
      </c>
      <c r="L141" s="7">
        <f>INDEX(eRarity[Focus Priority],MATCH(U141,eRarity[Rarity Id],0))</f>
        <v>4</v>
      </c>
      <c r="M141" s="7" t="str">
        <f t="shared" si="19"/>
        <v>r3_Light_Fennec_e1</v>
      </c>
      <c r="N141" s="20">
        <f>INDEX(eDrop[Drop Hero Probability],MATCH($V141,eDrop[Base Rarity],0))</f>
        <v>5</v>
      </c>
      <c r="O141" s="7" t="str">
        <f>INDEX(EnemyFX[Enemy FX Asset ID],MATCH(Y141,EnemyFX[Affinity],0))</f>
        <v>FXBasicMonster-05-Light</v>
      </c>
      <c r="P141" s="7" t="s">
        <v>304</v>
      </c>
      <c r="R141" s="225" t="str">
        <f>INDEX(Family[eClass],MATCH(Enemies!T141,Family[Family],0))</f>
        <v>2T</v>
      </c>
      <c r="S141" s="7">
        <f>INDEX(EnemyFX[Quest Affinity ID],MATCH(Y141,EnemyFX[Affinity],0))</f>
        <v>4</v>
      </c>
      <c r="T141" s="200" t="s">
        <v>445</v>
      </c>
      <c r="U141" s="125">
        <f t="shared" si="23"/>
        <v>4</v>
      </c>
      <c r="V141" s="20">
        <f t="shared" si="20"/>
        <v>3</v>
      </c>
      <c r="W141" s="20">
        <v>1</v>
      </c>
      <c r="X141" s="20">
        <f>INDEX(REFHero[Size],MATCH(Enemies!B141,REFHero[Hero ID],0))</f>
        <v>1</v>
      </c>
      <c r="Y141" s="20" t="str">
        <f t="shared" si="21"/>
        <v>Light</v>
      </c>
    </row>
    <row r="142" spans="1:25">
      <c r="A142" s="20" t="str">
        <f t="shared" si="22"/>
        <v>2T_r3_Water_Fennec_e1</v>
      </c>
      <c r="B142" t="s">
        <v>866</v>
      </c>
      <c r="D142" s="20">
        <f>INDEX(eClass[Initial Turn],MATCH($R142,eClass[Class],0))</f>
        <v>2</v>
      </c>
      <c r="E142" s="20">
        <f>INDEX(eClass[ATKTurn],MATCH($R142,eClass[Class],0))</f>
        <v>2</v>
      </c>
      <c r="F142" s="20">
        <f>INDEX(eRarity[ATK Base],MATCH($U142,eRarity[Rarity Id],0))*$W142*INDEX(eClass[ATKTurn],MATCH($R142,eClass[Class],0))</f>
        <v>6</v>
      </c>
      <c r="G142" s="7">
        <f t="shared" si="24"/>
        <v>6</v>
      </c>
      <c r="H142" s="20">
        <v>5</v>
      </c>
      <c r="I142" s="7">
        <f t="shared" si="25"/>
        <v>5</v>
      </c>
      <c r="J142" s="7">
        <f>INDEX(eRarity[HP Base],MATCH($U142,eRarity[Rarity Id],0))*$W142*INDEX(eClass[HPTurn],MATCH($R142,eClass[Class],0))</f>
        <v>60</v>
      </c>
      <c r="K142" s="7">
        <f t="shared" si="26"/>
        <v>60</v>
      </c>
      <c r="L142" s="7">
        <f>INDEX(eRarity[Focus Priority],MATCH(U142,eRarity[Rarity Id],0))</f>
        <v>3</v>
      </c>
      <c r="M142" s="7" t="str">
        <f t="shared" si="19"/>
        <v>r3_Water_Fennec_e1</v>
      </c>
      <c r="N142" s="20">
        <f>INDEX(eDrop[Drop Hero Probability],MATCH($V142,eDrop[Base Rarity],0))</f>
        <v>5</v>
      </c>
      <c r="O142" s="7" t="str">
        <f>INDEX(EnemyFX[Enemy FX Asset ID],MATCH(Y142,EnemyFX[Affinity],0))</f>
        <v>FXBasicMonster-02-Water</v>
      </c>
      <c r="P142" s="7" t="s">
        <v>304</v>
      </c>
      <c r="R142" s="225" t="str">
        <f>INDEX(Family[eClass],MATCH(Enemies!T142,Family[Family],0))</f>
        <v>2T</v>
      </c>
      <c r="S142" s="7">
        <f>INDEX(EnemyFX[Quest Affinity ID],MATCH(Y142,EnemyFX[Affinity],0))</f>
        <v>3</v>
      </c>
      <c r="T142" s="200" t="s">
        <v>445</v>
      </c>
      <c r="U142" s="125">
        <f t="shared" si="23"/>
        <v>3</v>
      </c>
      <c r="V142" s="20">
        <f t="shared" si="20"/>
        <v>3</v>
      </c>
      <c r="W142" s="20">
        <v>1</v>
      </c>
      <c r="X142" s="20">
        <f>INDEX(REFHero[Size],MATCH(Enemies!B142,REFHero[Hero ID],0))</f>
        <v>1</v>
      </c>
      <c r="Y142" s="20" t="str">
        <f t="shared" si="21"/>
        <v>Water</v>
      </c>
    </row>
    <row r="143" spans="1:25">
      <c r="A143" s="20" t="str">
        <f t="shared" si="22"/>
        <v>2T_r3_Water_Fennec_e2</v>
      </c>
      <c r="B143" t="s">
        <v>867</v>
      </c>
      <c r="D143" s="20">
        <f>INDEX(eClass[Initial Turn],MATCH($R143,eClass[Class],0))</f>
        <v>2</v>
      </c>
      <c r="E143" s="20">
        <f>INDEX(eClass[ATKTurn],MATCH($R143,eClass[Class],0))</f>
        <v>2</v>
      </c>
      <c r="F143" s="20">
        <f>INDEX(eRarity[ATK Base],MATCH($U143,eRarity[Rarity Id],0))*$W143*INDEX(eClass[ATKTurn],MATCH($R143,eClass[Class],0))</f>
        <v>6</v>
      </c>
      <c r="G143" s="7">
        <f t="shared" si="24"/>
        <v>6</v>
      </c>
      <c r="H143" s="20">
        <v>5</v>
      </c>
      <c r="I143" s="7">
        <f t="shared" si="25"/>
        <v>5</v>
      </c>
      <c r="J143" s="7">
        <f>INDEX(eRarity[HP Base],MATCH($U143,eRarity[Rarity Id],0))*$W143*INDEX(eClass[HPTurn],MATCH($R143,eClass[Class],0))</f>
        <v>60</v>
      </c>
      <c r="K143" s="7">
        <f t="shared" si="26"/>
        <v>60</v>
      </c>
      <c r="L143" s="7">
        <f>INDEX(eRarity[Focus Priority],MATCH(U143,eRarity[Rarity Id],0))</f>
        <v>4</v>
      </c>
      <c r="M143" s="7" t="str">
        <f t="shared" si="19"/>
        <v>r3_Water_Fennec_e1</v>
      </c>
      <c r="N143" s="20">
        <f>INDEX(eDrop[Drop Hero Probability],MATCH($V143,eDrop[Base Rarity],0))</f>
        <v>5</v>
      </c>
      <c r="O143" s="7" t="str">
        <f>INDEX(EnemyFX[Enemy FX Asset ID],MATCH(Y143,EnemyFX[Affinity],0))</f>
        <v>FXBasicMonster-02-Water</v>
      </c>
      <c r="P143" s="7" t="s">
        <v>304</v>
      </c>
      <c r="R143" s="225" t="str">
        <f>INDEX(Family[eClass],MATCH(Enemies!T143,Family[Family],0))</f>
        <v>2T</v>
      </c>
      <c r="S143" s="7">
        <f>INDEX(EnemyFX[Quest Affinity ID],MATCH(Y143,EnemyFX[Affinity],0))</f>
        <v>3</v>
      </c>
      <c r="T143" s="200" t="s">
        <v>445</v>
      </c>
      <c r="U143" s="125">
        <f t="shared" si="23"/>
        <v>4</v>
      </c>
      <c r="V143" s="20">
        <f t="shared" si="20"/>
        <v>3</v>
      </c>
      <c r="W143" s="20">
        <v>1</v>
      </c>
      <c r="X143" s="20">
        <f>INDEX(REFHero[Size],MATCH(Enemies!B143,REFHero[Hero ID],0))</f>
        <v>1</v>
      </c>
      <c r="Y143" s="20" t="str">
        <f t="shared" si="21"/>
        <v>Water</v>
      </c>
    </row>
    <row r="144" spans="1:25">
      <c r="A144" s="20" t="str">
        <f t="shared" si="22"/>
        <v>3T_r3_Dark_Warlock_e1</v>
      </c>
      <c r="B144" t="s">
        <v>870</v>
      </c>
      <c r="D144" s="20">
        <f>INDEX(eClass[Initial Turn],MATCH($R144,eClass[Class],0))</f>
        <v>2</v>
      </c>
      <c r="E144" s="20">
        <f>INDEX(eClass[ATKTurn],MATCH($R144,eClass[Class],0))</f>
        <v>3</v>
      </c>
      <c r="F144" s="20">
        <f>INDEX(eRarity[ATK Base],MATCH($U144,eRarity[Rarity Id],0))*$W144*INDEX(eClass[ATKTurn],MATCH($R144,eClass[Class],0))</f>
        <v>9</v>
      </c>
      <c r="G144" s="7">
        <f t="shared" si="24"/>
        <v>9</v>
      </c>
      <c r="H144" s="20">
        <v>5</v>
      </c>
      <c r="I144" s="7">
        <f t="shared" si="25"/>
        <v>5</v>
      </c>
      <c r="J144" s="7">
        <f>INDEX(eRarity[HP Base],MATCH($U144,eRarity[Rarity Id],0))*$W144*INDEX(eClass[HPTurn],MATCH($R144,eClass[Class],0))</f>
        <v>80</v>
      </c>
      <c r="K144" s="7">
        <f t="shared" si="26"/>
        <v>80</v>
      </c>
      <c r="L144" s="7">
        <f>INDEX(eRarity[Focus Priority],MATCH(U144,eRarity[Rarity Id],0))</f>
        <v>3</v>
      </c>
      <c r="M144" s="7" t="str">
        <f t="shared" si="19"/>
        <v>r3_Dark_Warlock_e1</v>
      </c>
      <c r="N144" s="20">
        <f>INDEX(eDrop[Drop Hero Probability],MATCH($V144,eDrop[Base Rarity],0))</f>
        <v>5</v>
      </c>
      <c r="O144" s="7" t="str">
        <f>INDEX(EnemyFX[Enemy FX Asset ID],MATCH(Y144,EnemyFX[Affinity],0))</f>
        <v>FXBasicMonster-04-Dark</v>
      </c>
      <c r="P144" s="7" t="s">
        <v>304</v>
      </c>
      <c r="R144" s="225" t="str">
        <f>INDEX(Family[eClass],MATCH(Enemies!T144,Family[Family],0))</f>
        <v>3T</v>
      </c>
      <c r="S144" s="7">
        <f>INDEX(EnemyFX[Quest Affinity ID],MATCH(Y144,EnemyFX[Affinity],0))</f>
        <v>5</v>
      </c>
      <c r="T144" s="200" t="s">
        <v>869</v>
      </c>
      <c r="U144" s="125">
        <f t="shared" si="23"/>
        <v>3</v>
      </c>
      <c r="V144" s="20">
        <f t="shared" si="20"/>
        <v>3</v>
      </c>
      <c r="W144" s="20">
        <v>1</v>
      </c>
      <c r="X144" s="20">
        <f>INDEX(REFHero[Size],MATCH(Enemies!B144,REFHero[Hero ID],0))</f>
        <v>1</v>
      </c>
      <c r="Y144" s="20" t="str">
        <f t="shared" si="21"/>
        <v>Dark</v>
      </c>
    </row>
    <row r="145" spans="1:25">
      <c r="A145" s="20" t="str">
        <f t="shared" si="22"/>
        <v>3T_r3_Dark_Warlock_e2</v>
      </c>
      <c r="B145" t="s">
        <v>872</v>
      </c>
      <c r="D145" s="20">
        <f>INDEX(eClass[Initial Turn],MATCH($R145,eClass[Class],0))</f>
        <v>2</v>
      </c>
      <c r="E145" s="20">
        <f>INDEX(eClass[ATKTurn],MATCH($R145,eClass[Class],0))</f>
        <v>3</v>
      </c>
      <c r="F145" s="20">
        <f>INDEX(eRarity[ATK Base],MATCH($U145,eRarity[Rarity Id],0))*$W145*INDEX(eClass[ATKTurn],MATCH($R145,eClass[Class],0))</f>
        <v>9</v>
      </c>
      <c r="G145" s="7">
        <f t="shared" si="24"/>
        <v>9</v>
      </c>
      <c r="H145" s="20">
        <v>5</v>
      </c>
      <c r="I145" s="7">
        <f t="shared" si="25"/>
        <v>5</v>
      </c>
      <c r="J145" s="7">
        <f>INDEX(eRarity[HP Base],MATCH($U145,eRarity[Rarity Id],0))*$W145*INDEX(eClass[HPTurn],MATCH($R145,eClass[Class],0))</f>
        <v>80</v>
      </c>
      <c r="K145" s="7">
        <f t="shared" si="26"/>
        <v>80</v>
      </c>
      <c r="L145" s="7">
        <f>INDEX(eRarity[Focus Priority],MATCH(U145,eRarity[Rarity Id],0))</f>
        <v>4</v>
      </c>
      <c r="M145" s="7" t="str">
        <f t="shared" si="19"/>
        <v>r3_Dark_Warlock_e1</v>
      </c>
      <c r="N145" s="20">
        <f>INDEX(eDrop[Drop Hero Probability],MATCH($V145,eDrop[Base Rarity],0))</f>
        <v>5</v>
      </c>
      <c r="O145" s="7" t="str">
        <f>INDEX(EnemyFX[Enemy FX Asset ID],MATCH(Y145,EnemyFX[Affinity],0))</f>
        <v>FXBasicMonster-04-Dark</v>
      </c>
      <c r="P145" s="7" t="s">
        <v>304</v>
      </c>
      <c r="R145" s="225" t="str">
        <f>INDEX(Family[eClass],MATCH(Enemies!T145,Family[Family],0))</f>
        <v>3T</v>
      </c>
      <c r="S145" s="7">
        <f>INDEX(EnemyFX[Quest Affinity ID],MATCH(Y145,EnemyFX[Affinity],0))</f>
        <v>5</v>
      </c>
      <c r="T145" s="200" t="s">
        <v>869</v>
      </c>
      <c r="U145" s="125">
        <f t="shared" si="23"/>
        <v>4</v>
      </c>
      <c r="V145" s="20">
        <f t="shared" si="20"/>
        <v>3</v>
      </c>
      <c r="W145" s="20">
        <v>1</v>
      </c>
      <c r="X145" s="20">
        <f>INDEX(REFHero[Size],MATCH(Enemies!B145,REFHero[Hero ID],0))</f>
        <v>1</v>
      </c>
      <c r="Y145" s="20" t="str">
        <f t="shared" si="21"/>
        <v>Dark</v>
      </c>
    </row>
    <row r="146" spans="1:25">
      <c r="A146" s="20" t="str">
        <f t="shared" si="22"/>
        <v>3T_r3_Earth_Bard_e1</v>
      </c>
      <c r="B146" s="212" t="s">
        <v>875</v>
      </c>
      <c r="D146" s="20">
        <f>INDEX(eClass[Initial Turn],MATCH($R146,eClass[Class],0))</f>
        <v>2</v>
      </c>
      <c r="E146" s="20">
        <f>INDEX(eClass[ATKTurn],MATCH($R146,eClass[Class],0))</f>
        <v>3</v>
      </c>
      <c r="F146" s="20">
        <f>INDEX(eRarity[ATK Base],MATCH($U146,eRarity[Rarity Id],0))*$W146*INDEX(eClass[ATKTurn],MATCH($R146,eClass[Class],0))</f>
        <v>9</v>
      </c>
      <c r="G146" s="7">
        <f t="shared" si="24"/>
        <v>9</v>
      </c>
      <c r="H146" s="20">
        <v>5</v>
      </c>
      <c r="I146" s="7">
        <f t="shared" si="25"/>
        <v>5</v>
      </c>
      <c r="J146" s="7">
        <f>INDEX(eRarity[HP Base],MATCH($U146,eRarity[Rarity Id],0))*$W146*INDEX(eClass[HPTurn],MATCH($R146,eClass[Class],0))</f>
        <v>80</v>
      </c>
      <c r="K146" s="7">
        <f t="shared" si="26"/>
        <v>80</v>
      </c>
      <c r="L146" s="7">
        <f>INDEX(eRarity[Focus Priority],MATCH(U146,eRarity[Rarity Id],0))</f>
        <v>3</v>
      </c>
      <c r="M146" s="7" t="str">
        <f t="shared" si="19"/>
        <v>r3_Earth_Bard_e1</v>
      </c>
      <c r="N146" s="20">
        <f>INDEX(eDrop[Drop Hero Probability],MATCH($V146,eDrop[Base Rarity],0))</f>
        <v>5</v>
      </c>
      <c r="O146" s="7" t="str">
        <f>INDEX(EnemyFX[Enemy FX Asset ID],MATCH(Y146,EnemyFX[Affinity],0))</f>
        <v>FXBasicMonster-03-Earth</v>
      </c>
      <c r="P146" s="7" t="s">
        <v>304</v>
      </c>
      <c r="R146" s="225" t="str">
        <f>INDEX(Family[eClass],MATCH(Enemies!T146,Family[Family],0))</f>
        <v>3T</v>
      </c>
      <c r="S146" s="7">
        <f>INDEX(EnemyFX[Quest Affinity ID],MATCH(Y146,EnemyFX[Affinity],0))</f>
        <v>2</v>
      </c>
      <c r="T146" s="200" t="s">
        <v>869</v>
      </c>
      <c r="U146" s="125">
        <f t="shared" si="23"/>
        <v>3</v>
      </c>
      <c r="V146" s="20">
        <f t="shared" si="20"/>
        <v>3</v>
      </c>
      <c r="W146" s="20">
        <v>1</v>
      </c>
      <c r="X146" s="20">
        <f>INDEX(REFHero[Size],MATCH(Enemies!B146,REFHero[Hero ID],0))</f>
        <v>1</v>
      </c>
      <c r="Y146" s="20" t="str">
        <f t="shared" si="21"/>
        <v>Earth</v>
      </c>
    </row>
    <row r="147" spans="1:25">
      <c r="A147" s="20" t="str">
        <f t="shared" si="22"/>
        <v>3T_r3_Earth_Bard_e2</v>
      </c>
      <c r="B147" s="212" t="s">
        <v>877</v>
      </c>
      <c r="D147" s="20">
        <f>INDEX(eClass[Initial Turn],MATCH($R147,eClass[Class],0))</f>
        <v>2</v>
      </c>
      <c r="E147" s="20">
        <f>INDEX(eClass[ATKTurn],MATCH($R147,eClass[Class],0))</f>
        <v>3</v>
      </c>
      <c r="F147" s="20">
        <f>INDEX(eRarity[ATK Base],MATCH($U147,eRarity[Rarity Id],0))*$W147*INDEX(eClass[ATKTurn],MATCH($R147,eClass[Class],0))</f>
        <v>9</v>
      </c>
      <c r="G147" s="7">
        <f t="shared" si="24"/>
        <v>9</v>
      </c>
      <c r="H147" s="20">
        <v>5</v>
      </c>
      <c r="I147" s="7">
        <f t="shared" si="25"/>
        <v>5</v>
      </c>
      <c r="J147" s="7">
        <f>INDEX(eRarity[HP Base],MATCH($U147,eRarity[Rarity Id],0))*$W147*INDEX(eClass[HPTurn],MATCH($R147,eClass[Class],0))</f>
        <v>80</v>
      </c>
      <c r="K147" s="7">
        <f t="shared" si="26"/>
        <v>80</v>
      </c>
      <c r="L147" s="7">
        <f>INDEX(eRarity[Focus Priority],MATCH(U147,eRarity[Rarity Id],0))</f>
        <v>4</v>
      </c>
      <c r="M147" s="7" t="str">
        <f t="shared" si="19"/>
        <v>r3_Earth_Bard_e1</v>
      </c>
      <c r="N147" s="20">
        <f>INDEX(eDrop[Drop Hero Probability],MATCH($V147,eDrop[Base Rarity],0))</f>
        <v>5</v>
      </c>
      <c r="O147" s="7" t="str">
        <f>INDEX(EnemyFX[Enemy FX Asset ID],MATCH(Y147,EnemyFX[Affinity],0))</f>
        <v>FXBasicMonster-03-Earth</v>
      </c>
      <c r="P147" s="7" t="s">
        <v>304</v>
      </c>
      <c r="R147" s="225" t="str">
        <f>INDEX(Family[eClass],MATCH(Enemies!T147,Family[Family],0))</f>
        <v>3T</v>
      </c>
      <c r="S147" s="7">
        <f>INDEX(EnemyFX[Quest Affinity ID],MATCH(Y147,EnemyFX[Affinity],0))</f>
        <v>2</v>
      </c>
      <c r="T147" s="200" t="s">
        <v>869</v>
      </c>
      <c r="U147" s="125">
        <f t="shared" si="23"/>
        <v>4</v>
      </c>
      <c r="V147" s="20">
        <f t="shared" si="20"/>
        <v>3</v>
      </c>
      <c r="W147" s="20">
        <v>1</v>
      </c>
      <c r="X147" s="20">
        <f>INDEX(REFHero[Size],MATCH(Enemies!B147,REFHero[Hero ID],0))</f>
        <v>1</v>
      </c>
      <c r="Y147" s="20" t="str">
        <f t="shared" si="21"/>
        <v>Earth</v>
      </c>
    </row>
    <row r="148" spans="1:25">
      <c r="A148" s="20" t="str">
        <f t="shared" si="22"/>
        <v>3T_r3_Fire_ExplosiveMage_e1</v>
      </c>
      <c r="B148" t="s">
        <v>880</v>
      </c>
      <c r="D148" s="20">
        <f>INDEX(eClass[Initial Turn],MATCH($R148,eClass[Class],0))</f>
        <v>2</v>
      </c>
      <c r="E148" s="20">
        <f>INDEX(eClass[ATKTurn],MATCH($R148,eClass[Class],0))</f>
        <v>3</v>
      </c>
      <c r="F148" s="20">
        <f>INDEX(eRarity[ATK Base],MATCH($U148,eRarity[Rarity Id],0))*$W148*INDEX(eClass[ATKTurn],MATCH($R148,eClass[Class],0))</f>
        <v>9</v>
      </c>
      <c r="G148" s="7">
        <f t="shared" si="24"/>
        <v>9</v>
      </c>
      <c r="H148" s="20">
        <v>5</v>
      </c>
      <c r="I148" s="7">
        <f t="shared" si="25"/>
        <v>5</v>
      </c>
      <c r="J148" s="7">
        <f>INDEX(eRarity[HP Base],MATCH($U148,eRarity[Rarity Id],0))*$W148*INDEX(eClass[HPTurn],MATCH($R148,eClass[Class],0))</f>
        <v>80</v>
      </c>
      <c r="K148" s="7">
        <f t="shared" si="26"/>
        <v>80</v>
      </c>
      <c r="L148" s="7">
        <f>INDEX(eRarity[Focus Priority],MATCH(U148,eRarity[Rarity Id],0))</f>
        <v>3</v>
      </c>
      <c r="M148" s="7" t="str">
        <f t="shared" si="19"/>
        <v>r3_Fire_ExplosiveMage_e1</v>
      </c>
      <c r="N148" s="20">
        <f>INDEX(eDrop[Drop Hero Probability],MATCH($V148,eDrop[Base Rarity],0))</f>
        <v>5</v>
      </c>
      <c r="O148" s="7" t="str">
        <f>INDEX(EnemyFX[Enemy FX Asset ID],MATCH(Y148,EnemyFX[Affinity],0))</f>
        <v>FXBasicMonster-01-Fire</v>
      </c>
      <c r="P148" s="7" t="s">
        <v>304</v>
      </c>
      <c r="R148" s="225" t="str">
        <f>INDEX(Family[eClass],MATCH(Enemies!T148,Family[Family],0))</f>
        <v>3T</v>
      </c>
      <c r="S148" s="7">
        <f>INDEX(EnemyFX[Quest Affinity ID],MATCH(Y148,EnemyFX[Affinity],0))</f>
        <v>1</v>
      </c>
      <c r="T148" s="200" t="s">
        <v>869</v>
      </c>
      <c r="U148" s="125">
        <f t="shared" si="23"/>
        <v>3</v>
      </c>
      <c r="V148" s="20">
        <f t="shared" si="20"/>
        <v>3</v>
      </c>
      <c r="W148" s="20">
        <v>1</v>
      </c>
      <c r="X148" s="20">
        <f>INDEX(REFHero[Size],MATCH(Enemies!B148,REFHero[Hero ID],0))</f>
        <v>1</v>
      </c>
      <c r="Y148" s="20" t="str">
        <f t="shared" si="21"/>
        <v>Fire</v>
      </c>
    </row>
    <row r="149" spans="1:25">
      <c r="A149" s="20" t="str">
        <f t="shared" si="22"/>
        <v>3T_r3_Fire_ExplosiveMage_e2</v>
      </c>
      <c r="B149" t="s">
        <v>882</v>
      </c>
      <c r="D149" s="20">
        <f>INDEX(eClass[Initial Turn],MATCH($R149,eClass[Class],0))</f>
        <v>2</v>
      </c>
      <c r="E149" s="20">
        <f>INDEX(eClass[ATKTurn],MATCH($R149,eClass[Class],0))</f>
        <v>3</v>
      </c>
      <c r="F149" s="20">
        <f>INDEX(eRarity[ATK Base],MATCH($U149,eRarity[Rarity Id],0))*$W149*INDEX(eClass[ATKTurn],MATCH($R149,eClass[Class],0))</f>
        <v>9</v>
      </c>
      <c r="G149" s="7">
        <f t="shared" si="24"/>
        <v>9</v>
      </c>
      <c r="H149" s="20">
        <v>5</v>
      </c>
      <c r="I149" s="7">
        <f t="shared" si="25"/>
        <v>5</v>
      </c>
      <c r="J149" s="7">
        <f>INDEX(eRarity[HP Base],MATCH($U149,eRarity[Rarity Id],0))*$W149*INDEX(eClass[HPTurn],MATCH($R149,eClass[Class],0))</f>
        <v>80</v>
      </c>
      <c r="K149" s="7">
        <f t="shared" si="26"/>
        <v>80</v>
      </c>
      <c r="L149" s="7">
        <f>INDEX(eRarity[Focus Priority],MATCH(U149,eRarity[Rarity Id],0))</f>
        <v>4</v>
      </c>
      <c r="M149" s="7" t="str">
        <f t="shared" si="19"/>
        <v>r3_Fire_ExplosiveMage_e1</v>
      </c>
      <c r="N149" s="20">
        <f>INDEX(eDrop[Drop Hero Probability],MATCH($V149,eDrop[Base Rarity],0))</f>
        <v>5</v>
      </c>
      <c r="O149" s="7" t="str">
        <f>INDEX(EnemyFX[Enemy FX Asset ID],MATCH(Y149,EnemyFX[Affinity],0))</f>
        <v>FXBasicMonster-01-Fire</v>
      </c>
      <c r="P149" s="7" t="s">
        <v>304</v>
      </c>
      <c r="R149" s="225" t="str">
        <f>INDEX(Family[eClass],MATCH(Enemies!T149,Family[Family],0))</f>
        <v>3T</v>
      </c>
      <c r="S149" s="7">
        <f>INDEX(EnemyFX[Quest Affinity ID],MATCH(Y149,EnemyFX[Affinity],0))</f>
        <v>1</v>
      </c>
      <c r="T149" s="200" t="s">
        <v>869</v>
      </c>
      <c r="U149" s="125">
        <f t="shared" si="23"/>
        <v>4</v>
      </c>
      <c r="V149" s="20">
        <f t="shared" si="20"/>
        <v>3</v>
      </c>
      <c r="W149" s="20">
        <v>1</v>
      </c>
      <c r="X149" s="20">
        <f>INDEX(REFHero[Size],MATCH(Enemies!B149,REFHero[Hero ID],0))</f>
        <v>1</v>
      </c>
      <c r="Y149" s="20" t="str">
        <f t="shared" si="21"/>
        <v>Fire</v>
      </c>
    </row>
    <row r="150" spans="1:25">
      <c r="A150" s="20" t="str">
        <f t="shared" si="22"/>
        <v>3T_r3_Light_Chemist_e1</v>
      </c>
      <c r="B150" t="s">
        <v>885</v>
      </c>
      <c r="D150" s="20">
        <f>INDEX(eClass[Initial Turn],MATCH($R150,eClass[Class],0))</f>
        <v>2</v>
      </c>
      <c r="E150" s="20">
        <f>INDEX(eClass[ATKTurn],MATCH($R150,eClass[Class],0))</f>
        <v>3</v>
      </c>
      <c r="F150" s="20">
        <f>INDEX(eRarity[ATK Base],MATCH($U150,eRarity[Rarity Id],0))*$W150*INDEX(eClass[ATKTurn],MATCH($R150,eClass[Class],0))</f>
        <v>9</v>
      </c>
      <c r="G150" s="7">
        <f t="shared" si="24"/>
        <v>9</v>
      </c>
      <c r="H150" s="20">
        <v>5</v>
      </c>
      <c r="I150" s="7">
        <f t="shared" si="25"/>
        <v>5</v>
      </c>
      <c r="J150" s="7">
        <f>INDEX(eRarity[HP Base],MATCH($U150,eRarity[Rarity Id],0))*$W150*INDEX(eClass[HPTurn],MATCH($R150,eClass[Class],0))</f>
        <v>80</v>
      </c>
      <c r="K150" s="7">
        <f t="shared" si="26"/>
        <v>80</v>
      </c>
      <c r="L150" s="7">
        <f>INDEX(eRarity[Focus Priority],MATCH(U150,eRarity[Rarity Id],0))</f>
        <v>3</v>
      </c>
      <c r="M150" s="7" t="str">
        <f t="shared" si="19"/>
        <v>r3_Light_Chemist_e1</v>
      </c>
      <c r="N150" s="20">
        <f>INDEX(eDrop[Drop Hero Probability],MATCH($V150,eDrop[Base Rarity],0))</f>
        <v>5</v>
      </c>
      <c r="O150" s="7" t="str">
        <f>INDEX(EnemyFX[Enemy FX Asset ID],MATCH(Y150,EnemyFX[Affinity],0))</f>
        <v>FXBasicMonster-05-Light</v>
      </c>
      <c r="P150" s="7" t="s">
        <v>304</v>
      </c>
      <c r="R150" s="225" t="str">
        <f>INDEX(Family[eClass],MATCH(Enemies!T150,Family[Family],0))</f>
        <v>3T</v>
      </c>
      <c r="S150" s="7">
        <f>INDEX(EnemyFX[Quest Affinity ID],MATCH(Y150,EnemyFX[Affinity],0))</f>
        <v>4</v>
      </c>
      <c r="T150" s="200" t="s">
        <v>869</v>
      </c>
      <c r="U150" s="125">
        <f t="shared" si="23"/>
        <v>3</v>
      </c>
      <c r="V150" s="20">
        <f t="shared" si="20"/>
        <v>3</v>
      </c>
      <c r="W150" s="20">
        <v>1</v>
      </c>
      <c r="X150" s="20">
        <f>INDEX(REFHero[Size],MATCH(Enemies!B150,REFHero[Hero ID],0))</f>
        <v>1</v>
      </c>
      <c r="Y150" s="20" t="str">
        <f t="shared" si="21"/>
        <v>Light</v>
      </c>
    </row>
    <row r="151" spans="1:25">
      <c r="A151" s="20" t="str">
        <f t="shared" si="22"/>
        <v>3T_r3_Light_Chemist_e2</v>
      </c>
      <c r="B151" t="s">
        <v>887</v>
      </c>
      <c r="D151" s="20">
        <f>INDEX(eClass[Initial Turn],MATCH($R151,eClass[Class],0))</f>
        <v>2</v>
      </c>
      <c r="E151" s="20">
        <f>INDEX(eClass[ATKTurn],MATCH($R151,eClass[Class],0))</f>
        <v>3</v>
      </c>
      <c r="F151" s="20">
        <f>INDEX(eRarity[ATK Base],MATCH($U151,eRarity[Rarity Id],0))*$W151*INDEX(eClass[ATKTurn],MATCH($R151,eClass[Class],0))</f>
        <v>9</v>
      </c>
      <c r="G151" s="7">
        <f t="shared" si="24"/>
        <v>9</v>
      </c>
      <c r="H151" s="20">
        <v>5</v>
      </c>
      <c r="I151" s="7">
        <f t="shared" si="25"/>
        <v>5</v>
      </c>
      <c r="J151" s="7">
        <f>INDEX(eRarity[HP Base],MATCH($U151,eRarity[Rarity Id],0))*$W151*INDEX(eClass[HPTurn],MATCH($R151,eClass[Class],0))</f>
        <v>80</v>
      </c>
      <c r="K151" s="7">
        <f t="shared" si="26"/>
        <v>80</v>
      </c>
      <c r="L151" s="7">
        <f>INDEX(eRarity[Focus Priority],MATCH(U151,eRarity[Rarity Id],0))</f>
        <v>4</v>
      </c>
      <c r="M151" s="7" t="str">
        <f t="shared" si="19"/>
        <v>r3_Light_Chemist_e1</v>
      </c>
      <c r="N151" s="20">
        <f>INDEX(eDrop[Drop Hero Probability],MATCH($V151,eDrop[Base Rarity],0))</f>
        <v>5</v>
      </c>
      <c r="O151" s="7" t="str">
        <f>INDEX(EnemyFX[Enemy FX Asset ID],MATCH(Y151,EnemyFX[Affinity],0))</f>
        <v>FXBasicMonster-05-Light</v>
      </c>
      <c r="P151" s="7" t="s">
        <v>304</v>
      </c>
      <c r="R151" s="225" t="str">
        <f>INDEX(Family[eClass],MATCH(Enemies!T151,Family[Family],0))</f>
        <v>3T</v>
      </c>
      <c r="S151" s="7">
        <f>INDEX(EnemyFX[Quest Affinity ID],MATCH(Y151,EnemyFX[Affinity],0))</f>
        <v>4</v>
      </c>
      <c r="T151" s="200" t="s">
        <v>869</v>
      </c>
      <c r="U151" s="125">
        <f t="shared" si="23"/>
        <v>4</v>
      </c>
      <c r="V151" s="20">
        <f t="shared" si="20"/>
        <v>3</v>
      </c>
      <c r="W151" s="20">
        <v>1</v>
      </c>
      <c r="X151" s="20">
        <f>INDEX(REFHero[Size],MATCH(Enemies!B151,REFHero[Hero ID],0))</f>
        <v>1</v>
      </c>
      <c r="Y151" s="20" t="str">
        <f t="shared" si="21"/>
        <v>Light</v>
      </c>
    </row>
    <row r="152" spans="1:25">
      <c r="A152" s="20" t="str">
        <f t="shared" si="22"/>
        <v>3T_r3_Water_WindWarrior_e1</v>
      </c>
      <c r="B152" t="s">
        <v>890</v>
      </c>
      <c r="D152" s="20">
        <f>INDEX(eClass[Initial Turn],MATCH($R152,eClass[Class],0))</f>
        <v>2</v>
      </c>
      <c r="E152" s="20">
        <f>INDEX(eClass[ATKTurn],MATCH($R152,eClass[Class],0))</f>
        <v>3</v>
      </c>
      <c r="F152" s="20">
        <f>INDEX(eRarity[ATK Base],MATCH($U152,eRarity[Rarity Id],0))*$W152*INDEX(eClass[ATKTurn],MATCH($R152,eClass[Class],0))</f>
        <v>9</v>
      </c>
      <c r="G152" s="7">
        <f t="shared" si="24"/>
        <v>9</v>
      </c>
      <c r="H152" s="20">
        <v>5</v>
      </c>
      <c r="I152" s="7">
        <f t="shared" si="25"/>
        <v>5</v>
      </c>
      <c r="J152" s="7">
        <f>INDEX(eRarity[HP Base],MATCH($U152,eRarity[Rarity Id],0))*$W152*INDEX(eClass[HPTurn],MATCH($R152,eClass[Class],0))</f>
        <v>80</v>
      </c>
      <c r="K152" s="7">
        <f t="shared" si="26"/>
        <v>80</v>
      </c>
      <c r="L152" s="7">
        <f>INDEX(eRarity[Focus Priority],MATCH(U152,eRarity[Rarity Id],0))</f>
        <v>3</v>
      </c>
      <c r="M152" s="7" t="str">
        <f t="shared" si="19"/>
        <v>r3_Water_WindWarrior_e1</v>
      </c>
      <c r="N152" s="20">
        <f>INDEX(eDrop[Drop Hero Probability],MATCH($V152,eDrop[Base Rarity],0))</f>
        <v>5</v>
      </c>
      <c r="O152" s="7" t="str">
        <f>INDEX(EnemyFX[Enemy FX Asset ID],MATCH(Y152,EnemyFX[Affinity],0))</f>
        <v>FXBasicMonster-02-Water</v>
      </c>
      <c r="P152" s="7" t="s">
        <v>304</v>
      </c>
      <c r="R152" s="225" t="str">
        <f>INDEX(Family[eClass],MATCH(Enemies!T152,Family[Family],0))</f>
        <v>3T</v>
      </c>
      <c r="S152" s="7">
        <f>INDEX(EnemyFX[Quest Affinity ID],MATCH(Y152,EnemyFX[Affinity],0))</f>
        <v>3</v>
      </c>
      <c r="T152" s="200" t="s">
        <v>869</v>
      </c>
      <c r="U152" s="125">
        <f t="shared" si="23"/>
        <v>3</v>
      </c>
      <c r="V152" s="20">
        <f t="shared" si="20"/>
        <v>3</v>
      </c>
      <c r="W152" s="20">
        <v>1</v>
      </c>
      <c r="X152" s="20">
        <f>INDEX(REFHero[Size],MATCH(Enemies!B152,REFHero[Hero ID],0))</f>
        <v>1</v>
      </c>
      <c r="Y152" s="20" t="str">
        <f t="shared" si="21"/>
        <v>Water</v>
      </c>
    </row>
    <row r="153" spans="1:25">
      <c r="A153" s="20" t="str">
        <f t="shared" si="22"/>
        <v>3T_r3_Water_WindWarrior_e2</v>
      </c>
      <c r="B153" t="s">
        <v>892</v>
      </c>
      <c r="D153" s="20">
        <f>INDEX(eClass[Initial Turn],MATCH($R153,eClass[Class],0))</f>
        <v>2</v>
      </c>
      <c r="E153" s="20">
        <f>INDEX(eClass[ATKTurn],MATCH($R153,eClass[Class],0))</f>
        <v>3</v>
      </c>
      <c r="F153" s="20">
        <f>INDEX(eRarity[ATK Base],MATCH($U153,eRarity[Rarity Id],0))*$W153*INDEX(eClass[ATKTurn],MATCH($R153,eClass[Class],0))</f>
        <v>9</v>
      </c>
      <c r="G153" s="7">
        <f t="shared" si="24"/>
        <v>9</v>
      </c>
      <c r="H153" s="20">
        <v>5</v>
      </c>
      <c r="I153" s="7">
        <f t="shared" si="25"/>
        <v>5</v>
      </c>
      <c r="J153" s="7">
        <f>INDEX(eRarity[HP Base],MATCH($U153,eRarity[Rarity Id],0))*$W153*INDEX(eClass[HPTurn],MATCH($R153,eClass[Class],0))</f>
        <v>80</v>
      </c>
      <c r="K153" s="7">
        <f t="shared" si="26"/>
        <v>80</v>
      </c>
      <c r="L153" s="7">
        <f>INDEX(eRarity[Focus Priority],MATCH(U153,eRarity[Rarity Id],0))</f>
        <v>4</v>
      </c>
      <c r="M153" s="7" t="str">
        <f t="shared" si="19"/>
        <v>r3_Water_WindWarrior_e1</v>
      </c>
      <c r="N153" s="20">
        <f>INDEX(eDrop[Drop Hero Probability],MATCH($V153,eDrop[Base Rarity],0))</f>
        <v>5</v>
      </c>
      <c r="O153" s="7" t="str">
        <f>INDEX(EnemyFX[Enemy FX Asset ID],MATCH(Y153,EnemyFX[Affinity],0))</f>
        <v>FXBasicMonster-02-Water</v>
      </c>
      <c r="P153" s="7" t="s">
        <v>304</v>
      </c>
      <c r="R153" s="225" t="str">
        <f>INDEX(Family[eClass],MATCH(Enemies!T153,Family[Family],0))</f>
        <v>3T</v>
      </c>
      <c r="S153" s="7">
        <f>INDEX(EnemyFX[Quest Affinity ID],MATCH(Y153,EnemyFX[Affinity],0))</f>
        <v>3</v>
      </c>
      <c r="T153" s="200" t="s">
        <v>869</v>
      </c>
      <c r="U153" s="125">
        <f t="shared" si="23"/>
        <v>4</v>
      </c>
      <c r="V153" s="20">
        <f t="shared" si="20"/>
        <v>3</v>
      </c>
      <c r="W153" s="20">
        <v>1</v>
      </c>
      <c r="X153" s="20">
        <f>INDEX(REFHero[Size],MATCH(Enemies!B153,REFHero[Hero ID],0))</f>
        <v>1</v>
      </c>
      <c r="Y153" s="20" t="str">
        <f t="shared" si="21"/>
        <v>Water</v>
      </c>
    </row>
    <row r="154" spans="1:25">
      <c r="A154" s="20" t="str">
        <f t="shared" si="22"/>
        <v>2T_r3_Dark_Wraith_e1</v>
      </c>
      <c r="B154" t="s">
        <v>895</v>
      </c>
      <c r="D154" s="20">
        <f>INDEX(eClass[Initial Turn],MATCH($R154,eClass[Class],0))</f>
        <v>2</v>
      </c>
      <c r="E154" s="20">
        <f>INDEX(eClass[ATKTurn],MATCH($R154,eClass[Class],0))</f>
        <v>2</v>
      </c>
      <c r="F154" s="20">
        <f>INDEX(eRarity[ATK Base],MATCH($U154,eRarity[Rarity Id],0))*$W154*INDEX(eClass[ATKTurn],MATCH($R154,eClass[Class],0))</f>
        <v>6</v>
      </c>
      <c r="G154" s="7">
        <f t="shared" si="24"/>
        <v>6</v>
      </c>
      <c r="H154" s="20">
        <v>5</v>
      </c>
      <c r="I154" s="7">
        <f t="shared" si="25"/>
        <v>5</v>
      </c>
      <c r="J154" s="7">
        <f>INDEX(eRarity[HP Base],MATCH($U154,eRarity[Rarity Id],0))*$W154*INDEX(eClass[HPTurn],MATCH($R154,eClass[Class],0))</f>
        <v>60</v>
      </c>
      <c r="K154" s="7">
        <f t="shared" si="26"/>
        <v>60</v>
      </c>
      <c r="L154" s="7">
        <f>INDEX(eRarity[Focus Priority],MATCH(U154,eRarity[Rarity Id],0))</f>
        <v>3</v>
      </c>
      <c r="M154" s="7" t="str">
        <f t="shared" si="19"/>
        <v>r3_Dark_Wraith_e1</v>
      </c>
      <c r="N154" s="20">
        <f>INDEX(eDrop[Drop Hero Probability],MATCH($V154,eDrop[Base Rarity],0))</f>
        <v>5</v>
      </c>
      <c r="O154" s="7" t="str">
        <f>INDEX(EnemyFX[Enemy FX Asset ID],MATCH(Y154,EnemyFX[Affinity],0))</f>
        <v>FXBasicMonster-04-Dark</v>
      </c>
      <c r="P154" s="7" t="s">
        <v>304</v>
      </c>
      <c r="R154" s="225" t="str">
        <f>INDEX(Family[eClass],MATCH(Enemies!T154,Family[Family],0))</f>
        <v>2T</v>
      </c>
      <c r="S154" s="7">
        <f>INDEX(EnemyFX[Quest Affinity ID],MATCH(Y154,EnemyFX[Affinity],0))</f>
        <v>5</v>
      </c>
      <c r="T154" s="200" t="s">
        <v>493</v>
      </c>
      <c r="U154" s="125">
        <f t="shared" si="23"/>
        <v>3</v>
      </c>
      <c r="V154" s="20">
        <f t="shared" si="20"/>
        <v>3</v>
      </c>
      <c r="W154" s="20">
        <v>1</v>
      </c>
      <c r="X154" s="20">
        <f>INDEX(REFHero[Size],MATCH(Enemies!B154,REFHero[Hero ID],0))</f>
        <v>2</v>
      </c>
      <c r="Y154" s="20" t="str">
        <f t="shared" si="21"/>
        <v>Dark</v>
      </c>
    </row>
    <row r="155" spans="1:25">
      <c r="A155" s="20" t="str">
        <f t="shared" si="22"/>
        <v>2T_r3_Dark_Wraith_e2</v>
      </c>
      <c r="B155" t="s">
        <v>896</v>
      </c>
      <c r="D155" s="20">
        <f>INDEX(eClass[Initial Turn],MATCH($R155,eClass[Class],0))</f>
        <v>2</v>
      </c>
      <c r="E155" s="20">
        <f>INDEX(eClass[ATKTurn],MATCH($R155,eClass[Class],0))</f>
        <v>2</v>
      </c>
      <c r="F155" s="20">
        <f>INDEX(eRarity[ATK Base],MATCH($U155,eRarity[Rarity Id],0))*$W155*INDEX(eClass[ATKTurn],MATCH($R155,eClass[Class],0))</f>
        <v>6</v>
      </c>
      <c r="G155" s="7">
        <f t="shared" si="24"/>
        <v>6</v>
      </c>
      <c r="H155" s="20">
        <v>5</v>
      </c>
      <c r="I155" s="7">
        <f t="shared" si="25"/>
        <v>5</v>
      </c>
      <c r="J155" s="7">
        <f>INDEX(eRarity[HP Base],MATCH($U155,eRarity[Rarity Id],0))*$W155*INDEX(eClass[HPTurn],MATCH($R155,eClass[Class],0))</f>
        <v>60</v>
      </c>
      <c r="K155" s="7">
        <f t="shared" si="26"/>
        <v>60</v>
      </c>
      <c r="L155" s="7">
        <f>INDEX(eRarity[Focus Priority],MATCH(U155,eRarity[Rarity Id],0))</f>
        <v>4</v>
      </c>
      <c r="M155" s="7" t="str">
        <f t="shared" si="19"/>
        <v>r3_Dark_Wraith_e1</v>
      </c>
      <c r="N155" s="20">
        <f>INDEX(eDrop[Drop Hero Probability],MATCH($V155,eDrop[Base Rarity],0))</f>
        <v>5</v>
      </c>
      <c r="O155" s="7" t="str">
        <f>INDEX(EnemyFX[Enemy FX Asset ID],MATCH(Y155,EnemyFX[Affinity],0))</f>
        <v>FXBasicMonster-04-Dark</v>
      </c>
      <c r="P155" s="7" t="s">
        <v>304</v>
      </c>
      <c r="R155" s="225" t="str">
        <f>INDEX(Family[eClass],MATCH(Enemies!T155,Family[Family],0))</f>
        <v>2T</v>
      </c>
      <c r="S155" s="7">
        <f>INDEX(EnemyFX[Quest Affinity ID],MATCH(Y155,EnemyFX[Affinity],0))</f>
        <v>5</v>
      </c>
      <c r="T155" s="200" t="s">
        <v>493</v>
      </c>
      <c r="U155" s="125">
        <f t="shared" si="23"/>
        <v>4</v>
      </c>
      <c r="V155" s="20">
        <f t="shared" si="20"/>
        <v>3</v>
      </c>
      <c r="W155" s="20">
        <v>1</v>
      </c>
      <c r="X155" s="20">
        <f>INDEX(REFHero[Size],MATCH(Enemies!B155,REFHero[Hero ID],0))</f>
        <v>2</v>
      </c>
      <c r="Y155" s="20" t="str">
        <f t="shared" si="21"/>
        <v>Dark</v>
      </c>
    </row>
    <row r="156" spans="1:25">
      <c r="A156" s="20" t="str">
        <f t="shared" si="22"/>
        <v>2T_r3_Earth_Orc_e1</v>
      </c>
      <c r="B156" t="s">
        <v>898</v>
      </c>
      <c r="D156" s="20">
        <f>INDEX(eClass[Initial Turn],MATCH($R156,eClass[Class],0))</f>
        <v>2</v>
      </c>
      <c r="E156" s="20">
        <f>INDEX(eClass[ATKTurn],MATCH($R156,eClass[Class],0))</f>
        <v>2</v>
      </c>
      <c r="F156" s="20">
        <f>INDEX(eRarity[ATK Base],MATCH($U156,eRarity[Rarity Id],0))*$W156*INDEX(eClass[ATKTurn],MATCH($R156,eClass[Class],0))</f>
        <v>6</v>
      </c>
      <c r="G156" s="7">
        <f t="shared" si="24"/>
        <v>6</v>
      </c>
      <c r="H156" s="20">
        <v>5</v>
      </c>
      <c r="I156" s="7">
        <f t="shared" si="25"/>
        <v>5</v>
      </c>
      <c r="J156" s="7">
        <f>INDEX(eRarity[HP Base],MATCH($U156,eRarity[Rarity Id],0))*$W156*INDEX(eClass[HPTurn],MATCH($R156,eClass[Class],0))</f>
        <v>60</v>
      </c>
      <c r="K156" s="7">
        <f t="shared" si="26"/>
        <v>60</v>
      </c>
      <c r="L156" s="7">
        <f>INDEX(eRarity[Focus Priority],MATCH(U156,eRarity[Rarity Id],0))</f>
        <v>3</v>
      </c>
      <c r="M156" s="7" t="str">
        <f t="shared" si="19"/>
        <v>r3_Earth_Orc_e1</v>
      </c>
      <c r="N156" s="20">
        <f>INDEX(eDrop[Drop Hero Probability],MATCH($V156,eDrop[Base Rarity],0))</f>
        <v>5</v>
      </c>
      <c r="O156" s="7" t="str">
        <f>INDEX(EnemyFX[Enemy FX Asset ID],MATCH(Y156,EnemyFX[Affinity],0))</f>
        <v>FXBasicMonster-03-Earth</v>
      </c>
      <c r="P156" s="7" t="s">
        <v>304</v>
      </c>
      <c r="R156" s="225" t="str">
        <f>INDEX(Family[eClass],MATCH(Enemies!T156,Family[Family],0))</f>
        <v>2T</v>
      </c>
      <c r="S156" s="7">
        <f>INDEX(EnemyFX[Quest Affinity ID],MATCH(Y156,EnemyFX[Affinity],0))</f>
        <v>2</v>
      </c>
      <c r="T156" s="200" t="s">
        <v>493</v>
      </c>
      <c r="U156" s="125">
        <f t="shared" si="23"/>
        <v>3</v>
      </c>
      <c r="V156" s="20">
        <f t="shared" si="20"/>
        <v>3</v>
      </c>
      <c r="W156" s="20">
        <v>1</v>
      </c>
      <c r="X156" s="20">
        <f>INDEX(REFHero[Size],MATCH(Enemies!B156,REFHero[Hero ID],0))</f>
        <v>1</v>
      </c>
      <c r="Y156" s="20" t="str">
        <f t="shared" si="21"/>
        <v>Earth</v>
      </c>
    </row>
    <row r="157" spans="1:25">
      <c r="A157" s="20" t="str">
        <f t="shared" si="22"/>
        <v>2T_r3_Earth_Orc_e2</v>
      </c>
      <c r="B157" t="s">
        <v>899</v>
      </c>
      <c r="D157" s="20">
        <f>INDEX(eClass[Initial Turn],MATCH($R157,eClass[Class],0))</f>
        <v>2</v>
      </c>
      <c r="E157" s="20">
        <f>INDEX(eClass[ATKTurn],MATCH($R157,eClass[Class],0))</f>
        <v>2</v>
      </c>
      <c r="F157" s="20">
        <f>INDEX(eRarity[ATK Base],MATCH($U157,eRarity[Rarity Id],0))*$W157*INDEX(eClass[ATKTurn],MATCH($R157,eClass[Class],0))</f>
        <v>6</v>
      </c>
      <c r="G157" s="7">
        <f t="shared" si="24"/>
        <v>6</v>
      </c>
      <c r="H157" s="20">
        <v>5</v>
      </c>
      <c r="I157" s="7">
        <f t="shared" si="25"/>
        <v>5</v>
      </c>
      <c r="J157" s="7">
        <f>INDEX(eRarity[HP Base],MATCH($U157,eRarity[Rarity Id],0))*$W157*INDEX(eClass[HPTurn],MATCH($R157,eClass[Class],0))</f>
        <v>60</v>
      </c>
      <c r="K157" s="7">
        <f t="shared" si="26"/>
        <v>60</v>
      </c>
      <c r="L157" s="7">
        <f>INDEX(eRarity[Focus Priority],MATCH(U157,eRarity[Rarity Id],0))</f>
        <v>4</v>
      </c>
      <c r="M157" s="7" t="str">
        <f t="shared" si="19"/>
        <v>r3_Earth_Orc_e1</v>
      </c>
      <c r="N157" s="20">
        <f>INDEX(eDrop[Drop Hero Probability],MATCH($V157,eDrop[Base Rarity],0))</f>
        <v>5</v>
      </c>
      <c r="O157" s="7" t="str">
        <f>INDEX(EnemyFX[Enemy FX Asset ID],MATCH(Y157,EnemyFX[Affinity],0))</f>
        <v>FXBasicMonster-03-Earth</v>
      </c>
      <c r="P157" s="7" t="s">
        <v>304</v>
      </c>
      <c r="R157" s="225" t="str">
        <f>INDEX(Family[eClass],MATCH(Enemies!T157,Family[Family],0))</f>
        <v>2T</v>
      </c>
      <c r="S157" s="7">
        <f>INDEX(EnemyFX[Quest Affinity ID],MATCH(Y157,EnemyFX[Affinity],0))</f>
        <v>2</v>
      </c>
      <c r="T157" s="200" t="s">
        <v>493</v>
      </c>
      <c r="U157" s="125">
        <f t="shared" si="23"/>
        <v>4</v>
      </c>
      <c r="V157" s="20">
        <f t="shared" si="20"/>
        <v>3</v>
      </c>
      <c r="W157" s="20">
        <v>1</v>
      </c>
      <c r="X157" s="20">
        <f>INDEX(REFHero[Size],MATCH(Enemies!B157,REFHero[Hero ID],0))</f>
        <v>2</v>
      </c>
      <c r="Y157" s="20" t="str">
        <f t="shared" si="21"/>
        <v>Earth</v>
      </c>
    </row>
    <row r="158" spans="1:25">
      <c r="A158" s="20" t="str">
        <f t="shared" si="22"/>
        <v>2T_r3_Fire_Orc_e1</v>
      </c>
      <c r="B158" t="s">
        <v>901</v>
      </c>
      <c r="D158" s="20">
        <f>INDEX(eClass[Initial Turn],MATCH($R158,eClass[Class],0))</f>
        <v>2</v>
      </c>
      <c r="E158" s="20">
        <f>INDEX(eClass[ATKTurn],MATCH($R158,eClass[Class],0))</f>
        <v>2</v>
      </c>
      <c r="F158" s="20">
        <f>INDEX(eRarity[ATK Base],MATCH($U158,eRarity[Rarity Id],0))*$W158*INDEX(eClass[ATKTurn],MATCH($R158,eClass[Class],0))</f>
        <v>6</v>
      </c>
      <c r="G158" s="7">
        <f t="shared" si="24"/>
        <v>6</v>
      </c>
      <c r="H158" s="20">
        <v>5</v>
      </c>
      <c r="I158" s="7">
        <f t="shared" si="25"/>
        <v>5</v>
      </c>
      <c r="J158" s="7">
        <f>INDEX(eRarity[HP Base],MATCH($U158,eRarity[Rarity Id],0))*$W158*INDEX(eClass[HPTurn],MATCH($R158,eClass[Class],0))</f>
        <v>60</v>
      </c>
      <c r="K158" s="7">
        <f t="shared" si="26"/>
        <v>60</v>
      </c>
      <c r="L158" s="7">
        <f>INDEX(eRarity[Focus Priority],MATCH(U158,eRarity[Rarity Id],0))</f>
        <v>3</v>
      </c>
      <c r="M158" s="7" t="str">
        <f t="shared" si="19"/>
        <v>r3_Fire_Orc_e1</v>
      </c>
      <c r="N158" s="20">
        <f>INDEX(eDrop[Drop Hero Probability],MATCH($V158,eDrop[Base Rarity],0))</f>
        <v>5</v>
      </c>
      <c r="O158" s="7" t="str">
        <f>INDEX(EnemyFX[Enemy FX Asset ID],MATCH(Y158,EnemyFX[Affinity],0))</f>
        <v>FXBasicMonster-01-Fire</v>
      </c>
      <c r="P158" s="7" t="s">
        <v>304</v>
      </c>
      <c r="R158" s="225" t="str">
        <f>INDEX(Family[eClass],MATCH(Enemies!T158,Family[Family],0))</f>
        <v>2T</v>
      </c>
      <c r="S158" s="7">
        <f>INDEX(EnemyFX[Quest Affinity ID],MATCH(Y158,EnemyFX[Affinity],0))</f>
        <v>1</v>
      </c>
      <c r="T158" s="200" t="s">
        <v>493</v>
      </c>
      <c r="U158" s="125">
        <f t="shared" si="23"/>
        <v>3</v>
      </c>
      <c r="V158" s="20">
        <f t="shared" si="20"/>
        <v>3</v>
      </c>
      <c r="W158" s="20">
        <v>1</v>
      </c>
      <c r="X158" s="20">
        <f>INDEX(REFHero[Size],MATCH(Enemies!B158,REFHero[Hero ID],0))</f>
        <v>2</v>
      </c>
      <c r="Y158" s="20" t="str">
        <f t="shared" si="21"/>
        <v>Fire</v>
      </c>
    </row>
    <row r="159" spans="1:25">
      <c r="A159" s="20" t="str">
        <f t="shared" si="22"/>
        <v>2T_r3_Fire_Orc_e2</v>
      </c>
      <c r="B159" t="s">
        <v>903</v>
      </c>
      <c r="D159" s="20">
        <f>INDEX(eClass[Initial Turn],MATCH($R159,eClass[Class],0))</f>
        <v>2</v>
      </c>
      <c r="E159" s="20">
        <f>INDEX(eClass[ATKTurn],MATCH($R159,eClass[Class],0))</f>
        <v>2</v>
      </c>
      <c r="F159" s="20">
        <f>INDEX(eRarity[ATK Base],MATCH($U159,eRarity[Rarity Id],0))*$W159*INDEX(eClass[ATKTurn],MATCH($R159,eClass[Class],0))</f>
        <v>6</v>
      </c>
      <c r="G159" s="7">
        <f t="shared" si="24"/>
        <v>6</v>
      </c>
      <c r="H159" s="20">
        <v>5</v>
      </c>
      <c r="I159" s="7">
        <f t="shared" si="25"/>
        <v>5</v>
      </c>
      <c r="J159" s="7">
        <f>INDEX(eRarity[HP Base],MATCH($U159,eRarity[Rarity Id],0))*$W159*INDEX(eClass[HPTurn],MATCH($R159,eClass[Class],0))</f>
        <v>60</v>
      </c>
      <c r="K159" s="7">
        <f t="shared" si="26"/>
        <v>60</v>
      </c>
      <c r="L159" s="7">
        <f>INDEX(eRarity[Focus Priority],MATCH(U159,eRarity[Rarity Id],0))</f>
        <v>4</v>
      </c>
      <c r="M159" s="7" t="str">
        <f t="shared" si="19"/>
        <v>r3_Fire_Orc_e1</v>
      </c>
      <c r="N159" s="20">
        <f>INDEX(eDrop[Drop Hero Probability],MATCH($V159,eDrop[Base Rarity],0))</f>
        <v>5</v>
      </c>
      <c r="O159" s="7" t="str">
        <f>INDEX(EnemyFX[Enemy FX Asset ID],MATCH(Y159,EnemyFX[Affinity],0))</f>
        <v>FXBasicMonster-01-Fire</v>
      </c>
      <c r="P159" s="7" t="s">
        <v>304</v>
      </c>
      <c r="R159" s="225" t="str">
        <f>INDEX(Family[eClass],MATCH(Enemies!T159,Family[Family],0))</f>
        <v>2T</v>
      </c>
      <c r="S159" s="7">
        <f>INDEX(EnemyFX[Quest Affinity ID],MATCH(Y159,EnemyFX[Affinity],0))</f>
        <v>1</v>
      </c>
      <c r="T159" s="200" t="s">
        <v>493</v>
      </c>
      <c r="U159" s="125">
        <f t="shared" si="23"/>
        <v>4</v>
      </c>
      <c r="V159" s="20">
        <f t="shared" si="20"/>
        <v>3</v>
      </c>
      <c r="W159" s="20">
        <v>1</v>
      </c>
      <c r="X159" s="20">
        <f>INDEX(REFHero[Size],MATCH(Enemies!B159,REFHero[Hero ID],0))</f>
        <v>2</v>
      </c>
      <c r="Y159" s="20" t="str">
        <f t="shared" si="21"/>
        <v>Fire</v>
      </c>
    </row>
    <row r="160" spans="1:25">
      <c r="A160" s="20" t="str">
        <f t="shared" si="22"/>
        <v>2T_r3_Light_Garuda_e1</v>
      </c>
      <c r="B160" t="s">
        <v>906</v>
      </c>
      <c r="D160" s="20">
        <f>INDEX(eClass[Initial Turn],MATCH($R160,eClass[Class],0))</f>
        <v>2</v>
      </c>
      <c r="E160" s="20">
        <f>INDEX(eClass[ATKTurn],MATCH($R160,eClass[Class],0))</f>
        <v>2</v>
      </c>
      <c r="F160" s="20">
        <f>INDEX(eRarity[ATK Base],MATCH($U160,eRarity[Rarity Id],0))*$W160*INDEX(eClass[ATKTurn],MATCH($R160,eClass[Class],0))</f>
        <v>6</v>
      </c>
      <c r="G160" s="7">
        <f t="shared" si="24"/>
        <v>6</v>
      </c>
      <c r="H160" s="20">
        <v>5</v>
      </c>
      <c r="I160" s="7">
        <f t="shared" si="25"/>
        <v>5</v>
      </c>
      <c r="J160" s="7">
        <f>INDEX(eRarity[HP Base],MATCH($U160,eRarity[Rarity Id],0))*$W160*INDEX(eClass[HPTurn],MATCH($R160,eClass[Class],0))</f>
        <v>60</v>
      </c>
      <c r="K160" s="7">
        <f t="shared" si="26"/>
        <v>60</v>
      </c>
      <c r="L160" s="7">
        <f>INDEX(eRarity[Focus Priority],MATCH(U160,eRarity[Rarity Id],0))</f>
        <v>3</v>
      </c>
      <c r="M160" s="7" t="str">
        <f t="shared" si="19"/>
        <v>r3_Light_Garuda_e1</v>
      </c>
      <c r="N160" s="20">
        <f>INDEX(eDrop[Drop Hero Probability],MATCH($V160,eDrop[Base Rarity],0))</f>
        <v>5</v>
      </c>
      <c r="O160" s="7" t="str">
        <f>INDEX(EnemyFX[Enemy FX Asset ID],MATCH(Y160,EnemyFX[Affinity],0))</f>
        <v>FXBasicMonster-05-Light</v>
      </c>
      <c r="P160" s="7" t="s">
        <v>304</v>
      </c>
      <c r="R160" s="225" t="str">
        <f>INDEX(Family[eClass],MATCH(Enemies!T160,Family[Family],0))</f>
        <v>2T</v>
      </c>
      <c r="S160" s="7">
        <f>INDEX(EnemyFX[Quest Affinity ID],MATCH(Y160,EnemyFX[Affinity],0))</f>
        <v>4</v>
      </c>
      <c r="T160" s="200" t="s">
        <v>493</v>
      </c>
      <c r="U160" s="125">
        <f t="shared" si="23"/>
        <v>3</v>
      </c>
      <c r="V160" s="20">
        <f t="shared" si="20"/>
        <v>3</v>
      </c>
      <c r="W160" s="20">
        <v>1</v>
      </c>
      <c r="X160" s="20">
        <f>INDEX(REFHero[Size],MATCH(Enemies!B160,REFHero[Hero ID],0))</f>
        <v>2</v>
      </c>
      <c r="Y160" s="20" t="str">
        <f t="shared" si="21"/>
        <v>Light</v>
      </c>
    </row>
    <row r="161" spans="1:25">
      <c r="A161" s="20" t="str">
        <f t="shared" si="22"/>
        <v>2T_r3_Light_Garuda_e2</v>
      </c>
      <c r="B161" t="s">
        <v>909</v>
      </c>
      <c r="D161" s="20">
        <f>INDEX(eClass[Initial Turn],MATCH($R161,eClass[Class],0))</f>
        <v>2</v>
      </c>
      <c r="E161" s="20">
        <f>INDEX(eClass[ATKTurn],MATCH($R161,eClass[Class],0))</f>
        <v>2</v>
      </c>
      <c r="F161" s="20">
        <f>INDEX(eRarity[ATK Base],MATCH($U161,eRarity[Rarity Id],0))*$W161*INDEX(eClass[ATKTurn],MATCH($R161,eClass[Class],0))</f>
        <v>6</v>
      </c>
      <c r="G161" s="7">
        <f t="shared" si="24"/>
        <v>6</v>
      </c>
      <c r="H161" s="20">
        <v>5</v>
      </c>
      <c r="I161" s="7">
        <f t="shared" si="25"/>
        <v>5</v>
      </c>
      <c r="J161" s="7">
        <f>INDEX(eRarity[HP Base],MATCH($U161,eRarity[Rarity Id],0))*$W161*INDEX(eClass[HPTurn],MATCH($R161,eClass[Class],0))</f>
        <v>60</v>
      </c>
      <c r="K161" s="7">
        <f t="shared" si="26"/>
        <v>60</v>
      </c>
      <c r="L161" s="7">
        <f>INDEX(eRarity[Focus Priority],MATCH(U161,eRarity[Rarity Id],0))</f>
        <v>4</v>
      </c>
      <c r="M161" s="7" t="str">
        <f t="shared" si="19"/>
        <v>r3_Light_Garuda_e1</v>
      </c>
      <c r="N161" s="20">
        <f>INDEX(eDrop[Drop Hero Probability],MATCH($V161,eDrop[Base Rarity],0))</f>
        <v>5</v>
      </c>
      <c r="O161" s="7" t="str">
        <f>INDEX(EnemyFX[Enemy FX Asset ID],MATCH(Y161,EnemyFX[Affinity],0))</f>
        <v>FXBasicMonster-05-Light</v>
      </c>
      <c r="P161" s="7" t="s">
        <v>304</v>
      </c>
      <c r="R161" s="225" t="str">
        <f>INDEX(Family[eClass],MATCH(Enemies!T161,Family[Family],0))</f>
        <v>2T</v>
      </c>
      <c r="S161" s="7">
        <f>INDEX(EnemyFX[Quest Affinity ID],MATCH(Y161,EnemyFX[Affinity],0))</f>
        <v>4</v>
      </c>
      <c r="T161" s="200" t="s">
        <v>493</v>
      </c>
      <c r="U161" s="125">
        <f t="shared" si="23"/>
        <v>4</v>
      </c>
      <c r="V161" s="20">
        <f t="shared" si="20"/>
        <v>3</v>
      </c>
      <c r="W161" s="20">
        <v>1</v>
      </c>
      <c r="X161" s="20">
        <f>INDEX(REFHero[Size],MATCH(Enemies!B161,REFHero[Hero ID],0))</f>
        <v>2</v>
      </c>
      <c r="Y161" s="20" t="str">
        <f t="shared" si="21"/>
        <v>Light</v>
      </c>
    </row>
    <row r="162" spans="1:25">
      <c r="A162" s="20" t="str">
        <f t="shared" si="22"/>
        <v>2T_r3_Water_Orc_e1</v>
      </c>
      <c r="B162" t="s">
        <v>911</v>
      </c>
      <c r="D162" s="20">
        <f>INDEX(eClass[Initial Turn],MATCH($R162,eClass[Class],0))</f>
        <v>2</v>
      </c>
      <c r="E162" s="20">
        <f>INDEX(eClass[ATKTurn],MATCH($R162,eClass[Class],0))</f>
        <v>2</v>
      </c>
      <c r="F162" s="20">
        <f>INDEX(eRarity[ATK Base],MATCH($U162,eRarity[Rarity Id],0))*$W162*INDEX(eClass[ATKTurn],MATCH($R162,eClass[Class],0))</f>
        <v>6</v>
      </c>
      <c r="G162" s="7">
        <f t="shared" si="24"/>
        <v>6</v>
      </c>
      <c r="H162" s="20">
        <v>5</v>
      </c>
      <c r="I162" s="7">
        <f t="shared" si="25"/>
        <v>5</v>
      </c>
      <c r="J162" s="7">
        <f>INDEX(eRarity[HP Base],MATCH($U162,eRarity[Rarity Id],0))*$W162*INDEX(eClass[HPTurn],MATCH($R162,eClass[Class],0))</f>
        <v>60</v>
      </c>
      <c r="K162" s="7">
        <f t="shared" si="26"/>
        <v>60</v>
      </c>
      <c r="L162" s="7">
        <f>INDEX(eRarity[Focus Priority],MATCH(U162,eRarity[Rarity Id],0))</f>
        <v>3</v>
      </c>
      <c r="M162" s="7" t="str">
        <f t="shared" si="19"/>
        <v>r3_Water_Orc_e1</v>
      </c>
      <c r="N162" s="20">
        <f>INDEX(eDrop[Drop Hero Probability],MATCH($V162,eDrop[Base Rarity],0))</f>
        <v>5</v>
      </c>
      <c r="O162" s="7" t="str">
        <f>INDEX(EnemyFX[Enemy FX Asset ID],MATCH(Y162,EnemyFX[Affinity],0))</f>
        <v>FXBasicMonster-02-Water</v>
      </c>
      <c r="P162" s="7" t="s">
        <v>304</v>
      </c>
      <c r="R162" s="225" t="str">
        <f>INDEX(Family[eClass],MATCH(Enemies!T162,Family[Family],0))</f>
        <v>2T</v>
      </c>
      <c r="S162" s="7">
        <f>INDEX(EnemyFX[Quest Affinity ID],MATCH(Y162,EnemyFX[Affinity],0))</f>
        <v>3</v>
      </c>
      <c r="T162" s="200" t="s">
        <v>493</v>
      </c>
      <c r="U162" s="125">
        <f t="shared" si="23"/>
        <v>3</v>
      </c>
      <c r="V162" s="20">
        <f t="shared" si="20"/>
        <v>3</v>
      </c>
      <c r="W162" s="20">
        <v>1</v>
      </c>
      <c r="X162" s="20">
        <f>INDEX(REFHero[Size],MATCH(Enemies!B162,REFHero[Hero ID],0))</f>
        <v>1</v>
      </c>
      <c r="Y162" s="20" t="str">
        <f t="shared" si="21"/>
        <v>Water</v>
      </c>
    </row>
    <row r="163" spans="1:25">
      <c r="A163" s="20" t="str">
        <f t="shared" si="22"/>
        <v>2T_r3_Water_Orc_e2</v>
      </c>
      <c r="B163" t="s">
        <v>912</v>
      </c>
      <c r="D163" s="20">
        <f>INDEX(eClass[Initial Turn],MATCH($R163,eClass[Class],0))</f>
        <v>2</v>
      </c>
      <c r="E163" s="20">
        <f>INDEX(eClass[ATKTurn],MATCH($R163,eClass[Class],0))</f>
        <v>2</v>
      </c>
      <c r="F163" s="20">
        <f>INDEX(eRarity[ATK Base],MATCH($U163,eRarity[Rarity Id],0))*$W163*INDEX(eClass[ATKTurn],MATCH($R163,eClass[Class],0))</f>
        <v>6</v>
      </c>
      <c r="G163" s="7">
        <f t="shared" si="24"/>
        <v>6</v>
      </c>
      <c r="H163" s="20">
        <v>5</v>
      </c>
      <c r="I163" s="7">
        <f t="shared" si="25"/>
        <v>5</v>
      </c>
      <c r="J163" s="7">
        <f>INDEX(eRarity[HP Base],MATCH($U163,eRarity[Rarity Id],0))*$W163*INDEX(eClass[HPTurn],MATCH($R163,eClass[Class],0))</f>
        <v>60</v>
      </c>
      <c r="K163" s="7">
        <f t="shared" si="26"/>
        <v>60</v>
      </c>
      <c r="L163" s="7">
        <f>INDEX(eRarity[Focus Priority],MATCH(U163,eRarity[Rarity Id],0))</f>
        <v>4</v>
      </c>
      <c r="M163" s="7" t="str">
        <f t="shared" si="19"/>
        <v>r3_Water_Orc_e1</v>
      </c>
      <c r="N163" s="20">
        <f>INDEX(eDrop[Drop Hero Probability],MATCH($V163,eDrop[Base Rarity],0))</f>
        <v>5</v>
      </c>
      <c r="O163" s="7" t="str">
        <f>INDEX(EnemyFX[Enemy FX Asset ID],MATCH(Y163,EnemyFX[Affinity],0))</f>
        <v>FXBasicMonster-02-Water</v>
      </c>
      <c r="P163" s="7" t="s">
        <v>304</v>
      </c>
      <c r="R163" s="225" t="str">
        <f>INDEX(Family[eClass],MATCH(Enemies!T163,Family[Family],0))</f>
        <v>2T</v>
      </c>
      <c r="S163" s="7">
        <f>INDEX(EnemyFX[Quest Affinity ID],MATCH(Y163,EnemyFX[Affinity],0))</f>
        <v>3</v>
      </c>
      <c r="T163" s="200" t="s">
        <v>493</v>
      </c>
      <c r="U163" s="125">
        <f t="shared" si="23"/>
        <v>4</v>
      </c>
      <c r="V163" s="20">
        <f t="shared" si="20"/>
        <v>3</v>
      </c>
      <c r="W163" s="20">
        <v>1</v>
      </c>
      <c r="X163" s="20">
        <f>INDEX(REFHero[Size],MATCH(Enemies!B163,REFHero[Hero ID],0))</f>
        <v>2</v>
      </c>
      <c r="Y163" s="20" t="str">
        <f t="shared" si="21"/>
        <v>Water</v>
      </c>
    </row>
    <row r="164" spans="1:25">
      <c r="A164" s="20" t="str">
        <f t="shared" si="22"/>
        <v>4T_r4_Dark_Crawler_e1</v>
      </c>
      <c r="B164" t="s">
        <v>212</v>
      </c>
      <c r="D164" s="20">
        <f>INDEX(eClass[Initial Turn],MATCH($R164,eClass[Class],0))</f>
        <v>3</v>
      </c>
      <c r="E164" s="20">
        <f>INDEX(eClass[ATKTurn],MATCH($R164,eClass[Class],0))</f>
        <v>4</v>
      </c>
      <c r="F164" s="20">
        <f>INDEX(eRarity[ATK Base],MATCH($U164,eRarity[Rarity Id],0))*$W164*INDEX(eClass[ATKTurn],MATCH($R164,eClass[Class],0))</f>
        <v>12</v>
      </c>
      <c r="G164" s="7">
        <f t="shared" si="24"/>
        <v>12</v>
      </c>
      <c r="H164" s="20">
        <v>5</v>
      </c>
      <c r="I164" s="7">
        <f t="shared" si="25"/>
        <v>5</v>
      </c>
      <c r="J164" s="7">
        <f>INDEX(eRarity[HP Base],MATCH($U164,eRarity[Rarity Id],0))*$W164*INDEX(eClass[HPTurn],MATCH($R164,eClass[Class],0))</f>
        <v>100</v>
      </c>
      <c r="K164" s="7">
        <f t="shared" si="26"/>
        <v>100</v>
      </c>
      <c r="L164" s="7">
        <f>INDEX(eRarity[Focus Priority],MATCH(U164,eRarity[Rarity Id],0))</f>
        <v>4</v>
      </c>
      <c r="M164" s="7" t="str">
        <f t="shared" si="19"/>
        <v>r4_Dark_Crawler_e1</v>
      </c>
      <c r="N164" s="20">
        <f>INDEX(eDrop[Drop Hero Probability],MATCH($V164,eDrop[Base Rarity],0))</f>
        <v>0</v>
      </c>
      <c r="O164" s="7" t="str">
        <f>INDEX(EnemyFX[Enemy FX Asset ID],MATCH(Y164,EnemyFX[Affinity],0))</f>
        <v>FXBasicMonster-04-Dark</v>
      </c>
      <c r="P164" s="7" t="s">
        <v>304</v>
      </c>
      <c r="R164" s="225" t="str">
        <f>INDEX(Family[eClass],MATCH(Enemies!T164,Family[Family],0))</f>
        <v>4T</v>
      </c>
      <c r="S164" s="7">
        <f>INDEX(EnemyFX[Quest Affinity ID],MATCH(Y164,EnemyFX[Affinity],0))</f>
        <v>5</v>
      </c>
      <c r="T164" s="200" t="s">
        <v>446</v>
      </c>
      <c r="U164" s="125">
        <f t="shared" si="23"/>
        <v>4</v>
      </c>
      <c r="V164" s="20">
        <f t="shared" si="20"/>
        <v>4</v>
      </c>
      <c r="W164" s="20">
        <v>1</v>
      </c>
      <c r="X164" s="20">
        <f>INDEX(REFHero[Size],MATCH(Enemies!B164,REFHero[Hero ID],0))</f>
        <v>1</v>
      </c>
      <c r="Y164" s="20" t="str">
        <f t="shared" si="21"/>
        <v>Dark</v>
      </c>
    </row>
    <row r="165" spans="1:25">
      <c r="A165" s="20" t="str">
        <f t="shared" si="22"/>
        <v>4T_r4_Earth_Jaguar_e1</v>
      </c>
      <c r="B165" t="s">
        <v>916</v>
      </c>
      <c r="D165" s="20">
        <f>INDEX(eClass[Initial Turn],MATCH($R165,eClass[Class],0))</f>
        <v>3</v>
      </c>
      <c r="E165" s="20">
        <f>INDEX(eClass[ATKTurn],MATCH($R165,eClass[Class],0))</f>
        <v>4</v>
      </c>
      <c r="F165" s="20">
        <f>INDEX(eRarity[ATK Base],MATCH($U165,eRarity[Rarity Id],0))*$W165*INDEX(eClass[ATKTurn],MATCH($R165,eClass[Class],0))</f>
        <v>12</v>
      </c>
      <c r="G165" s="7">
        <f t="shared" si="24"/>
        <v>12</v>
      </c>
      <c r="H165" s="20">
        <v>5</v>
      </c>
      <c r="I165" s="7">
        <f t="shared" si="25"/>
        <v>5</v>
      </c>
      <c r="J165" s="7">
        <f>INDEX(eRarity[HP Base],MATCH($U165,eRarity[Rarity Id],0))*$W165*INDEX(eClass[HPTurn],MATCH($R165,eClass[Class],0))</f>
        <v>100</v>
      </c>
      <c r="K165" s="7">
        <f t="shared" si="26"/>
        <v>100</v>
      </c>
      <c r="L165" s="7">
        <f>INDEX(eRarity[Focus Priority],MATCH(U165,eRarity[Rarity Id],0))</f>
        <v>4</v>
      </c>
      <c r="M165" s="7" t="str">
        <f t="shared" si="19"/>
        <v>r4_Earth_Jaguar_e1</v>
      </c>
      <c r="N165" s="20">
        <f>INDEX(eDrop[Drop Hero Probability],MATCH($V165,eDrop[Base Rarity],0))</f>
        <v>0</v>
      </c>
      <c r="O165" s="7" t="str">
        <f>INDEX(EnemyFX[Enemy FX Asset ID],MATCH(Y165,EnemyFX[Affinity],0))</f>
        <v>FXBasicMonster-03-Earth</v>
      </c>
      <c r="P165" s="7" t="s">
        <v>304</v>
      </c>
      <c r="R165" s="225" t="str">
        <f>INDEX(Family[eClass],MATCH(Enemies!T165,Family[Family],0))</f>
        <v>4T</v>
      </c>
      <c r="S165" s="7">
        <f>INDEX(EnemyFX[Quest Affinity ID],MATCH(Y165,EnemyFX[Affinity],0))</f>
        <v>2</v>
      </c>
      <c r="T165" s="200" t="s">
        <v>446</v>
      </c>
      <c r="U165" s="125">
        <f t="shared" si="23"/>
        <v>4</v>
      </c>
      <c r="V165" s="20">
        <f t="shared" si="20"/>
        <v>4</v>
      </c>
      <c r="W165" s="20">
        <v>1</v>
      </c>
      <c r="X165" s="20">
        <f>INDEX(REFHero[Size],MATCH(Enemies!B165,REFHero[Hero ID],0))</f>
        <v>1</v>
      </c>
      <c r="Y165" s="20" t="str">
        <f t="shared" si="21"/>
        <v>Earth</v>
      </c>
    </row>
    <row r="166" spans="1:25">
      <c r="A166" s="20" t="str">
        <f t="shared" si="22"/>
        <v>4T_r4_Fire_Boar_e1</v>
      </c>
      <c r="B166" t="s">
        <v>918</v>
      </c>
      <c r="D166" s="20">
        <f>INDEX(eClass[Initial Turn],MATCH($R166,eClass[Class],0))</f>
        <v>3</v>
      </c>
      <c r="E166" s="20">
        <f>INDEX(eClass[ATKTurn],MATCH($R166,eClass[Class],0))</f>
        <v>4</v>
      </c>
      <c r="F166" s="20">
        <f>INDEX(eRarity[ATK Base],MATCH($U166,eRarity[Rarity Id],0))*$W166*INDEX(eClass[ATKTurn],MATCH($R166,eClass[Class],0))</f>
        <v>12</v>
      </c>
      <c r="G166" s="7">
        <f t="shared" si="24"/>
        <v>12</v>
      </c>
      <c r="H166" s="20">
        <v>5</v>
      </c>
      <c r="I166" s="7">
        <f t="shared" si="25"/>
        <v>5</v>
      </c>
      <c r="J166" s="7">
        <f>INDEX(eRarity[HP Base],MATCH($U166,eRarity[Rarity Id],0))*$W166*INDEX(eClass[HPTurn],MATCH($R166,eClass[Class],0))</f>
        <v>100</v>
      </c>
      <c r="K166" s="7">
        <f t="shared" si="26"/>
        <v>100</v>
      </c>
      <c r="L166" s="7">
        <f>INDEX(eRarity[Focus Priority],MATCH(U166,eRarity[Rarity Id],0))</f>
        <v>4</v>
      </c>
      <c r="M166" s="7" t="str">
        <f t="shared" si="19"/>
        <v>r4_Fire_Boar_e1</v>
      </c>
      <c r="N166" s="20">
        <f>INDEX(eDrop[Drop Hero Probability],MATCH($V166,eDrop[Base Rarity],0))</f>
        <v>0</v>
      </c>
      <c r="O166" s="7" t="str">
        <f>INDEX(EnemyFX[Enemy FX Asset ID],MATCH(Y166,EnemyFX[Affinity],0))</f>
        <v>FXBasicMonster-01-Fire</v>
      </c>
      <c r="P166" s="7" t="s">
        <v>304</v>
      </c>
      <c r="R166" s="225" t="str">
        <f>INDEX(Family[eClass],MATCH(Enemies!T166,Family[Family],0))</f>
        <v>4T</v>
      </c>
      <c r="S166" s="7">
        <f>INDEX(EnemyFX[Quest Affinity ID],MATCH(Y166,EnemyFX[Affinity],0))</f>
        <v>1</v>
      </c>
      <c r="T166" s="200" t="s">
        <v>446</v>
      </c>
      <c r="U166" s="125">
        <f t="shared" si="23"/>
        <v>4</v>
      </c>
      <c r="V166" s="20">
        <f t="shared" si="20"/>
        <v>4</v>
      </c>
      <c r="W166" s="20">
        <v>1</v>
      </c>
      <c r="X166" s="20">
        <f>INDEX(REFHero[Size],MATCH(Enemies!B166,REFHero[Hero ID],0))</f>
        <v>1</v>
      </c>
      <c r="Y166" s="20" t="str">
        <f t="shared" si="21"/>
        <v>Fire</v>
      </c>
    </row>
    <row r="167" spans="1:25">
      <c r="A167" s="20" t="str">
        <f t="shared" si="22"/>
        <v>4T_r4_Light_Kinnara_e1</v>
      </c>
      <c r="B167" t="s">
        <v>920</v>
      </c>
      <c r="D167" s="20">
        <f>INDEX(eClass[Initial Turn],MATCH($R167,eClass[Class],0))</f>
        <v>3</v>
      </c>
      <c r="E167" s="20">
        <f>INDEX(eClass[ATKTurn],MATCH($R167,eClass[Class],0))</f>
        <v>4</v>
      </c>
      <c r="F167" s="20">
        <f>INDEX(eRarity[ATK Base],MATCH($U167,eRarity[Rarity Id],0))*$W167*INDEX(eClass[ATKTurn],MATCH($R167,eClass[Class],0))</f>
        <v>12</v>
      </c>
      <c r="G167" s="7">
        <f t="shared" si="24"/>
        <v>12</v>
      </c>
      <c r="H167" s="20">
        <v>5</v>
      </c>
      <c r="I167" s="7">
        <f t="shared" si="25"/>
        <v>5</v>
      </c>
      <c r="J167" s="7">
        <f>INDEX(eRarity[HP Base],MATCH($U167,eRarity[Rarity Id],0))*$W167*INDEX(eClass[HPTurn],MATCH($R167,eClass[Class],0))</f>
        <v>100</v>
      </c>
      <c r="K167" s="7">
        <f t="shared" si="26"/>
        <v>100</v>
      </c>
      <c r="L167" s="7">
        <f>INDEX(eRarity[Focus Priority],MATCH(U167,eRarity[Rarity Id],0))</f>
        <v>4</v>
      </c>
      <c r="M167" s="7" t="str">
        <f t="shared" si="19"/>
        <v>r4_Light_Kinnara_e1</v>
      </c>
      <c r="N167" s="20">
        <f>INDEX(eDrop[Drop Hero Probability],MATCH($V167,eDrop[Base Rarity],0))</f>
        <v>0</v>
      </c>
      <c r="O167" s="7" t="str">
        <f>INDEX(EnemyFX[Enemy FX Asset ID],MATCH(Y167,EnemyFX[Affinity],0))</f>
        <v>FXBasicMonster-05-Light</v>
      </c>
      <c r="P167" s="7" t="s">
        <v>304</v>
      </c>
      <c r="R167" s="225" t="str">
        <f>INDEX(Family[eClass],MATCH(Enemies!T167,Family[Family],0))</f>
        <v>4T</v>
      </c>
      <c r="S167" s="7">
        <f>INDEX(EnemyFX[Quest Affinity ID],MATCH(Y167,EnemyFX[Affinity],0))</f>
        <v>4</v>
      </c>
      <c r="T167" s="200" t="s">
        <v>446</v>
      </c>
      <c r="U167" s="125">
        <f t="shared" si="23"/>
        <v>4</v>
      </c>
      <c r="V167" s="20">
        <f t="shared" si="20"/>
        <v>4</v>
      </c>
      <c r="W167" s="20">
        <v>1</v>
      </c>
      <c r="X167" s="20">
        <f>INDEX(REFHero[Size],MATCH(Enemies!B167,REFHero[Hero ID],0))</f>
        <v>2</v>
      </c>
      <c r="Y167" s="20" t="str">
        <f t="shared" si="21"/>
        <v>Light</v>
      </c>
    </row>
    <row r="168" spans="1:25">
      <c r="A168" s="20" t="str">
        <f t="shared" si="22"/>
        <v>4T_r4_Water_MantisShrimp_e1</v>
      </c>
      <c r="B168" t="s">
        <v>922</v>
      </c>
      <c r="D168" s="20">
        <f>INDEX(eClass[Initial Turn],MATCH($R168,eClass[Class],0))</f>
        <v>3</v>
      </c>
      <c r="E168" s="20">
        <f>INDEX(eClass[ATKTurn],MATCH($R168,eClass[Class],0))</f>
        <v>4</v>
      </c>
      <c r="F168" s="20">
        <f>INDEX(eRarity[ATK Base],MATCH($U168,eRarity[Rarity Id],0))*$W168*INDEX(eClass[ATKTurn],MATCH($R168,eClass[Class],0))</f>
        <v>12</v>
      </c>
      <c r="G168" s="7">
        <f t="shared" si="24"/>
        <v>12</v>
      </c>
      <c r="H168" s="20">
        <v>5</v>
      </c>
      <c r="I168" s="7">
        <f t="shared" si="25"/>
        <v>5</v>
      </c>
      <c r="J168" s="7">
        <f>INDEX(eRarity[HP Base],MATCH($U168,eRarity[Rarity Id],0))*$W168*INDEX(eClass[HPTurn],MATCH($R168,eClass[Class],0))</f>
        <v>100</v>
      </c>
      <c r="K168" s="7">
        <f t="shared" si="26"/>
        <v>100</v>
      </c>
      <c r="L168" s="7">
        <f>INDEX(eRarity[Focus Priority],MATCH(U168,eRarity[Rarity Id],0))</f>
        <v>4</v>
      </c>
      <c r="M168" s="7" t="str">
        <f t="shared" si="19"/>
        <v>r4_Water_MantisShrimp_e1</v>
      </c>
      <c r="N168" s="20">
        <f>INDEX(eDrop[Drop Hero Probability],MATCH($V168,eDrop[Base Rarity],0))</f>
        <v>0</v>
      </c>
      <c r="O168" s="7" t="str">
        <f>INDEX(EnemyFX[Enemy FX Asset ID],MATCH(Y168,EnemyFX[Affinity],0))</f>
        <v>FXBasicMonster-02-Water</v>
      </c>
      <c r="P168" s="7" t="s">
        <v>304</v>
      </c>
      <c r="R168" s="225" t="str">
        <f>INDEX(Family[eClass],MATCH(Enemies!T168,Family[Family],0))</f>
        <v>4T</v>
      </c>
      <c r="S168" s="7">
        <f>INDEX(EnemyFX[Quest Affinity ID],MATCH(Y168,EnemyFX[Affinity],0))</f>
        <v>3</v>
      </c>
      <c r="T168" s="200" t="s">
        <v>446</v>
      </c>
      <c r="U168" s="125">
        <f t="shared" si="23"/>
        <v>4</v>
      </c>
      <c r="V168" s="20">
        <f t="shared" si="20"/>
        <v>4</v>
      </c>
      <c r="W168" s="20">
        <v>1</v>
      </c>
      <c r="X168" s="20">
        <f>INDEX(REFHero[Size],MATCH(Enemies!B168,REFHero[Hero ID],0))</f>
        <v>2</v>
      </c>
      <c r="Y168" s="20" t="str">
        <f t="shared" si="21"/>
        <v>Water</v>
      </c>
    </row>
    <row r="169" spans="1:25">
      <c r="A169" s="20" t="str">
        <f t="shared" si="22"/>
        <v>3T_r4_Dark_Wyrm_e1</v>
      </c>
      <c r="B169" t="s">
        <v>924</v>
      </c>
      <c r="D169" s="20">
        <f>INDEX(eClass[Initial Turn],MATCH($R169,eClass[Class],0))</f>
        <v>2</v>
      </c>
      <c r="E169" s="20">
        <f>INDEX(eClass[ATKTurn],MATCH($R169,eClass[Class],0))</f>
        <v>3</v>
      </c>
      <c r="F169" s="20">
        <f>INDEX(eRarity[ATK Base],MATCH($U169,eRarity[Rarity Id],0))*$W169*INDEX(eClass[ATKTurn],MATCH($R169,eClass[Class],0))</f>
        <v>9</v>
      </c>
      <c r="G169" s="7">
        <f t="shared" si="24"/>
        <v>9</v>
      </c>
      <c r="H169" s="20">
        <v>5</v>
      </c>
      <c r="I169" s="7">
        <f t="shared" si="25"/>
        <v>5</v>
      </c>
      <c r="J169" s="7">
        <f>INDEX(eRarity[HP Base],MATCH($U169,eRarity[Rarity Id],0))*$W169*INDEX(eClass[HPTurn],MATCH($R169,eClass[Class],0))</f>
        <v>80</v>
      </c>
      <c r="K169" s="7">
        <f t="shared" si="26"/>
        <v>80</v>
      </c>
      <c r="L169" s="7">
        <f>INDEX(eRarity[Focus Priority],MATCH(U169,eRarity[Rarity Id],0))</f>
        <v>4</v>
      </c>
      <c r="M169" s="7" t="str">
        <f t="shared" si="19"/>
        <v>r4_Dark_Wyrm_e1</v>
      </c>
      <c r="N169" s="20">
        <f>INDEX(eDrop[Drop Hero Probability],MATCH($V169,eDrop[Base Rarity],0))</f>
        <v>0</v>
      </c>
      <c r="O169" s="7" t="str">
        <f>INDEX(EnemyFX[Enemy FX Asset ID],MATCH(Y169,EnemyFX[Affinity],0))</f>
        <v>FXBasicMonster-04-Dark</v>
      </c>
      <c r="P169" s="7" t="s">
        <v>304</v>
      </c>
      <c r="R169" s="225" t="str">
        <f>INDEX(Family[eClass],MATCH(Enemies!T169,Family[Family],0))</f>
        <v>3T</v>
      </c>
      <c r="S169" s="7">
        <f>INDEX(EnemyFX[Quest Affinity ID],MATCH(Y169,EnemyFX[Affinity],0))</f>
        <v>5</v>
      </c>
      <c r="T169" s="200" t="s">
        <v>447</v>
      </c>
      <c r="U169" s="125">
        <f t="shared" si="23"/>
        <v>4</v>
      </c>
      <c r="V169" s="20">
        <f t="shared" si="20"/>
        <v>4</v>
      </c>
      <c r="W169" s="20">
        <v>1</v>
      </c>
      <c r="X169" s="20">
        <f>INDEX(REFHero[Size],MATCH(Enemies!B169,REFHero[Hero ID],0))</f>
        <v>1</v>
      </c>
      <c r="Y169" s="20" t="str">
        <f t="shared" si="21"/>
        <v>Dark</v>
      </c>
    </row>
    <row r="170" spans="1:25">
      <c r="A170" s="20" t="str">
        <f t="shared" si="22"/>
        <v>3T_r4_Dark_Wyrm_e2</v>
      </c>
      <c r="B170" t="s">
        <v>925</v>
      </c>
      <c r="D170" s="20">
        <f>INDEX(eClass[Initial Turn],MATCH($R170,eClass[Class],0))</f>
        <v>2</v>
      </c>
      <c r="E170" s="20">
        <f>INDEX(eClass[ATKTurn],MATCH($R170,eClass[Class],0))</f>
        <v>3</v>
      </c>
      <c r="F170" s="20">
        <f>INDEX(eRarity[ATK Base],MATCH($U170,eRarity[Rarity Id],0))*$W170*INDEX(eClass[ATKTurn],MATCH($R170,eClass[Class],0))</f>
        <v>9</v>
      </c>
      <c r="G170" s="7">
        <f t="shared" si="24"/>
        <v>9</v>
      </c>
      <c r="H170" s="20">
        <v>5</v>
      </c>
      <c r="I170" s="7">
        <f t="shared" si="25"/>
        <v>5</v>
      </c>
      <c r="J170" s="7">
        <f>INDEX(eRarity[HP Base],MATCH($U170,eRarity[Rarity Id],0))*$W170*INDEX(eClass[HPTurn],MATCH($R170,eClass[Class],0))</f>
        <v>80</v>
      </c>
      <c r="K170" s="7">
        <f t="shared" si="26"/>
        <v>80</v>
      </c>
      <c r="L170" s="7">
        <f>INDEX(eRarity[Focus Priority],MATCH(U170,eRarity[Rarity Id],0))</f>
        <v>5</v>
      </c>
      <c r="M170" s="7" t="str">
        <f t="shared" si="19"/>
        <v>r4_Dark_Wyrm_e1</v>
      </c>
      <c r="N170" s="20">
        <f>INDEX(eDrop[Drop Hero Probability],MATCH($V170,eDrop[Base Rarity],0))</f>
        <v>0</v>
      </c>
      <c r="O170" s="7" t="str">
        <f>INDEX(EnemyFX[Enemy FX Asset ID],MATCH(Y170,EnemyFX[Affinity],0))</f>
        <v>FXBasicMonster-04-Dark</v>
      </c>
      <c r="P170" s="7" t="s">
        <v>304</v>
      </c>
      <c r="R170" s="225" t="str">
        <f>INDEX(Family[eClass],MATCH(Enemies!T170,Family[Family],0))</f>
        <v>3T</v>
      </c>
      <c r="S170" s="7">
        <f>INDEX(EnemyFX[Quest Affinity ID],MATCH(Y170,EnemyFX[Affinity],0))</f>
        <v>5</v>
      </c>
      <c r="T170" s="200" t="s">
        <v>447</v>
      </c>
      <c r="U170" s="125">
        <f t="shared" si="23"/>
        <v>5</v>
      </c>
      <c r="V170" s="20">
        <f t="shared" si="20"/>
        <v>4</v>
      </c>
      <c r="W170" s="20">
        <v>1</v>
      </c>
      <c r="X170" s="20">
        <f>INDEX(REFHero[Size],MATCH(Enemies!B170,REFHero[Hero ID],0))</f>
        <v>2</v>
      </c>
      <c r="Y170" s="20" t="str">
        <f t="shared" si="21"/>
        <v>Dark</v>
      </c>
    </row>
    <row r="171" spans="1:25">
      <c r="A171" s="20" t="str">
        <f t="shared" si="22"/>
        <v>3T_r4_Earth_Basilisk_e1</v>
      </c>
      <c r="B171" t="s">
        <v>927</v>
      </c>
      <c r="D171" s="20">
        <f>INDEX(eClass[Initial Turn],MATCH($R171,eClass[Class],0))</f>
        <v>2</v>
      </c>
      <c r="E171" s="20">
        <f>INDEX(eClass[ATKTurn],MATCH($R171,eClass[Class],0))</f>
        <v>3</v>
      </c>
      <c r="F171" s="20">
        <f>INDEX(eRarity[ATK Base],MATCH($U171,eRarity[Rarity Id],0))*$W171*INDEX(eClass[ATKTurn],MATCH($R171,eClass[Class],0))</f>
        <v>9</v>
      </c>
      <c r="G171" s="7">
        <f t="shared" si="24"/>
        <v>9</v>
      </c>
      <c r="H171" s="20">
        <v>5</v>
      </c>
      <c r="I171" s="7">
        <f t="shared" si="25"/>
        <v>5</v>
      </c>
      <c r="J171" s="7">
        <f>INDEX(eRarity[HP Base],MATCH($U171,eRarity[Rarity Id],0))*$W171*INDEX(eClass[HPTurn],MATCH($R171,eClass[Class],0))</f>
        <v>80</v>
      </c>
      <c r="K171" s="7">
        <f t="shared" si="26"/>
        <v>80</v>
      </c>
      <c r="L171" s="7">
        <f>INDEX(eRarity[Focus Priority],MATCH(U171,eRarity[Rarity Id],0))</f>
        <v>4</v>
      </c>
      <c r="M171" s="7" t="str">
        <f t="shared" si="19"/>
        <v>r4_Earth_Basilisk_e1</v>
      </c>
      <c r="N171" s="20">
        <f>INDEX(eDrop[Drop Hero Probability],MATCH($V171,eDrop[Base Rarity],0))</f>
        <v>0</v>
      </c>
      <c r="O171" s="7" t="str">
        <f>INDEX(EnemyFX[Enemy FX Asset ID],MATCH(Y171,EnemyFX[Affinity],0))</f>
        <v>FXBasicMonster-03-Earth</v>
      </c>
      <c r="P171" s="7" t="s">
        <v>304</v>
      </c>
      <c r="R171" s="225" t="str">
        <f>INDEX(Family[eClass],MATCH(Enemies!T171,Family[Family],0))</f>
        <v>3T</v>
      </c>
      <c r="S171" s="7">
        <f>INDEX(EnemyFX[Quest Affinity ID],MATCH(Y171,EnemyFX[Affinity],0))</f>
        <v>2</v>
      </c>
      <c r="T171" s="200" t="s">
        <v>447</v>
      </c>
      <c r="U171" s="125">
        <f t="shared" si="23"/>
        <v>4</v>
      </c>
      <c r="V171" s="20">
        <f t="shared" si="20"/>
        <v>4</v>
      </c>
      <c r="W171" s="20">
        <v>1</v>
      </c>
      <c r="X171" s="20">
        <f>INDEX(REFHero[Size],MATCH(Enemies!B171,REFHero[Hero ID],0))</f>
        <v>2</v>
      </c>
      <c r="Y171" s="20" t="str">
        <f t="shared" si="21"/>
        <v>Earth</v>
      </c>
    </row>
    <row r="172" spans="1:25">
      <c r="A172" s="20" t="str">
        <f t="shared" si="22"/>
        <v>3T_r4_Earth_Basilisk_e2</v>
      </c>
      <c r="B172" t="s">
        <v>928</v>
      </c>
      <c r="D172" s="20">
        <f>INDEX(eClass[Initial Turn],MATCH($R172,eClass[Class],0))</f>
        <v>2</v>
      </c>
      <c r="E172" s="20">
        <f>INDEX(eClass[ATKTurn],MATCH($R172,eClass[Class],0))</f>
        <v>3</v>
      </c>
      <c r="F172" s="20">
        <f>INDEX(eRarity[ATK Base],MATCH($U172,eRarity[Rarity Id],0))*$W172*INDEX(eClass[ATKTurn],MATCH($R172,eClass[Class],0))</f>
        <v>9</v>
      </c>
      <c r="G172" s="7">
        <f t="shared" si="24"/>
        <v>9</v>
      </c>
      <c r="H172" s="20">
        <v>5</v>
      </c>
      <c r="I172" s="7">
        <f t="shared" si="25"/>
        <v>5</v>
      </c>
      <c r="J172" s="7">
        <f>INDEX(eRarity[HP Base],MATCH($U172,eRarity[Rarity Id],0))*$W172*INDEX(eClass[HPTurn],MATCH($R172,eClass[Class],0))</f>
        <v>80</v>
      </c>
      <c r="K172" s="7">
        <f t="shared" si="26"/>
        <v>80</v>
      </c>
      <c r="L172" s="7">
        <f>INDEX(eRarity[Focus Priority],MATCH(U172,eRarity[Rarity Id],0))</f>
        <v>5</v>
      </c>
      <c r="M172" s="7" t="str">
        <f t="shared" si="19"/>
        <v>r4_Earth_Basilisk_e1</v>
      </c>
      <c r="N172" s="20">
        <f>INDEX(eDrop[Drop Hero Probability],MATCH($V172,eDrop[Base Rarity],0))</f>
        <v>0</v>
      </c>
      <c r="O172" s="7" t="str">
        <f>INDEX(EnemyFX[Enemy FX Asset ID],MATCH(Y172,EnemyFX[Affinity],0))</f>
        <v>FXBasicMonster-03-Earth</v>
      </c>
      <c r="P172" s="7" t="s">
        <v>304</v>
      </c>
      <c r="R172" s="225" t="str">
        <f>INDEX(Family[eClass],MATCH(Enemies!T172,Family[Family],0))</f>
        <v>3T</v>
      </c>
      <c r="S172" s="7">
        <f>INDEX(EnemyFX[Quest Affinity ID],MATCH(Y172,EnemyFX[Affinity],0))</f>
        <v>2</v>
      </c>
      <c r="T172" s="200" t="s">
        <v>447</v>
      </c>
      <c r="U172" s="125">
        <f t="shared" si="23"/>
        <v>5</v>
      </c>
      <c r="V172" s="20">
        <f t="shared" si="20"/>
        <v>4</v>
      </c>
      <c r="W172" s="20">
        <v>1</v>
      </c>
      <c r="X172" s="20">
        <f>INDEX(REFHero[Size],MATCH(Enemies!B172,REFHero[Hero ID],0))</f>
        <v>2</v>
      </c>
      <c r="Y172" s="20" t="str">
        <f t="shared" si="21"/>
        <v>Earth</v>
      </c>
    </row>
    <row r="173" spans="1:25">
      <c r="A173" s="20" t="str">
        <f t="shared" si="22"/>
        <v>3T_r4_Fire_Drake_e1</v>
      </c>
      <c r="B173" t="s">
        <v>930</v>
      </c>
      <c r="D173" s="20">
        <f>INDEX(eClass[Initial Turn],MATCH($R173,eClass[Class],0))</f>
        <v>2</v>
      </c>
      <c r="E173" s="20">
        <f>INDEX(eClass[ATKTurn],MATCH($R173,eClass[Class],0))</f>
        <v>3</v>
      </c>
      <c r="F173" s="20">
        <f>INDEX(eRarity[ATK Base],MATCH($U173,eRarity[Rarity Id],0))*$W173*INDEX(eClass[ATKTurn],MATCH($R173,eClass[Class],0))</f>
        <v>9</v>
      </c>
      <c r="G173" s="7">
        <f t="shared" si="24"/>
        <v>9</v>
      </c>
      <c r="H173" s="20">
        <v>5</v>
      </c>
      <c r="I173" s="7">
        <f t="shared" si="25"/>
        <v>5</v>
      </c>
      <c r="J173" s="7">
        <f>INDEX(eRarity[HP Base],MATCH($U173,eRarity[Rarity Id],0))*$W173*INDEX(eClass[HPTurn],MATCH($R173,eClass[Class],0))</f>
        <v>80</v>
      </c>
      <c r="K173" s="7">
        <f t="shared" si="26"/>
        <v>80</v>
      </c>
      <c r="L173" s="7">
        <f>INDEX(eRarity[Focus Priority],MATCH(U173,eRarity[Rarity Id],0))</f>
        <v>4</v>
      </c>
      <c r="M173" s="7" t="str">
        <f t="shared" si="19"/>
        <v>r4_Fire_Drake_e1</v>
      </c>
      <c r="N173" s="20">
        <f>INDEX(eDrop[Drop Hero Probability],MATCH($V173,eDrop[Base Rarity],0))</f>
        <v>0</v>
      </c>
      <c r="O173" s="7" t="str">
        <f>INDEX(EnemyFX[Enemy FX Asset ID],MATCH(Y173,EnemyFX[Affinity],0))</f>
        <v>FXBasicMonster-01-Fire</v>
      </c>
      <c r="P173" s="7" t="s">
        <v>304</v>
      </c>
      <c r="R173" s="225" t="str">
        <f>INDEX(Family[eClass],MATCH(Enemies!T173,Family[Family],0))</f>
        <v>3T</v>
      </c>
      <c r="S173" s="7">
        <f>INDEX(EnemyFX[Quest Affinity ID],MATCH(Y173,EnemyFX[Affinity],0))</f>
        <v>1</v>
      </c>
      <c r="T173" s="200" t="s">
        <v>447</v>
      </c>
      <c r="U173" s="125">
        <f t="shared" si="23"/>
        <v>4</v>
      </c>
      <c r="V173" s="20">
        <f t="shared" si="20"/>
        <v>4</v>
      </c>
      <c r="W173" s="20">
        <v>1</v>
      </c>
      <c r="X173" s="20">
        <f>INDEX(REFHero[Size],MATCH(Enemies!B173,REFHero[Hero ID],0))</f>
        <v>2</v>
      </c>
      <c r="Y173" s="20" t="str">
        <f t="shared" si="21"/>
        <v>Fire</v>
      </c>
    </row>
    <row r="174" spans="1:25">
      <c r="A174" s="20" t="str">
        <f t="shared" si="22"/>
        <v>3T_r4_Fire_Drake_e2</v>
      </c>
      <c r="B174" t="s">
        <v>931</v>
      </c>
      <c r="D174" s="20">
        <f>INDEX(eClass[Initial Turn],MATCH($R174,eClass[Class],0))</f>
        <v>2</v>
      </c>
      <c r="E174" s="20">
        <f>INDEX(eClass[ATKTurn],MATCH($R174,eClass[Class],0))</f>
        <v>3</v>
      </c>
      <c r="F174" s="20">
        <f>INDEX(eRarity[ATK Base],MATCH($U174,eRarity[Rarity Id],0))*$W174*INDEX(eClass[ATKTurn],MATCH($R174,eClass[Class],0))</f>
        <v>9</v>
      </c>
      <c r="G174" s="7">
        <f t="shared" si="24"/>
        <v>9</v>
      </c>
      <c r="H174" s="20">
        <v>5</v>
      </c>
      <c r="I174" s="7">
        <f t="shared" si="25"/>
        <v>5</v>
      </c>
      <c r="J174" s="7">
        <f>INDEX(eRarity[HP Base],MATCH($U174,eRarity[Rarity Id],0))*$W174*INDEX(eClass[HPTurn],MATCH($R174,eClass[Class],0))</f>
        <v>80</v>
      </c>
      <c r="K174" s="7">
        <f t="shared" si="26"/>
        <v>80</v>
      </c>
      <c r="L174" s="7">
        <f>INDEX(eRarity[Focus Priority],MATCH(U174,eRarity[Rarity Id],0))</f>
        <v>5</v>
      </c>
      <c r="M174" s="7" t="str">
        <f t="shared" si="19"/>
        <v>r4_Fire_Drake_e1</v>
      </c>
      <c r="N174" s="20">
        <f>INDEX(eDrop[Drop Hero Probability],MATCH($V174,eDrop[Base Rarity],0))</f>
        <v>0</v>
      </c>
      <c r="O174" s="7" t="str">
        <f>INDEX(EnemyFX[Enemy FX Asset ID],MATCH(Y174,EnemyFX[Affinity],0))</f>
        <v>FXBasicMonster-01-Fire</v>
      </c>
      <c r="P174" s="7" t="s">
        <v>304</v>
      </c>
      <c r="R174" s="225" t="str">
        <f>INDEX(Family[eClass],MATCH(Enemies!T174,Family[Family],0))</f>
        <v>3T</v>
      </c>
      <c r="S174" s="7">
        <f>INDEX(EnemyFX[Quest Affinity ID],MATCH(Y174,EnemyFX[Affinity],0))</f>
        <v>1</v>
      </c>
      <c r="T174" s="200" t="s">
        <v>447</v>
      </c>
      <c r="U174" s="125">
        <f t="shared" si="23"/>
        <v>5</v>
      </c>
      <c r="V174" s="20">
        <f t="shared" si="20"/>
        <v>4</v>
      </c>
      <c r="W174" s="20">
        <v>1</v>
      </c>
      <c r="X174" s="20">
        <f>INDEX(REFHero[Size],MATCH(Enemies!B174,REFHero[Hero ID],0))</f>
        <v>3</v>
      </c>
      <c r="Y174" s="20" t="str">
        <f t="shared" si="21"/>
        <v>Fire</v>
      </c>
    </row>
    <row r="175" spans="1:25">
      <c r="A175" s="20" t="str">
        <f t="shared" si="22"/>
        <v>3T_r4_Light_Wyvern_e1</v>
      </c>
      <c r="B175" t="s">
        <v>933</v>
      </c>
      <c r="D175" s="20">
        <f>INDEX(eClass[Initial Turn],MATCH($R175,eClass[Class],0))</f>
        <v>2</v>
      </c>
      <c r="E175" s="20">
        <f>INDEX(eClass[ATKTurn],MATCH($R175,eClass[Class],0))</f>
        <v>3</v>
      </c>
      <c r="F175" s="20">
        <f>INDEX(eRarity[ATK Base],MATCH($U175,eRarity[Rarity Id],0))*$W175*INDEX(eClass[ATKTurn],MATCH($R175,eClass[Class],0))</f>
        <v>9</v>
      </c>
      <c r="G175" s="7">
        <f t="shared" si="24"/>
        <v>9</v>
      </c>
      <c r="H175" s="20">
        <v>5</v>
      </c>
      <c r="I175" s="7">
        <f t="shared" si="25"/>
        <v>5</v>
      </c>
      <c r="J175" s="7">
        <f>INDEX(eRarity[HP Base],MATCH($U175,eRarity[Rarity Id],0))*$W175*INDEX(eClass[HPTurn],MATCH($R175,eClass[Class],0))</f>
        <v>80</v>
      </c>
      <c r="K175" s="7">
        <f t="shared" si="26"/>
        <v>80</v>
      </c>
      <c r="L175" s="7">
        <f>INDEX(eRarity[Focus Priority],MATCH(U175,eRarity[Rarity Id],0))</f>
        <v>4</v>
      </c>
      <c r="M175" s="7" t="str">
        <f t="shared" si="19"/>
        <v>r4_Light_Wyvern_e1</v>
      </c>
      <c r="N175" s="20">
        <f>INDEX(eDrop[Drop Hero Probability],MATCH($V175,eDrop[Base Rarity],0))</f>
        <v>0</v>
      </c>
      <c r="O175" s="7" t="str">
        <f>INDEX(EnemyFX[Enemy FX Asset ID],MATCH(Y175,EnemyFX[Affinity],0))</f>
        <v>FXBasicMonster-05-Light</v>
      </c>
      <c r="P175" s="7" t="s">
        <v>304</v>
      </c>
      <c r="R175" s="225" t="str">
        <f>INDEX(Family[eClass],MATCH(Enemies!T175,Family[Family],0))</f>
        <v>3T</v>
      </c>
      <c r="S175" s="7">
        <f>INDEX(EnemyFX[Quest Affinity ID],MATCH(Y175,EnemyFX[Affinity],0))</f>
        <v>4</v>
      </c>
      <c r="T175" s="200" t="s">
        <v>447</v>
      </c>
      <c r="U175" s="125">
        <f t="shared" si="23"/>
        <v>4</v>
      </c>
      <c r="V175" s="20">
        <f t="shared" si="20"/>
        <v>4</v>
      </c>
      <c r="W175" s="20">
        <v>1</v>
      </c>
      <c r="X175" s="20">
        <f>INDEX(REFHero[Size],MATCH(Enemies!B175,REFHero[Hero ID],0))</f>
        <v>1</v>
      </c>
      <c r="Y175" s="20" t="str">
        <f t="shared" si="21"/>
        <v>Light</v>
      </c>
    </row>
    <row r="176" spans="1:25">
      <c r="A176" s="20" t="str">
        <f t="shared" si="22"/>
        <v>3T_r4_Light_Wyvern_e2</v>
      </c>
      <c r="B176" t="s">
        <v>934</v>
      </c>
      <c r="D176" s="20">
        <f>INDEX(eClass[Initial Turn],MATCH($R176,eClass[Class],0))</f>
        <v>2</v>
      </c>
      <c r="E176" s="20">
        <f>INDEX(eClass[ATKTurn],MATCH($R176,eClass[Class],0))</f>
        <v>3</v>
      </c>
      <c r="F176" s="20">
        <f>INDEX(eRarity[ATK Base],MATCH($U176,eRarity[Rarity Id],0))*$W176*INDEX(eClass[ATKTurn],MATCH($R176,eClass[Class],0))</f>
        <v>9</v>
      </c>
      <c r="G176" s="7">
        <f t="shared" si="24"/>
        <v>9</v>
      </c>
      <c r="H176" s="20">
        <v>5</v>
      </c>
      <c r="I176" s="7">
        <f t="shared" si="25"/>
        <v>5</v>
      </c>
      <c r="J176" s="7">
        <f>INDEX(eRarity[HP Base],MATCH($U176,eRarity[Rarity Id],0))*$W176*INDEX(eClass[HPTurn],MATCH($R176,eClass[Class],0))</f>
        <v>80</v>
      </c>
      <c r="K176" s="7">
        <f t="shared" si="26"/>
        <v>80</v>
      </c>
      <c r="L176" s="7">
        <f>INDEX(eRarity[Focus Priority],MATCH(U176,eRarity[Rarity Id],0))</f>
        <v>5</v>
      </c>
      <c r="M176" s="7" t="str">
        <f t="shared" si="19"/>
        <v>r4_Light_Wyvern_e1</v>
      </c>
      <c r="N176" s="20">
        <f>INDEX(eDrop[Drop Hero Probability],MATCH($V176,eDrop[Base Rarity],0))</f>
        <v>0</v>
      </c>
      <c r="O176" s="7" t="str">
        <f>INDEX(EnemyFX[Enemy FX Asset ID],MATCH(Y176,EnemyFX[Affinity],0))</f>
        <v>FXBasicMonster-05-Light</v>
      </c>
      <c r="P176" s="7" t="s">
        <v>304</v>
      </c>
      <c r="R176" s="225" t="str">
        <f>INDEX(Family[eClass],MATCH(Enemies!T176,Family[Family],0))</f>
        <v>3T</v>
      </c>
      <c r="S176" s="7">
        <f>INDEX(EnemyFX[Quest Affinity ID],MATCH(Y176,EnemyFX[Affinity],0))</f>
        <v>4</v>
      </c>
      <c r="T176" s="200" t="s">
        <v>447</v>
      </c>
      <c r="U176" s="125">
        <f t="shared" si="23"/>
        <v>5</v>
      </c>
      <c r="V176" s="20">
        <f t="shared" si="20"/>
        <v>4</v>
      </c>
      <c r="W176" s="20">
        <v>1</v>
      </c>
      <c r="X176" s="20">
        <f>INDEX(REFHero[Size],MATCH(Enemies!B176,REFHero[Hero ID],0))</f>
        <v>2</v>
      </c>
      <c r="Y176" s="20" t="str">
        <f t="shared" si="21"/>
        <v>Light</v>
      </c>
    </row>
    <row r="177" spans="1:25">
      <c r="A177" s="20" t="str">
        <f t="shared" si="22"/>
        <v>3T_r4_Water_Serpent_e1</v>
      </c>
      <c r="B177" t="s">
        <v>936</v>
      </c>
      <c r="D177" s="20">
        <f>INDEX(eClass[Initial Turn],MATCH($R177,eClass[Class],0))</f>
        <v>2</v>
      </c>
      <c r="E177" s="20">
        <f>INDEX(eClass[ATKTurn],MATCH($R177,eClass[Class],0))</f>
        <v>3</v>
      </c>
      <c r="F177" s="20">
        <f>INDEX(eRarity[ATK Base],MATCH($U177,eRarity[Rarity Id],0))*$W177*INDEX(eClass[ATKTurn],MATCH($R177,eClass[Class],0))</f>
        <v>9</v>
      </c>
      <c r="G177" s="7">
        <f t="shared" si="24"/>
        <v>9</v>
      </c>
      <c r="H177" s="20">
        <v>5</v>
      </c>
      <c r="I177" s="7">
        <f t="shared" si="25"/>
        <v>5</v>
      </c>
      <c r="J177" s="7">
        <f>INDEX(eRarity[HP Base],MATCH($U177,eRarity[Rarity Id],0))*$W177*INDEX(eClass[HPTurn],MATCH($R177,eClass[Class],0))</f>
        <v>80</v>
      </c>
      <c r="K177" s="7">
        <f t="shared" si="26"/>
        <v>80</v>
      </c>
      <c r="L177" s="7">
        <f>INDEX(eRarity[Focus Priority],MATCH(U177,eRarity[Rarity Id],0))</f>
        <v>4</v>
      </c>
      <c r="M177" s="7" t="str">
        <f t="shared" si="19"/>
        <v>r4_Water_Serpent_e1</v>
      </c>
      <c r="N177" s="20">
        <f>INDEX(eDrop[Drop Hero Probability],MATCH($V177,eDrop[Base Rarity],0))</f>
        <v>0</v>
      </c>
      <c r="O177" s="7" t="str">
        <f>INDEX(EnemyFX[Enemy FX Asset ID],MATCH(Y177,EnemyFX[Affinity],0))</f>
        <v>FXBasicMonster-02-Water</v>
      </c>
      <c r="P177" s="7" t="s">
        <v>304</v>
      </c>
      <c r="R177" s="225" t="str">
        <f>INDEX(Family[eClass],MATCH(Enemies!T177,Family[Family],0))</f>
        <v>3T</v>
      </c>
      <c r="S177" s="7">
        <f>INDEX(EnemyFX[Quest Affinity ID],MATCH(Y177,EnemyFX[Affinity],0))</f>
        <v>3</v>
      </c>
      <c r="T177" s="200" t="s">
        <v>447</v>
      </c>
      <c r="U177" s="125">
        <f t="shared" si="23"/>
        <v>4</v>
      </c>
      <c r="V177" s="20">
        <f t="shared" si="20"/>
        <v>4</v>
      </c>
      <c r="W177" s="20">
        <v>1</v>
      </c>
      <c r="X177" s="20">
        <f>INDEX(REFHero[Size],MATCH(Enemies!B177,REFHero[Hero ID],0))</f>
        <v>2</v>
      </c>
      <c r="Y177" s="20" t="str">
        <f t="shared" si="21"/>
        <v>Water</v>
      </c>
    </row>
    <row r="178" spans="1:25">
      <c r="A178" s="20" t="str">
        <f t="shared" si="22"/>
        <v>3T_r4_Water_Serpent_e2</v>
      </c>
      <c r="B178" t="s">
        <v>937</v>
      </c>
      <c r="D178" s="20">
        <f>INDEX(eClass[Initial Turn],MATCH($R178,eClass[Class],0))</f>
        <v>2</v>
      </c>
      <c r="E178" s="20">
        <f>INDEX(eClass[ATKTurn],MATCH($R178,eClass[Class],0))</f>
        <v>3</v>
      </c>
      <c r="F178" s="20">
        <f>INDEX(eRarity[ATK Base],MATCH($U178,eRarity[Rarity Id],0))*$W178*INDEX(eClass[ATKTurn],MATCH($R178,eClass[Class],0))</f>
        <v>9</v>
      </c>
      <c r="G178" s="7">
        <f t="shared" si="24"/>
        <v>9</v>
      </c>
      <c r="H178" s="20">
        <v>5</v>
      </c>
      <c r="I178" s="7">
        <f t="shared" si="25"/>
        <v>5</v>
      </c>
      <c r="J178" s="7">
        <f>INDEX(eRarity[HP Base],MATCH($U178,eRarity[Rarity Id],0))*$W178*INDEX(eClass[HPTurn],MATCH($R178,eClass[Class],0))</f>
        <v>80</v>
      </c>
      <c r="K178" s="7">
        <f t="shared" si="26"/>
        <v>80</v>
      </c>
      <c r="L178" s="7">
        <f>INDEX(eRarity[Focus Priority],MATCH(U178,eRarity[Rarity Id],0))</f>
        <v>5</v>
      </c>
      <c r="M178" s="7" t="str">
        <f t="shared" si="19"/>
        <v>r4_Water_Serpent_e1</v>
      </c>
      <c r="N178" s="20">
        <f>INDEX(eDrop[Drop Hero Probability],MATCH($V178,eDrop[Base Rarity],0))</f>
        <v>0</v>
      </c>
      <c r="O178" s="7" t="str">
        <f>INDEX(EnemyFX[Enemy FX Asset ID],MATCH(Y178,EnemyFX[Affinity],0))</f>
        <v>FXBasicMonster-02-Water</v>
      </c>
      <c r="P178" s="7" t="s">
        <v>304</v>
      </c>
      <c r="R178" s="225" t="str">
        <f>INDEX(Family[eClass],MATCH(Enemies!T178,Family[Family],0))</f>
        <v>3T</v>
      </c>
      <c r="S178" s="7">
        <f>INDEX(EnemyFX[Quest Affinity ID],MATCH(Y178,EnemyFX[Affinity],0))</f>
        <v>3</v>
      </c>
      <c r="T178" s="200" t="s">
        <v>447</v>
      </c>
      <c r="U178" s="125">
        <f t="shared" si="23"/>
        <v>5</v>
      </c>
      <c r="V178" s="20">
        <f t="shared" si="20"/>
        <v>4</v>
      </c>
      <c r="W178" s="20">
        <v>1</v>
      </c>
      <c r="X178" s="20">
        <f>INDEX(REFHero[Size],MATCH(Enemies!B178,REFHero[Hero ID],0))</f>
        <v>2</v>
      </c>
      <c r="Y178" s="20" t="str">
        <f t="shared" si="21"/>
        <v>Water</v>
      </c>
    </row>
    <row r="179" spans="1:25">
      <c r="A179" s="20" t="str">
        <f t="shared" si="22"/>
        <v>4T_r4_Dark_Revenant_e1</v>
      </c>
      <c r="B179" t="s">
        <v>939</v>
      </c>
      <c r="D179" s="20">
        <f>INDEX(eClass[Initial Turn],MATCH($R179,eClass[Class],0))</f>
        <v>3</v>
      </c>
      <c r="E179" s="20">
        <f>INDEX(eClass[ATKTurn],MATCH($R179,eClass[Class],0))</f>
        <v>4</v>
      </c>
      <c r="F179" s="20">
        <f>INDEX(eRarity[ATK Base],MATCH($U179,eRarity[Rarity Id],0))*$W179*INDEX(eClass[ATKTurn],MATCH($R179,eClass[Class],0))</f>
        <v>12</v>
      </c>
      <c r="G179" s="7">
        <f t="shared" si="24"/>
        <v>12</v>
      </c>
      <c r="H179" s="20">
        <v>5</v>
      </c>
      <c r="I179" s="7">
        <f t="shared" si="25"/>
        <v>5</v>
      </c>
      <c r="J179" s="7">
        <f>INDEX(eRarity[HP Base],MATCH($U179,eRarity[Rarity Id],0))*$W179*INDEX(eClass[HPTurn],MATCH($R179,eClass[Class],0))</f>
        <v>100</v>
      </c>
      <c r="K179" s="7">
        <f t="shared" si="26"/>
        <v>100</v>
      </c>
      <c r="L179" s="7">
        <f>INDEX(eRarity[Focus Priority],MATCH(U179,eRarity[Rarity Id],0))</f>
        <v>4</v>
      </c>
      <c r="M179" s="7" t="str">
        <f t="shared" si="19"/>
        <v>r4_Dark_Revenant_e1</v>
      </c>
      <c r="N179" s="20">
        <f>INDEX(eDrop[Drop Hero Probability],MATCH($V179,eDrop[Base Rarity],0))</f>
        <v>0</v>
      </c>
      <c r="O179" s="7" t="str">
        <f>INDEX(EnemyFX[Enemy FX Asset ID],MATCH(Y179,EnemyFX[Affinity],0))</f>
        <v>FXBasicMonster-04-Dark</v>
      </c>
      <c r="P179" s="7" t="s">
        <v>304</v>
      </c>
      <c r="R179" s="225" t="str">
        <f>INDEX(Family[eClass],MATCH(Enemies!T179,Family[Family],0))</f>
        <v>4T</v>
      </c>
      <c r="S179" s="7">
        <f>INDEX(EnemyFX[Quest Affinity ID],MATCH(Y179,EnemyFX[Affinity],0))</f>
        <v>5</v>
      </c>
      <c r="T179" s="200" t="s">
        <v>494</v>
      </c>
      <c r="U179" s="125">
        <f t="shared" si="23"/>
        <v>4</v>
      </c>
      <c r="V179" s="20">
        <f t="shared" si="20"/>
        <v>4</v>
      </c>
      <c r="W179" s="20">
        <v>1</v>
      </c>
      <c r="X179" s="20">
        <f>INDEX(REFHero[Size],MATCH(Enemies!B179,REFHero[Hero ID],0))</f>
        <v>2</v>
      </c>
      <c r="Y179" s="20" t="str">
        <f t="shared" si="21"/>
        <v>Dark</v>
      </c>
    </row>
    <row r="180" spans="1:25">
      <c r="A180" s="20" t="str">
        <f t="shared" si="22"/>
        <v>4T_r4_Dark_Revenant_e2</v>
      </c>
      <c r="B180" t="s">
        <v>940</v>
      </c>
      <c r="D180" s="20">
        <f>INDEX(eClass[Initial Turn],MATCH($R180,eClass[Class],0))</f>
        <v>3</v>
      </c>
      <c r="E180" s="20">
        <f>INDEX(eClass[ATKTurn],MATCH($R180,eClass[Class],0))</f>
        <v>4</v>
      </c>
      <c r="F180" s="20">
        <f>INDEX(eRarity[ATK Base],MATCH($U180,eRarity[Rarity Id],0))*$W180*INDEX(eClass[ATKTurn],MATCH($R180,eClass[Class],0))</f>
        <v>12</v>
      </c>
      <c r="G180" s="7">
        <f t="shared" si="24"/>
        <v>12</v>
      </c>
      <c r="H180" s="20">
        <v>5</v>
      </c>
      <c r="I180" s="7">
        <f t="shared" si="25"/>
        <v>5</v>
      </c>
      <c r="J180" s="7">
        <f>INDEX(eRarity[HP Base],MATCH($U180,eRarity[Rarity Id],0))*$W180*INDEX(eClass[HPTurn],MATCH($R180,eClass[Class],0))</f>
        <v>100</v>
      </c>
      <c r="K180" s="7">
        <f t="shared" si="26"/>
        <v>100</v>
      </c>
      <c r="L180" s="7">
        <f>INDEX(eRarity[Focus Priority],MATCH(U180,eRarity[Rarity Id],0))</f>
        <v>5</v>
      </c>
      <c r="M180" s="7" t="str">
        <f t="shared" si="19"/>
        <v>r4_Dark_Revenant_e1</v>
      </c>
      <c r="N180" s="20">
        <f>INDEX(eDrop[Drop Hero Probability],MATCH($V180,eDrop[Base Rarity],0))</f>
        <v>0</v>
      </c>
      <c r="O180" s="7" t="str">
        <f>INDEX(EnemyFX[Enemy FX Asset ID],MATCH(Y180,EnemyFX[Affinity],0))</f>
        <v>FXBasicMonster-04-Dark</v>
      </c>
      <c r="P180" s="7" t="s">
        <v>304</v>
      </c>
      <c r="R180" s="225" t="str">
        <f>INDEX(Family[eClass],MATCH(Enemies!T180,Family[Family],0))</f>
        <v>4T</v>
      </c>
      <c r="S180" s="7">
        <f>INDEX(EnemyFX[Quest Affinity ID],MATCH(Y180,EnemyFX[Affinity],0))</f>
        <v>5</v>
      </c>
      <c r="T180" s="200" t="s">
        <v>494</v>
      </c>
      <c r="U180" s="125">
        <f t="shared" si="23"/>
        <v>5</v>
      </c>
      <c r="V180" s="20">
        <f t="shared" si="20"/>
        <v>4</v>
      </c>
      <c r="W180" s="20">
        <v>1</v>
      </c>
      <c r="X180" s="20">
        <f>INDEX(REFHero[Size],MATCH(Enemies!B180,REFHero[Hero ID],0))</f>
        <v>2</v>
      </c>
      <c r="Y180" s="20" t="str">
        <f t="shared" si="21"/>
        <v>Dark</v>
      </c>
    </row>
    <row r="181" spans="1:25">
      <c r="A181" s="20" t="str">
        <f t="shared" si="22"/>
        <v>4T_r4_Earth_Golem_e1</v>
      </c>
      <c r="B181" t="s">
        <v>942</v>
      </c>
      <c r="D181" s="20">
        <f>INDEX(eClass[Initial Turn],MATCH($R181,eClass[Class],0))</f>
        <v>3</v>
      </c>
      <c r="E181" s="20">
        <f>INDEX(eClass[ATKTurn],MATCH($R181,eClass[Class],0))</f>
        <v>4</v>
      </c>
      <c r="F181" s="20">
        <f>INDEX(eRarity[ATK Base],MATCH($U181,eRarity[Rarity Id],0))*$W181*INDEX(eClass[ATKTurn],MATCH($R181,eClass[Class],0))</f>
        <v>12</v>
      </c>
      <c r="G181" s="7">
        <f t="shared" si="24"/>
        <v>12</v>
      </c>
      <c r="H181" s="20">
        <v>5</v>
      </c>
      <c r="I181" s="7">
        <f t="shared" si="25"/>
        <v>5</v>
      </c>
      <c r="J181" s="7">
        <f>INDEX(eRarity[HP Base],MATCH($U181,eRarity[Rarity Id],0))*$W181*INDEX(eClass[HPTurn],MATCH($R181,eClass[Class],0))</f>
        <v>100</v>
      </c>
      <c r="K181" s="7">
        <f t="shared" si="26"/>
        <v>100</v>
      </c>
      <c r="L181" s="7">
        <f>INDEX(eRarity[Focus Priority],MATCH(U181,eRarity[Rarity Id],0))</f>
        <v>4</v>
      </c>
      <c r="M181" s="7" t="str">
        <f t="shared" si="19"/>
        <v>r4_Earth_Golem_e1</v>
      </c>
      <c r="N181" s="20">
        <f>INDEX(eDrop[Drop Hero Probability],MATCH($V181,eDrop[Base Rarity],0))</f>
        <v>0</v>
      </c>
      <c r="O181" s="7" t="str">
        <f>INDEX(EnemyFX[Enemy FX Asset ID],MATCH(Y181,EnemyFX[Affinity],0))</f>
        <v>FXBasicMonster-03-Earth</v>
      </c>
      <c r="P181" s="7" t="s">
        <v>304</v>
      </c>
      <c r="R181" s="225" t="str">
        <f>INDEX(Family[eClass],MATCH(Enemies!T181,Family[Family],0))</f>
        <v>4T</v>
      </c>
      <c r="S181" s="7">
        <f>INDEX(EnemyFX[Quest Affinity ID],MATCH(Y181,EnemyFX[Affinity],0))</f>
        <v>2</v>
      </c>
      <c r="T181" s="200" t="s">
        <v>494</v>
      </c>
      <c r="U181" s="125">
        <f t="shared" si="23"/>
        <v>4</v>
      </c>
      <c r="V181" s="20">
        <f t="shared" si="20"/>
        <v>4</v>
      </c>
      <c r="W181" s="20">
        <v>1</v>
      </c>
      <c r="X181" s="20">
        <f>INDEX(REFHero[Size],MATCH(Enemies!B181,REFHero[Hero ID],0))</f>
        <v>2</v>
      </c>
      <c r="Y181" s="20" t="str">
        <f t="shared" si="21"/>
        <v>Earth</v>
      </c>
    </row>
    <row r="182" spans="1:25">
      <c r="A182" s="20" t="str">
        <f t="shared" si="22"/>
        <v>4T_r4_Earth_Golem_e2</v>
      </c>
      <c r="B182" t="s">
        <v>943</v>
      </c>
      <c r="D182" s="20">
        <f>INDEX(eClass[Initial Turn],MATCH($R182,eClass[Class],0))</f>
        <v>3</v>
      </c>
      <c r="E182" s="20">
        <f>INDEX(eClass[ATKTurn],MATCH($R182,eClass[Class],0))</f>
        <v>4</v>
      </c>
      <c r="F182" s="20">
        <f>INDEX(eRarity[ATK Base],MATCH($U182,eRarity[Rarity Id],0))*$W182*INDEX(eClass[ATKTurn],MATCH($R182,eClass[Class],0))</f>
        <v>12</v>
      </c>
      <c r="G182" s="7">
        <f t="shared" si="24"/>
        <v>12</v>
      </c>
      <c r="H182" s="20">
        <v>5</v>
      </c>
      <c r="I182" s="7">
        <f t="shared" si="25"/>
        <v>5</v>
      </c>
      <c r="J182" s="7">
        <f>INDEX(eRarity[HP Base],MATCH($U182,eRarity[Rarity Id],0))*$W182*INDEX(eClass[HPTurn],MATCH($R182,eClass[Class],0))</f>
        <v>100</v>
      </c>
      <c r="K182" s="7">
        <f t="shared" si="26"/>
        <v>100</v>
      </c>
      <c r="L182" s="7">
        <f>INDEX(eRarity[Focus Priority],MATCH(U182,eRarity[Rarity Id],0))</f>
        <v>5</v>
      </c>
      <c r="M182" s="7" t="str">
        <f t="shared" si="19"/>
        <v>r4_Earth_Golem_e1</v>
      </c>
      <c r="N182" s="20">
        <f>INDEX(eDrop[Drop Hero Probability],MATCH($V182,eDrop[Base Rarity],0))</f>
        <v>0</v>
      </c>
      <c r="O182" s="7" t="str">
        <f>INDEX(EnemyFX[Enemy FX Asset ID],MATCH(Y182,EnemyFX[Affinity],0))</f>
        <v>FXBasicMonster-03-Earth</v>
      </c>
      <c r="P182" s="7" t="s">
        <v>304</v>
      </c>
      <c r="R182" s="225" t="str">
        <f>INDEX(Family[eClass],MATCH(Enemies!T182,Family[Family],0))</f>
        <v>4T</v>
      </c>
      <c r="S182" s="7">
        <f>INDEX(EnemyFX[Quest Affinity ID],MATCH(Y182,EnemyFX[Affinity],0))</f>
        <v>2</v>
      </c>
      <c r="T182" s="200" t="s">
        <v>494</v>
      </c>
      <c r="U182" s="125">
        <f t="shared" si="23"/>
        <v>5</v>
      </c>
      <c r="V182" s="20">
        <f t="shared" si="20"/>
        <v>4</v>
      </c>
      <c r="W182" s="20">
        <v>1</v>
      </c>
      <c r="X182" s="20">
        <f>INDEX(REFHero[Size],MATCH(Enemies!B182,REFHero[Hero ID],0))</f>
        <v>3</v>
      </c>
      <c r="Y182" s="20" t="str">
        <f t="shared" si="21"/>
        <v>Earth</v>
      </c>
    </row>
    <row r="183" spans="1:25">
      <c r="A183" s="20" t="str">
        <f t="shared" si="22"/>
        <v>4T_r4_Fire_Golem_e1</v>
      </c>
      <c r="B183" t="s">
        <v>945</v>
      </c>
      <c r="D183" s="20">
        <f>INDEX(eClass[Initial Turn],MATCH($R183,eClass[Class],0))</f>
        <v>3</v>
      </c>
      <c r="E183" s="20">
        <f>INDEX(eClass[ATKTurn],MATCH($R183,eClass[Class],0))</f>
        <v>4</v>
      </c>
      <c r="F183" s="20">
        <f>INDEX(eRarity[ATK Base],MATCH($U183,eRarity[Rarity Id],0))*$W183*INDEX(eClass[ATKTurn],MATCH($R183,eClass[Class],0))</f>
        <v>12</v>
      </c>
      <c r="G183" s="7">
        <f t="shared" si="24"/>
        <v>12</v>
      </c>
      <c r="H183" s="20">
        <v>5</v>
      </c>
      <c r="I183" s="7">
        <f t="shared" si="25"/>
        <v>5</v>
      </c>
      <c r="J183" s="7">
        <f>INDEX(eRarity[HP Base],MATCH($U183,eRarity[Rarity Id],0))*$W183*INDEX(eClass[HPTurn],MATCH($R183,eClass[Class],0))</f>
        <v>100</v>
      </c>
      <c r="K183" s="7">
        <f t="shared" si="26"/>
        <v>100</v>
      </c>
      <c r="L183" s="7">
        <f>INDEX(eRarity[Focus Priority],MATCH(U183,eRarity[Rarity Id],0))</f>
        <v>4</v>
      </c>
      <c r="M183" s="7" t="str">
        <f t="shared" si="19"/>
        <v>r4_Fire_Golem_e1</v>
      </c>
      <c r="N183" s="20">
        <f>INDEX(eDrop[Drop Hero Probability],MATCH($V183,eDrop[Base Rarity],0))</f>
        <v>0</v>
      </c>
      <c r="O183" s="7" t="str">
        <f>INDEX(EnemyFX[Enemy FX Asset ID],MATCH(Y183,EnemyFX[Affinity],0))</f>
        <v>FXBasicMonster-01-Fire</v>
      </c>
      <c r="P183" s="7" t="s">
        <v>304</v>
      </c>
      <c r="R183" s="225" t="str">
        <f>INDEX(Family[eClass],MATCH(Enemies!T183,Family[Family],0))</f>
        <v>4T</v>
      </c>
      <c r="S183" s="7">
        <f>INDEX(EnemyFX[Quest Affinity ID],MATCH(Y183,EnemyFX[Affinity],0))</f>
        <v>1</v>
      </c>
      <c r="T183" s="200" t="s">
        <v>494</v>
      </c>
      <c r="U183" s="125">
        <f t="shared" si="23"/>
        <v>4</v>
      </c>
      <c r="V183" s="20">
        <f t="shared" si="20"/>
        <v>4</v>
      </c>
      <c r="W183" s="20">
        <v>1</v>
      </c>
      <c r="X183" s="20">
        <f>INDEX(REFHero[Size],MATCH(Enemies!B183,REFHero[Hero ID],0))</f>
        <v>3</v>
      </c>
      <c r="Y183" s="20" t="str">
        <f t="shared" si="21"/>
        <v>Fire</v>
      </c>
    </row>
    <row r="184" spans="1:25">
      <c r="A184" s="20" t="str">
        <f t="shared" si="22"/>
        <v>4T_r4_Fire_Golem_e2</v>
      </c>
      <c r="B184" t="s">
        <v>948</v>
      </c>
      <c r="D184" s="20">
        <f>INDEX(eClass[Initial Turn],MATCH($R184,eClass[Class],0))</f>
        <v>3</v>
      </c>
      <c r="E184" s="20">
        <f>INDEX(eClass[ATKTurn],MATCH($R184,eClass[Class],0))</f>
        <v>4</v>
      </c>
      <c r="F184" s="20">
        <f>INDEX(eRarity[ATK Base],MATCH($U184,eRarity[Rarity Id],0))*$W184*INDEX(eClass[ATKTurn],MATCH($R184,eClass[Class],0))</f>
        <v>12</v>
      </c>
      <c r="G184" s="7">
        <f t="shared" si="24"/>
        <v>12</v>
      </c>
      <c r="H184" s="20">
        <v>5</v>
      </c>
      <c r="I184" s="7">
        <f t="shared" si="25"/>
        <v>5</v>
      </c>
      <c r="J184" s="7">
        <f>INDEX(eRarity[HP Base],MATCH($U184,eRarity[Rarity Id],0))*$W184*INDEX(eClass[HPTurn],MATCH($R184,eClass[Class],0))</f>
        <v>100</v>
      </c>
      <c r="K184" s="7">
        <f t="shared" si="26"/>
        <v>100</v>
      </c>
      <c r="L184" s="7">
        <f>INDEX(eRarity[Focus Priority],MATCH(U184,eRarity[Rarity Id],0))</f>
        <v>5</v>
      </c>
      <c r="M184" s="7" t="str">
        <f t="shared" si="19"/>
        <v>r4_Fire_Golem_e1</v>
      </c>
      <c r="N184" s="20">
        <f>INDEX(eDrop[Drop Hero Probability],MATCH($V184,eDrop[Base Rarity],0))</f>
        <v>0</v>
      </c>
      <c r="O184" s="7" t="str">
        <f>INDEX(EnemyFX[Enemy FX Asset ID],MATCH(Y184,EnemyFX[Affinity],0))</f>
        <v>FXBasicMonster-01-Fire</v>
      </c>
      <c r="P184" s="7" t="s">
        <v>304</v>
      </c>
      <c r="R184" s="225" t="str">
        <f>INDEX(Family[eClass],MATCH(Enemies!T184,Family[Family],0))</f>
        <v>4T</v>
      </c>
      <c r="S184" s="7">
        <f>INDEX(EnemyFX[Quest Affinity ID],MATCH(Y184,EnemyFX[Affinity],0))</f>
        <v>1</v>
      </c>
      <c r="T184" s="200" t="s">
        <v>494</v>
      </c>
      <c r="U184" s="125">
        <f t="shared" si="23"/>
        <v>5</v>
      </c>
      <c r="V184" s="20">
        <f t="shared" si="20"/>
        <v>4</v>
      </c>
      <c r="W184" s="20">
        <v>1</v>
      </c>
      <c r="X184" s="20">
        <f>INDEX(REFHero[Size],MATCH(Enemies!B184,REFHero[Hero ID],0))</f>
        <v>3</v>
      </c>
      <c r="Y184" s="20" t="str">
        <f t="shared" si="21"/>
        <v>Fire</v>
      </c>
    </row>
    <row r="185" spans="1:25">
      <c r="A185" s="20" t="str">
        <f t="shared" si="22"/>
        <v>4T_r4_Light_Golem_e1</v>
      </c>
      <c r="B185" t="s">
        <v>950</v>
      </c>
      <c r="D185" s="20">
        <f>INDEX(eClass[Initial Turn],MATCH($R185,eClass[Class],0))</f>
        <v>3</v>
      </c>
      <c r="E185" s="20">
        <f>INDEX(eClass[ATKTurn],MATCH($R185,eClass[Class],0))</f>
        <v>4</v>
      </c>
      <c r="F185" s="20">
        <f>INDEX(eRarity[ATK Base],MATCH($U185,eRarity[Rarity Id],0))*$W185*INDEX(eClass[ATKTurn],MATCH($R185,eClass[Class],0))</f>
        <v>12</v>
      </c>
      <c r="G185" s="7">
        <f t="shared" si="24"/>
        <v>12</v>
      </c>
      <c r="H185" s="20">
        <v>5</v>
      </c>
      <c r="I185" s="7">
        <f t="shared" si="25"/>
        <v>5</v>
      </c>
      <c r="J185" s="7">
        <f>INDEX(eRarity[HP Base],MATCH($U185,eRarity[Rarity Id],0))*$W185*INDEX(eClass[HPTurn],MATCH($R185,eClass[Class],0))</f>
        <v>100</v>
      </c>
      <c r="K185" s="7">
        <f t="shared" si="26"/>
        <v>100</v>
      </c>
      <c r="L185" s="7">
        <f>INDEX(eRarity[Focus Priority],MATCH(U185,eRarity[Rarity Id],0))</f>
        <v>4</v>
      </c>
      <c r="M185" s="7" t="str">
        <f t="shared" si="19"/>
        <v>r4_Light_Golem_e1</v>
      </c>
      <c r="N185" s="20">
        <f>INDEX(eDrop[Drop Hero Probability],MATCH($V185,eDrop[Base Rarity],0))</f>
        <v>0</v>
      </c>
      <c r="O185" s="7" t="str">
        <f>INDEX(EnemyFX[Enemy FX Asset ID],MATCH(Y185,EnemyFX[Affinity],0))</f>
        <v>FXBasicMonster-05-Light</v>
      </c>
      <c r="P185" s="7" t="s">
        <v>304</v>
      </c>
      <c r="R185" s="225" t="str">
        <f>INDEX(Family[eClass],MATCH(Enemies!T185,Family[Family],0))</f>
        <v>4T</v>
      </c>
      <c r="S185" s="7">
        <f>INDEX(EnemyFX[Quest Affinity ID],MATCH(Y185,EnemyFX[Affinity],0))</f>
        <v>4</v>
      </c>
      <c r="T185" s="200" t="s">
        <v>494</v>
      </c>
      <c r="U185" s="125">
        <f t="shared" si="23"/>
        <v>4</v>
      </c>
      <c r="V185" s="20">
        <f t="shared" si="20"/>
        <v>4</v>
      </c>
      <c r="W185" s="20">
        <v>1</v>
      </c>
      <c r="X185" s="20">
        <f>INDEX(REFHero[Size],MATCH(Enemies!B185,REFHero[Hero ID],0))</f>
        <v>3</v>
      </c>
      <c r="Y185" s="20" t="str">
        <f t="shared" si="21"/>
        <v>Light</v>
      </c>
    </row>
    <row r="186" spans="1:25">
      <c r="A186" s="20" t="str">
        <f t="shared" si="22"/>
        <v>4T_r4_Light_Golem_e2</v>
      </c>
      <c r="B186" t="s">
        <v>952</v>
      </c>
      <c r="D186" s="20">
        <f>INDEX(eClass[Initial Turn],MATCH($R186,eClass[Class],0))</f>
        <v>3</v>
      </c>
      <c r="E186" s="20">
        <f>INDEX(eClass[ATKTurn],MATCH($R186,eClass[Class],0))</f>
        <v>4</v>
      </c>
      <c r="F186" s="20">
        <f>INDEX(eRarity[ATK Base],MATCH($U186,eRarity[Rarity Id],0))*$W186*INDEX(eClass[ATKTurn],MATCH($R186,eClass[Class],0))</f>
        <v>12</v>
      </c>
      <c r="G186" s="7">
        <f t="shared" si="24"/>
        <v>12</v>
      </c>
      <c r="H186" s="20">
        <v>5</v>
      </c>
      <c r="I186" s="7">
        <f t="shared" si="25"/>
        <v>5</v>
      </c>
      <c r="J186" s="7">
        <f>INDEX(eRarity[HP Base],MATCH($U186,eRarity[Rarity Id],0))*$W186*INDEX(eClass[HPTurn],MATCH($R186,eClass[Class],0))</f>
        <v>100</v>
      </c>
      <c r="K186" s="7">
        <f t="shared" si="26"/>
        <v>100</v>
      </c>
      <c r="L186" s="7">
        <f>INDEX(eRarity[Focus Priority],MATCH(U186,eRarity[Rarity Id],0))</f>
        <v>5</v>
      </c>
      <c r="M186" s="7" t="str">
        <f t="shared" si="19"/>
        <v>r4_Light_Golem_e1</v>
      </c>
      <c r="N186" s="20">
        <f>INDEX(eDrop[Drop Hero Probability],MATCH($V186,eDrop[Base Rarity],0))</f>
        <v>0</v>
      </c>
      <c r="O186" s="7" t="str">
        <f>INDEX(EnemyFX[Enemy FX Asset ID],MATCH(Y186,EnemyFX[Affinity],0))</f>
        <v>FXBasicMonster-05-Light</v>
      </c>
      <c r="P186" s="7" t="s">
        <v>304</v>
      </c>
      <c r="R186" s="225" t="str">
        <f>INDEX(Family[eClass],MATCH(Enemies!T186,Family[Family],0))</f>
        <v>4T</v>
      </c>
      <c r="S186" s="7">
        <f>INDEX(EnemyFX[Quest Affinity ID],MATCH(Y186,EnemyFX[Affinity],0))</f>
        <v>4</v>
      </c>
      <c r="T186" s="200" t="s">
        <v>494</v>
      </c>
      <c r="U186" s="125">
        <f t="shared" si="23"/>
        <v>5</v>
      </c>
      <c r="V186" s="20">
        <f t="shared" si="20"/>
        <v>4</v>
      </c>
      <c r="W186" s="20">
        <v>1</v>
      </c>
      <c r="X186" s="20">
        <f>INDEX(REFHero[Size],MATCH(Enemies!B186,REFHero[Hero ID],0))</f>
        <v>3</v>
      </c>
      <c r="Y186" s="20" t="str">
        <f t="shared" si="21"/>
        <v>Light</v>
      </c>
    </row>
    <row r="187" spans="1:25">
      <c r="A187" s="20" t="str">
        <f t="shared" si="22"/>
        <v>4T_r4_Water_Golem_e1</v>
      </c>
      <c r="B187" t="s">
        <v>954</v>
      </c>
      <c r="D187" s="20">
        <f>INDEX(eClass[Initial Turn],MATCH($R187,eClass[Class],0))</f>
        <v>3</v>
      </c>
      <c r="E187" s="20">
        <f>INDEX(eClass[ATKTurn],MATCH($R187,eClass[Class],0))</f>
        <v>4</v>
      </c>
      <c r="F187" s="20">
        <f>INDEX(eRarity[ATK Base],MATCH($U187,eRarity[Rarity Id],0))*$W187*INDEX(eClass[ATKTurn],MATCH($R187,eClass[Class],0))</f>
        <v>12</v>
      </c>
      <c r="G187" s="7">
        <f t="shared" si="24"/>
        <v>12</v>
      </c>
      <c r="H187" s="20">
        <v>5</v>
      </c>
      <c r="I187" s="7">
        <f t="shared" si="25"/>
        <v>5</v>
      </c>
      <c r="J187" s="7">
        <f>INDEX(eRarity[HP Base],MATCH($U187,eRarity[Rarity Id],0))*$W187*INDEX(eClass[HPTurn],MATCH($R187,eClass[Class],0))</f>
        <v>100</v>
      </c>
      <c r="K187" s="7">
        <f t="shared" si="26"/>
        <v>100</v>
      </c>
      <c r="L187" s="7">
        <f>INDEX(eRarity[Focus Priority],MATCH(U187,eRarity[Rarity Id],0))</f>
        <v>4</v>
      </c>
      <c r="M187" s="7" t="str">
        <f t="shared" si="19"/>
        <v>r4_Water_Golem_e1</v>
      </c>
      <c r="N187" s="20">
        <f>INDEX(eDrop[Drop Hero Probability],MATCH($V187,eDrop[Base Rarity],0))</f>
        <v>0</v>
      </c>
      <c r="O187" s="7" t="str">
        <f>INDEX(EnemyFX[Enemy FX Asset ID],MATCH(Y187,EnemyFX[Affinity],0))</f>
        <v>FXBasicMonster-02-Water</v>
      </c>
      <c r="P187" s="7" t="s">
        <v>304</v>
      </c>
      <c r="R187" s="225" t="str">
        <f>INDEX(Family[eClass],MATCH(Enemies!T187,Family[Family],0))</f>
        <v>4T</v>
      </c>
      <c r="S187" s="7">
        <f>INDEX(EnemyFX[Quest Affinity ID],MATCH(Y187,EnemyFX[Affinity],0))</f>
        <v>3</v>
      </c>
      <c r="T187" s="200" t="s">
        <v>494</v>
      </c>
      <c r="U187" s="125">
        <f t="shared" si="23"/>
        <v>4</v>
      </c>
      <c r="V187" s="20">
        <f t="shared" si="20"/>
        <v>4</v>
      </c>
      <c r="W187" s="20">
        <v>1</v>
      </c>
      <c r="X187" s="20">
        <f>INDEX(REFHero[Size],MATCH(Enemies!B187,REFHero[Hero ID],0))</f>
        <v>3</v>
      </c>
      <c r="Y187" s="20" t="str">
        <f t="shared" si="21"/>
        <v>Water</v>
      </c>
    </row>
    <row r="188" spans="1:25">
      <c r="A188" s="20" t="str">
        <f t="shared" si="22"/>
        <v>4T_r4_Water_Golem_e2</v>
      </c>
      <c r="B188" t="s">
        <v>956</v>
      </c>
      <c r="D188" s="20">
        <f>INDEX(eClass[Initial Turn],MATCH($R188,eClass[Class],0))</f>
        <v>3</v>
      </c>
      <c r="E188" s="20">
        <f>INDEX(eClass[ATKTurn],MATCH($R188,eClass[Class],0))</f>
        <v>4</v>
      </c>
      <c r="F188" s="20">
        <f>INDEX(eRarity[ATK Base],MATCH($U188,eRarity[Rarity Id],0))*$W188*INDEX(eClass[ATKTurn],MATCH($R188,eClass[Class],0))</f>
        <v>12</v>
      </c>
      <c r="G188" s="7">
        <f t="shared" si="24"/>
        <v>12</v>
      </c>
      <c r="H188" s="20">
        <v>5</v>
      </c>
      <c r="I188" s="7">
        <f t="shared" si="25"/>
        <v>5</v>
      </c>
      <c r="J188" s="7">
        <f>INDEX(eRarity[HP Base],MATCH($U188,eRarity[Rarity Id],0))*$W188*INDEX(eClass[HPTurn],MATCH($R188,eClass[Class],0))</f>
        <v>100</v>
      </c>
      <c r="K188" s="7">
        <f t="shared" si="26"/>
        <v>100</v>
      </c>
      <c r="L188" s="7">
        <f>INDEX(eRarity[Focus Priority],MATCH(U188,eRarity[Rarity Id],0))</f>
        <v>5</v>
      </c>
      <c r="M188" s="7" t="str">
        <f t="shared" si="19"/>
        <v>r4_Water_Golem_e1</v>
      </c>
      <c r="N188" s="20">
        <f>INDEX(eDrop[Drop Hero Probability],MATCH($V188,eDrop[Base Rarity],0))</f>
        <v>0</v>
      </c>
      <c r="O188" s="7" t="str">
        <f>INDEX(EnemyFX[Enemy FX Asset ID],MATCH(Y188,EnemyFX[Affinity],0))</f>
        <v>FXBasicMonster-02-Water</v>
      </c>
      <c r="P188" s="7" t="s">
        <v>304</v>
      </c>
      <c r="R188" s="225" t="str">
        <f>INDEX(Family[eClass],MATCH(Enemies!T188,Family[Family],0))</f>
        <v>4T</v>
      </c>
      <c r="S188" s="7">
        <f>INDEX(EnemyFX[Quest Affinity ID],MATCH(Y188,EnemyFX[Affinity],0))</f>
        <v>3</v>
      </c>
      <c r="T188" s="200" t="s">
        <v>494</v>
      </c>
      <c r="U188" s="125">
        <f t="shared" si="23"/>
        <v>5</v>
      </c>
      <c r="V188" s="20">
        <f t="shared" si="20"/>
        <v>4</v>
      </c>
      <c r="W188" s="20">
        <v>1</v>
      </c>
      <c r="X188" s="20">
        <f>INDEX(REFHero[Size],MATCH(Enemies!B188,REFHero[Hero ID],0))</f>
        <v>3</v>
      </c>
      <c r="Y188" s="20" t="str">
        <f t="shared" si="21"/>
        <v>Water</v>
      </c>
    </row>
    <row r="189" spans="1:25">
      <c r="A189" s="20" t="str">
        <f t="shared" si="22"/>
        <v>3T_r4_Dark_Missionary_e1</v>
      </c>
      <c r="B189" t="s">
        <v>960</v>
      </c>
      <c r="D189" s="20">
        <f>INDEX(eClass[Initial Turn],MATCH($R189,eClass[Class],0))</f>
        <v>2</v>
      </c>
      <c r="E189" s="20">
        <f>INDEX(eClass[ATKTurn],MATCH($R189,eClass[Class],0))</f>
        <v>3</v>
      </c>
      <c r="F189" s="20">
        <f>INDEX(eRarity[ATK Base],MATCH($U189,eRarity[Rarity Id],0))*$W189*INDEX(eClass[ATKTurn],MATCH($R189,eClass[Class],0))</f>
        <v>9</v>
      </c>
      <c r="G189" s="7">
        <f t="shared" si="24"/>
        <v>9</v>
      </c>
      <c r="H189" s="20">
        <v>5</v>
      </c>
      <c r="I189" s="7">
        <f t="shared" si="25"/>
        <v>5</v>
      </c>
      <c r="J189" s="7">
        <f>INDEX(eRarity[HP Base],MATCH($U189,eRarity[Rarity Id],0))*$W189*INDEX(eClass[HPTurn],MATCH($R189,eClass[Class],0))</f>
        <v>80</v>
      </c>
      <c r="K189" s="7">
        <f t="shared" si="26"/>
        <v>80</v>
      </c>
      <c r="L189" s="7">
        <f>INDEX(eRarity[Focus Priority],MATCH(U189,eRarity[Rarity Id],0))</f>
        <v>4</v>
      </c>
      <c r="M189" s="7" t="str">
        <f t="shared" si="19"/>
        <v>r4_Dark_Missionary_e1</v>
      </c>
      <c r="N189" s="20">
        <f>INDEX(eDrop[Drop Hero Probability],MATCH($V189,eDrop[Base Rarity],0))</f>
        <v>0</v>
      </c>
      <c r="O189" s="7" t="str">
        <f>INDEX(EnemyFX[Enemy FX Asset ID],MATCH(Y189,EnemyFX[Affinity],0))</f>
        <v>FXBasicMonster-04-Dark</v>
      </c>
      <c r="P189" s="7" t="s">
        <v>304</v>
      </c>
      <c r="R189" s="225" t="str">
        <f>INDEX(Family[eClass],MATCH(Enemies!T189,Family[Family],0))</f>
        <v>3T</v>
      </c>
      <c r="S189" s="7">
        <f>INDEX(EnemyFX[Quest Affinity ID],MATCH(Y189,EnemyFX[Affinity],0))</f>
        <v>5</v>
      </c>
      <c r="T189" s="200" t="s">
        <v>959</v>
      </c>
      <c r="U189" s="125">
        <f t="shared" si="23"/>
        <v>4</v>
      </c>
      <c r="V189" s="20">
        <f t="shared" si="20"/>
        <v>4</v>
      </c>
      <c r="W189" s="20">
        <v>1</v>
      </c>
      <c r="X189" s="20">
        <f>INDEX(REFHero[Size],MATCH(Enemies!B189,REFHero[Hero ID],0))</f>
        <v>2</v>
      </c>
      <c r="Y189" s="20" t="str">
        <f t="shared" si="21"/>
        <v>Dark</v>
      </c>
    </row>
    <row r="190" spans="1:25">
      <c r="A190" s="20" t="str">
        <f t="shared" si="22"/>
        <v>3T_r4_Earth_Witch_e1</v>
      </c>
      <c r="B190" t="s">
        <v>962</v>
      </c>
      <c r="D190" s="20">
        <f>INDEX(eClass[Initial Turn],MATCH($R190,eClass[Class],0))</f>
        <v>2</v>
      </c>
      <c r="E190" s="20">
        <f>INDEX(eClass[ATKTurn],MATCH($R190,eClass[Class],0))</f>
        <v>3</v>
      </c>
      <c r="F190" s="20">
        <f>INDEX(eRarity[ATK Base],MATCH($U190,eRarity[Rarity Id],0))*$W190*INDEX(eClass[ATKTurn],MATCH($R190,eClass[Class],0))</f>
        <v>9</v>
      </c>
      <c r="G190" s="7">
        <f t="shared" si="24"/>
        <v>9</v>
      </c>
      <c r="H190" s="20">
        <v>5</v>
      </c>
      <c r="I190" s="7">
        <f t="shared" si="25"/>
        <v>5</v>
      </c>
      <c r="J190" s="7">
        <f>INDEX(eRarity[HP Base],MATCH($U190,eRarity[Rarity Id],0))*$W190*INDEX(eClass[HPTurn],MATCH($R190,eClass[Class],0))</f>
        <v>80</v>
      </c>
      <c r="K190" s="7">
        <f t="shared" si="26"/>
        <v>80</v>
      </c>
      <c r="L190" s="7">
        <f>INDEX(eRarity[Focus Priority],MATCH(U190,eRarity[Rarity Id],0))</f>
        <v>4</v>
      </c>
      <c r="M190" s="7" t="str">
        <f t="shared" si="19"/>
        <v>r4_Earth_Witch_e1</v>
      </c>
      <c r="N190" s="20">
        <f>INDEX(eDrop[Drop Hero Probability],MATCH($V190,eDrop[Base Rarity],0))</f>
        <v>0</v>
      </c>
      <c r="O190" s="7" t="str">
        <f>INDEX(EnemyFX[Enemy FX Asset ID],MATCH(Y190,EnemyFX[Affinity],0))</f>
        <v>FXBasicMonster-03-Earth</v>
      </c>
      <c r="P190" s="7" t="s">
        <v>304</v>
      </c>
      <c r="R190" s="225" t="str">
        <f>INDEX(Family[eClass],MATCH(Enemies!T190,Family[Family],0))</f>
        <v>3T</v>
      </c>
      <c r="S190" s="7">
        <f>INDEX(EnemyFX[Quest Affinity ID],MATCH(Y190,EnemyFX[Affinity],0))</f>
        <v>2</v>
      </c>
      <c r="T190" s="200" t="s">
        <v>959</v>
      </c>
      <c r="U190" s="125">
        <f t="shared" si="23"/>
        <v>4</v>
      </c>
      <c r="V190" s="20">
        <f t="shared" si="20"/>
        <v>4</v>
      </c>
      <c r="W190" s="20">
        <v>1</v>
      </c>
      <c r="X190" s="20">
        <f>INDEX(REFHero[Size],MATCH(Enemies!B190,REFHero[Hero ID],0))</f>
        <v>2</v>
      </c>
      <c r="Y190" s="20" t="str">
        <f t="shared" si="21"/>
        <v>Earth</v>
      </c>
    </row>
    <row r="191" spans="1:25">
      <c r="A191" s="20" t="str">
        <f t="shared" si="22"/>
        <v>3T_r4_Fire_Maiden_e1</v>
      </c>
      <c r="B191" t="s">
        <v>963</v>
      </c>
      <c r="D191" s="20">
        <f>INDEX(eClass[Initial Turn],MATCH($R191,eClass[Class],0))</f>
        <v>2</v>
      </c>
      <c r="E191" s="20">
        <f>INDEX(eClass[ATKTurn],MATCH($R191,eClass[Class],0))</f>
        <v>3</v>
      </c>
      <c r="F191" s="20">
        <f>INDEX(eRarity[ATK Base],MATCH($U191,eRarity[Rarity Id],0))*$W191*INDEX(eClass[ATKTurn],MATCH($R191,eClass[Class],0))</f>
        <v>9</v>
      </c>
      <c r="G191" s="7">
        <f t="shared" si="24"/>
        <v>9</v>
      </c>
      <c r="H191" s="20">
        <v>5</v>
      </c>
      <c r="I191" s="7">
        <f t="shared" si="25"/>
        <v>5</v>
      </c>
      <c r="J191" s="7">
        <f>INDEX(eRarity[HP Base],MATCH($U191,eRarity[Rarity Id],0))*$W191*INDEX(eClass[HPTurn],MATCH($R191,eClass[Class],0))</f>
        <v>80</v>
      </c>
      <c r="K191" s="7">
        <f t="shared" si="26"/>
        <v>80</v>
      </c>
      <c r="L191" s="7">
        <f>INDEX(eRarity[Focus Priority],MATCH(U191,eRarity[Rarity Id],0))</f>
        <v>4</v>
      </c>
      <c r="M191" s="7" t="str">
        <f t="shared" si="19"/>
        <v>r4_Fire_Maiden_e1</v>
      </c>
      <c r="N191" s="20">
        <f>INDEX(eDrop[Drop Hero Probability],MATCH($V191,eDrop[Base Rarity],0))</f>
        <v>0</v>
      </c>
      <c r="O191" s="7" t="str">
        <f>INDEX(EnemyFX[Enemy FX Asset ID],MATCH(Y191,EnemyFX[Affinity],0))</f>
        <v>FXBasicMonster-01-Fire</v>
      </c>
      <c r="P191" s="7" t="s">
        <v>304</v>
      </c>
      <c r="R191" s="225" t="str">
        <f>INDEX(Family[eClass],MATCH(Enemies!T191,Family[Family],0))</f>
        <v>3T</v>
      </c>
      <c r="S191" s="7">
        <f>INDEX(EnemyFX[Quest Affinity ID],MATCH(Y191,EnemyFX[Affinity],0))</f>
        <v>1</v>
      </c>
      <c r="T191" s="200" t="s">
        <v>959</v>
      </c>
      <c r="U191" s="125">
        <f t="shared" si="23"/>
        <v>4</v>
      </c>
      <c r="V191" s="20">
        <f t="shared" si="20"/>
        <v>4</v>
      </c>
      <c r="W191" s="20">
        <v>1</v>
      </c>
      <c r="X191" s="20">
        <f>INDEX(REFHero[Size],MATCH(Enemies!B191,REFHero[Hero ID],0))</f>
        <v>1</v>
      </c>
      <c r="Y191" s="20" t="str">
        <f t="shared" si="21"/>
        <v>Fire</v>
      </c>
    </row>
    <row r="192" spans="1:25">
      <c r="A192" s="20" t="str">
        <f t="shared" si="22"/>
        <v>3T_r4_Light_Sunspot_e1</v>
      </c>
      <c r="B192" t="s">
        <v>965</v>
      </c>
      <c r="D192" s="20">
        <f>INDEX(eClass[Initial Turn],MATCH($R192,eClass[Class],0))</f>
        <v>2</v>
      </c>
      <c r="E192" s="20">
        <f>INDEX(eClass[ATKTurn],MATCH($R192,eClass[Class],0))</f>
        <v>3</v>
      </c>
      <c r="F192" s="20">
        <f>INDEX(eRarity[ATK Base],MATCH($U192,eRarity[Rarity Id],0))*$W192*INDEX(eClass[ATKTurn],MATCH($R192,eClass[Class],0))</f>
        <v>9</v>
      </c>
      <c r="G192" s="7">
        <f t="shared" si="24"/>
        <v>9</v>
      </c>
      <c r="H192" s="20">
        <v>5</v>
      </c>
      <c r="I192" s="7">
        <f t="shared" si="25"/>
        <v>5</v>
      </c>
      <c r="J192" s="7">
        <f>INDEX(eRarity[HP Base],MATCH($U192,eRarity[Rarity Id],0))*$W192*INDEX(eClass[HPTurn],MATCH($R192,eClass[Class],0))</f>
        <v>80</v>
      </c>
      <c r="K192" s="7">
        <f t="shared" si="26"/>
        <v>80</v>
      </c>
      <c r="L192" s="7">
        <f>INDEX(eRarity[Focus Priority],MATCH(U192,eRarity[Rarity Id],0))</f>
        <v>4</v>
      </c>
      <c r="M192" s="7" t="str">
        <f t="shared" si="19"/>
        <v>r4_Light_Sunspot_e1</v>
      </c>
      <c r="N192" s="20">
        <f>INDEX(eDrop[Drop Hero Probability],MATCH($V192,eDrop[Base Rarity],0))</f>
        <v>0</v>
      </c>
      <c r="O192" s="7" t="str">
        <f>INDEX(EnemyFX[Enemy FX Asset ID],MATCH(Y192,EnemyFX[Affinity],0))</f>
        <v>FXBasicMonster-05-Light</v>
      </c>
      <c r="P192" s="7" t="s">
        <v>304</v>
      </c>
      <c r="R192" s="225" t="str">
        <f>INDEX(Family[eClass],MATCH(Enemies!T192,Family[Family],0))</f>
        <v>3T</v>
      </c>
      <c r="S192" s="7">
        <f>INDEX(EnemyFX[Quest Affinity ID],MATCH(Y192,EnemyFX[Affinity],0))</f>
        <v>4</v>
      </c>
      <c r="T192" s="200" t="s">
        <v>959</v>
      </c>
      <c r="U192" s="125">
        <f t="shared" si="23"/>
        <v>4</v>
      </c>
      <c r="V192" s="20">
        <f t="shared" si="20"/>
        <v>4</v>
      </c>
      <c r="W192" s="20">
        <v>1</v>
      </c>
      <c r="X192" s="20">
        <f>INDEX(REFHero[Size],MATCH(Enemies!B192,REFHero[Hero ID],0))</f>
        <v>2</v>
      </c>
      <c r="Y192" s="20" t="str">
        <f t="shared" si="21"/>
        <v>Light</v>
      </c>
    </row>
    <row r="193" spans="1:25">
      <c r="A193" s="20" t="str">
        <f t="shared" si="22"/>
        <v>3T_r4_Water_CrystalPriest_e1</v>
      </c>
      <c r="B193" t="s">
        <v>967</v>
      </c>
      <c r="D193" s="20">
        <f>INDEX(eClass[Initial Turn],MATCH($R193,eClass[Class],0))</f>
        <v>2</v>
      </c>
      <c r="E193" s="20">
        <f>INDEX(eClass[ATKTurn],MATCH($R193,eClass[Class],0))</f>
        <v>3</v>
      </c>
      <c r="F193" s="20">
        <f>INDEX(eRarity[ATK Base],MATCH($U193,eRarity[Rarity Id],0))*$W193*INDEX(eClass[ATKTurn],MATCH($R193,eClass[Class],0))</f>
        <v>9</v>
      </c>
      <c r="G193" s="7">
        <f t="shared" si="24"/>
        <v>9</v>
      </c>
      <c r="H193" s="20">
        <v>5</v>
      </c>
      <c r="I193" s="7">
        <f t="shared" si="25"/>
        <v>5</v>
      </c>
      <c r="J193" s="7">
        <f>INDEX(eRarity[HP Base],MATCH($U193,eRarity[Rarity Id],0))*$W193*INDEX(eClass[HPTurn],MATCH($R193,eClass[Class],0))</f>
        <v>80</v>
      </c>
      <c r="K193" s="7">
        <f t="shared" si="26"/>
        <v>80</v>
      </c>
      <c r="L193" s="7">
        <f>INDEX(eRarity[Focus Priority],MATCH(U193,eRarity[Rarity Id],0))</f>
        <v>4</v>
      </c>
      <c r="M193" s="7" t="str">
        <f t="shared" si="19"/>
        <v>r4_Water_CrystalPriest_e1</v>
      </c>
      <c r="N193" s="20">
        <f>INDEX(eDrop[Drop Hero Probability],MATCH($V193,eDrop[Base Rarity],0))</f>
        <v>0</v>
      </c>
      <c r="O193" s="7" t="str">
        <f>INDEX(EnemyFX[Enemy FX Asset ID],MATCH(Y193,EnemyFX[Affinity],0))</f>
        <v>FXBasicMonster-02-Water</v>
      </c>
      <c r="P193" s="7" t="s">
        <v>304</v>
      </c>
      <c r="R193" s="225" t="str">
        <f>INDEX(Family[eClass],MATCH(Enemies!T193,Family[Family],0))</f>
        <v>3T</v>
      </c>
      <c r="S193" s="7">
        <f>INDEX(EnemyFX[Quest Affinity ID],MATCH(Y193,EnemyFX[Affinity],0))</f>
        <v>3</v>
      </c>
      <c r="T193" s="200" t="s">
        <v>959</v>
      </c>
      <c r="U193" s="125">
        <f t="shared" si="23"/>
        <v>4</v>
      </c>
      <c r="V193" s="20">
        <f t="shared" si="20"/>
        <v>4</v>
      </c>
      <c r="W193" s="20">
        <v>1</v>
      </c>
      <c r="X193" s="20">
        <f>INDEX(REFHero[Size],MATCH(Enemies!B193,REFHero[Hero ID],0))</f>
        <v>1</v>
      </c>
      <c r="Y193" s="20" t="str">
        <f t="shared" si="21"/>
        <v>Water</v>
      </c>
    </row>
    <row r="194" spans="1:25">
      <c r="A194" s="20" t="str">
        <f t="shared" si="22"/>
        <v>2T_r5_Dark_Cyclops_e1</v>
      </c>
      <c r="B194" t="s">
        <v>969</v>
      </c>
      <c r="D194" s="20">
        <f>INDEX(eClass[Initial Turn],MATCH($R194,eClass[Class],0))</f>
        <v>2</v>
      </c>
      <c r="E194" s="20">
        <f>INDEX(eClass[ATKTurn],MATCH($R194,eClass[Class],0))</f>
        <v>2</v>
      </c>
      <c r="F194" s="20">
        <f>INDEX(eRarity[ATK Base],MATCH($U194,eRarity[Rarity Id],0))*$W194*INDEX(eClass[ATKTurn],MATCH($R194,eClass[Class],0))</f>
        <v>6</v>
      </c>
      <c r="G194" s="7">
        <f t="shared" si="24"/>
        <v>6</v>
      </c>
      <c r="H194" s="20">
        <v>5</v>
      </c>
      <c r="I194" s="7">
        <f t="shared" si="25"/>
        <v>5</v>
      </c>
      <c r="J194" s="7">
        <f>INDEX(eRarity[HP Base],MATCH($U194,eRarity[Rarity Id],0))*$W194*INDEX(eClass[HPTurn],MATCH($R194,eClass[Class],0))</f>
        <v>60</v>
      </c>
      <c r="K194" s="7">
        <f t="shared" si="26"/>
        <v>60</v>
      </c>
      <c r="L194" s="7">
        <f>INDEX(eRarity[Focus Priority],MATCH(U194,eRarity[Rarity Id],0))</f>
        <v>5</v>
      </c>
      <c r="M194" s="7" t="str">
        <f t="shared" ref="M194:M204" si="27">LEFT(B194,LEN(B194)-2)&amp;"e1"</f>
        <v>r5_Dark_Cyclops_e1</v>
      </c>
      <c r="N194" s="20">
        <f>INDEX(eDrop[Drop Hero Probability],MATCH($V194,eDrop[Base Rarity],0))</f>
        <v>0</v>
      </c>
      <c r="O194" s="7" t="str">
        <f>INDEX(EnemyFX[Enemy FX Asset ID],MATCH(Y194,EnemyFX[Affinity],0))</f>
        <v>FXBasicMonster-04-Dark</v>
      </c>
      <c r="P194" s="7" t="s">
        <v>304</v>
      </c>
      <c r="R194" s="225" t="str">
        <f>INDEX(Family[eClass],MATCH(Enemies!T194,Family[Family],0))</f>
        <v>2T</v>
      </c>
      <c r="S194" s="7">
        <f>INDEX(EnemyFX[Quest Affinity ID],MATCH(Y194,EnemyFX[Affinity],0))</f>
        <v>5</v>
      </c>
      <c r="T194" s="200" t="s">
        <v>448</v>
      </c>
      <c r="U194" s="125">
        <f t="shared" si="23"/>
        <v>5</v>
      </c>
      <c r="V194" s="20">
        <f t="shared" ref="V194:V204" si="28">INT(RIGHT(LEFT(B194,2),1))</f>
        <v>5</v>
      </c>
      <c r="W194" s="20">
        <v>1</v>
      </c>
      <c r="X194" s="20">
        <f>INDEX(REFHero[Size],MATCH(Enemies!B194,REFHero[Hero ID],0))</f>
        <v>3</v>
      </c>
      <c r="Y194" s="20" t="str">
        <f t="shared" ref="Y194:Y204" si="29">RIGHT(LEFT(B194,FIND("_",B194,4)-1),LEN(LEFT(B194,FIND("_",B194,4)-1))-3)</f>
        <v>Dark</v>
      </c>
    </row>
    <row r="195" spans="1:25">
      <c r="A195" s="20" t="str">
        <f t="shared" si="22"/>
        <v>2T_r5_Earth_Cyclops_e1</v>
      </c>
      <c r="B195" t="s">
        <v>970</v>
      </c>
      <c r="D195" s="20">
        <f>INDEX(eClass[Initial Turn],MATCH($R195,eClass[Class],0))</f>
        <v>2</v>
      </c>
      <c r="E195" s="20">
        <f>INDEX(eClass[ATKTurn],MATCH($R195,eClass[Class],0))</f>
        <v>2</v>
      </c>
      <c r="F195" s="20">
        <f>INDEX(eRarity[ATK Base],MATCH($U195,eRarity[Rarity Id],0))*$W195*INDEX(eClass[ATKTurn],MATCH($R195,eClass[Class],0))</f>
        <v>6</v>
      </c>
      <c r="G195" s="7">
        <f t="shared" si="24"/>
        <v>6</v>
      </c>
      <c r="H195" s="20">
        <v>5</v>
      </c>
      <c r="I195" s="7">
        <f t="shared" si="25"/>
        <v>5</v>
      </c>
      <c r="J195" s="7">
        <f>INDEX(eRarity[HP Base],MATCH($U195,eRarity[Rarity Id],0))*$W195*INDEX(eClass[HPTurn],MATCH($R195,eClass[Class],0))</f>
        <v>60</v>
      </c>
      <c r="K195" s="7">
        <f t="shared" si="26"/>
        <v>60</v>
      </c>
      <c r="L195" s="7">
        <f>INDEX(eRarity[Focus Priority],MATCH(U195,eRarity[Rarity Id],0))</f>
        <v>5</v>
      </c>
      <c r="M195" s="7" t="str">
        <f t="shared" si="27"/>
        <v>r5_Earth_Cyclops_e1</v>
      </c>
      <c r="N195" s="20">
        <f>INDEX(eDrop[Drop Hero Probability],MATCH($V195,eDrop[Base Rarity],0))</f>
        <v>0</v>
      </c>
      <c r="O195" s="7" t="str">
        <f>INDEX(EnemyFX[Enemy FX Asset ID],MATCH(Y195,EnemyFX[Affinity],0))</f>
        <v>FXBasicMonster-03-Earth</v>
      </c>
      <c r="P195" s="7" t="s">
        <v>304</v>
      </c>
      <c r="R195" s="225" t="str">
        <f>INDEX(Family[eClass],MATCH(Enemies!T195,Family[Family],0))</f>
        <v>2T</v>
      </c>
      <c r="S195" s="7">
        <f>INDEX(EnemyFX[Quest Affinity ID],MATCH(Y195,EnemyFX[Affinity],0))</f>
        <v>2</v>
      </c>
      <c r="T195" s="200" t="s">
        <v>448</v>
      </c>
      <c r="U195" s="125">
        <f t="shared" si="23"/>
        <v>5</v>
      </c>
      <c r="V195" s="20">
        <f t="shared" si="28"/>
        <v>5</v>
      </c>
      <c r="W195" s="20">
        <v>1</v>
      </c>
      <c r="X195" s="20">
        <f>INDEX(REFHero[Size],MATCH(Enemies!B195,REFHero[Hero ID],0))</f>
        <v>3</v>
      </c>
      <c r="Y195" s="20" t="str">
        <f t="shared" si="29"/>
        <v>Earth</v>
      </c>
    </row>
    <row r="196" spans="1:25">
      <c r="A196" s="20" t="str">
        <f t="shared" ref="A196:A204" si="30">CONCATENATE(R196,"_",B196)</f>
        <v>2T_r5_Fire_Cyclops_e1</v>
      </c>
      <c r="B196" t="s">
        <v>971</v>
      </c>
      <c r="D196" s="20">
        <f>INDEX(eClass[Initial Turn],MATCH($R196,eClass[Class],0))</f>
        <v>2</v>
      </c>
      <c r="E196" s="20">
        <f>INDEX(eClass[ATKTurn],MATCH($R196,eClass[Class],0))</f>
        <v>2</v>
      </c>
      <c r="F196" s="20">
        <f>INDEX(eRarity[ATK Base],MATCH($U196,eRarity[Rarity Id],0))*$W196*INDEX(eClass[ATKTurn],MATCH($R196,eClass[Class],0))</f>
        <v>6</v>
      </c>
      <c r="G196" s="7">
        <f t="shared" si="24"/>
        <v>6</v>
      </c>
      <c r="H196" s="20">
        <v>5</v>
      </c>
      <c r="I196" s="7">
        <f t="shared" si="25"/>
        <v>5</v>
      </c>
      <c r="J196" s="7">
        <f>INDEX(eRarity[HP Base],MATCH($U196,eRarity[Rarity Id],0))*$W196*INDEX(eClass[HPTurn],MATCH($R196,eClass[Class],0))</f>
        <v>60</v>
      </c>
      <c r="K196" s="7">
        <f t="shared" si="26"/>
        <v>60</v>
      </c>
      <c r="L196" s="7">
        <f>INDEX(eRarity[Focus Priority],MATCH(U196,eRarity[Rarity Id],0))</f>
        <v>5</v>
      </c>
      <c r="M196" s="7" t="str">
        <f t="shared" si="27"/>
        <v>r5_Fire_Cyclops_e1</v>
      </c>
      <c r="N196" s="20">
        <f>INDEX(eDrop[Drop Hero Probability],MATCH($V196,eDrop[Base Rarity],0))</f>
        <v>0</v>
      </c>
      <c r="O196" s="7" t="str">
        <f>INDEX(EnemyFX[Enemy FX Asset ID],MATCH(Y196,EnemyFX[Affinity],0))</f>
        <v>FXBasicMonster-01-Fire</v>
      </c>
      <c r="P196" s="7" t="s">
        <v>304</v>
      </c>
      <c r="R196" s="225" t="str">
        <f>INDEX(Family[eClass],MATCH(Enemies!T196,Family[Family],0))</f>
        <v>2T</v>
      </c>
      <c r="S196" s="7">
        <f>INDEX(EnemyFX[Quest Affinity ID],MATCH(Y196,EnemyFX[Affinity],0))</f>
        <v>1</v>
      </c>
      <c r="T196" s="200" t="s">
        <v>448</v>
      </c>
      <c r="U196" s="125">
        <f t="shared" ref="U196:U204" si="31">V196+INT(RIGHT(B196,1))-1</f>
        <v>5</v>
      </c>
      <c r="V196" s="20">
        <f t="shared" si="28"/>
        <v>5</v>
      </c>
      <c r="W196" s="20">
        <v>1</v>
      </c>
      <c r="X196" s="20">
        <f>INDEX(REFHero[Size],MATCH(Enemies!B196,REFHero[Hero ID],0))</f>
        <v>3</v>
      </c>
      <c r="Y196" s="20" t="str">
        <f t="shared" si="29"/>
        <v>Fire</v>
      </c>
    </row>
    <row r="197" spans="1:25">
      <c r="A197" s="20" t="str">
        <f t="shared" si="30"/>
        <v>2T_r5_Light_Cyclops_e1</v>
      </c>
      <c r="B197" t="s">
        <v>972</v>
      </c>
      <c r="D197" s="20">
        <f>INDEX(eClass[Initial Turn],MATCH($R197,eClass[Class],0))</f>
        <v>2</v>
      </c>
      <c r="E197" s="20">
        <f>INDEX(eClass[ATKTurn],MATCH($R197,eClass[Class],0))</f>
        <v>2</v>
      </c>
      <c r="F197" s="20">
        <f>INDEX(eRarity[ATK Base],MATCH($U197,eRarity[Rarity Id],0))*$W197*INDEX(eClass[ATKTurn],MATCH($R197,eClass[Class],0))</f>
        <v>6</v>
      </c>
      <c r="G197" s="7">
        <f t="shared" ref="G197:G204" si="32">F197</f>
        <v>6</v>
      </c>
      <c r="H197" s="20">
        <v>5</v>
      </c>
      <c r="I197" s="7">
        <f t="shared" ref="I197:I204" si="33">H197</f>
        <v>5</v>
      </c>
      <c r="J197" s="7">
        <f>INDEX(eRarity[HP Base],MATCH($U197,eRarity[Rarity Id],0))*$W197*INDEX(eClass[HPTurn],MATCH($R197,eClass[Class],0))</f>
        <v>60</v>
      </c>
      <c r="K197" s="7">
        <f t="shared" ref="K197:K204" si="34">J197</f>
        <v>60</v>
      </c>
      <c r="L197" s="7">
        <f>INDEX(eRarity[Focus Priority],MATCH(U197,eRarity[Rarity Id],0))</f>
        <v>5</v>
      </c>
      <c r="M197" s="7" t="str">
        <f t="shared" si="27"/>
        <v>r5_Light_Cyclops_e1</v>
      </c>
      <c r="N197" s="20">
        <f>INDEX(eDrop[Drop Hero Probability],MATCH($V197,eDrop[Base Rarity],0))</f>
        <v>0</v>
      </c>
      <c r="O197" s="7" t="str">
        <f>INDEX(EnemyFX[Enemy FX Asset ID],MATCH(Y197,EnemyFX[Affinity],0))</f>
        <v>FXBasicMonster-05-Light</v>
      </c>
      <c r="P197" s="7" t="s">
        <v>304</v>
      </c>
      <c r="R197" s="225" t="str">
        <f>INDEX(Family[eClass],MATCH(Enemies!T197,Family[Family],0))</f>
        <v>2T</v>
      </c>
      <c r="S197" s="7">
        <f>INDEX(EnemyFX[Quest Affinity ID],MATCH(Y197,EnemyFX[Affinity],0))</f>
        <v>4</v>
      </c>
      <c r="T197" s="200" t="s">
        <v>448</v>
      </c>
      <c r="U197" s="125">
        <f t="shared" si="31"/>
        <v>5</v>
      </c>
      <c r="V197" s="20">
        <f t="shared" si="28"/>
        <v>5</v>
      </c>
      <c r="W197" s="20">
        <v>1</v>
      </c>
      <c r="X197" s="20">
        <f>INDEX(REFHero[Size],MATCH(Enemies!B197,REFHero[Hero ID],0))</f>
        <v>3</v>
      </c>
      <c r="Y197" s="20" t="str">
        <f t="shared" si="29"/>
        <v>Light</v>
      </c>
    </row>
    <row r="198" spans="1:25">
      <c r="A198" s="20" t="str">
        <f t="shared" si="30"/>
        <v>2T_r5_Water_Cyclops_e1</v>
      </c>
      <c r="B198" t="s">
        <v>973</v>
      </c>
      <c r="D198" s="20">
        <f>INDEX(eClass[Initial Turn],MATCH($R198,eClass[Class],0))</f>
        <v>2</v>
      </c>
      <c r="E198" s="20">
        <f>INDEX(eClass[ATKTurn],MATCH($R198,eClass[Class],0))</f>
        <v>2</v>
      </c>
      <c r="F198" s="20">
        <f>INDEX(eRarity[ATK Base],MATCH($U198,eRarity[Rarity Id],0))*$W198*INDEX(eClass[ATKTurn],MATCH($R198,eClass[Class],0))</f>
        <v>6</v>
      </c>
      <c r="G198" s="7">
        <f t="shared" si="32"/>
        <v>6</v>
      </c>
      <c r="H198" s="20">
        <v>5</v>
      </c>
      <c r="I198" s="7">
        <f t="shared" si="33"/>
        <v>5</v>
      </c>
      <c r="J198" s="7">
        <f>INDEX(eRarity[HP Base],MATCH($U198,eRarity[Rarity Id],0))*$W198*INDEX(eClass[HPTurn],MATCH($R198,eClass[Class],0))</f>
        <v>60</v>
      </c>
      <c r="K198" s="7">
        <f t="shared" si="34"/>
        <v>60</v>
      </c>
      <c r="L198" s="7">
        <f>INDEX(eRarity[Focus Priority],MATCH(U198,eRarity[Rarity Id],0))</f>
        <v>5</v>
      </c>
      <c r="M198" s="7" t="str">
        <f t="shared" si="27"/>
        <v>r5_Water_Cyclops_e1</v>
      </c>
      <c r="N198" s="20">
        <f>INDEX(eDrop[Drop Hero Probability],MATCH($V198,eDrop[Base Rarity],0))</f>
        <v>0</v>
      </c>
      <c r="O198" s="7" t="str">
        <f>INDEX(EnemyFX[Enemy FX Asset ID],MATCH(Y198,EnemyFX[Affinity],0))</f>
        <v>FXBasicMonster-02-Water</v>
      </c>
      <c r="P198" s="7" t="s">
        <v>304</v>
      </c>
      <c r="R198" s="225" t="str">
        <f>INDEX(Family[eClass],MATCH(Enemies!T198,Family[Family],0))</f>
        <v>2T</v>
      </c>
      <c r="S198" s="7">
        <f>INDEX(EnemyFX[Quest Affinity ID],MATCH(Y198,EnemyFX[Affinity],0))</f>
        <v>3</v>
      </c>
      <c r="T198" s="200" t="s">
        <v>448</v>
      </c>
      <c r="U198" s="125">
        <f t="shared" si="31"/>
        <v>5</v>
      </c>
      <c r="V198" s="20">
        <f t="shared" si="28"/>
        <v>5</v>
      </c>
      <c r="W198" s="20">
        <v>1</v>
      </c>
      <c r="X198" s="20">
        <f>INDEX(REFHero[Size],MATCH(Enemies!B198,REFHero[Hero ID],0))</f>
        <v>2</v>
      </c>
      <c r="Y198" s="20" t="str">
        <f t="shared" si="29"/>
        <v>Water</v>
      </c>
    </row>
    <row r="199" spans="1:25">
      <c r="A199" s="20" t="str">
        <f t="shared" si="30"/>
        <v>3T_r6_Dark_Nightbound_e1</v>
      </c>
      <c r="B199" t="s">
        <v>975</v>
      </c>
      <c r="D199" s="20">
        <f>INDEX(eClass[Initial Turn],MATCH($R199,eClass[Class],0))</f>
        <v>2</v>
      </c>
      <c r="E199" s="20">
        <f>INDEX(eClass[ATKTurn],MATCH($R199,eClass[Class],0))</f>
        <v>3</v>
      </c>
      <c r="F199" s="20">
        <f>INDEX(eRarity[ATK Base],MATCH($U199,eRarity[Rarity Id],0))*$W199*INDEX(eClass[ATKTurn],MATCH($R199,eClass[Class],0))</f>
        <v>9</v>
      </c>
      <c r="G199" s="7">
        <f t="shared" si="32"/>
        <v>9</v>
      </c>
      <c r="H199" s="20">
        <v>5</v>
      </c>
      <c r="I199" s="7">
        <f t="shared" si="33"/>
        <v>5</v>
      </c>
      <c r="J199" s="7">
        <f>INDEX(eRarity[HP Base],MATCH($U199,eRarity[Rarity Id],0))*$W199*INDEX(eClass[HPTurn],MATCH($R199,eClass[Class],0))</f>
        <v>80</v>
      </c>
      <c r="K199" s="7">
        <f t="shared" si="34"/>
        <v>80</v>
      </c>
      <c r="L199" s="7">
        <f>INDEX(eRarity[Focus Priority],MATCH(U199,eRarity[Rarity Id],0))</f>
        <v>6</v>
      </c>
      <c r="M199" s="7" t="str">
        <f t="shared" si="27"/>
        <v>r6_Dark_Nightbound_e1</v>
      </c>
      <c r="N199" s="20">
        <f>INDEX(eDrop[Drop Hero Probability],MATCH($V199,eDrop[Base Rarity],0))</f>
        <v>0</v>
      </c>
      <c r="O199" s="7" t="str">
        <f>INDEX(EnemyFX[Enemy FX Asset ID],MATCH(Y199,EnemyFX[Affinity],0))</f>
        <v>FXBasicMonster-04-Dark</v>
      </c>
      <c r="P199" s="7" t="s">
        <v>304</v>
      </c>
      <c r="R199" s="225" t="str">
        <f>INDEX(Family[eClass],MATCH(Enemies!T199,Family[Family],0))</f>
        <v>3T</v>
      </c>
      <c r="S199" s="7">
        <f>INDEX(EnemyFX[Quest Affinity ID],MATCH(Y199,EnemyFX[Affinity],0))</f>
        <v>5</v>
      </c>
      <c r="T199" s="200" t="s">
        <v>449</v>
      </c>
      <c r="U199" s="125">
        <f t="shared" si="31"/>
        <v>6</v>
      </c>
      <c r="V199" s="20">
        <f t="shared" si="28"/>
        <v>6</v>
      </c>
      <c r="W199" s="20">
        <v>1</v>
      </c>
      <c r="X199" s="20">
        <f>INDEX(REFHero[Size],MATCH(Enemies!B199,REFHero[Hero ID],0))</f>
        <v>3</v>
      </c>
      <c r="Y199" s="20" t="str">
        <f t="shared" si="29"/>
        <v>Dark</v>
      </c>
    </row>
    <row r="200" spans="1:25">
      <c r="A200" s="20" t="str">
        <f t="shared" si="30"/>
        <v>3T_r6_Earth_Shaman_e1</v>
      </c>
      <c r="B200" t="s">
        <v>977</v>
      </c>
      <c r="D200" s="20">
        <f>INDEX(eClass[Initial Turn],MATCH($R200,eClass[Class],0))</f>
        <v>2</v>
      </c>
      <c r="E200" s="20">
        <f>INDEX(eClass[ATKTurn],MATCH($R200,eClass[Class],0))</f>
        <v>3</v>
      </c>
      <c r="F200" s="20">
        <f>INDEX(eRarity[ATK Base],MATCH($U200,eRarity[Rarity Id],0))*$W200*INDEX(eClass[ATKTurn],MATCH($R200,eClass[Class],0))</f>
        <v>9</v>
      </c>
      <c r="G200" s="7">
        <f t="shared" si="32"/>
        <v>9</v>
      </c>
      <c r="H200" s="20">
        <v>5</v>
      </c>
      <c r="I200" s="7">
        <f t="shared" si="33"/>
        <v>5</v>
      </c>
      <c r="J200" s="7">
        <f>INDEX(eRarity[HP Base],MATCH($U200,eRarity[Rarity Id],0))*$W200*INDEX(eClass[HPTurn],MATCH($R200,eClass[Class],0))</f>
        <v>80</v>
      </c>
      <c r="K200" s="7">
        <f t="shared" si="34"/>
        <v>80</v>
      </c>
      <c r="L200" s="7">
        <f>INDEX(eRarity[Focus Priority],MATCH(U200,eRarity[Rarity Id],0))</f>
        <v>6</v>
      </c>
      <c r="M200" s="7" t="str">
        <f t="shared" si="27"/>
        <v>r6_Earth_Shaman_e1</v>
      </c>
      <c r="N200" s="20">
        <f>INDEX(eDrop[Drop Hero Probability],MATCH($V200,eDrop[Base Rarity],0))</f>
        <v>0</v>
      </c>
      <c r="O200" s="7" t="str">
        <f>INDEX(EnemyFX[Enemy FX Asset ID],MATCH(Y200,EnemyFX[Affinity],0))</f>
        <v>FXBasicMonster-03-Earth</v>
      </c>
      <c r="P200" s="7" t="s">
        <v>304</v>
      </c>
      <c r="R200" s="225" t="str">
        <f>INDEX(Family[eClass],MATCH(Enemies!T200,Family[Family],0))</f>
        <v>3T</v>
      </c>
      <c r="S200" s="7">
        <f>INDEX(EnemyFX[Quest Affinity ID],MATCH(Y200,EnemyFX[Affinity],0))</f>
        <v>2</v>
      </c>
      <c r="T200" s="200" t="s">
        <v>449</v>
      </c>
      <c r="U200" s="125">
        <f t="shared" si="31"/>
        <v>6</v>
      </c>
      <c r="V200" s="20">
        <f t="shared" si="28"/>
        <v>6</v>
      </c>
      <c r="W200" s="20">
        <v>1</v>
      </c>
      <c r="X200" s="20">
        <f>INDEX(REFHero[Size],MATCH(Enemies!B200,REFHero[Hero ID],0))</f>
        <v>3</v>
      </c>
      <c r="Y200" s="20" t="str">
        <f t="shared" si="29"/>
        <v>Earth</v>
      </c>
    </row>
    <row r="201" spans="1:25">
      <c r="A201" s="20" t="str">
        <f t="shared" si="30"/>
        <v>3T_r6_Fire_Unburnt_e1</v>
      </c>
      <c r="B201" t="s">
        <v>979</v>
      </c>
      <c r="D201" s="20">
        <f>INDEX(eClass[Initial Turn],MATCH($R201,eClass[Class],0))</f>
        <v>2</v>
      </c>
      <c r="E201" s="20">
        <f>INDEX(eClass[ATKTurn],MATCH($R201,eClass[Class],0))</f>
        <v>3</v>
      </c>
      <c r="F201" s="20">
        <f>INDEX(eRarity[ATK Base],MATCH($U201,eRarity[Rarity Id],0))*$W201*INDEX(eClass[ATKTurn],MATCH($R201,eClass[Class],0))</f>
        <v>9</v>
      </c>
      <c r="G201" s="7">
        <f t="shared" si="32"/>
        <v>9</v>
      </c>
      <c r="H201" s="20">
        <v>5</v>
      </c>
      <c r="I201" s="7">
        <f t="shared" si="33"/>
        <v>5</v>
      </c>
      <c r="J201" s="7">
        <f>INDEX(eRarity[HP Base],MATCH($U201,eRarity[Rarity Id],0))*$W201*INDEX(eClass[HPTurn],MATCH($R201,eClass[Class],0))</f>
        <v>80</v>
      </c>
      <c r="K201" s="7">
        <f t="shared" si="34"/>
        <v>80</v>
      </c>
      <c r="L201" s="7">
        <f>INDEX(eRarity[Focus Priority],MATCH(U201,eRarity[Rarity Id],0))</f>
        <v>6</v>
      </c>
      <c r="M201" s="7" t="str">
        <f t="shared" si="27"/>
        <v>r6_Fire_Unburnt_e1</v>
      </c>
      <c r="N201" s="20">
        <f>INDEX(eDrop[Drop Hero Probability],MATCH($V201,eDrop[Base Rarity],0))</f>
        <v>0</v>
      </c>
      <c r="O201" s="7" t="str">
        <f>INDEX(EnemyFX[Enemy FX Asset ID],MATCH(Y201,EnemyFX[Affinity],0))</f>
        <v>FXBasicMonster-01-Fire</v>
      </c>
      <c r="P201" s="7" t="s">
        <v>304</v>
      </c>
      <c r="R201" s="225" t="str">
        <f>INDEX(Family[eClass],MATCH(Enemies!T201,Family[Family],0))</f>
        <v>3T</v>
      </c>
      <c r="S201" s="7">
        <f>INDEX(EnemyFX[Quest Affinity ID],MATCH(Y201,EnemyFX[Affinity],0))</f>
        <v>1</v>
      </c>
      <c r="T201" s="200" t="s">
        <v>449</v>
      </c>
      <c r="U201" s="125">
        <f t="shared" si="31"/>
        <v>6</v>
      </c>
      <c r="V201" s="20">
        <f t="shared" si="28"/>
        <v>6</v>
      </c>
      <c r="W201" s="20">
        <v>1</v>
      </c>
      <c r="X201" s="20">
        <f>INDEX(REFHero[Size],MATCH(Enemies!B201,REFHero[Hero ID],0))</f>
        <v>3</v>
      </c>
      <c r="Y201" s="20" t="str">
        <f t="shared" si="29"/>
        <v>Fire</v>
      </c>
    </row>
    <row r="202" spans="1:25">
      <c r="A202" s="20" t="str">
        <f t="shared" si="30"/>
        <v>3T_r6_Light_Bolter_e1</v>
      </c>
      <c r="B202" t="s">
        <v>981</v>
      </c>
      <c r="D202" s="20">
        <f>INDEX(eClass[Initial Turn],MATCH($R202,eClass[Class],0))</f>
        <v>2</v>
      </c>
      <c r="E202" s="20">
        <f>INDEX(eClass[ATKTurn],MATCH($R202,eClass[Class],0))</f>
        <v>3</v>
      </c>
      <c r="F202" s="20">
        <f>INDEX(eRarity[ATK Base],MATCH($U202,eRarity[Rarity Id],0))*$W202*INDEX(eClass[ATKTurn],MATCH($R202,eClass[Class],0))</f>
        <v>9</v>
      </c>
      <c r="G202" s="7">
        <f t="shared" si="32"/>
        <v>9</v>
      </c>
      <c r="H202" s="20">
        <v>5</v>
      </c>
      <c r="I202" s="7">
        <f t="shared" si="33"/>
        <v>5</v>
      </c>
      <c r="J202" s="7">
        <f>INDEX(eRarity[HP Base],MATCH($U202,eRarity[Rarity Id],0))*$W202*INDEX(eClass[HPTurn],MATCH($R202,eClass[Class],0))</f>
        <v>80</v>
      </c>
      <c r="K202" s="7">
        <f t="shared" si="34"/>
        <v>80</v>
      </c>
      <c r="L202" s="7">
        <f>INDEX(eRarity[Focus Priority],MATCH(U202,eRarity[Rarity Id],0))</f>
        <v>6</v>
      </c>
      <c r="M202" s="7" t="str">
        <f t="shared" si="27"/>
        <v>r6_Light_Bolter_e1</v>
      </c>
      <c r="N202" s="20">
        <f>INDEX(eDrop[Drop Hero Probability],MATCH($V202,eDrop[Base Rarity],0))</f>
        <v>0</v>
      </c>
      <c r="O202" s="7" t="str">
        <f>INDEX(EnemyFX[Enemy FX Asset ID],MATCH(Y202,EnemyFX[Affinity],0))</f>
        <v>FXBasicMonster-05-Light</v>
      </c>
      <c r="P202" s="7" t="s">
        <v>304</v>
      </c>
      <c r="R202" s="225" t="str">
        <f>INDEX(Family[eClass],MATCH(Enemies!T202,Family[Family],0))</f>
        <v>3T</v>
      </c>
      <c r="S202" s="7">
        <f>INDEX(EnemyFX[Quest Affinity ID],MATCH(Y202,EnemyFX[Affinity],0))</f>
        <v>4</v>
      </c>
      <c r="T202" s="200" t="s">
        <v>449</v>
      </c>
      <c r="U202" s="125">
        <f t="shared" si="31"/>
        <v>6</v>
      </c>
      <c r="V202" s="20">
        <f t="shared" si="28"/>
        <v>6</v>
      </c>
      <c r="W202" s="20">
        <v>1</v>
      </c>
      <c r="X202" s="20">
        <f>INDEX(REFHero[Size],MATCH(Enemies!B202,REFHero[Hero ID],0))</f>
        <v>3</v>
      </c>
      <c r="Y202" s="20" t="str">
        <f t="shared" si="29"/>
        <v>Light</v>
      </c>
    </row>
    <row r="203" spans="1:25">
      <c r="A203" s="20" t="str">
        <f t="shared" si="30"/>
        <v>3T_r6_Water_Witch_e1</v>
      </c>
      <c r="B203" t="s">
        <v>982</v>
      </c>
      <c r="D203" s="20">
        <f>INDEX(eClass[Initial Turn],MATCH($R203,eClass[Class],0))</f>
        <v>2</v>
      </c>
      <c r="E203" s="20">
        <f>INDEX(eClass[ATKTurn],MATCH($R203,eClass[Class],0))</f>
        <v>3</v>
      </c>
      <c r="F203" s="20">
        <f>INDEX(eRarity[ATK Base],MATCH($U203,eRarity[Rarity Id],0))*$W203*INDEX(eClass[ATKTurn],MATCH($R203,eClass[Class],0))</f>
        <v>9</v>
      </c>
      <c r="G203" s="7">
        <f t="shared" si="32"/>
        <v>9</v>
      </c>
      <c r="H203" s="20">
        <v>5</v>
      </c>
      <c r="I203" s="7">
        <f t="shared" si="33"/>
        <v>5</v>
      </c>
      <c r="J203" s="7">
        <f>INDEX(eRarity[HP Base],MATCH($U203,eRarity[Rarity Id],0))*$W203*INDEX(eClass[HPTurn],MATCH($R203,eClass[Class],0))</f>
        <v>80</v>
      </c>
      <c r="K203" s="7">
        <f t="shared" si="34"/>
        <v>80</v>
      </c>
      <c r="L203" s="7">
        <f>INDEX(eRarity[Focus Priority],MATCH(U203,eRarity[Rarity Id],0))</f>
        <v>6</v>
      </c>
      <c r="M203" s="7" t="str">
        <f t="shared" si="27"/>
        <v>r6_Water_Witch_e1</v>
      </c>
      <c r="N203" s="20">
        <f>INDEX(eDrop[Drop Hero Probability],MATCH($V203,eDrop[Base Rarity],0))</f>
        <v>0</v>
      </c>
      <c r="O203" s="7" t="str">
        <f>INDEX(EnemyFX[Enemy FX Asset ID],MATCH(Y203,EnemyFX[Affinity],0))</f>
        <v>FXBasicMonster-02-Water</v>
      </c>
      <c r="P203" s="7" t="s">
        <v>304</v>
      </c>
      <c r="R203" s="225" t="str">
        <f>INDEX(Family[eClass],MATCH(Enemies!T203,Family[Family],0))</f>
        <v>3T</v>
      </c>
      <c r="S203" s="7">
        <f>INDEX(EnemyFX[Quest Affinity ID],MATCH(Y203,EnemyFX[Affinity],0))</f>
        <v>3</v>
      </c>
      <c r="T203" s="200" t="s">
        <v>449</v>
      </c>
      <c r="U203" s="125">
        <f t="shared" si="31"/>
        <v>6</v>
      </c>
      <c r="V203" s="20">
        <f t="shared" si="28"/>
        <v>6</v>
      </c>
      <c r="W203" s="20">
        <v>1</v>
      </c>
      <c r="X203" s="20">
        <f>INDEX(REFHero[Size],MATCH(Enemies!B203,REFHero[Hero ID],0))</f>
        <v>3</v>
      </c>
      <c r="Y203" s="20" t="str">
        <f t="shared" si="29"/>
        <v>Water</v>
      </c>
    </row>
    <row r="204" spans="1:25">
      <c r="A204" s="20" t="str">
        <f t="shared" si="30"/>
        <v>4T_r1_Fire_Specterling_e1</v>
      </c>
      <c r="B204" t="s">
        <v>674</v>
      </c>
      <c r="D204" s="20">
        <f>INDEX(eClass[Initial Turn],MATCH($R204,eClass[Class],0))</f>
        <v>3</v>
      </c>
      <c r="E204" s="20">
        <f>INDEX(eClass[ATKTurn],MATCH($R204,eClass[Class],0))</f>
        <v>4</v>
      </c>
      <c r="F204" s="20">
        <f>INDEX(eRarity[ATK Base],MATCH($U204,eRarity[Rarity Id],0))*$W204*INDEX(eClass[ATKTurn],MATCH($R204,eClass[Class],0))</f>
        <v>12</v>
      </c>
      <c r="G204" s="7">
        <f t="shared" si="32"/>
        <v>12</v>
      </c>
      <c r="H204" s="20">
        <v>5</v>
      </c>
      <c r="I204" s="7">
        <f t="shared" si="33"/>
        <v>5</v>
      </c>
      <c r="J204" s="7">
        <f>INDEX(eRarity[HP Base],MATCH($U204,eRarity[Rarity Id],0))*$W204*INDEX(eClass[HPTurn],MATCH($R204,eClass[Class],0))</f>
        <v>100</v>
      </c>
      <c r="K204" s="7">
        <f t="shared" si="34"/>
        <v>100</v>
      </c>
      <c r="L204" s="7">
        <f>INDEX(eRarity[Focus Priority],MATCH(U204,eRarity[Rarity Id],0))</f>
        <v>1</v>
      </c>
      <c r="M204" s="7" t="str">
        <f t="shared" si="27"/>
        <v>r1_Fire_Specterling_e1</v>
      </c>
      <c r="N204" s="20">
        <f>INDEX(eDrop[Drop Hero Probability],MATCH($V204,eDrop[Base Rarity],0))</f>
        <v>20</v>
      </c>
      <c r="O204" s="7" t="str">
        <f>INDEX(EnemyFX[Enemy FX Asset ID],MATCH(Y204,EnemyFX[Affinity],0))</f>
        <v>FXBasicMonster-01-Fire</v>
      </c>
      <c r="P204" s="7" t="s">
        <v>304</v>
      </c>
      <c r="R204" s="225" t="str">
        <f>INDEX(Family[eClass],MATCH(Enemies!T204,Family[Family],0))</f>
        <v>4T</v>
      </c>
      <c r="S204" s="7">
        <f>INDEX(EnemyFX[Quest Affinity ID],MATCH(Y204,EnemyFX[Affinity],0))</f>
        <v>1</v>
      </c>
      <c r="T204" s="200" t="s">
        <v>671</v>
      </c>
      <c r="U204" s="125">
        <f t="shared" si="31"/>
        <v>1</v>
      </c>
      <c r="V204" s="20">
        <f t="shared" si="28"/>
        <v>1</v>
      </c>
      <c r="W204" s="20">
        <v>1</v>
      </c>
      <c r="X204" s="20">
        <f>INDEX(REFHero[Size],MATCH(Enemies!B204,REFHero[Hero ID],0))</f>
        <v>1</v>
      </c>
      <c r="Y204" s="20" t="str">
        <f t="shared" si="29"/>
        <v>Fire</v>
      </c>
    </row>
    <row r="205" spans="1:25" s="31" customFormat="1"/>
    <row r="206" spans="1:25">
      <c r="A206" s="20" t="s">
        <v>672</v>
      </c>
      <c r="B206" s="20" t="s">
        <v>267</v>
      </c>
      <c r="C206"/>
      <c r="D206" s="20">
        <f>INDEX(eClass[Initial Turn],MATCH($R206,eClass[Class],0))</f>
        <v>2</v>
      </c>
      <c r="E206" s="20">
        <f>INDEX(eClass[ATKTurn],MATCH($R206,eClass[Class],0))</f>
        <v>3</v>
      </c>
      <c r="F206" s="20">
        <f>INDEX(eRarity[ATK Base],MATCH($U206,eRarity[Rarity Id],0))*$W206*INDEX(eClass[ATKTurn],MATCH($R206,eClass[Class],0))</f>
        <v>9</v>
      </c>
      <c r="G206" s="7">
        <f t="shared" ref="G206:G242" si="35">F206</f>
        <v>9</v>
      </c>
      <c r="H206" s="20">
        <v>5</v>
      </c>
      <c r="I206" s="7">
        <f t="shared" ref="I206:I242" si="36">H206</f>
        <v>5</v>
      </c>
      <c r="J206" s="7">
        <f>INDEX(eRarity[HP Base],MATCH($U206,eRarity[Rarity Id],0))*$W206*INDEX(eClass[HPTurn],MATCH($R206,eClass[Class],0))</f>
        <v>80</v>
      </c>
      <c r="K206" s="7">
        <f t="shared" ref="K206:K242" si="37">J206</f>
        <v>80</v>
      </c>
      <c r="L206" s="7">
        <f>INDEX(eRarity[Focus Priority],MATCH(U206,eRarity[Rarity Id],0))</f>
        <v>1</v>
      </c>
      <c r="M206" s="7" t="str">
        <f t="shared" ref="M206:M242" si="38">LEFT(B206,LEN(B206)-2)&amp;"e1"</f>
        <v>r1_Dark_Medic_e1</v>
      </c>
      <c r="N206" s="20">
        <f>INDEX(eDrop[Drop Hero Probability],MATCH($V206,eDrop[Base Rarity],0))</f>
        <v>20</v>
      </c>
      <c r="O206" s="7" t="str">
        <f>INDEX(EnemyFX[Enemy FX Asset ID],MATCH(Y206,EnemyFX[Affinity],0))</f>
        <v>FXBasicMonster-04-Dark</v>
      </c>
      <c r="P206" s="7" t="s">
        <v>304</v>
      </c>
      <c r="R206" s="225" t="s">
        <v>260</v>
      </c>
      <c r="S206" s="7">
        <f>INDEX(EnemyFX[Quest Affinity ID],MATCH(Y206,EnemyFX[Affinity],0))</f>
        <v>5</v>
      </c>
      <c r="T206" s="137" t="s">
        <v>425</v>
      </c>
      <c r="U206" s="137">
        <v>1</v>
      </c>
      <c r="V206" s="20">
        <f t="shared" ref="V206:V244" si="39">INT(RIGHT(LEFT(B206,2),1))</f>
        <v>1</v>
      </c>
      <c r="W206" s="20">
        <v>1</v>
      </c>
      <c r="X206" s="20">
        <f>INDEX(REFHero[Size],MATCH(Enemies!B206,REFHero[Hero ID],0))</f>
        <v>1</v>
      </c>
      <c r="Y206" s="20" t="str">
        <f t="shared" ref="Y206:Y244" si="40">RIGHT(LEFT(B206,FIND("_",B206,4)-1),LEN(LEFT(B206,FIND("_",B206,4)-1))-3)</f>
        <v>Dark</v>
      </c>
    </row>
    <row r="207" spans="1:25">
      <c r="A207" s="20" t="s">
        <v>475</v>
      </c>
      <c r="B207" s="73" t="s">
        <v>429</v>
      </c>
      <c r="C207" s="21"/>
      <c r="D207" s="20">
        <f>INDEX(eClass[Initial Turn],MATCH($R207,eClass[Class],0))</f>
        <v>2</v>
      </c>
      <c r="E207" s="20">
        <f>INDEX(eClass[ATKTurn],MATCH($R207,eClass[Class],0))</f>
        <v>3</v>
      </c>
      <c r="F207" s="20">
        <f>INDEX(eRarity[ATK Base],MATCH($U207,eRarity[Rarity Id],0))*$W207*INDEX(eClass[ATKTurn],MATCH($R207,eClass[Class],0))</f>
        <v>9</v>
      </c>
      <c r="G207" s="7">
        <f t="shared" si="35"/>
        <v>9</v>
      </c>
      <c r="H207" s="20">
        <v>5</v>
      </c>
      <c r="I207" s="7">
        <f t="shared" si="36"/>
        <v>5</v>
      </c>
      <c r="J207" s="7">
        <f>INDEX(eRarity[HP Base],MATCH($U207,eRarity[Rarity Id],0))*$W207*INDEX(eClass[HPTurn],MATCH($R207,eClass[Class],0))</f>
        <v>80</v>
      </c>
      <c r="K207" s="7">
        <f t="shared" si="37"/>
        <v>80</v>
      </c>
      <c r="L207" s="7">
        <f>INDEX(eRarity[Focus Priority],MATCH(U207,eRarity[Rarity Id],0))</f>
        <v>1</v>
      </c>
      <c r="M207" s="7" t="str">
        <f t="shared" si="38"/>
        <v>r1_Earth_Druid_e1</v>
      </c>
      <c r="N207" s="20">
        <f>INDEX(eDrop[Drop Hero Probability],MATCH($V207,eDrop[Base Rarity],0))</f>
        <v>20</v>
      </c>
      <c r="O207" s="7" t="str">
        <f>INDEX(EnemyFX[Enemy FX Asset ID],MATCH(Y207,EnemyFX[Affinity],0))</f>
        <v>FXBasicMonster-03-Earth</v>
      </c>
      <c r="P207" s="7" t="s">
        <v>304</v>
      </c>
      <c r="R207" s="225" t="s">
        <v>260</v>
      </c>
      <c r="S207" s="7">
        <f>INDEX(EnemyFX[Quest Affinity ID],MATCH(Y207,EnemyFX[Affinity],0))</f>
        <v>2</v>
      </c>
      <c r="T207" s="137" t="s">
        <v>425</v>
      </c>
      <c r="U207" s="137">
        <v>1</v>
      </c>
      <c r="V207" s="20">
        <f t="shared" si="39"/>
        <v>1</v>
      </c>
      <c r="W207" s="20">
        <v>1</v>
      </c>
      <c r="X207" s="20">
        <f>INDEX(REFHero[Size],MATCH(Enemies!B207,REFHero[Hero ID],0))</f>
        <v>1</v>
      </c>
      <c r="Y207" s="20" t="str">
        <f t="shared" si="40"/>
        <v>Earth</v>
      </c>
    </row>
    <row r="208" spans="1:25">
      <c r="A208" s="20" t="s">
        <v>478</v>
      </c>
      <c r="B208" s="20" t="s">
        <v>431</v>
      </c>
      <c r="C208"/>
      <c r="D208" s="20">
        <f>INDEX(eClass[Initial Turn],MATCH($R208,eClass[Class],0))</f>
        <v>2</v>
      </c>
      <c r="E208" s="20">
        <f>INDEX(eClass[ATKTurn],MATCH($R208,eClass[Class],0))</f>
        <v>3</v>
      </c>
      <c r="F208" s="20">
        <f>INDEX(eRarity[ATK Base],MATCH($U208,eRarity[Rarity Id],0))*$W208*INDEX(eClass[ATKTurn],MATCH($R208,eClass[Class],0))</f>
        <v>9</v>
      </c>
      <c r="G208" s="7">
        <f t="shared" si="35"/>
        <v>9</v>
      </c>
      <c r="H208" s="20">
        <v>5</v>
      </c>
      <c r="I208" s="7">
        <f t="shared" si="36"/>
        <v>5</v>
      </c>
      <c r="J208" s="7">
        <f>INDEX(eRarity[HP Base],MATCH($U208,eRarity[Rarity Id],0))*$W208*INDEX(eClass[HPTurn],MATCH($R208,eClass[Class],0))</f>
        <v>80</v>
      </c>
      <c r="K208" s="7">
        <f t="shared" si="37"/>
        <v>80</v>
      </c>
      <c r="L208" s="7">
        <f>INDEX(eRarity[Focus Priority],MATCH(U208,eRarity[Rarity Id],0))</f>
        <v>1</v>
      </c>
      <c r="M208" s="7" t="str">
        <f t="shared" si="38"/>
        <v>r1_Fire_Seer_e1</v>
      </c>
      <c r="N208" s="20">
        <f>INDEX(eDrop[Drop Hero Probability],MATCH($V208,eDrop[Base Rarity],0))</f>
        <v>20</v>
      </c>
      <c r="O208" s="7" t="str">
        <f>INDEX(EnemyFX[Enemy FX Asset ID],MATCH(Y208,EnemyFX[Affinity],0))</f>
        <v>FXBasicMonster-01-Fire</v>
      </c>
      <c r="P208" s="7" t="s">
        <v>304</v>
      </c>
      <c r="R208" s="225" t="s">
        <v>260</v>
      </c>
      <c r="S208" s="7">
        <f>INDEX(EnemyFX[Quest Affinity ID],MATCH(Y208,EnemyFX[Affinity],0))</f>
        <v>1</v>
      </c>
      <c r="T208" s="137" t="s">
        <v>425</v>
      </c>
      <c r="U208" s="137">
        <v>1</v>
      </c>
      <c r="V208" s="20">
        <f t="shared" si="39"/>
        <v>1</v>
      </c>
      <c r="W208" s="20">
        <v>1</v>
      </c>
      <c r="X208" s="20">
        <f>INDEX(REFHero[Size],MATCH(Enemies!B208,REFHero[Hero ID],0))</f>
        <v>1</v>
      </c>
      <c r="Y208" s="20" t="str">
        <f t="shared" si="40"/>
        <v>Fire</v>
      </c>
    </row>
    <row r="209" spans="1:25">
      <c r="A209" s="20" t="s">
        <v>479</v>
      </c>
      <c r="B209" s="20" t="s">
        <v>433</v>
      </c>
      <c r="C209" s="21"/>
      <c r="D209" s="20">
        <f>INDEX(eClass[Initial Turn],MATCH($R209,eClass[Class],0))</f>
        <v>2</v>
      </c>
      <c r="E209" s="20">
        <f>INDEX(eClass[ATKTurn],MATCH($R209,eClass[Class],0))</f>
        <v>3</v>
      </c>
      <c r="F209" s="20">
        <f>INDEX(eRarity[ATK Base],MATCH($U209,eRarity[Rarity Id],0))*$W209*INDEX(eClass[ATKTurn],MATCH($R209,eClass[Class],0))</f>
        <v>9</v>
      </c>
      <c r="G209" s="7">
        <f t="shared" si="35"/>
        <v>9</v>
      </c>
      <c r="H209" s="20">
        <v>5</v>
      </c>
      <c r="I209" s="7">
        <f t="shared" si="36"/>
        <v>5</v>
      </c>
      <c r="J209" s="7">
        <f>INDEX(eRarity[HP Base],MATCH($U209,eRarity[Rarity Id],0))*$W209*INDEX(eClass[HPTurn],MATCH($R209,eClass[Class],0))</f>
        <v>80</v>
      </c>
      <c r="K209" s="7">
        <f t="shared" si="37"/>
        <v>80</v>
      </c>
      <c r="L209" s="7">
        <f>INDEX(eRarity[Focus Priority],MATCH(U209,eRarity[Rarity Id],0))</f>
        <v>1</v>
      </c>
      <c r="M209" s="7" t="str">
        <f t="shared" si="38"/>
        <v>r1_Light_StarSister_e1</v>
      </c>
      <c r="N209" s="20">
        <f>INDEX(eDrop[Drop Hero Probability],MATCH($V209,eDrop[Base Rarity],0))</f>
        <v>20</v>
      </c>
      <c r="O209" s="7" t="str">
        <f>INDEX(EnemyFX[Enemy FX Asset ID],MATCH(Y209,EnemyFX[Affinity],0))</f>
        <v>FXBasicMonster-05-Light</v>
      </c>
      <c r="P209" s="7" t="s">
        <v>304</v>
      </c>
      <c r="R209" s="225" t="s">
        <v>260</v>
      </c>
      <c r="S209" s="7">
        <f>INDEX(EnemyFX[Quest Affinity ID],MATCH(Y209,EnemyFX[Affinity],0))</f>
        <v>4</v>
      </c>
      <c r="T209" s="137" t="s">
        <v>425</v>
      </c>
      <c r="U209" s="137">
        <v>1</v>
      </c>
      <c r="V209" s="20">
        <f t="shared" si="39"/>
        <v>1</v>
      </c>
      <c r="W209" s="20">
        <v>1</v>
      </c>
      <c r="X209" s="20">
        <f>INDEX(REFHero[Size],MATCH(Enemies!B209,REFHero[Hero ID],0))</f>
        <v>1</v>
      </c>
      <c r="Y209" s="20" t="str">
        <f t="shared" si="40"/>
        <v>Light</v>
      </c>
    </row>
    <row r="210" spans="1:25">
      <c r="A210" s="2" t="s">
        <v>477</v>
      </c>
      <c r="B210" t="s">
        <v>154</v>
      </c>
      <c r="C210"/>
      <c r="D210" s="20">
        <f>INDEX(eClass[Initial Turn],MATCH($R210,eClass[Class],0))</f>
        <v>2</v>
      </c>
      <c r="E210" s="20">
        <f>INDEX(eClass[ATKTurn],MATCH($R210,eClass[Class],0))</f>
        <v>3</v>
      </c>
      <c r="F210" s="20">
        <f>INDEX(eRarity[ATK Base],MATCH($U210,eRarity[Rarity Id],0))*$W210*INDEX(eClass[ATKTurn],MATCH($R210,eClass[Class],0))</f>
        <v>9</v>
      </c>
      <c r="G210" s="7">
        <f t="shared" si="35"/>
        <v>9</v>
      </c>
      <c r="H210" s="20">
        <v>5</v>
      </c>
      <c r="I210" s="7">
        <f t="shared" si="36"/>
        <v>5</v>
      </c>
      <c r="J210" s="7">
        <f>INDEX(eRarity[HP Base],MATCH($U210,eRarity[Rarity Id],0))*$W210*INDEX(eClass[HPTurn],MATCH($R210,eClass[Class],0))</f>
        <v>80</v>
      </c>
      <c r="K210" s="7">
        <f t="shared" si="37"/>
        <v>80</v>
      </c>
      <c r="L210" s="7">
        <f>INDEX(eRarity[Focus Priority],MATCH(U210,eRarity[Rarity Id],0))</f>
        <v>1</v>
      </c>
      <c r="M210" s="7" t="str">
        <f t="shared" si="38"/>
        <v>r1_Water_Pirate_e1</v>
      </c>
      <c r="N210" s="20">
        <f>INDEX(eDrop[Drop Hero Probability],MATCH($V210,eDrop[Base Rarity],0))</f>
        <v>20</v>
      </c>
      <c r="O210" s="7" t="str">
        <f>INDEX(EnemyFX[Enemy FX Asset ID],MATCH(Y210,EnemyFX[Affinity],0))</f>
        <v>FXBasicMonster-02-Water</v>
      </c>
      <c r="P210" s="7" t="s">
        <v>304</v>
      </c>
      <c r="R210" s="225" t="s">
        <v>260</v>
      </c>
      <c r="S210" s="7">
        <f>INDEX(EnemyFX[Quest Affinity ID],MATCH(Y210,EnemyFX[Affinity],0))</f>
        <v>3</v>
      </c>
      <c r="T210" s="137" t="s">
        <v>428</v>
      </c>
      <c r="U210" s="137">
        <v>1</v>
      </c>
      <c r="V210" s="20">
        <f t="shared" si="39"/>
        <v>1</v>
      </c>
      <c r="W210" s="20">
        <v>1</v>
      </c>
      <c r="X210" s="20">
        <f>INDEX(REFHero[Size],MATCH(Enemies!B210,REFHero[Hero ID],0))</f>
        <v>1</v>
      </c>
      <c r="Y210" s="20" t="str">
        <f t="shared" si="40"/>
        <v>Water</v>
      </c>
    </row>
    <row r="211" spans="1:25">
      <c r="A211" s="2" t="s">
        <v>495</v>
      </c>
      <c r="B211" t="s">
        <v>491</v>
      </c>
      <c r="C211" s="21"/>
      <c r="D211" s="20">
        <f>INDEX(eClass[Initial Turn],MATCH($R211,eClass[Class],0))</f>
        <v>3</v>
      </c>
      <c r="E211" s="20">
        <f>INDEX(eClass[ATKTurn],MATCH($R211,eClass[Class],0))</f>
        <v>4</v>
      </c>
      <c r="F211" s="20">
        <f>INDEX(eRarity[ATK Base],MATCH($U211,eRarity[Rarity Id],0))*$W211*INDEX(eClass[ATKTurn],MATCH($R211,eClass[Class],0))</f>
        <v>12</v>
      </c>
      <c r="G211" s="7">
        <f t="shared" si="35"/>
        <v>12</v>
      </c>
      <c r="H211" s="20">
        <v>5</v>
      </c>
      <c r="I211" s="7">
        <f t="shared" si="36"/>
        <v>5</v>
      </c>
      <c r="J211" s="7">
        <f>INDEX(eRarity[HP Base],MATCH($U211,eRarity[Rarity Id],0))*$W211*INDEX(eClass[HPTurn],MATCH($R211,eClass[Class],0))</f>
        <v>100</v>
      </c>
      <c r="K211" s="7">
        <f t="shared" si="37"/>
        <v>100</v>
      </c>
      <c r="L211" s="7">
        <f>INDEX(eRarity[Focus Priority],MATCH(U211,eRarity[Rarity Id],0))</f>
        <v>1</v>
      </c>
      <c r="M211" s="7" t="str">
        <f t="shared" si="38"/>
        <v>r1_Dark_SoulGuardian_e1</v>
      </c>
      <c r="N211" s="20">
        <f>INDEX(eDrop[Drop Hero Probability],MATCH($V211,eDrop[Base Rarity],0))</f>
        <v>20</v>
      </c>
      <c r="O211" s="7" t="str">
        <f>INDEX(EnemyFX[Enemy FX Asset ID],MATCH(Y211,EnemyFX[Affinity],0))</f>
        <v>FXBasicMonster-04-Dark</v>
      </c>
      <c r="P211" s="7" t="s">
        <v>304</v>
      </c>
      <c r="R211" s="225" t="s">
        <v>257</v>
      </c>
      <c r="S211" s="7">
        <f>INDEX(EnemyFX[Quest Affinity ID],MATCH(Y211,EnemyFX[Affinity],0))</f>
        <v>5</v>
      </c>
      <c r="T211" s="137" t="s">
        <v>427</v>
      </c>
      <c r="U211" s="137">
        <v>1</v>
      </c>
      <c r="V211" s="20">
        <f t="shared" si="39"/>
        <v>1</v>
      </c>
      <c r="W211" s="20">
        <v>1</v>
      </c>
      <c r="X211" s="20">
        <f>INDEX(REFHero[Size],MATCH(Enemies!B211,REFHero[Hero ID],0))</f>
        <v>1</v>
      </c>
      <c r="Y211" s="20" t="str">
        <f t="shared" si="40"/>
        <v>Dark</v>
      </c>
    </row>
    <row r="212" spans="1:25">
      <c r="A212" s="2" t="s">
        <v>476</v>
      </c>
      <c r="B212" t="s">
        <v>202</v>
      </c>
      <c r="C212"/>
      <c r="D212" s="20">
        <f>INDEX(eClass[Initial Turn],MATCH($R212,eClass[Class],0))</f>
        <v>3</v>
      </c>
      <c r="E212" s="20">
        <f>INDEX(eClass[ATKTurn],MATCH($R212,eClass[Class],0))</f>
        <v>4</v>
      </c>
      <c r="F212" s="20">
        <f>INDEX(eRarity[ATK Base],MATCH($U212,eRarity[Rarity Id],0))*$W212*INDEX(eClass[ATKTurn],MATCH($R212,eClass[Class],0))</f>
        <v>12</v>
      </c>
      <c r="G212" s="7">
        <f t="shared" si="35"/>
        <v>12</v>
      </c>
      <c r="H212" s="20">
        <v>5</v>
      </c>
      <c r="I212" s="7">
        <f t="shared" si="36"/>
        <v>5</v>
      </c>
      <c r="J212" s="7">
        <f>INDEX(eRarity[HP Base],MATCH($U212,eRarity[Rarity Id],0))*$W212*INDEX(eClass[HPTurn],MATCH($R212,eClass[Class],0))</f>
        <v>100</v>
      </c>
      <c r="K212" s="7">
        <f t="shared" si="37"/>
        <v>100</v>
      </c>
      <c r="L212" s="7">
        <f>INDEX(eRarity[Focus Priority],MATCH(U212,eRarity[Rarity Id],0))</f>
        <v>1</v>
      </c>
      <c r="M212" s="7" t="str">
        <f t="shared" si="38"/>
        <v>r1_Earth_Enchantress_e1</v>
      </c>
      <c r="N212" s="20">
        <f>INDEX(eDrop[Drop Hero Probability],MATCH($V212,eDrop[Base Rarity],0))</f>
        <v>20</v>
      </c>
      <c r="O212" s="7" t="str">
        <f>INDEX(EnemyFX[Enemy FX Asset ID],MATCH(Y212,EnemyFX[Affinity],0))</f>
        <v>FXBasicMonster-03-Earth</v>
      </c>
      <c r="P212" s="7" t="s">
        <v>304</v>
      </c>
      <c r="R212" s="225" t="s">
        <v>257</v>
      </c>
      <c r="S212" s="7">
        <f>INDEX(EnemyFX[Quest Affinity ID],MATCH(Y212,EnemyFX[Affinity],0))</f>
        <v>2</v>
      </c>
      <c r="T212" s="137" t="s">
        <v>427</v>
      </c>
      <c r="U212" s="137">
        <v>1</v>
      </c>
      <c r="V212" s="20">
        <f t="shared" si="39"/>
        <v>1</v>
      </c>
      <c r="W212" s="20">
        <v>1</v>
      </c>
      <c r="X212" s="20">
        <f>INDEX(REFHero[Size],MATCH(Enemies!B212,REFHero[Hero ID],0))</f>
        <v>1</v>
      </c>
      <c r="Y212" s="20" t="str">
        <f t="shared" si="40"/>
        <v>Earth</v>
      </c>
    </row>
    <row r="213" spans="1:25">
      <c r="A213" s="2" t="s">
        <v>675</v>
      </c>
      <c r="B213" t="s">
        <v>674</v>
      </c>
      <c r="C213" s="21"/>
      <c r="D213" s="20">
        <f>INDEX(eClass[Initial Turn],MATCH($R213,eClass[Class],0))</f>
        <v>3</v>
      </c>
      <c r="E213" s="20">
        <f>INDEX(eClass[ATKTurn],MATCH($R213,eClass[Class],0))</f>
        <v>4</v>
      </c>
      <c r="F213" s="20">
        <f>INDEX(eRarity[ATK Base],MATCH($U213,eRarity[Rarity Id],0))*$W213*INDEX(eClass[ATKTurn],MATCH($R213,eClass[Class],0))</f>
        <v>12</v>
      </c>
      <c r="G213" s="7">
        <f t="shared" si="35"/>
        <v>12</v>
      </c>
      <c r="H213" s="20">
        <v>5</v>
      </c>
      <c r="I213" s="7">
        <f t="shared" si="36"/>
        <v>5</v>
      </c>
      <c r="J213" s="7">
        <f>INDEX(eRarity[HP Base],MATCH($U213,eRarity[Rarity Id],0))*$W213*INDEX(eClass[HPTurn],MATCH($R213,eClass[Class],0))</f>
        <v>100</v>
      </c>
      <c r="K213" s="7">
        <f t="shared" si="37"/>
        <v>100</v>
      </c>
      <c r="L213" s="7">
        <f>INDEX(eRarity[Focus Priority],MATCH(U213,eRarity[Rarity Id],0))</f>
        <v>1</v>
      </c>
      <c r="M213" s="7" t="str">
        <f t="shared" si="38"/>
        <v>r1_Fire_Specterling_e1</v>
      </c>
      <c r="N213" s="20">
        <f>INDEX(eDrop[Drop Hero Probability],MATCH($V213,eDrop[Base Rarity],0))</f>
        <v>20</v>
      </c>
      <c r="O213" s="7" t="str">
        <f>INDEX(EnemyFX[Enemy FX Asset ID],MATCH(Y213,EnemyFX[Affinity],0))</f>
        <v>FXBasicMonster-01-Fire</v>
      </c>
      <c r="P213" s="7" t="s">
        <v>304</v>
      </c>
      <c r="R213" s="225" t="s">
        <v>257</v>
      </c>
      <c r="S213" s="7">
        <f>INDEX(EnemyFX[Quest Affinity ID],MATCH(Y213,EnemyFX[Affinity],0))</f>
        <v>1</v>
      </c>
      <c r="T213" s="138" t="s">
        <v>671</v>
      </c>
      <c r="U213" s="137">
        <v>1</v>
      </c>
      <c r="V213" s="20">
        <f t="shared" si="39"/>
        <v>1</v>
      </c>
      <c r="W213" s="20">
        <v>1</v>
      </c>
      <c r="X213" s="20">
        <f>INDEX(REFHero[Size],MATCH(Enemies!B213,REFHero[Hero ID],0))</f>
        <v>1</v>
      </c>
      <c r="Y213" s="20" t="str">
        <f t="shared" si="40"/>
        <v>Fire</v>
      </c>
    </row>
    <row r="214" spans="1:25">
      <c r="A214" s="7" t="s">
        <v>676</v>
      </c>
      <c r="B214" s="7" t="s">
        <v>432</v>
      </c>
      <c r="C214"/>
      <c r="D214" s="20">
        <f>INDEX(eClass[Initial Turn],MATCH($R214,eClass[Class],0))</f>
        <v>3</v>
      </c>
      <c r="E214" s="20">
        <f>INDEX(eClass[ATKTurn],MATCH($R214,eClass[Class],0))</f>
        <v>4</v>
      </c>
      <c r="F214" s="20">
        <f>INDEX(eRarity[ATK Base],MATCH($U214,eRarity[Rarity Id],0))*$W214*INDEX(eClass[ATKTurn],MATCH($R214,eClass[Class],0))</f>
        <v>12</v>
      </c>
      <c r="G214" s="7">
        <f t="shared" si="35"/>
        <v>12</v>
      </c>
      <c r="H214" s="20">
        <v>5</v>
      </c>
      <c r="I214" s="7">
        <f t="shared" si="36"/>
        <v>5</v>
      </c>
      <c r="J214" s="7">
        <f>INDEX(eRarity[HP Base],MATCH($U214,eRarity[Rarity Id],0))*$W214*INDEX(eClass[HPTurn],MATCH($R214,eClass[Class],0))</f>
        <v>100</v>
      </c>
      <c r="K214" s="7">
        <f t="shared" si="37"/>
        <v>100</v>
      </c>
      <c r="L214" s="7">
        <f>INDEX(eRarity[Focus Priority],MATCH(U214,eRarity[Rarity Id],0))</f>
        <v>1</v>
      </c>
      <c r="M214" s="7" t="str">
        <f t="shared" si="38"/>
        <v>r1_Light_Pilgrim_e1</v>
      </c>
      <c r="N214" s="20">
        <f>INDEX(eDrop[Drop Hero Probability],MATCH($V214,eDrop[Base Rarity],0))</f>
        <v>20</v>
      </c>
      <c r="O214" s="7" t="str">
        <f>INDEX(EnemyFX[Enemy FX Asset ID],MATCH(Y214,EnemyFX[Affinity],0))</f>
        <v>FXBasicMonster-05-Light</v>
      </c>
      <c r="P214" s="7" t="s">
        <v>304</v>
      </c>
      <c r="R214" s="225" t="s">
        <v>257</v>
      </c>
      <c r="S214" s="7">
        <f>INDEX(EnemyFX[Quest Affinity ID],MATCH(Y214,EnemyFX[Affinity],0))</f>
        <v>4</v>
      </c>
      <c r="T214" s="138" t="s">
        <v>428</v>
      </c>
      <c r="U214" s="137">
        <v>1</v>
      </c>
      <c r="V214" s="20">
        <f t="shared" si="39"/>
        <v>1</v>
      </c>
      <c r="W214" s="20">
        <v>1</v>
      </c>
      <c r="X214" s="20">
        <f>INDEX(REFHero[Size],MATCH(Enemies!B214,REFHero[Hero ID],0))</f>
        <v>1</v>
      </c>
      <c r="Y214" s="20" t="str">
        <f t="shared" si="40"/>
        <v>Light</v>
      </c>
    </row>
    <row r="215" spans="1:25">
      <c r="A215" s="7" t="s">
        <v>677</v>
      </c>
      <c r="B215" s="7" t="s">
        <v>435</v>
      </c>
      <c r="C215" s="21"/>
      <c r="D215" s="20">
        <f>INDEX(eClass[Initial Turn],MATCH($R215,eClass[Class],0))</f>
        <v>3</v>
      </c>
      <c r="E215" s="20">
        <f>INDEX(eClass[ATKTurn],MATCH($R215,eClass[Class],0))</f>
        <v>4</v>
      </c>
      <c r="F215" s="20">
        <f>INDEX(eRarity[ATK Base],MATCH($U215,eRarity[Rarity Id],0))*$W215*INDEX(eClass[ATKTurn],MATCH($R215,eClass[Class],0))</f>
        <v>12</v>
      </c>
      <c r="G215" s="7">
        <f t="shared" si="35"/>
        <v>12</v>
      </c>
      <c r="H215" s="20">
        <v>5</v>
      </c>
      <c r="I215" s="7">
        <f t="shared" si="36"/>
        <v>5</v>
      </c>
      <c r="J215" s="7">
        <f>INDEX(eRarity[HP Base],MATCH($U215,eRarity[Rarity Id],0))*$W215*INDEX(eClass[HPTurn],MATCH($R215,eClass[Class],0))</f>
        <v>100</v>
      </c>
      <c r="K215" s="7">
        <f t="shared" si="37"/>
        <v>100</v>
      </c>
      <c r="L215" s="7">
        <f>INDEX(eRarity[Focus Priority],MATCH(U215,eRarity[Rarity Id],0))</f>
        <v>1</v>
      </c>
      <c r="M215" s="7" t="str">
        <f t="shared" si="38"/>
        <v>r1_Water_Mage_e1</v>
      </c>
      <c r="N215" s="20">
        <f>INDEX(eDrop[Drop Hero Probability],MATCH($V215,eDrop[Base Rarity],0))</f>
        <v>20</v>
      </c>
      <c r="O215" s="7" t="str">
        <f>INDEX(EnemyFX[Enemy FX Asset ID],MATCH(Y215,EnemyFX[Affinity],0))</f>
        <v>FXBasicMonster-02-Water</v>
      </c>
      <c r="P215" s="7" t="s">
        <v>304</v>
      </c>
      <c r="R215" s="225" t="s">
        <v>257</v>
      </c>
      <c r="S215" s="7">
        <f>INDEX(EnemyFX[Quest Affinity ID],MATCH(Y215,EnemyFX[Affinity],0))</f>
        <v>3</v>
      </c>
      <c r="T215" s="137" t="s">
        <v>427</v>
      </c>
      <c r="U215" s="137">
        <v>1</v>
      </c>
      <c r="V215" s="20">
        <f t="shared" si="39"/>
        <v>1</v>
      </c>
      <c r="W215" s="20">
        <v>1</v>
      </c>
      <c r="X215" s="20">
        <f>INDEX(REFHero[Size],MATCH(Enemies!B215,REFHero[Hero ID],0))</f>
        <v>1</v>
      </c>
      <c r="Y215" s="20" t="str">
        <f t="shared" si="40"/>
        <v>Water</v>
      </c>
    </row>
    <row r="216" spans="1:25">
      <c r="A216" s="20" t="str">
        <f t="shared" ref="A216:A244" si="41">CONCATENATE(R216,"_",B216)</f>
        <v>2T_r1_Fire_Knight_e1</v>
      </c>
      <c r="B216" s="21" t="s">
        <v>430</v>
      </c>
      <c r="C216"/>
      <c r="D216" s="20">
        <f>INDEX(eClass[Initial Turn],MATCH($R216,eClass[Class],0))</f>
        <v>2</v>
      </c>
      <c r="E216" s="20">
        <f>INDEX(eClass[ATKTurn],MATCH($R216,eClass[Class],0))</f>
        <v>2</v>
      </c>
      <c r="F216" s="20">
        <f>INDEX(eRarity[ATK Base],MATCH($U216,eRarity[Rarity Id],0))*$W216*INDEX(eClass[ATKTurn],MATCH($R216,eClass[Class],0))</f>
        <v>6</v>
      </c>
      <c r="G216" s="7">
        <f t="shared" si="35"/>
        <v>6</v>
      </c>
      <c r="H216" s="20">
        <v>5</v>
      </c>
      <c r="I216" s="7">
        <f t="shared" si="36"/>
        <v>5</v>
      </c>
      <c r="J216" s="7">
        <f>INDEX(eRarity[HP Base],MATCH($U216,eRarity[Rarity Id],0))*$W216*INDEX(eClass[HPTurn],MATCH($R216,eClass[Class],0))</f>
        <v>60</v>
      </c>
      <c r="K216" s="7">
        <f t="shared" si="37"/>
        <v>60</v>
      </c>
      <c r="L216" s="7">
        <f>INDEX(eRarity[Focus Priority],MATCH(U216,eRarity[Rarity Id],0))</f>
        <v>1</v>
      </c>
      <c r="M216" s="7" t="str">
        <f t="shared" si="38"/>
        <v>r1_Fire_Knight_e1</v>
      </c>
      <c r="N216" s="20">
        <f>INDEX(eDrop[Drop Hero Probability],MATCH($V216,eDrop[Base Rarity],0))</f>
        <v>20</v>
      </c>
      <c r="O216" s="7" t="str">
        <f>INDEX(EnemyFX[Enemy FX Asset ID],MATCH(Y216,EnemyFX[Affinity],0))</f>
        <v>FXBasicMonster-01-Fire</v>
      </c>
      <c r="P216" s="7" t="s">
        <v>304</v>
      </c>
      <c r="R216" s="225" t="s">
        <v>259</v>
      </c>
      <c r="S216" s="7">
        <f>INDEX(EnemyFX[Quest Affinity ID],MATCH(Y216,EnemyFX[Affinity],0))</f>
        <v>1</v>
      </c>
      <c r="T216" s="21" t="s">
        <v>424</v>
      </c>
      <c r="U216" s="20">
        <v>1</v>
      </c>
      <c r="V216" s="20">
        <f t="shared" si="39"/>
        <v>1</v>
      </c>
      <c r="W216" s="20">
        <v>1</v>
      </c>
      <c r="X216" s="20">
        <f>INDEX(REFHero[Size],MATCH(Enemies!B216,REFHero[Hero ID],0))</f>
        <v>2</v>
      </c>
      <c r="Y216" s="20" t="str">
        <f t="shared" si="40"/>
        <v>Fire</v>
      </c>
    </row>
    <row r="217" spans="1:25">
      <c r="A217" s="20" t="str">
        <f t="shared" si="41"/>
        <v>2T_r1_Earth_Bedouin_e1</v>
      </c>
      <c r="B217" s="21" t="s">
        <v>422</v>
      </c>
      <c r="C217" s="21"/>
      <c r="D217" s="20">
        <f>INDEX(eClass[Initial Turn],MATCH($R217,eClass[Class],0))</f>
        <v>2</v>
      </c>
      <c r="E217" s="20">
        <f>INDEX(eClass[ATKTurn],MATCH($R217,eClass[Class],0))</f>
        <v>2</v>
      </c>
      <c r="F217" s="20">
        <f>INDEX(eRarity[ATK Base],MATCH($U217,eRarity[Rarity Id],0))*$W217*INDEX(eClass[ATKTurn],MATCH($R217,eClass[Class],0))</f>
        <v>6</v>
      </c>
      <c r="G217" s="7">
        <f t="shared" si="35"/>
        <v>6</v>
      </c>
      <c r="H217" s="20">
        <v>5</v>
      </c>
      <c r="I217" s="7">
        <f t="shared" si="36"/>
        <v>5</v>
      </c>
      <c r="J217" s="7">
        <f>INDEX(eRarity[HP Base],MATCH($U217,eRarity[Rarity Id],0))*$W217*INDEX(eClass[HPTurn],MATCH($R217,eClass[Class],0))</f>
        <v>60</v>
      </c>
      <c r="K217" s="7">
        <f t="shared" si="37"/>
        <v>60</v>
      </c>
      <c r="L217" s="7">
        <f>INDEX(eRarity[Focus Priority],MATCH(U217,eRarity[Rarity Id],0))</f>
        <v>1</v>
      </c>
      <c r="M217" s="7" t="str">
        <f t="shared" si="38"/>
        <v>r1_Earth_Bedouin_e1</v>
      </c>
      <c r="N217" s="20">
        <f>INDEX(eDrop[Drop Hero Probability],MATCH($V217,eDrop[Base Rarity],0))</f>
        <v>20</v>
      </c>
      <c r="O217" s="7" t="str">
        <f>INDEX(EnemyFX[Enemy FX Asset ID],MATCH(Y217,EnemyFX[Affinity],0))</f>
        <v>FXBasicMonster-03-Earth</v>
      </c>
      <c r="P217" s="7" t="s">
        <v>304</v>
      </c>
      <c r="R217" s="225" t="s">
        <v>259</v>
      </c>
      <c r="S217" s="7">
        <f>INDEX(EnemyFX[Quest Affinity ID],MATCH(Y217,EnemyFX[Affinity],0))</f>
        <v>2</v>
      </c>
      <c r="T217" s="119" t="s">
        <v>428</v>
      </c>
      <c r="U217" s="20">
        <v>1</v>
      </c>
      <c r="V217" s="20">
        <f t="shared" si="39"/>
        <v>1</v>
      </c>
      <c r="W217" s="20">
        <v>1</v>
      </c>
      <c r="X217" s="20">
        <f>INDEX(REFHero[Size],MATCH(Enemies!B217,REFHero[Hero ID],0))</f>
        <v>1</v>
      </c>
      <c r="Y217" s="20" t="str">
        <f t="shared" si="40"/>
        <v>Earth</v>
      </c>
    </row>
    <row r="218" spans="1:25">
      <c r="A218" s="20" t="str">
        <f t="shared" si="41"/>
        <v>2T_r1_Water_Reaver_e1</v>
      </c>
      <c r="B218" s="21" t="s">
        <v>436</v>
      </c>
      <c r="C218"/>
      <c r="D218" s="20">
        <f>INDEX(eClass[Initial Turn],MATCH($R218,eClass[Class],0))</f>
        <v>2</v>
      </c>
      <c r="E218" s="20">
        <f>INDEX(eClass[ATKTurn],MATCH($R218,eClass[Class],0))</f>
        <v>2</v>
      </c>
      <c r="F218" s="20">
        <f>INDEX(eRarity[ATK Base],MATCH($U218,eRarity[Rarity Id],0))*$W218*INDEX(eClass[ATKTurn],MATCH($R218,eClass[Class],0))</f>
        <v>6</v>
      </c>
      <c r="G218" s="7">
        <f t="shared" si="35"/>
        <v>6</v>
      </c>
      <c r="H218" s="20">
        <v>5</v>
      </c>
      <c r="I218" s="7">
        <f t="shared" si="36"/>
        <v>5</v>
      </c>
      <c r="J218" s="7">
        <f>INDEX(eRarity[HP Base],MATCH($U218,eRarity[Rarity Id],0))*$W218*INDEX(eClass[HPTurn],MATCH($R218,eClass[Class],0))</f>
        <v>60</v>
      </c>
      <c r="K218" s="7">
        <f t="shared" si="37"/>
        <v>60</v>
      </c>
      <c r="L218" s="7">
        <f>INDEX(eRarity[Focus Priority],MATCH(U218,eRarity[Rarity Id],0))</f>
        <v>1</v>
      </c>
      <c r="M218" s="7" t="str">
        <f t="shared" si="38"/>
        <v>r1_Water_Reaver_e1</v>
      </c>
      <c r="N218" s="20">
        <f>INDEX(eDrop[Drop Hero Probability],MATCH($V218,eDrop[Base Rarity],0))</f>
        <v>20</v>
      </c>
      <c r="O218" s="7" t="str">
        <f>INDEX(EnemyFX[Enemy FX Asset ID],MATCH(Y218,EnemyFX[Affinity],0))</f>
        <v>FXBasicMonster-02-Water</v>
      </c>
      <c r="P218" s="7" t="s">
        <v>304</v>
      </c>
      <c r="R218" s="225" t="s">
        <v>259</v>
      </c>
      <c r="S218" s="7">
        <f>INDEX(EnemyFX[Quest Affinity ID],MATCH(Y218,EnemyFX[Affinity],0))</f>
        <v>3</v>
      </c>
      <c r="T218" s="21" t="s">
        <v>424</v>
      </c>
      <c r="U218" s="20">
        <v>1</v>
      </c>
      <c r="V218" s="20">
        <f t="shared" si="39"/>
        <v>1</v>
      </c>
      <c r="W218" s="20">
        <v>1</v>
      </c>
      <c r="X218" s="20">
        <f>INDEX(REFHero[Size],MATCH(Enemies!B218,REFHero[Hero ID],0))</f>
        <v>1</v>
      </c>
      <c r="Y218" s="20" t="str">
        <f t="shared" si="40"/>
        <v>Water</v>
      </c>
    </row>
    <row r="219" spans="1:25">
      <c r="A219" s="20" t="str">
        <f t="shared" si="41"/>
        <v>2T_r1_Light_Valkyrie_e1</v>
      </c>
      <c r="B219" s="21" t="s">
        <v>434</v>
      </c>
      <c r="C219" s="21"/>
      <c r="D219" s="20">
        <f>INDEX(eClass[Initial Turn],MATCH($R219,eClass[Class],0))</f>
        <v>2</v>
      </c>
      <c r="E219" s="20">
        <f>INDEX(eClass[ATKTurn],MATCH($R219,eClass[Class],0))</f>
        <v>2</v>
      </c>
      <c r="F219" s="20">
        <f>INDEX(eRarity[ATK Base],MATCH($U219,eRarity[Rarity Id],0))*$W219*INDEX(eClass[ATKTurn],MATCH($R219,eClass[Class],0))</f>
        <v>6</v>
      </c>
      <c r="G219" s="7">
        <f t="shared" si="35"/>
        <v>6</v>
      </c>
      <c r="H219" s="20">
        <v>5</v>
      </c>
      <c r="I219" s="7">
        <f t="shared" si="36"/>
        <v>5</v>
      </c>
      <c r="J219" s="7">
        <f>INDEX(eRarity[HP Base],MATCH($U219,eRarity[Rarity Id],0))*$W219*INDEX(eClass[HPTurn],MATCH($R219,eClass[Class],0))</f>
        <v>60</v>
      </c>
      <c r="K219" s="7">
        <f t="shared" si="37"/>
        <v>60</v>
      </c>
      <c r="L219" s="7">
        <f>INDEX(eRarity[Focus Priority],MATCH(U219,eRarity[Rarity Id],0))</f>
        <v>1</v>
      </c>
      <c r="M219" s="7" t="str">
        <f t="shared" si="38"/>
        <v>r1_Light_Valkyrie_e1</v>
      </c>
      <c r="N219" s="20">
        <f>INDEX(eDrop[Drop Hero Probability],MATCH($V219,eDrop[Base Rarity],0))</f>
        <v>20</v>
      </c>
      <c r="O219" s="7" t="str">
        <f>INDEX(EnemyFX[Enemy FX Asset ID],MATCH(Y219,EnemyFX[Affinity],0))</f>
        <v>FXBasicMonster-05-Light</v>
      </c>
      <c r="P219" s="7" t="s">
        <v>304</v>
      </c>
      <c r="R219" s="225" t="s">
        <v>259</v>
      </c>
      <c r="S219" s="7">
        <f>INDEX(EnemyFX[Quest Affinity ID],MATCH(Y219,EnemyFX[Affinity],0))</f>
        <v>4</v>
      </c>
      <c r="T219" s="21" t="s">
        <v>424</v>
      </c>
      <c r="U219" s="20">
        <v>1</v>
      </c>
      <c r="V219" s="20">
        <f t="shared" si="39"/>
        <v>1</v>
      </c>
      <c r="W219" s="20">
        <v>1</v>
      </c>
      <c r="X219" s="20">
        <f>INDEX(REFHero[Size],MATCH(Enemies!B219,REFHero[Hero ID],0))</f>
        <v>1</v>
      </c>
      <c r="Y219" s="20" t="str">
        <f t="shared" si="40"/>
        <v>Light</v>
      </c>
    </row>
    <row r="220" spans="1:25">
      <c r="A220" s="20" t="str">
        <f t="shared" si="41"/>
        <v>2T_r1_Dark_Blade_e1</v>
      </c>
      <c r="B220" s="21" t="s">
        <v>210</v>
      </c>
      <c r="C220"/>
      <c r="D220" s="20">
        <f>INDEX(eClass[Initial Turn],MATCH($R220,eClass[Class],0))</f>
        <v>2</v>
      </c>
      <c r="E220" s="20">
        <f>INDEX(eClass[ATKTurn],MATCH($R220,eClass[Class],0))</f>
        <v>2</v>
      </c>
      <c r="F220" s="20">
        <f>INDEX(eRarity[ATK Base],MATCH($U220,eRarity[Rarity Id],0))*$W220*INDEX(eClass[ATKTurn],MATCH($R220,eClass[Class],0))</f>
        <v>6</v>
      </c>
      <c r="G220" s="7">
        <f t="shared" si="35"/>
        <v>6</v>
      </c>
      <c r="H220" s="20">
        <v>5</v>
      </c>
      <c r="I220" s="7">
        <f t="shared" si="36"/>
        <v>5</v>
      </c>
      <c r="J220" s="7">
        <f>INDEX(eRarity[HP Base],MATCH($U220,eRarity[Rarity Id],0))*$W220*INDEX(eClass[HPTurn],MATCH($R220,eClass[Class],0))</f>
        <v>60</v>
      </c>
      <c r="K220" s="7">
        <f t="shared" si="37"/>
        <v>60</v>
      </c>
      <c r="L220" s="7">
        <f>INDEX(eRarity[Focus Priority],MATCH(U220,eRarity[Rarity Id],0))</f>
        <v>1</v>
      </c>
      <c r="M220" s="7" t="str">
        <f t="shared" si="38"/>
        <v>r1_Dark_Blade_e1</v>
      </c>
      <c r="N220" s="20">
        <f>INDEX(eDrop[Drop Hero Probability],MATCH($V220,eDrop[Base Rarity],0))</f>
        <v>20</v>
      </c>
      <c r="O220" s="7" t="str">
        <f>INDEX(EnemyFX[Enemy FX Asset ID],MATCH(Y220,EnemyFX[Affinity],0))</f>
        <v>FXBasicMonster-04-Dark</v>
      </c>
      <c r="P220" s="7" t="s">
        <v>304</v>
      </c>
      <c r="R220" s="225" t="s">
        <v>259</v>
      </c>
      <c r="S220" s="7">
        <f>INDEX(EnemyFX[Quest Affinity ID],MATCH(Y220,EnemyFX[Affinity],0))</f>
        <v>5</v>
      </c>
      <c r="T220" s="21" t="s">
        <v>424</v>
      </c>
      <c r="U220" s="20">
        <v>1</v>
      </c>
      <c r="V220" s="20">
        <f t="shared" si="39"/>
        <v>1</v>
      </c>
      <c r="W220" s="20">
        <v>1</v>
      </c>
      <c r="X220" s="20">
        <f>INDEX(REFHero[Size],MATCH(Enemies!B220,REFHero[Hero ID],0))</f>
        <v>1</v>
      </c>
      <c r="Y220" s="20" t="str">
        <f t="shared" si="40"/>
        <v>Dark</v>
      </c>
    </row>
    <row r="221" spans="1:25">
      <c r="A221" s="20" t="str">
        <f t="shared" si="41"/>
        <v>3T_r2_Fire_EmberMage_e1</v>
      </c>
      <c r="B221" s="21" t="s">
        <v>509</v>
      </c>
      <c r="C221" s="21"/>
      <c r="D221" s="20">
        <f>INDEX(eClass[Initial Turn],MATCH($R221,eClass[Class],0))</f>
        <v>2</v>
      </c>
      <c r="E221" s="20">
        <f>INDEX(eClass[ATKTurn],MATCH($R221,eClass[Class],0))</f>
        <v>3</v>
      </c>
      <c r="F221" s="20">
        <f>INDEX(eRarity[ATK Base],MATCH($U221,eRarity[Rarity Id],0))*$W221*INDEX(eClass[ATKTurn],MATCH($R221,eClass[Class],0))</f>
        <v>9</v>
      </c>
      <c r="G221" s="7">
        <f t="shared" si="35"/>
        <v>9</v>
      </c>
      <c r="H221" s="20">
        <v>5</v>
      </c>
      <c r="I221" s="7">
        <f t="shared" si="36"/>
        <v>5</v>
      </c>
      <c r="J221" s="7">
        <f>INDEX(eRarity[HP Base],MATCH($U221,eRarity[Rarity Id],0))*$W221*INDEX(eClass[HPTurn],MATCH($R221,eClass[Class],0))</f>
        <v>80</v>
      </c>
      <c r="K221" s="7">
        <f t="shared" si="37"/>
        <v>80</v>
      </c>
      <c r="L221" s="7">
        <f>INDEX(eRarity[Focus Priority],MATCH(U221,eRarity[Rarity Id],0))</f>
        <v>2</v>
      </c>
      <c r="M221" s="7" t="str">
        <f t="shared" si="38"/>
        <v>r2_Fire_EmberMage_e1</v>
      </c>
      <c r="N221" s="20">
        <f>INDEX(eDrop[Drop Hero Probability],MATCH($V221,eDrop[Base Rarity],0))</f>
        <v>10</v>
      </c>
      <c r="O221" s="7" t="str">
        <f>INDEX(EnemyFX[Enemy FX Asset ID],MATCH(Y221,EnemyFX[Affinity],0))</f>
        <v>FXBasicMonster-01-Fire</v>
      </c>
      <c r="P221" s="7" t="s">
        <v>304</v>
      </c>
      <c r="R221" s="225" t="s">
        <v>260</v>
      </c>
      <c r="S221" s="7">
        <f>INDEX(EnemyFX[Quest Affinity ID],MATCH(Y221,EnemyFX[Affinity],0))</f>
        <v>1</v>
      </c>
      <c r="T221" s="121" t="s">
        <v>492</v>
      </c>
      <c r="U221" s="20">
        <v>2</v>
      </c>
      <c r="V221" s="20">
        <f t="shared" si="39"/>
        <v>2</v>
      </c>
      <c r="W221" s="20">
        <v>1</v>
      </c>
      <c r="X221" s="20">
        <f>INDEX(REFHero[Size],MATCH(Enemies!B221,REFHero[Hero ID],0))</f>
        <v>1</v>
      </c>
      <c r="Y221" s="20" t="str">
        <f t="shared" si="40"/>
        <v>Fire</v>
      </c>
    </row>
    <row r="222" spans="1:25">
      <c r="A222" s="20" t="str">
        <f t="shared" si="41"/>
        <v>3T_r2_Earth_Songstress_e1</v>
      </c>
      <c r="B222" s="21" t="s">
        <v>510</v>
      </c>
      <c r="C222"/>
      <c r="D222" s="20">
        <f>INDEX(eClass[Initial Turn],MATCH($R222,eClass[Class],0))</f>
        <v>2</v>
      </c>
      <c r="E222" s="20">
        <f>INDEX(eClass[ATKTurn],MATCH($R222,eClass[Class],0))</f>
        <v>3</v>
      </c>
      <c r="F222" s="20">
        <f>INDEX(eRarity[ATK Base],MATCH($U222,eRarity[Rarity Id],0))*$W222*INDEX(eClass[ATKTurn],MATCH($R222,eClass[Class],0))</f>
        <v>9</v>
      </c>
      <c r="G222" s="7">
        <f t="shared" si="35"/>
        <v>9</v>
      </c>
      <c r="H222" s="20">
        <v>5</v>
      </c>
      <c r="I222" s="7">
        <f t="shared" si="36"/>
        <v>5</v>
      </c>
      <c r="J222" s="7">
        <f>INDEX(eRarity[HP Base],MATCH($U222,eRarity[Rarity Id],0))*$W222*INDEX(eClass[HPTurn],MATCH($R222,eClass[Class],0))</f>
        <v>80</v>
      </c>
      <c r="K222" s="7">
        <f t="shared" si="37"/>
        <v>80</v>
      </c>
      <c r="L222" s="7">
        <f>INDEX(eRarity[Focus Priority],MATCH(U222,eRarity[Rarity Id],0))</f>
        <v>2</v>
      </c>
      <c r="M222" s="7" t="str">
        <f t="shared" si="38"/>
        <v>r2_Earth_Songstress_e1</v>
      </c>
      <c r="N222" s="20">
        <f>INDEX(eDrop[Drop Hero Probability],MATCH($V222,eDrop[Base Rarity],0))</f>
        <v>10</v>
      </c>
      <c r="O222" s="7" t="str">
        <f>INDEX(EnemyFX[Enemy FX Asset ID],MATCH(Y222,EnemyFX[Affinity],0))</f>
        <v>FXBasicMonster-03-Earth</v>
      </c>
      <c r="P222" s="7" t="s">
        <v>304</v>
      </c>
      <c r="R222" s="225" t="s">
        <v>260</v>
      </c>
      <c r="S222" s="7">
        <f>INDEX(EnemyFX[Quest Affinity ID],MATCH(Y222,EnemyFX[Affinity],0))</f>
        <v>2</v>
      </c>
      <c r="T222" s="122" t="s">
        <v>492</v>
      </c>
      <c r="U222" s="20">
        <v>2</v>
      </c>
      <c r="V222" s="20">
        <f t="shared" si="39"/>
        <v>2</v>
      </c>
      <c r="W222" s="20">
        <v>1</v>
      </c>
      <c r="X222" s="20">
        <f>INDEX(REFHero[Size],MATCH(Enemies!B222,REFHero[Hero ID],0))</f>
        <v>1</v>
      </c>
      <c r="Y222" s="20" t="str">
        <f t="shared" si="40"/>
        <v>Earth</v>
      </c>
    </row>
    <row r="223" spans="1:25">
      <c r="A223" s="20" t="str">
        <f t="shared" si="41"/>
        <v>3T_r2_Water_Wizard_e1</v>
      </c>
      <c r="B223" s="21" t="s">
        <v>511</v>
      </c>
      <c r="C223" s="21"/>
      <c r="D223" s="20">
        <f>INDEX(eClass[Initial Turn],MATCH($R223,eClass[Class],0))</f>
        <v>2</v>
      </c>
      <c r="E223" s="20">
        <f>INDEX(eClass[ATKTurn],MATCH($R223,eClass[Class],0))</f>
        <v>3</v>
      </c>
      <c r="F223" s="20">
        <f>INDEX(eRarity[ATK Base],MATCH($U223,eRarity[Rarity Id],0))*$W223*INDEX(eClass[ATKTurn],MATCH($R223,eClass[Class],0))</f>
        <v>9</v>
      </c>
      <c r="G223" s="7">
        <f t="shared" si="35"/>
        <v>9</v>
      </c>
      <c r="H223" s="20">
        <v>5</v>
      </c>
      <c r="I223" s="7">
        <f t="shared" si="36"/>
        <v>5</v>
      </c>
      <c r="J223" s="7">
        <f>INDEX(eRarity[HP Base],MATCH($U223,eRarity[Rarity Id],0))*$W223*INDEX(eClass[HPTurn],MATCH($R223,eClass[Class],0))</f>
        <v>80</v>
      </c>
      <c r="K223" s="7">
        <f t="shared" si="37"/>
        <v>80</v>
      </c>
      <c r="L223" s="7">
        <f>INDEX(eRarity[Focus Priority],MATCH(U223,eRarity[Rarity Id],0))</f>
        <v>2</v>
      </c>
      <c r="M223" s="7" t="str">
        <f t="shared" si="38"/>
        <v>r2_Water_Wizard_e1</v>
      </c>
      <c r="N223" s="20">
        <f>INDEX(eDrop[Drop Hero Probability],MATCH($V223,eDrop[Base Rarity],0))</f>
        <v>10</v>
      </c>
      <c r="O223" s="7" t="str">
        <f>INDEX(EnemyFX[Enemy FX Asset ID],MATCH(Y223,EnemyFX[Affinity],0))</f>
        <v>FXBasicMonster-02-Water</v>
      </c>
      <c r="P223" s="7" t="s">
        <v>304</v>
      </c>
      <c r="R223" s="225" t="s">
        <v>260</v>
      </c>
      <c r="S223" s="7">
        <f>INDEX(EnemyFX[Quest Affinity ID],MATCH(Y223,EnemyFX[Affinity],0))</f>
        <v>3</v>
      </c>
      <c r="T223" s="21" t="s">
        <v>492</v>
      </c>
      <c r="U223" s="20">
        <v>2</v>
      </c>
      <c r="V223" s="20">
        <f t="shared" si="39"/>
        <v>2</v>
      </c>
      <c r="W223" s="20">
        <v>1</v>
      </c>
      <c r="X223" s="20">
        <f>INDEX(REFHero[Size],MATCH(Enemies!B223,REFHero[Hero ID],0))</f>
        <v>2</v>
      </c>
      <c r="Y223" s="20" t="str">
        <f t="shared" si="40"/>
        <v>Water</v>
      </c>
    </row>
    <row r="224" spans="1:25">
      <c r="A224" s="20" t="str">
        <f t="shared" si="41"/>
        <v>3T_r2_Light_Zealot_e1</v>
      </c>
      <c r="B224" s="21" t="s">
        <v>512</v>
      </c>
      <c r="C224"/>
      <c r="D224" s="20">
        <f>INDEX(eClass[Initial Turn],MATCH($R224,eClass[Class],0))</f>
        <v>2</v>
      </c>
      <c r="E224" s="20">
        <f>INDEX(eClass[ATKTurn],MATCH($R224,eClass[Class],0))</f>
        <v>3</v>
      </c>
      <c r="F224" s="20">
        <f>INDEX(eRarity[ATK Base],MATCH($U224,eRarity[Rarity Id],0))*$W224*INDEX(eClass[ATKTurn],MATCH($R224,eClass[Class],0))</f>
        <v>9</v>
      </c>
      <c r="G224" s="7">
        <f t="shared" si="35"/>
        <v>9</v>
      </c>
      <c r="H224" s="20">
        <v>5</v>
      </c>
      <c r="I224" s="7">
        <f t="shared" si="36"/>
        <v>5</v>
      </c>
      <c r="J224" s="7">
        <f>INDEX(eRarity[HP Base],MATCH($U224,eRarity[Rarity Id],0))*$W224*INDEX(eClass[HPTurn],MATCH($R224,eClass[Class],0))</f>
        <v>80</v>
      </c>
      <c r="K224" s="7">
        <f t="shared" si="37"/>
        <v>80</v>
      </c>
      <c r="L224" s="7">
        <f>INDEX(eRarity[Focus Priority],MATCH(U224,eRarity[Rarity Id],0))</f>
        <v>2</v>
      </c>
      <c r="M224" s="7" t="str">
        <f t="shared" si="38"/>
        <v>r2_Light_Zealot_e1</v>
      </c>
      <c r="N224" s="20">
        <f>INDEX(eDrop[Drop Hero Probability],MATCH($V224,eDrop[Base Rarity],0))</f>
        <v>10</v>
      </c>
      <c r="O224" s="7" t="str">
        <f>INDEX(EnemyFX[Enemy FX Asset ID],MATCH(Y224,EnemyFX[Affinity],0))</f>
        <v>FXBasicMonster-05-Light</v>
      </c>
      <c r="P224" s="7" t="s">
        <v>304</v>
      </c>
      <c r="R224" s="225" t="s">
        <v>260</v>
      </c>
      <c r="S224" s="7">
        <f>INDEX(EnemyFX[Quest Affinity ID],MATCH(Y224,EnemyFX[Affinity],0))</f>
        <v>4</v>
      </c>
      <c r="T224" s="21" t="s">
        <v>492</v>
      </c>
      <c r="U224" s="20">
        <v>2</v>
      </c>
      <c r="V224" s="20">
        <f t="shared" si="39"/>
        <v>2</v>
      </c>
      <c r="W224" s="20">
        <v>1</v>
      </c>
      <c r="X224" s="20">
        <f>INDEX(REFHero[Size],MATCH(Enemies!B224,REFHero[Hero ID],0))</f>
        <v>1</v>
      </c>
      <c r="Y224" s="20" t="str">
        <f t="shared" si="40"/>
        <v>Light</v>
      </c>
    </row>
    <row r="225" spans="1:25">
      <c r="A225" s="20" t="str">
        <f t="shared" si="41"/>
        <v>3T_r2_Dark_Maiden_e1</v>
      </c>
      <c r="B225" s="21" t="s">
        <v>513</v>
      </c>
      <c r="C225" s="21"/>
      <c r="D225" s="20">
        <f>INDEX(eClass[Initial Turn],MATCH($R225,eClass[Class],0))</f>
        <v>2</v>
      </c>
      <c r="E225" s="20">
        <f>INDEX(eClass[ATKTurn],MATCH($R225,eClass[Class],0))</f>
        <v>3</v>
      </c>
      <c r="F225" s="20">
        <f>INDEX(eRarity[ATK Base],MATCH($U225,eRarity[Rarity Id],0))*$W225*INDEX(eClass[ATKTurn],MATCH($R225,eClass[Class],0))</f>
        <v>9</v>
      </c>
      <c r="G225" s="7">
        <f t="shared" si="35"/>
        <v>9</v>
      </c>
      <c r="H225" s="20">
        <v>5</v>
      </c>
      <c r="I225" s="7">
        <f t="shared" si="36"/>
        <v>5</v>
      </c>
      <c r="J225" s="7">
        <f>INDEX(eRarity[HP Base],MATCH($U225,eRarity[Rarity Id],0))*$W225*INDEX(eClass[HPTurn],MATCH($R225,eClass[Class],0))</f>
        <v>80</v>
      </c>
      <c r="K225" s="7">
        <f t="shared" si="37"/>
        <v>80</v>
      </c>
      <c r="L225" s="7">
        <f>INDEX(eRarity[Focus Priority],MATCH(U225,eRarity[Rarity Id],0))</f>
        <v>2</v>
      </c>
      <c r="M225" s="7" t="str">
        <f t="shared" si="38"/>
        <v>r2_Dark_Maiden_e1</v>
      </c>
      <c r="N225" s="20">
        <f>INDEX(eDrop[Drop Hero Probability],MATCH($V225,eDrop[Base Rarity],0))</f>
        <v>10</v>
      </c>
      <c r="O225" s="7" t="str">
        <f>INDEX(EnemyFX[Enemy FX Asset ID],MATCH(Y225,EnemyFX[Affinity],0))</f>
        <v>FXBasicMonster-04-Dark</v>
      </c>
      <c r="P225" s="7" t="s">
        <v>304</v>
      </c>
      <c r="R225" s="225" t="s">
        <v>260</v>
      </c>
      <c r="S225" s="7">
        <f>INDEX(EnemyFX[Quest Affinity ID],MATCH(Y225,EnemyFX[Affinity],0))</f>
        <v>5</v>
      </c>
      <c r="T225" s="21" t="s">
        <v>492</v>
      </c>
      <c r="U225" s="20">
        <v>2</v>
      </c>
      <c r="V225" s="20">
        <f t="shared" si="39"/>
        <v>2</v>
      </c>
      <c r="W225" s="20">
        <v>1</v>
      </c>
      <c r="X225" s="20">
        <f>INDEX(REFHero[Size],MATCH(Enemies!B225,REFHero[Hero ID],0))</f>
        <v>1</v>
      </c>
      <c r="Y225" s="20" t="str">
        <f t="shared" si="40"/>
        <v>Dark</v>
      </c>
    </row>
    <row r="226" spans="1:25">
      <c r="A226" s="20" t="str">
        <f t="shared" si="41"/>
        <v>4T_r2_Fire_Specter_e1</v>
      </c>
      <c r="B226" s="21" t="s">
        <v>489</v>
      </c>
      <c r="C226"/>
      <c r="D226" s="20">
        <f>INDEX(eClass[Initial Turn],MATCH($R226,eClass[Class],0))</f>
        <v>3</v>
      </c>
      <c r="E226" s="20">
        <f>INDEX(eClass[ATKTurn],MATCH($R226,eClass[Class],0))</f>
        <v>4</v>
      </c>
      <c r="F226" s="20">
        <f>INDEX(eRarity[ATK Base],MATCH($U226,eRarity[Rarity Id],0))*$W226*INDEX(eClass[ATKTurn],MATCH($R226,eClass[Class],0))</f>
        <v>12</v>
      </c>
      <c r="G226" s="7">
        <f t="shared" si="35"/>
        <v>12</v>
      </c>
      <c r="H226" s="20">
        <v>5</v>
      </c>
      <c r="I226" s="7">
        <f t="shared" si="36"/>
        <v>5</v>
      </c>
      <c r="J226" s="7">
        <f>INDEX(eRarity[HP Base],MATCH($U226,eRarity[Rarity Id],0))*$W226*INDEX(eClass[HPTurn],MATCH($R226,eClass[Class],0))</f>
        <v>100</v>
      </c>
      <c r="K226" s="7">
        <f t="shared" si="37"/>
        <v>100</v>
      </c>
      <c r="L226" s="7">
        <f>INDEX(eRarity[Focus Priority],MATCH(U226,eRarity[Rarity Id],0))</f>
        <v>2</v>
      </c>
      <c r="M226" s="7" t="str">
        <f t="shared" si="38"/>
        <v>r2_Fire_Specter_e1</v>
      </c>
      <c r="N226" s="20">
        <f>INDEX(eDrop[Drop Hero Probability],MATCH($V226,eDrop[Base Rarity],0))</f>
        <v>10</v>
      </c>
      <c r="O226" s="7" t="str">
        <f>INDEX(EnemyFX[Enemy FX Asset ID],MATCH(Y226,EnemyFX[Affinity],0))</f>
        <v>FXBasicMonster-01-Fire</v>
      </c>
      <c r="P226" s="7" t="s">
        <v>304</v>
      </c>
      <c r="R226" s="225" t="s">
        <v>257</v>
      </c>
      <c r="S226" s="7">
        <f>INDEX(EnemyFX[Quest Affinity ID],MATCH(Y226,EnemyFX[Affinity],0))</f>
        <v>1</v>
      </c>
      <c r="T226" s="122" t="s">
        <v>441</v>
      </c>
      <c r="U226" s="20">
        <v>2</v>
      </c>
      <c r="V226" s="20">
        <f t="shared" si="39"/>
        <v>2</v>
      </c>
      <c r="W226" s="20">
        <v>1</v>
      </c>
      <c r="X226" s="20">
        <f>INDEX(REFHero[Size],MATCH(Enemies!B226,REFHero[Hero ID],0))</f>
        <v>1</v>
      </c>
      <c r="Y226" s="20" t="str">
        <f t="shared" si="40"/>
        <v>Fire</v>
      </c>
    </row>
    <row r="227" spans="1:25">
      <c r="A227" s="20" t="str">
        <f t="shared" si="41"/>
        <v>4T_r2_Earth_Specter_e1</v>
      </c>
      <c r="B227" s="21" t="s">
        <v>514</v>
      </c>
      <c r="C227" s="21"/>
      <c r="D227" s="20">
        <f>INDEX(eClass[Initial Turn],MATCH($R227,eClass[Class],0))</f>
        <v>3</v>
      </c>
      <c r="E227" s="20">
        <f>INDEX(eClass[ATKTurn],MATCH($R227,eClass[Class],0))</f>
        <v>4</v>
      </c>
      <c r="F227" s="20">
        <f>INDEX(eRarity[ATK Base],MATCH($U227,eRarity[Rarity Id],0))*$W227*INDEX(eClass[ATKTurn],MATCH($R227,eClass[Class],0))</f>
        <v>12</v>
      </c>
      <c r="G227" s="7">
        <f t="shared" si="35"/>
        <v>12</v>
      </c>
      <c r="H227" s="20">
        <v>5</v>
      </c>
      <c r="I227" s="7">
        <f t="shared" si="36"/>
        <v>5</v>
      </c>
      <c r="J227" s="7">
        <f>INDEX(eRarity[HP Base],MATCH($U227,eRarity[Rarity Id],0))*$W227*INDEX(eClass[HPTurn],MATCH($R227,eClass[Class],0))</f>
        <v>100</v>
      </c>
      <c r="K227" s="7">
        <f t="shared" si="37"/>
        <v>100</v>
      </c>
      <c r="L227" s="7">
        <f>INDEX(eRarity[Focus Priority],MATCH(U227,eRarity[Rarity Id],0))</f>
        <v>2</v>
      </c>
      <c r="M227" s="7" t="str">
        <f t="shared" si="38"/>
        <v>r2_Earth_Specter_e1</v>
      </c>
      <c r="N227" s="20">
        <f>INDEX(eDrop[Drop Hero Probability],MATCH($V227,eDrop[Base Rarity],0))</f>
        <v>10</v>
      </c>
      <c r="O227" s="7" t="str">
        <f>INDEX(EnemyFX[Enemy FX Asset ID],MATCH(Y227,EnemyFX[Affinity],0))</f>
        <v>FXBasicMonster-03-Earth</v>
      </c>
      <c r="P227" s="7" t="s">
        <v>304</v>
      </c>
      <c r="R227" s="225" t="s">
        <v>257</v>
      </c>
      <c r="S227" s="7">
        <f>INDEX(EnemyFX[Quest Affinity ID],MATCH(Y227,EnemyFX[Affinity],0))</f>
        <v>2</v>
      </c>
      <c r="T227" s="21" t="s">
        <v>441</v>
      </c>
      <c r="U227" s="20">
        <v>2</v>
      </c>
      <c r="V227" s="20">
        <f t="shared" si="39"/>
        <v>2</v>
      </c>
      <c r="W227" s="20">
        <v>1</v>
      </c>
      <c r="X227" s="20">
        <f>INDEX(REFHero[Size],MATCH(Enemies!B227,REFHero[Hero ID],0))</f>
        <v>1</v>
      </c>
      <c r="Y227" s="20" t="str">
        <f t="shared" si="40"/>
        <v>Earth</v>
      </c>
    </row>
    <row r="228" spans="1:25">
      <c r="A228" s="20" t="str">
        <f t="shared" si="41"/>
        <v>4T_r2_Water_Brawler_e1</v>
      </c>
      <c r="B228" s="21" t="s">
        <v>515</v>
      </c>
      <c r="C228"/>
      <c r="D228" s="20">
        <f>INDEX(eClass[Initial Turn],MATCH($R228,eClass[Class],0))</f>
        <v>3</v>
      </c>
      <c r="E228" s="20">
        <f>INDEX(eClass[ATKTurn],MATCH($R228,eClass[Class],0))</f>
        <v>4</v>
      </c>
      <c r="F228" s="20">
        <f>INDEX(eRarity[ATK Base],MATCH($U228,eRarity[Rarity Id],0))*$W228*INDEX(eClass[ATKTurn],MATCH($R228,eClass[Class],0))</f>
        <v>12</v>
      </c>
      <c r="G228" s="7">
        <f t="shared" si="35"/>
        <v>12</v>
      </c>
      <c r="H228" s="20">
        <v>5</v>
      </c>
      <c r="I228" s="7">
        <f t="shared" si="36"/>
        <v>5</v>
      </c>
      <c r="J228" s="7">
        <f>INDEX(eRarity[HP Base],MATCH($U228,eRarity[Rarity Id],0))*$W228*INDEX(eClass[HPTurn],MATCH($R228,eClass[Class],0))</f>
        <v>100</v>
      </c>
      <c r="K228" s="7">
        <f t="shared" si="37"/>
        <v>100</v>
      </c>
      <c r="L228" s="7">
        <f>INDEX(eRarity[Focus Priority],MATCH(U228,eRarity[Rarity Id],0))</f>
        <v>2</v>
      </c>
      <c r="M228" s="7" t="str">
        <f t="shared" si="38"/>
        <v>r2_Water_Brawler_e1</v>
      </c>
      <c r="N228" s="20">
        <f>INDEX(eDrop[Drop Hero Probability],MATCH($V228,eDrop[Base Rarity],0))</f>
        <v>10</v>
      </c>
      <c r="O228" s="7" t="str">
        <f>INDEX(EnemyFX[Enemy FX Asset ID],MATCH(Y228,EnemyFX[Affinity],0))</f>
        <v>FXBasicMonster-02-Water</v>
      </c>
      <c r="P228" s="7" t="s">
        <v>304</v>
      </c>
      <c r="R228" s="225" t="s">
        <v>257</v>
      </c>
      <c r="S228" s="7">
        <f>INDEX(EnemyFX[Quest Affinity ID],MATCH(Y228,EnemyFX[Affinity],0))</f>
        <v>3</v>
      </c>
      <c r="T228" s="119" t="s">
        <v>442</v>
      </c>
      <c r="U228" s="20">
        <v>2</v>
      </c>
      <c r="V228" s="20">
        <f t="shared" si="39"/>
        <v>2</v>
      </c>
      <c r="W228" s="20">
        <v>1</v>
      </c>
      <c r="X228" s="20">
        <f>INDEX(REFHero[Size],MATCH(Enemies!B228,REFHero[Hero ID],0))</f>
        <v>1</v>
      </c>
      <c r="Y228" s="20" t="str">
        <f t="shared" si="40"/>
        <v>Water</v>
      </c>
    </row>
    <row r="229" spans="1:25">
      <c r="A229" s="20" t="str">
        <f t="shared" si="41"/>
        <v>4T_r2_Light_Archaeologist_e1</v>
      </c>
      <c r="B229" s="21" t="s">
        <v>516</v>
      </c>
      <c r="C229" s="21"/>
      <c r="D229" s="20">
        <f>INDEX(eClass[Initial Turn],MATCH($R229,eClass[Class],0))</f>
        <v>3</v>
      </c>
      <c r="E229" s="20">
        <f>INDEX(eClass[ATKTurn],MATCH($R229,eClass[Class],0))</f>
        <v>4</v>
      </c>
      <c r="F229" s="20">
        <f>INDEX(eRarity[ATK Base],MATCH($U229,eRarity[Rarity Id],0))*$W229*INDEX(eClass[ATKTurn],MATCH($R229,eClass[Class],0))</f>
        <v>12</v>
      </c>
      <c r="G229" s="7">
        <f t="shared" si="35"/>
        <v>12</v>
      </c>
      <c r="H229" s="20">
        <v>5</v>
      </c>
      <c r="I229" s="7">
        <f t="shared" si="36"/>
        <v>5</v>
      </c>
      <c r="J229" s="7">
        <f>INDEX(eRarity[HP Base],MATCH($U229,eRarity[Rarity Id],0))*$W229*INDEX(eClass[HPTurn],MATCH($R229,eClass[Class],0))</f>
        <v>100</v>
      </c>
      <c r="K229" s="7">
        <f t="shared" si="37"/>
        <v>100</v>
      </c>
      <c r="L229" s="7">
        <f>INDEX(eRarity[Focus Priority],MATCH(U229,eRarity[Rarity Id],0))</f>
        <v>2</v>
      </c>
      <c r="M229" s="7" t="str">
        <f t="shared" si="38"/>
        <v>r2_Light_Archaeologist_e1</v>
      </c>
      <c r="N229" s="20">
        <f>INDEX(eDrop[Drop Hero Probability],MATCH($V229,eDrop[Base Rarity],0))</f>
        <v>10</v>
      </c>
      <c r="O229" s="7" t="str">
        <f>INDEX(EnemyFX[Enemy FX Asset ID],MATCH(Y229,EnemyFX[Affinity],0))</f>
        <v>FXBasicMonster-05-Light</v>
      </c>
      <c r="P229" s="7" t="s">
        <v>304</v>
      </c>
      <c r="R229" s="225" t="s">
        <v>257</v>
      </c>
      <c r="S229" s="7">
        <f>INDEX(EnemyFX[Quest Affinity ID],MATCH(Y229,EnemyFX[Affinity],0))</f>
        <v>4</v>
      </c>
      <c r="T229" s="119" t="s">
        <v>442</v>
      </c>
      <c r="U229" s="20">
        <v>2</v>
      </c>
      <c r="V229" s="20">
        <f t="shared" si="39"/>
        <v>2</v>
      </c>
      <c r="W229" s="20">
        <v>1</v>
      </c>
      <c r="X229" s="20">
        <f>INDEX(REFHero[Size],MATCH(Enemies!B229,REFHero[Hero ID],0))</f>
        <v>1</v>
      </c>
      <c r="Y229" s="20" t="str">
        <f t="shared" si="40"/>
        <v>Light</v>
      </c>
    </row>
    <row r="230" spans="1:25">
      <c r="A230" s="20" t="str">
        <f t="shared" si="41"/>
        <v>4T_r2_Dark_Specter_e1</v>
      </c>
      <c r="B230" s="21" t="s">
        <v>517</v>
      </c>
      <c r="C230"/>
      <c r="D230" s="20">
        <f>INDEX(eClass[Initial Turn],MATCH($R230,eClass[Class],0))</f>
        <v>3</v>
      </c>
      <c r="E230" s="20">
        <f>INDEX(eClass[ATKTurn],MATCH($R230,eClass[Class],0))</f>
        <v>4</v>
      </c>
      <c r="F230" s="20">
        <f>INDEX(eRarity[ATK Base],MATCH($U230,eRarity[Rarity Id],0))*$W230*INDEX(eClass[ATKTurn],MATCH($R230,eClass[Class],0))</f>
        <v>12</v>
      </c>
      <c r="G230" s="7">
        <f t="shared" si="35"/>
        <v>12</v>
      </c>
      <c r="H230" s="20">
        <v>5</v>
      </c>
      <c r="I230" s="7">
        <f t="shared" si="36"/>
        <v>5</v>
      </c>
      <c r="J230" s="7">
        <f>INDEX(eRarity[HP Base],MATCH($U230,eRarity[Rarity Id],0))*$W230*INDEX(eClass[HPTurn],MATCH($R230,eClass[Class],0))</f>
        <v>100</v>
      </c>
      <c r="K230" s="7">
        <f t="shared" si="37"/>
        <v>100</v>
      </c>
      <c r="L230" s="7">
        <f>INDEX(eRarity[Focus Priority],MATCH(U230,eRarity[Rarity Id],0))</f>
        <v>2</v>
      </c>
      <c r="M230" s="7" t="str">
        <f t="shared" si="38"/>
        <v>r2_Dark_Specter_e1</v>
      </c>
      <c r="N230" s="20">
        <f>INDEX(eDrop[Drop Hero Probability],MATCH($V230,eDrop[Base Rarity],0))</f>
        <v>10</v>
      </c>
      <c r="O230" s="7" t="str">
        <f>INDEX(EnemyFX[Enemy FX Asset ID],MATCH(Y230,EnemyFX[Affinity],0))</f>
        <v>FXBasicMonster-04-Dark</v>
      </c>
      <c r="P230" s="7" t="s">
        <v>304</v>
      </c>
      <c r="R230" s="225" t="s">
        <v>257</v>
      </c>
      <c r="S230" s="7">
        <f>INDEX(EnemyFX[Quest Affinity ID],MATCH(Y230,EnemyFX[Affinity],0))</f>
        <v>5</v>
      </c>
      <c r="T230" s="21" t="s">
        <v>441</v>
      </c>
      <c r="U230" s="20">
        <v>2</v>
      </c>
      <c r="V230" s="20">
        <f t="shared" si="39"/>
        <v>2</v>
      </c>
      <c r="W230" s="20">
        <v>1</v>
      </c>
      <c r="X230" s="20">
        <f>INDEX(REFHero[Size],MATCH(Enemies!B230,REFHero[Hero ID],0))</f>
        <v>1</v>
      </c>
      <c r="Y230" s="20" t="str">
        <f t="shared" si="40"/>
        <v>Dark</v>
      </c>
    </row>
    <row r="231" spans="1:25">
      <c r="A231" s="20" t="str">
        <f t="shared" si="41"/>
        <v>2T_r1_Dark_Blade_e2</v>
      </c>
      <c r="B231" s="21" t="s">
        <v>209</v>
      </c>
      <c r="C231" s="21"/>
      <c r="D231" s="20">
        <f>INDEX(eClass[Initial Turn],MATCH($R231,eClass[Class],0))</f>
        <v>2</v>
      </c>
      <c r="E231" s="20">
        <f>INDEX(eClass[ATKTurn],MATCH($R231,eClass[Class],0))</f>
        <v>2</v>
      </c>
      <c r="F231" s="20">
        <f>INDEX(eRarity[ATK Base],MATCH($U231,eRarity[Rarity Id],0))*$W231*INDEX(eClass[ATKTurn],MATCH($R231,eClass[Class],0))</f>
        <v>6</v>
      </c>
      <c r="G231" s="7">
        <f t="shared" si="35"/>
        <v>6</v>
      </c>
      <c r="H231" s="20">
        <v>5</v>
      </c>
      <c r="I231" s="7">
        <f t="shared" si="36"/>
        <v>5</v>
      </c>
      <c r="J231" s="7">
        <f>INDEX(eRarity[HP Base],MATCH($U231,eRarity[Rarity Id],0))*$W231*INDEX(eClass[HPTurn],MATCH($R231,eClass[Class],0))</f>
        <v>60</v>
      </c>
      <c r="K231" s="7">
        <f t="shared" si="37"/>
        <v>60</v>
      </c>
      <c r="L231" s="7">
        <f>INDEX(eRarity[Focus Priority],MATCH(U231,eRarity[Rarity Id],0))</f>
        <v>1</v>
      </c>
      <c r="M231" s="7" t="str">
        <f t="shared" si="38"/>
        <v>r1_Dark_Blade_e1</v>
      </c>
      <c r="N231" s="20">
        <f>INDEX(eDrop[Drop Hero Probability],MATCH($V231,eDrop[Base Rarity],0))</f>
        <v>20</v>
      </c>
      <c r="O231" s="7" t="str">
        <f>INDEX(EnemyFX[Enemy FX Asset ID],MATCH(Y231,EnemyFX[Affinity],0))</f>
        <v>FXBasicMonster-04-Dark</v>
      </c>
      <c r="P231" s="7" t="s">
        <v>304</v>
      </c>
      <c r="R231" s="225" t="s">
        <v>259</v>
      </c>
      <c r="S231" s="7">
        <f>INDEX(EnemyFX[Quest Affinity ID],MATCH(Y231,EnemyFX[Affinity],0))</f>
        <v>5</v>
      </c>
      <c r="T231" s="137" t="s">
        <v>424</v>
      </c>
      <c r="U231" s="137">
        <v>1</v>
      </c>
      <c r="V231" s="20">
        <f t="shared" si="39"/>
        <v>1</v>
      </c>
      <c r="W231" s="20">
        <v>1</v>
      </c>
      <c r="X231" s="20">
        <f>INDEX(REFHero[Size],MATCH(Enemies!B231,REFHero[Hero ID],0))</f>
        <v>1</v>
      </c>
      <c r="Y231" s="20" t="str">
        <f t="shared" si="40"/>
        <v>Dark</v>
      </c>
    </row>
    <row r="232" spans="1:25">
      <c r="A232" s="20" t="str">
        <f t="shared" si="41"/>
        <v>2T_r1_Earth_Bedouin_e2</v>
      </c>
      <c r="B232" s="21" t="s">
        <v>701</v>
      </c>
      <c r="C232"/>
      <c r="D232" s="20">
        <f>INDEX(eClass[Initial Turn],MATCH($R232,eClass[Class],0))</f>
        <v>2</v>
      </c>
      <c r="E232" s="20">
        <f>INDEX(eClass[ATKTurn],MATCH($R232,eClass[Class],0))</f>
        <v>2</v>
      </c>
      <c r="F232" s="20">
        <f>INDEX(eRarity[ATK Base],MATCH($U232,eRarity[Rarity Id],0))*$W232*INDEX(eClass[ATKTurn],MATCH($R232,eClass[Class],0))</f>
        <v>6</v>
      </c>
      <c r="G232" s="7">
        <f t="shared" si="35"/>
        <v>6</v>
      </c>
      <c r="H232" s="20">
        <v>5</v>
      </c>
      <c r="I232" s="7">
        <f t="shared" si="36"/>
        <v>5</v>
      </c>
      <c r="J232" s="7">
        <f>INDEX(eRarity[HP Base],MATCH($U232,eRarity[Rarity Id],0))*$W232*INDEX(eClass[HPTurn],MATCH($R232,eClass[Class],0))</f>
        <v>60</v>
      </c>
      <c r="K232" s="7">
        <f t="shared" si="37"/>
        <v>60</v>
      </c>
      <c r="L232" s="7">
        <f>INDEX(eRarity[Focus Priority],MATCH(U232,eRarity[Rarity Id],0))</f>
        <v>1</v>
      </c>
      <c r="M232" s="7" t="str">
        <f t="shared" si="38"/>
        <v>r1_Earth_Bedouin_e1</v>
      </c>
      <c r="N232" s="20">
        <f>INDEX(eDrop[Drop Hero Probability],MATCH($V232,eDrop[Base Rarity],0))</f>
        <v>20</v>
      </c>
      <c r="O232" s="7" t="str">
        <f>INDEX(EnemyFX[Enemy FX Asset ID],MATCH(Y232,EnemyFX[Affinity],0))</f>
        <v>FXBasicMonster-03-Earth</v>
      </c>
      <c r="P232" s="7" t="s">
        <v>304</v>
      </c>
      <c r="R232" s="225" t="s">
        <v>259</v>
      </c>
      <c r="S232" s="7">
        <f>INDEX(EnemyFX[Quest Affinity ID],MATCH(Y232,EnemyFX[Affinity],0))</f>
        <v>2</v>
      </c>
      <c r="T232" s="195" t="s">
        <v>428</v>
      </c>
      <c r="U232" s="137">
        <v>1</v>
      </c>
      <c r="V232" s="20">
        <f t="shared" si="39"/>
        <v>1</v>
      </c>
      <c r="W232" s="20">
        <v>1</v>
      </c>
      <c r="X232" s="20">
        <f>INDEX(REFHero[Size],MATCH(Enemies!B232,REFHero[Hero ID],0))</f>
        <v>1</v>
      </c>
      <c r="Y232" s="20" t="str">
        <f t="shared" si="40"/>
        <v>Earth</v>
      </c>
    </row>
    <row r="233" spans="1:25">
      <c r="A233" s="20" t="str">
        <f t="shared" si="41"/>
        <v>2T_r1_Fire_Knight_e2</v>
      </c>
      <c r="B233" s="21" t="s">
        <v>755</v>
      </c>
      <c r="C233" s="21"/>
      <c r="D233" s="20">
        <f>INDEX(eClass[Initial Turn],MATCH($R233,eClass[Class],0))</f>
        <v>2</v>
      </c>
      <c r="E233" s="20">
        <f>INDEX(eClass[ATKTurn],MATCH($R233,eClass[Class],0))</f>
        <v>2</v>
      </c>
      <c r="F233" s="20">
        <f>INDEX(eRarity[ATK Base],MATCH($U233,eRarity[Rarity Id],0))*$W233*INDEX(eClass[ATKTurn],MATCH($R233,eClass[Class],0))</f>
        <v>6</v>
      </c>
      <c r="G233" s="7">
        <f t="shared" si="35"/>
        <v>6</v>
      </c>
      <c r="H233" s="20">
        <v>5</v>
      </c>
      <c r="I233" s="7">
        <f t="shared" si="36"/>
        <v>5</v>
      </c>
      <c r="J233" s="7">
        <f>INDEX(eRarity[HP Base],MATCH($U233,eRarity[Rarity Id],0))*$W233*INDEX(eClass[HPTurn],MATCH($R233,eClass[Class],0))</f>
        <v>60</v>
      </c>
      <c r="K233" s="7">
        <f t="shared" si="37"/>
        <v>60</v>
      </c>
      <c r="L233" s="7">
        <f>INDEX(eRarity[Focus Priority],MATCH(U233,eRarity[Rarity Id],0))</f>
        <v>1</v>
      </c>
      <c r="M233" s="7" t="str">
        <f t="shared" si="38"/>
        <v>r1_Fire_Knight_e1</v>
      </c>
      <c r="N233" s="20">
        <f>INDEX(eDrop[Drop Hero Probability],MATCH($V233,eDrop[Base Rarity],0))</f>
        <v>20</v>
      </c>
      <c r="O233" s="7" t="str">
        <f>INDEX(EnemyFX[Enemy FX Asset ID],MATCH(Y233,EnemyFX[Affinity],0))</f>
        <v>FXBasicMonster-01-Fire</v>
      </c>
      <c r="P233" s="7" t="s">
        <v>304</v>
      </c>
      <c r="R233" s="225" t="s">
        <v>259</v>
      </c>
      <c r="S233" s="7">
        <f>INDEX(EnemyFX[Quest Affinity ID],MATCH(Y233,EnemyFX[Affinity],0))</f>
        <v>1</v>
      </c>
      <c r="T233" s="137" t="s">
        <v>424</v>
      </c>
      <c r="U233" s="137">
        <v>1</v>
      </c>
      <c r="V233" s="20">
        <f t="shared" si="39"/>
        <v>1</v>
      </c>
      <c r="W233" s="20">
        <v>1</v>
      </c>
      <c r="X233" s="20">
        <f>INDEX(REFHero[Size],MATCH(Enemies!B233,REFHero[Hero ID],0))</f>
        <v>2</v>
      </c>
      <c r="Y233" s="20" t="str">
        <f t="shared" si="40"/>
        <v>Fire</v>
      </c>
    </row>
    <row r="234" spans="1:25">
      <c r="A234" s="20" t="str">
        <f t="shared" si="41"/>
        <v>2T_r1_Light_Valkyrie_e2</v>
      </c>
      <c r="B234" s="21" t="s">
        <v>118</v>
      </c>
      <c r="C234"/>
      <c r="D234" s="20">
        <f>INDEX(eClass[Initial Turn],MATCH($R234,eClass[Class],0))</f>
        <v>2</v>
      </c>
      <c r="E234" s="20">
        <f>INDEX(eClass[ATKTurn],MATCH($R234,eClass[Class],0))</f>
        <v>2</v>
      </c>
      <c r="F234" s="20">
        <f>INDEX(eRarity[ATK Base],MATCH($U234,eRarity[Rarity Id],0))*$W234*INDEX(eClass[ATKTurn],MATCH($R234,eClass[Class],0))</f>
        <v>6</v>
      </c>
      <c r="G234" s="7">
        <f t="shared" si="35"/>
        <v>6</v>
      </c>
      <c r="H234" s="20">
        <v>5</v>
      </c>
      <c r="I234" s="7">
        <f t="shared" si="36"/>
        <v>5</v>
      </c>
      <c r="J234" s="7">
        <f>INDEX(eRarity[HP Base],MATCH($U234,eRarity[Rarity Id],0))*$W234*INDEX(eClass[HPTurn],MATCH($R234,eClass[Class],0))</f>
        <v>60</v>
      </c>
      <c r="K234" s="7">
        <f t="shared" si="37"/>
        <v>60</v>
      </c>
      <c r="L234" s="7">
        <f>INDEX(eRarity[Focus Priority],MATCH(U234,eRarity[Rarity Id],0))</f>
        <v>1</v>
      </c>
      <c r="M234" s="7" t="str">
        <f t="shared" si="38"/>
        <v>r1_Light_Valkyrie_e1</v>
      </c>
      <c r="N234" s="20">
        <f>INDEX(eDrop[Drop Hero Probability],MATCH($V234,eDrop[Base Rarity],0))</f>
        <v>20</v>
      </c>
      <c r="O234" s="7" t="str">
        <f>INDEX(EnemyFX[Enemy FX Asset ID],MATCH(Y234,EnemyFX[Affinity],0))</f>
        <v>FXBasicMonster-05-Light</v>
      </c>
      <c r="P234" s="7" t="s">
        <v>304</v>
      </c>
      <c r="R234" s="225" t="s">
        <v>259</v>
      </c>
      <c r="S234" s="7">
        <f>INDEX(EnemyFX[Quest Affinity ID],MATCH(Y234,EnemyFX[Affinity],0))</f>
        <v>4</v>
      </c>
      <c r="T234" s="137" t="s">
        <v>424</v>
      </c>
      <c r="U234" s="137">
        <v>1</v>
      </c>
      <c r="V234" s="20">
        <f t="shared" si="39"/>
        <v>1</v>
      </c>
      <c r="W234" s="20">
        <v>1</v>
      </c>
      <c r="X234" s="20">
        <f>INDEX(REFHero[Size],MATCH(Enemies!B234,REFHero[Hero ID],0))</f>
        <v>2</v>
      </c>
      <c r="Y234" s="20" t="str">
        <f t="shared" si="40"/>
        <v>Light</v>
      </c>
    </row>
    <row r="235" spans="1:25">
      <c r="A235" s="20" t="str">
        <f t="shared" si="41"/>
        <v>2T_r1_Water_Reaver_e2</v>
      </c>
      <c r="B235" s="21" t="s">
        <v>761</v>
      </c>
      <c r="C235" s="21"/>
      <c r="D235" s="20">
        <f>INDEX(eClass[Initial Turn],MATCH($R235,eClass[Class],0))</f>
        <v>2</v>
      </c>
      <c r="E235" s="20">
        <f>INDEX(eClass[ATKTurn],MATCH($R235,eClass[Class],0))</f>
        <v>2</v>
      </c>
      <c r="F235" s="20">
        <f>INDEX(eRarity[ATK Base],MATCH($U235,eRarity[Rarity Id],0))*$W235*INDEX(eClass[ATKTurn],MATCH($R235,eClass[Class],0))</f>
        <v>6</v>
      </c>
      <c r="G235" s="7">
        <f t="shared" si="35"/>
        <v>6</v>
      </c>
      <c r="H235" s="20">
        <v>5</v>
      </c>
      <c r="I235" s="7">
        <f t="shared" si="36"/>
        <v>5</v>
      </c>
      <c r="J235" s="7">
        <f>INDEX(eRarity[HP Base],MATCH($U235,eRarity[Rarity Id],0))*$W235*INDEX(eClass[HPTurn],MATCH($R235,eClass[Class],0))</f>
        <v>60</v>
      </c>
      <c r="K235" s="7">
        <f t="shared" si="37"/>
        <v>60</v>
      </c>
      <c r="L235" s="7">
        <f>INDEX(eRarity[Focus Priority],MATCH(U235,eRarity[Rarity Id],0))</f>
        <v>1</v>
      </c>
      <c r="M235" s="7" t="str">
        <f t="shared" si="38"/>
        <v>r1_Water_Reaver_e1</v>
      </c>
      <c r="N235" s="20">
        <f>INDEX(eDrop[Drop Hero Probability],MATCH($V235,eDrop[Base Rarity],0))</f>
        <v>20</v>
      </c>
      <c r="O235" s="7" t="str">
        <f>INDEX(EnemyFX[Enemy FX Asset ID],MATCH(Y235,EnemyFX[Affinity],0))</f>
        <v>FXBasicMonster-02-Water</v>
      </c>
      <c r="P235" s="7" t="s">
        <v>304</v>
      </c>
      <c r="R235" s="225" t="s">
        <v>259</v>
      </c>
      <c r="S235" s="7">
        <f>INDEX(EnemyFX[Quest Affinity ID],MATCH(Y235,EnemyFX[Affinity],0))</f>
        <v>3</v>
      </c>
      <c r="T235" s="137" t="s">
        <v>424</v>
      </c>
      <c r="U235" s="137">
        <v>1</v>
      </c>
      <c r="V235" s="20">
        <f t="shared" si="39"/>
        <v>1</v>
      </c>
      <c r="W235" s="20">
        <v>1</v>
      </c>
      <c r="X235" s="20">
        <f>INDEX(REFHero[Size],MATCH(Enemies!B235,REFHero[Hero ID],0))</f>
        <v>1</v>
      </c>
      <c r="Y235" s="20" t="str">
        <f t="shared" si="40"/>
        <v>Water</v>
      </c>
    </row>
    <row r="236" spans="1:25">
      <c r="A236" s="20" t="str">
        <f t="shared" si="41"/>
        <v>3T_r2_Dark_Maiden_e2</v>
      </c>
      <c r="B236" s="21" t="s">
        <v>791</v>
      </c>
      <c r="C236"/>
      <c r="D236" s="20">
        <f>INDEX(eClass[Initial Turn],MATCH($R236,eClass[Class],0))</f>
        <v>2</v>
      </c>
      <c r="E236" s="20">
        <f>INDEX(eClass[ATKTurn],MATCH($R236,eClass[Class],0))</f>
        <v>3</v>
      </c>
      <c r="F236" s="20">
        <f>INDEX(eRarity[ATK Base],MATCH($U236,eRarity[Rarity Id],0))*$W236*INDEX(eClass[ATKTurn],MATCH($R236,eClass[Class],0))</f>
        <v>9</v>
      </c>
      <c r="G236" s="7">
        <f t="shared" si="35"/>
        <v>9</v>
      </c>
      <c r="H236" s="20">
        <v>5</v>
      </c>
      <c r="I236" s="7">
        <f t="shared" si="36"/>
        <v>5</v>
      </c>
      <c r="J236" s="7">
        <f>INDEX(eRarity[HP Base],MATCH($U236,eRarity[Rarity Id],0))*$W236*INDEX(eClass[HPTurn],MATCH($R236,eClass[Class],0))</f>
        <v>80</v>
      </c>
      <c r="K236" s="7">
        <f t="shared" si="37"/>
        <v>80</v>
      </c>
      <c r="L236" s="7">
        <f>INDEX(eRarity[Focus Priority],MATCH(U236,eRarity[Rarity Id],0))</f>
        <v>2</v>
      </c>
      <c r="M236" s="7" t="str">
        <f t="shared" si="38"/>
        <v>r2_Dark_Maiden_e1</v>
      </c>
      <c r="N236" s="20">
        <f>INDEX(eDrop[Drop Hero Probability],MATCH($V236,eDrop[Base Rarity],0))</f>
        <v>10</v>
      </c>
      <c r="O236" s="7" t="str">
        <f>INDEX(EnemyFX[Enemy FX Asset ID],MATCH(Y236,EnemyFX[Affinity],0))</f>
        <v>FXBasicMonster-04-Dark</v>
      </c>
      <c r="P236" s="7" t="s">
        <v>304</v>
      </c>
      <c r="R236" s="225" t="s">
        <v>260</v>
      </c>
      <c r="S236" s="7">
        <f>INDEX(EnemyFX[Quest Affinity ID],MATCH(Y236,EnemyFX[Affinity],0))</f>
        <v>5</v>
      </c>
      <c r="T236" s="137" t="s">
        <v>492</v>
      </c>
      <c r="U236" s="137">
        <v>2</v>
      </c>
      <c r="V236" s="20">
        <f t="shared" si="39"/>
        <v>2</v>
      </c>
      <c r="W236" s="20">
        <v>1</v>
      </c>
      <c r="X236" s="20">
        <f>INDEX(REFHero[Size],MATCH(Enemies!B236,REFHero[Hero ID],0))</f>
        <v>1</v>
      </c>
      <c r="Y236" s="20" t="str">
        <f t="shared" si="40"/>
        <v>Dark</v>
      </c>
    </row>
    <row r="237" spans="1:25">
      <c r="A237" s="20" t="str">
        <f t="shared" si="41"/>
        <v>3T_r2_Earth_Songstress_e2</v>
      </c>
      <c r="B237" s="21" t="s">
        <v>793</v>
      </c>
      <c r="C237" s="21"/>
      <c r="D237" s="20">
        <f>INDEX(eClass[Initial Turn],MATCH($R237,eClass[Class],0))</f>
        <v>2</v>
      </c>
      <c r="E237" s="20">
        <f>INDEX(eClass[ATKTurn],MATCH($R237,eClass[Class],0))</f>
        <v>3</v>
      </c>
      <c r="F237" s="20">
        <f>INDEX(eRarity[ATK Base],MATCH($U237,eRarity[Rarity Id],0))*$W237*INDEX(eClass[ATKTurn],MATCH($R237,eClass[Class],0))</f>
        <v>9</v>
      </c>
      <c r="G237" s="7">
        <f t="shared" si="35"/>
        <v>9</v>
      </c>
      <c r="H237" s="20">
        <v>5</v>
      </c>
      <c r="I237" s="7">
        <f t="shared" si="36"/>
        <v>5</v>
      </c>
      <c r="J237" s="7">
        <f>INDEX(eRarity[HP Base],MATCH($U237,eRarity[Rarity Id],0))*$W237*INDEX(eClass[HPTurn],MATCH($R237,eClass[Class],0))</f>
        <v>80</v>
      </c>
      <c r="K237" s="7">
        <f t="shared" si="37"/>
        <v>80</v>
      </c>
      <c r="L237" s="7">
        <f>INDEX(eRarity[Focus Priority],MATCH(U237,eRarity[Rarity Id],0))</f>
        <v>2</v>
      </c>
      <c r="M237" s="7" t="str">
        <f t="shared" si="38"/>
        <v>r2_Earth_Songstress_e1</v>
      </c>
      <c r="N237" s="20">
        <f>INDEX(eDrop[Drop Hero Probability],MATCH($V237,eDrop[Base Rarity],0))</f>
        <v>10</v>
      </c>
      <c r="O237" s="7" t="str">
        <f>INDEX(EnemyFX[Enemy FX Asset ID],MATCH(Y237,EnemyFX[Affinity],0))</f>
        <v>FXBasicMonster-03-Earth</v>
      </c>
      <c r="P237" s="7" t="s">
        <v>304</v>
      </c>
      <c r="R237" s="225" t="s">
        <v>260</v>
      </c>
      <c r="S237" s="7">
        <f>INDEX(EnemyFX[Quest Affinity ID],MATCH(Y237,EnemyFX[Affinity],0))</f>
        <v>2</v>
      </c>
      <c r="T237" s="137" t="s">
        <v>492</v>
      </c>
      <c r="U237" s="137">
        <v>2</v>
      </c>
      <c r="V237" s="20">
        <f t="shared" si="39"/>
        <v>2</v>
      </c>
      <c r="W237" s="20">
        <v>1</v>
      </c>
      <c r="X237" s="20">
        <f>INDEX(REFHero[Size],MATCH(Enemies!B237,REFHero[Hero ID],0))</f>
        <v>2</v>
      </c>
      <c r="Y237" s="20" t="str">
        <f t="shared" si="40"/>
        <v>Earth</v>
      </c>
    </row>
    <row r="238" spans="1:25">
      <c r="A238" s="20" t="str">
        <f t="shared" si="41"/>
        <v>3T_r2_Fire_EmberMage_e2</v>
      </c>
      <c r="B238" s="21" t="s">
        <v>795</v>
      </c>
      <c r="C238"/>
      <c r="D238" s="20">
        <f>INDEX(eClass[Initial Turn],MATCH($R238,eClass[Class],0))</f>
        <v>2</v>
      </c>
      <c r="E238" s="20">
        <f>INDEX(eClass[ATKTurn],MATCH($R238,eClass[Class],0))</f>
        <v>3</v>
      </c>
      <c r="F238" s="20">
        <f>INDEX(eRarity[ATK Base],MATCH($U238,eRarity[Rarity Id],0))*$W238*INDEX(eClass[ATKTurn],MATCH($R238,eClass[Class],0))</f>
        <v>9</v>
      </c>
      <c r="G238" s="7">
        <f t="shared" si="35"/>
        <v>9</v>
      </c>
      <c r="H238" s="20">
        <v>5</v>
      </c>
      <c r="I238" s="7">
        <f t="shared" si="36"/>
        <v>5</v>
      </c>
      <c r="J238" s="7">
        <f>INDEX(eRarity[HP Base],MATCH($U238,eRarity[Rarity Id],0))*$W238*INDEX(eClass[HPTurn],MATCH($R238,eClass[Class],0))</f>
        <v>80</v>
      </c>
      <c r="K238" s="7">
        <f t="shared" si="37"/>
        <v>80</v>
      </c>
      <c r="L238" s="7">
        <f>INDEX(eRarity[Focus Priority],MATCH(U238,eRarity[Rarity Id],0))</f>
        <v>2</v>
      </c>
      <c r="M238" s="7" t="str">
        <f t="shared" si="38"/>
        <v>r2_Fire_EmberMage_e1</v>
      </c>
      <c r="N238" s="20">
        <f>INDEX(eDrop[Drop Hero Probability],MATCH($V238,eDrop[Base Rarity],0))</f>
        <v>10</v>
      </c>
      <c r="O238" s="7" t="str">
        <f>INDEX(EnemyFX[Enemy FX Asset ID],MATCH(Y238,EnemyFX[Affinity],0))</f>
        <v>FXBasicMonster-01-Fire</v>
      </c>
      <c r="P238" s="7" t="s">
        <v>304</v>
      </c>
      <c r="R238" s="225" t="s">
        <v>260</v>
      </c>
      <c r="S238" s="7">
        <f>INDEX(EnemyFX[Quest Affinity ID],MATCH(Y238,EnemyFX[Affinity],0))</f>
        <v>1</v>
      </c>
      <c r="T238" s="137" t="s">
        <v>492</v>
      </c>
      <c r="U238" s="137">
        <v>2</v>
      </c>
      <c r="V238" s="20">
        <f t="shared" si="39"/>
        <v>2</v>
      </c>
      <c r="W238" s="20">
        <v>1</v>
      </c>
      <c r="X238" s="20">
        <f>INDEX(REFHero[Size],MATCH(Enemies!B238,REFHero[Hero ID],0))</f>
        <v>1</v>
      </c>
      <c r="Y238" s="20" t="str">
        <f t="shared" si="40"/>
        <v>Fire</v>
      </c>
    </row>
    <row r="239" spans="1:25">
      <c r="A239" s="20" t="str">
        <f t="shared" si="41"/>
        <v>3T_r2_Light_Zealot_e2</v>
      </c>
      <c r="B239" s="21" t="s">
        <v>670</v>
      </c>
      <c r="C239" s="21"/>
      <c r="D239" s="20">
        <f>INDEX(eClass[Initial Turn],MATCH($R239,eClass[Class],0))</f>
        <v>2</v>
      </c>
      <c r="E239" s="20">
        <f>INDEX(eClass[ATKTurn],MATCH($R239,eClass[Class],0))</f>
        <v>3</v>
      </c>
      <c r="F239" s="20">
        <f>INDEX(eRarity[ATK Base],MATCH($U239,eRarity[Rarity Id],0))*$W239*INDEX(eClass[ATKTurn],MATCH($R239,eClass[Class],0))</f>
        <v>9</v>
      </c>
      <c r="G239" s="7">
        <f t="shared" si="35"/>
        <v>9</v>
      </c>
      <c r="H239" s="20">
        <v>5</v>
      </c>
      <c r="I239" s="7">
        <f t="shared" si="36"/>
        <v>5</v>
      </c>
      <c r="J239" s="7">
        <f>INDEX(eRarity[HP Base],MATCH($U239,eRarity[Rarity Id],0))*$W239*INDEX(eClass[HPTurn],MATCH($R239,eClass[Class],0))</f>
        <v>80</v>
      </c>
      <c r="K239" s="7">
        <f t="shared" si="37"/>
        <v>80</v>
      </c>
      <c r="L239" s="7">
        <f>INDEX(eRarity[Focus Priority],MATCH(U239,eRarity[Rarity Id],0))</f>
        <v>2</v>
      </c>
      <c r="M239" s="7" t="str">
        <f t="shared" si="38"/>
        <v>r2_Light_Zealot_e1</v>
      </c>
      <c r="N239" s="20">
        <f>INDEX(eDrop[Drop Hero Probability],MATCH($V239,eDrop[Base Rarity],0))</f>
        <v>10</v>
      </c>
      <c r="O239" s="7" t="str">
        <f>INDEX(EnemyFX[Enemy FX Asset ID],MATCH(Y239,EnemyFX[Affinity],0))</f>
        <v>FXBasicMonster-05-Light</v>
      </c>
      <c r="P239" s="7" t="s">
        <v>304</v>
      </c>
      <c r="R239" s="225" t="s">
        <v>260</v>
      </c>
      <c r="S239" s="7">
        <f>INDEX(EnemyFX[Quest Affinity ID],MATCH(Y239,EnemyFX[Affinity],0))</f>
        <v>4</v>
      </c>
      <c r="T239" s="137" t="s">
        <v>492</v>
      </c>
      <c r="U239" s="137">
        <v>2</v>
      </c>
      <c r="V239" s="20">
        <f t="shared" si="39"/>
        <v>2</v>
      </c>
      <c r="W239" s="20">
        <v>1</v>
      </c>
      <c r="X239" s="20">
        <f>INDEX(REFHero[Size],MATCH(Enemies!B239,REFHero[Hero ID],0))</f>
        <v>2</v>
      </c>
      <c r="Y239" s="20" t="str">
        <f t="shared" si="40"/>
        <v>Light</v>
      </c>
    </row>
    <row r="240" spans="1:25">
      <c r="A240" s="20" t="str">
        <f t="shared" si="41"/>
        <v>3T_r2_Water_Wizard_e2</v>
      </c>
      <c r="B240" s="21" t="s">
        <v>798</v>
      </c>
      <c r="C240"/>
      <c r="D240" s="20">
        <f>INDEX(eClass[Initial Turn],MATCH($R240,eClass[Class],0))</f>
        <v>2</v>
      </c>
      <c r="E240" s="20">
        <f>INDEX(eClass[ATKTurn],MATCH($R240,eClass[Class],0))</f>
        <v>3</v>
      </c>
      <c r="F240" s="20">
        <f>INDEX(eRarity[ATK Base],MATCH($U240,eRarity[Rarity Id],0))*$W240*INDEX(eClass[ATKTurn],MATCH($R240,eClass[Class],0))</f>
        <v>9</v>
      </c>
      <c r="G240" s="7">
        <f t="shared" si="35"/>
        <v>9</v>
      </c>
      <c r="H240" s="20">
        <v>5</v>
      </c>
      <c r="I240" s="7">
        <f t="shared" si="36"/>
        <v>5</v>
      </c>
      <c r="J240" s="7">
        <f>INDEX(eRarity[HP Base],MATCH($U240,eRarity[Rarity Id],0))*$W240*INDEX(eClass[HPTurn],MATCH($R240,eClass[Class],0))</f>
        <v>80</v>
      </c>
      <c r="K240" s="7">
        <f t="shared" si="37"/>
        <v>80</v>
      </c>
      <c r="L240" s="7">
        <f>INDEX(eRarity[Focus Priority],MATCH(U240,eRarity[Rarity Id],0))</f>
        <v>2</v>
      </c>
      <c r="M240" s="7" t="str">
        <f t="shared" si="38"/>
        <v>r2_Water_Wizard_e1</v>
      </c>
      <c r="N240" s="20">
        <f>INDEX(eDrop[Drop Hero Probability],MATCH($V240,eDrop[Base Rarity],0))</f>
        <v>10</v>
      </c>
      <c r="O240" s="7" t="str">
        <f>INDEX(EnemyFX[Enemy FX Asset ID],MATCH(Y240,EnemyFX[Affinity],0))</f>
        <v>FXBasicMonster-02-Water</v>
      </c>
      <c r="P240" s="7" t="s">
        <v>304</v>
      </c>
      <c r="R240" s="225" t="s">
        <v>260</v>
      </c>
      <c r="S240" s="7">
        <f>INDEX(EnemyFX[Quest Affinity ID],MATCH(Y240,EnemyFX[Affinity],0))</f>
        <v>3</v>
      </c>
      <c r="T240" s="137" t="s">
        <v>492</v>
      </c>
      <c r="U240" s="137">
        <v>2</v>
      </c>
      <c r="V240" s="20">
        <f t="shared" si="39"/>
        <v>2</v>
      </c>
      <c r="W240" s="20">
        <v>1</v>
      </c>
      <c r="X240" s="20">
        <f>INDEX(REFHero[Size],MATCH(Enemies!B240,REFHero[Hero ID],0))</f>
        <v>1</v>
      </c>
      <c r="Y240" s="20" t="str">
        <f t="shared" si="40"/>
        <v>Water</v>
      </c>
    </row>
    <row r="241" spans="1:25">
      <c r="A241" s="20" t="str">
        <f t="shared" si="41"/>
        <v>4T_r1_Dark_SoulGuardian_e2</v>
      </c>
      <c r="B241" s="21" t="s">
        <v>712</v>
      </c>
      <c r="C241" s="21"/>
      <c r="D241" s="20">
        <f>INDEX(eClass[Initial Turn],MATCH($R241,eClass[Class],0))</f>
        <v>3</v>
      </c>
      <c r="E241" s="20">
        <f>INDEX(eClass[ATKTurn],MATCH($R241,eClass[Class],0))</f>
        <v>4</v>
      </c>
      <c r="F241" s="20">
        <f>INDEX(eRarity[ATK Base],MATCH($U241,eRarity[Rarity Id],0))*$W241*INDEX(eClass[ATKTurn],MATCH($R241,eClass[Class],0))</f>
        <v>12</v>
      </c>
      <c r="G241" s="7">
        <f t="shared" si="35"/>
        <v>12</v>
      </c>
      <c r="H241" s="20">
        <v>5</v>
      </c>
      <c r="I241" s="7">
        <f t="shared" si="36"/>
        <v>5</v>
      </c>
      <c r="J241" s="7">
        <f>INDEX(eRarity[HP Base],MATCH($U241,eRarity[Rarity Id],0))*$W241*INDEX(eClass[HPTurn],MATCH($R241,eClass[Class],0))</f>
        <v>100</v>
      </c>
      <c r="K241" s="7">
        <f t="shared" si="37"/>
        <v>100</v>
      </c>
      <c r="L241" s="7">
        <f>INDEX(eRarity[Focus Priority],MATCH(U241,eRarity[Rarity Id],0))</f>
        <v>1</v>
      </c>
      <c r="M241" s="7" t="str">
        <f t="shared" si="38"/>
        <v>r1_Dark_SoulGuardian_e1</v>
      </c>
      <c r="N241" s="20">
        <f>INDEX(eDrop[Drop Hero Probability],MATCH($V241,eDrop[Base Rarity],0))</f>
        <v>20</v>
      </c>
      <c r="O241" s="7" t="str">
        <f>INDEX(EnemyFX[Enemy FX Asset ID],MATCH(Y241,EnemyFX[Affinity],0))</f>
        <v>FXBasicMonster-04-Dark</v>
      </c>
      <c r="P241" s="7" t="s">
        <v>304</v>
      </c>
      <c r="R241" s="225" t="s">
        <v>257</v>
      </c>
      <c r="S241" s="7">
        <f>INDEX(EnemyFX[Quest Affinity ID],MATCH(Y241,EnemyFX[Affinity],0))</f>
        <v>5</v>
      </c>
      <c r="T241" s="137" t="s">
        <v>427</v>
      </c>
      <c r="U241" s="137">
        <v>1</v>
      </c>
      <c r="V241" s="20">
        <f t="shared" si="39"/>
        <v>1</v>
      </c>
      <c r="W241" s="20">
        <v>1</v>
      </c>
      <c r="X241" s="20">
        <f>INDEX(REFHero[Size],MATCH(Enemies!B241,REFHero[Hero ID],0))</f>
        <v>1</v>
      </c>
      <c r="Y241" s="20" t="str">
        <f t="shared" si="40"/>
        <v>Dark</v>
      </c>
    </row>
    <row r="242" spans="1:25">
      <c r="A242" s="20" t="str">
        <f t="shared" si="41"/>
        <v>4T_r1_Earth_Enchantress_e2</v>
      </c>
      <c r="B242" s="20" t="s">
        <v>715</v>
      </c>
      <c r="C242"/>
      <c r="D242" s="20">
        <f>INDEX(eClass[Initial Turn],MATCH($R242,eClass[Class],0))</f>
        <v>3</v>
      </c>
      <c r="E242" s="20">
        <f>INDEX(eClass[ATKTurn],MATCH($R242,eClass[Class],0))</f>
        <v>4</v>
      </c>
      <c r="F242" s="20">
        <f>INDEX(eRarity[ATK Base],MATCH($U242,eRarity[Rarity Id],0))*$W242*INDEX(eClass[ATKTurn],MATCH($R242,eClass[Class],0))</f>
        <v>12</v>
      </c>
      <c r="G242" s="7">
        <f t="shared" si="35"/>
        <v>12</v>
      </c>
      <c r="H242" s="20">
        <v>5</v>
      </c>
      <c r="I242" s="7">
        <f t="shared" si="36"/>
        <v>5</v>
      </c>
      <c r="J242" s="7">
        <f>INDEX(eRarity[HP Base],MATCH($U242,eRarity[Rarity Id],0))*$W242*INDEX(eClass[HPTurn],MATCH($R242,eClass[Class],0))</f>
        <v>100</v>
      </c>
      <c r="K242" s="7">
        <f t="shared" si="37"/>
        <v>100</v>
      </c>
      <c r="L242" s="7">
        <f>INDEX(eRarity[Focus Priority],MATCH(U242,eRarity[Rarity Id],0))</f>
        <v>1</v>
      </c>
      <c r="M242" s="7" t="str">
        <f t="shared" si="38"/>
        <v>r1_Earth_Enchantress_e1</v>
      </c>
      <c r="N242" s="20">
        <f>INDEX(eDrop[Drop Hero Probability],MATCH($V242,eDrop[Base Rarity],0))</f>
        <v>20</v>
      </c>
      <c r="O242" s="7" t="str">
        <f>INDEX(EnemyFX[Enemy FX Asset ID],MATCH(Y242,EnemyFX[Affinity],0))</f>
        <v>FXBasicMonster-03-Earth</v>
      </c>
      <c r="P242" s="7" t="s">
        <v>304</v>
      </c>
      <c r="R242" s="225" t="s">
        <v>257</v>
      </c>
      <c r="S242" s="7">
        <f>INDEX(EnemyFX[Quest Affinity ID],MATCH(Y242,EnemyFX[Affinity],0))</f>
        <v>2</v>
      </c>
      <c r="T242" s="137" t="s">
        <v>427</v>
      </c>
      <c r="U242" s="137">
        <v>1</v>
      </c>
      <c r="V242" s="20">
        <f t="shared" si="39"/>
        <v>1</v>
      </c>
      <c r="W242" s="20">
        <v>1</v>
      </c>
      <c r="X242" s="20">
        <f>INDEX(REFHero[Size],MATCH(Enemies!B242,REFHero[Hero ID],0))</f>
        <v>1</v>
      </c>
      <c r="Y242" s="20" t="str">
        <f t="shared" si="40"/>
        <v>Earth</v>
      </c>
    </row>
    <row r="243" spans="1:25">
      <c r="A243" s="20" t="str">
        <f t="shared" si="41"/>
        <v>4T_r1_Light_Pilgrim_e2</v>
      </c>
      <c r="B243" s="20" t="s">
        <v>707</v>
      </c>
      <c r="C243" s="21"/>
      <c r="D243" s="20">
        <f>INDEX(eClass[Initial Turn],MATCH($R243,eClass[Class],0))</f>
        <v>3</v>
      </c>
      <c r="E243" s="20">
        <f>INDEX(eClass[ATKTurn],MATCH($R243,eClass[Class],0))</f>
        <v>4</v>
      </c>
      <c r="F243" s="20">
        <f>INDEX(eRarity[ATK Base],MATCH($U243,eRarity[Rarity Id],0))*$W243*INDEX(eClass[ATKTurn],MATCH($R243,eClass[Class],0))</f>
        <v>12</v>
      </c>
      <c r="G243" s="7">
        <f>F243</f>
        <v>12</v>
      </c>
      <c r="H243" s="20">
        <v>5</v>
      </c>
      <c r="I243" s="7">
        <f>H243</f>
        <v>5</v>
      </c>
      <c r="J243" s="7">
        <f>INDEX(eRarity[HP Base],MATCH($U243,eRarity[Rarity Id],0))*$W243*INDEX(eClass[HPTurn],MATCH($R243,eClass[Class],0))</f>
        <v>100</v>
      </c>
      <c r="K243" s="7">
        <f>J243</f>
        <v>100</v>
      </c>
      <c r="L243" s="7">
        <f>INDEX(eRarity[Focus Priority],MATCH(U243,eRarity[Rarity Id],0))</f>
        <v>1</v>
      </c>
      <c r="M243" s="7" t="str">
        <f>LEFT(B243,LEN(B243)-2)&amp;"e1"</f>
        <v>r1_Light_Pilgrim_e1</v>
      </c>
      <c r="N243" s="20">
        <f>INDEX(eDrop[Drop Hero Probability],MATCH($V243,eDrop[Base Rarity],0))</f>
        <v>20</v>
      </c>
      <c r="O243" s="7" t="str">
        <f>INDEX(EnemyFX[Enemy FX Asset ID],MATCH(Y243,EnemyFX[Affinity],0))</f>
        <v>FXBasicMonster-05-Light</v>
      </c>
      <c r="P243" s="7" t="s">
        <v>304</v>
      </c>
      <c r="R243" s="225" t="s">
        <v>257</v>
      </c>
      <c r="S243" s="7">
        <f>INDEX(EnemyFX[Quest Affinity ID],MATCH(Y243,EnemyFX[Affinity],0))</f>
        <v>4</v>
      </c>
      <c r="T243" s="195" t="s">
        <v>428</v>
      </c>
      <c r="U243" s="137">
        <v>1</v>
      </c>
      <c r="V243" s="20">
        <f t="shared" si="39"/>
        <v>1</v>
      </c>
      <c r="W243" s="20">
        <v>1</v>
      </c>
      <c r="X243" s="20">
        <f>INDEX(REFHero[Size],MATCH(Enemies!B243,REFHero[Hero ID],0))</f>
        <v>1</v>
      </c>
      <c r="Y243" s="20" t="str">
        <f t="shared" si="40"/>
        <v>Light</v>
      </c>
    </row>
    <row r="244" spans="1:25">
      <c r="A244" s="20" t="str">
        <f t="shared" si="41"/>
        <v>4T_r1_Water_Mage_e2</v>
      </c>
      <c r="B244" s="20" t="s">
        <v>725</v>
      </c>
      <c r="C244"/>
      <c r="D244" s="20">
        <f>INDEX(eClass[Initial Turn],MATCH($R244,eClass[Class],0))</f>
        <v>3</v>
      </c>
      <c r="E244" s="20">
        <f>INDEX(eClass[ATKTurn],MATCH($R244,eClass[Class],0))</f>
        <v>4</v>
      </c>
      <c r="F244" s="20">
        <f>INDEX(eRarity[ATK Base],MATCH($U244,eRarity[Rarity Id],0))*$W244*INDEX(eClass[ATKTurn],MATCH($R244,eClass[Class],0))</f>
        <v>12</v>
      </c>
      <c r="G244" s="7">
        <f>F244</f>
        <v>12</v>
      </c>
      <c r="H244" s="20">
        <v>5</v>
      </c>
      <c r="I244" s="7">
        <f>H244</f>
        <v>5</v>
      </c>
      <c r="J244" s="7">
        <f>INDEX(eRarity[HP Base],MATCH($U244,eRarity[Rarity Id],0))*$W244*INDEX(eClass[HPTurn],MATCH($R244,eClass[Class],0))</f>
        <v>100</v>
      </c>
      <c r="K244" s="7">
        <f>J244</f>
        <v>100</v>
      </c>
      <c r="L244" s="7">
        <f>INDEX(eRarity[Focus Priority],MATCH(U244,eRarity[Rarity Id],0))</f>
        <v>1</v>
      </c>
      <c r="M244" s="7" t="str">
        <f>LEFT(B244,LEN(B244)-2)&amp;"e1"</f>
        <v>r1_Water_Mage_e1</v>
      </c>
      <c r="N244" s="20">
        <f>INDEX(eDrop[Drop Hero Probability],MATCH($V244,eDrop[Base Rarity],0))</f>
        <v>20</v>
      </c>
      <c r="O244" s="7" t="str">
        <f>INDEX(EnemyFX[Enemy FX Asset ID],MATCH(Y244,EnemyFX[Affinity],0))</f>
        <v>FXBasicMonster-02-Water</v>
      </c>
      <c r="P244" s="7" t="s">
        <v>304</v>
      </c>
      <c r="R244" s="225" t="s">
        <v>257</v>
      </c>
      <c r="S244" s="7">
        <f>INDEX(EnemyFX[Quest Affinity ID],MATCH(Y244,EnemyFX[Affinity],0))</f>
        <v>3</v>
      </c>
      <c r="T244" s="137" t="s">
        <v>427</v>
      </c>
      <c r="U244" s="196">
        <v>1</v>
      </c>
      <c r="V244" s="20">
        <f t="shared" si="39"/>
        <v>1</v>
      </c>
      <c r="W244" s="20">
        <v>1</v>
      </c>
      <c r="X244" s="20">
        <f>INDEX(REFHero[Size],MATCH(Enemies!B244,REFHero[Hero ID],0))</f>
        <v>1</v>
      </c>
      <c r="Y244" s="20" t="str">
        <f t="shared" si="40"/>
        <v>Water</v>
      </c>
    </row>
  </sheetData>
  <sortState ref="A4:Z18">
    <sortCondition ref="R45:R59"/>
    <sortCondition ref="S45:S59"/>
  </sortState>
  <pageMargins left="0.78749999999999998" right="0.78749999999999998" top="1.05277777777778" bottom="1.05277777777778" header="0.78749999999999998" footer="0.78749999999999998"/>
  <pageSetup firstPageNumber="0" orientation="portrait" horizontalDpi="4294967292" verticalDpi="4294967292"/>
  <headerFooter>
    <oddHeader>&amp;C&amp;"Times New Roman,Regular"&amp;12&amp;A</oddHeader>
    <oddFooter>&amp;C&amp;"Times New Roman,Regular"&amp;12Page &amp;P</oddFooter>
  </headerFooter>
  <legacyDrawing r:id="rId2"/>
  <tableParts count="4">
    <tablePart r:id="rId3"/>
    <tablePart r:id="rId4"/>
    <tablePart r:id="rId5"/>
    <tablePart r:id="rId6"/>
  </tableParts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1"/>
  </sheetPr>
  <dimension ref="A1:N65"/>
  <sheetViews>
    <sheetView workbookViewId="0"/>
  </sheetViews>
  <sheetFormatPr baseColWidth="10" defaultColWidth="8.7109375" defaultRowHeight="15" x14ac:dyDescent="0"/>
  <cols>
    <col min="1" max="1" width="16" customWidth="1"/>
    <col min="2" max="2" width="34.85546875" customWidth="1"/>
    <col min="3" max="3" width="23.42578125" customWidth="1"/>
    <col min="4" max="4" width="2.28515625" style="32" customWidth="1"/>
    <col min="6" max="6" width="4.85546875" customWidth="1"/>
    <col min="7" max="7" width="1.5703125" style="21" bestFit="1" customWidth="1"/>
    <col min="8" max="8" width="4.85546875" customWidth="1"/>
    <col min="9" max="9" width="1.5703125" bestFit="1" customWidth="1"/>
    <col min="10" max="10" width="4.85546875" customWidth="1"/>
    <col min="11" max="11" width="1.5703125" bestFit="1" customWidth="1"/>
    <col min="12" max="12" width="4.85546875" customWidth="1"/>
    <col min="13" max="13" width="1.5703125" bestFit="1" customWidth="1"/>
    <col min="14" max="14" width="4.85546875" customWidth="1"/>
  </cols>
  <sheetData>
    <row r="1" spans="1:14">
      <c r="A1" t="s">
        <v>36</v>
      </c>
      <c r="B1" t="s">
        <v>90</v>
      </c>
      <c r="C1" t="s">
        <v>31</v>
      </c>
      <c r="E1" t="s">
        <v>273</v>
      </c>
      <c r="F1" t="s">
        <v>275</v>
      </c>
      <c r="H1" t="s">
        <v>276</v>
      </c>
      <c r="J1" t="s">
        <v>277</v>
      </c>
      <c r="L1" t="s">
        <v>278</v>
      </c>
      <c r="N1" t="s">
        <v>279</v>
      </c>
    </row>
    <row r="2" spans="1:14">
      <c r="A2" t="s">
        <v>37</v>
      </c>
      <c r="B2" t="str">
        <f>CONCATENATE(F2,G2,H2,I2,J2,K2,L2,M2,N2)</f>
        <v>4001,4001</v>
      </c>
      <c r="C2" t="s">
        <v>172</v>
      </c>
      <c r="F2">
        <v>4001</v>
      </c>
      <c r="G2" s="21" t="str">
        <f t="shared" ref="G2:G33" si="0">IF(ISBLANK(H2),"",",")</f>
        <v>,</v>
      </c>
      <c r="H2">
        <v>4001</v>
      </c>
      <c r="I2" t="str">
        <f>IF(ISBLANK(J2),"",",")</f>
        <v/>
      </c>
      <c r="K2" t="str">
        <f>IF(ISBLANK(L2),"",",")</f>
        <v/>
      </c>
      <c r="M2" t="str">
        <f>IF(ISBLANK(N2),"",",")</f>
        <v/>
      </c>
    </row>
    <row r="3" spans="1:14">
      <c r="A3" t="s">
        <v>38</v>
      </c>
      <c r="B3" t="s">
        <v>201</v>
      </c>
      <c r="C3" t="s">
        <v>175</v>
      </c>
      <c r="G3" s="21" t="str">
        <f t="shared" si="0"/>
        <v/>
      </c>
      <c r="I3" t="str">
        <f t="shared" ref="I3:I63" si="1">IF(ISBLANK(J3),"",",")</f>
        <v/>
      </c>
      <c r="K3" t="str">
        <f t="shared" ref="K3:K63" si="2">IF(ISBLANK(L3),"",",")</f>
        <v/>
      </c>
      <c r="M3" t="str">
        <f t="shared" ref="M3:M63" si="3">IF(ISBLANK(N3),"",",")</f>
        <v/>
      </c>
    </row>
    <row r="4" spans="1:14">
      <c r="A4" s="16" t="s">
        <v>203</v>
      </c>
      <c r="B4" s="3" t="s">
        <v>283</v>
      </c>
      <c r="C4" t="s">
        <v>30</v>
      </c>
      <c r="G4" s="21" t="str">
        <f t="shared" si="0"/>
        <v/>
      </c>
      <c r="I4" t="str">
        <f t="shared" si="1"/>
        <v/>
      </c>
      <c r="K4" t="str">
        <f t="shared" si="2"/>
        <v/>
      </c>
      <c r="M4" t="str">
        <f t="shared" si="3"/>
        <v/>
      </c>
    </row>
    <row r="5" spans="1:14">
      <c r="A5" s="16" t="s">
        <v>204</v>
      </c>
      <c r="B5" t="s">
        <v>264</v>
      </c>
      <c r="C5" t="s">
        <v>175</v>
      </c>
      <c r="G5" s="21" t="str">
        <f t="shared" si="0"/>
        <v/>
      </c>
      <c r="I5" t="str">
        <f t="shared" si="1"/>
        <v/>
      </c>
      <c r="K5" t="str">
        <f t="shared" si="2"/>
        <v/>
      </c>
      <c r="M5" t="str">
        <f t="shared" si="3"/>
        <v/>
      </c>
    </row>
    <row r="6" spans="1:14">
      <c r="A6" s="17" t="s">
        <v>215</v>
      </c>
      <c r="B6" s="18" t="s">
        <v>285</v>
      </c>
      <c r="C6" s="18" t="s">
        <v>172</v>
      </c>
      <c r="G6" s="21" t="str">
        <f t="shared" si="0"/>
        <v/>
      </c>
      <c r="I6" t="str">
        <f t="shared" si="1"/>
        <v/>
      </c>
      <c r="K6" t="str">
        <f t="shared" si="2"/>
        <v/>
      </c>
      <c r="M6" t="str">
        <f t="shared" si="3"/>
        <v/>
      </c>
    </row>
    <row r="7" spans="1:14">
      <c r="A7" s="17" t="s">
        <v>216</v>
      </c>
      <c r="B7" s="18" t="s">
        <v>284</v>
      </c>
      <c r="C7" s="18" t="s">
        <v>175</v>
      </c>
      <c r="G7" s="21" t="str">
        <f t="shared" si="0"/>
        <v/>
      </c>
      <c r="I7" t="str">
        <f t="shared" si="1"/>
        <v/>
      </c>
      <c r="K7" t="str">
        <f t="shared" si="2"/>
        <v/>
      </c>
      <c r="M7" t="str">
        <f t="shared" si="3"/>
        <v/>
      </c>
    </row>
    <row r="8" spans="1:14">
      <c r="A8" s="17" t="s">
        <v>217</v>
      </c>
      <c r="B8" s="18" t="s">
        <v>289</v>
      </c>
      <c r="C8" t="s">
        <v>30</v>
      </c>
      <c r="G8" s="21" t="str">
        <f t="shared" si="0"/>
        <v/>
      </c>
      <c r="I8" t="str">
        <f t="shared" si="1"/>
        <v/>
      </c>
      <c r="K8" t="str">
        <f t="shared" si="2"/>
        <v/>
      </c>
      <c r="M8" t="str">
        <f t="shared" si="3"/>
        <v/>
      </c>
    </row>
    <row r="9" spans="1:14">
      <c r="A9" t="s">
        <v>39</v>
      </c>
      <c r="B9" t="s">
        <v>91</v>
      </c>
      <c r="C9" t="s">
        <v>172</v>
      </c>
      <c r="G9" s="21" t="str">
        <f t="shared" si="0"/>
        <v/>
      </c>
      <c r="I9" t="str">
        <f t="shared" si="1"/>
        <v/>
      </c>
      <c r="K9" t="str">
        <f t="shared" si="2"/>
        <v/>
      </c>
      <c r="M9" t="str">
        <f t="shared" si="3"/>
        <v/>
      </c>
    </row>
    <row r="10" spans="1:14">
      <c r="A10" t="s">
        <v>40</v>
      </c>
      <c r="B10" t="s">
        <v>92</v>
      </c>
      <c r="C10" t="s">
        <v>174</v>
      </c>
      <c r="G10" s="21" t="str">
        <f t="shared" si="0"/>
        <v/>
      </c>
      <c r="I10" t="str">
        <f t="shared" si="1"/>
        <v/>
      </c>
      <c r="K10" t="str">
        <f t="shared" si="2"/>
        <v/>
      </c>
      <c r="M10" t="str">
        <f t="shared" si="3"/>
        <v/>
      </c>
    </row>
    <row r="11" spans="1:14">
      <c r="A11" t="s">
        <v>41</v>
      </c>
      <c r="B11" t="s">
        <v>93</v>
      </c>
      <c r="C11" t="s">
        <v>173</v>
      </c>
      <c r="G11" s="21" t="str">
        <f t="shared" si="0"/>
        <v/>
      </c>
      <c r="I11" t="str">
        <f t="shared" si="1"/>
        <v/>
      </c>
      <c r="K11" t="str">
        <f t="shared" si="2"/>
        <v/>
      </c>
      <c r="M11" t="str">
        <f t="shared" si="3"/>
        <v/>
      </c>
    </row>
    <row r="12" spans="1:14">
      <c r="A12" t="s">
        <v>42</v>
      </c>
      <c r="B12" s="11" t="s">
        <v>167</v>
      </c>
      <c r="C12" t="s">
        <v>175</v>
      </c>
      <c r="G12" s="21" t="str">
        <f t="shared" si="0"/>
        <v/>
      </c>
      <c r="I12" t="str">
        <f t="shared" si="1"/>
        <v/>
      </c>
      <c r="K12" t="str">
        <f t="shared" si="2"/>
        <v/>
      </c>
      <c r="M12" t="str">
        <f t="shared" si="3"/>
        <v/>
      </c>
    </row>
    <row r="13" spans="1:14">
      <c r="A13" t="s">
        <v>43</v>
      </c>
      <c r="B13" t="s">
        <v>92</v>
      </c>
      <c r="C13" t="s">
        <v>174</v>
      </c>
      <c r="G13" s="21" t="str">
        <f t="shared" si="0"/>
        <v/>
      </c>
      <c r="I13" t="str">
        <f t="shared" si="1"/>
        <v/>
      </c>
      <c r="K13" t="str">
        <f t="shared" si="2"/>
        <v/>
      </c>
      <c r="M13" t="str">
        <f t="shared" si="3"/>
        <v/>
      </c>
    </row>
    <row r="14" spans="1:14">
      <c r="A14" t="s">
        <v>44</v>
      </c>
      <c r="B14" t="s">
        <v>166</v>
      </c>
      <c r="C14" t="s">
        <v>173</v>
      </c>
      <c r="G14" s="21" t="str">
        <f t="shared" si="0"/>
        <v/>
      </c>
      <c r="I14" t="str">
        <f t="shared" si="1"/>
        <v/>
      </c>
      <c r="K14" t="str">
        <f t="shared" si="2"/>
        <v/>
      </c>
      <c r="M14" t="str">
        <f t="shared" si="3"/>
        <v/>
      </c>
    </row>
    <row r="15" spans="1:14">
      <c r="A15" t="s">
        <v>45</v>
      </c>
      <c r="B15" t="s">
        <v>168</v>
      </c>
      <c r="C15" t="s">
        <v>175</v>
      </c>
      <c r="G15" s="21" t="str">
        <f t="shared" si="0"/>
        <v/>
      </c>
      <c r="I15" t="str">
        <f t="shared" si="1"/>
        <v/>
      </c>
      <c r="K15" t="str">
        <f t="shared" si="2"/>
        <v/>
      </c>
      <c r="M15" t="str">
        <f t="shared" si="3"/>
        <v/>
      </c>
    </row>
    <row r="16" spans="1:14">
      <c r="A16" t="s">
        <v>46</v>
      </c>
      <c r="B16" t="s">
        <v>111</v>
      </c>
      <c r="C16" s="13" t="s">
        <v>174</v>
      </c>
      <c r="G16" s="21" t="str">
        <f t="shared" si="0"/>
        <v/>
      </c>
      <c r="I16" t="str">
        <f t="shared" si="1"/>
        <v/>
      </c>
      <c r="K16" t="str">
        <f t="shared" si="2"/>
        <v/>
      </c>
      <c r="M16" t="str">
        <f t="shared" si="3"/>
        <v/>
      </c>
    </row>
    <row r="17" spans="1:14">
      <c r="A17" t="s">
        <v>47</v>
      </c>
      <c r="B17" t="s">
        <v>112</v>
      </c>
      <c r="C17" s="13" t="s">
        <v>175</v>
      </c>
      <c r="G17" s="21" t="str">
        <f t="shared" si="0"/>
        <v/>
      </c>
      <c r="I17" t="str">
        <f t="shared" si="1"/>
        <v/>
      </c>
      <c r="K17" t="str">
        <f t="shared" si="2"/>
        <v/>
      </c>
      <c r="M17" t="str">
        <f t="shared" si="3"/>
        <v/>
      </c>
    </row>
    <row r="18" spans="1:14">
      <c r="A18" t="s">
        <v>48</v>
      </c>
      <c r="B18" t="s">
        <v>113</v>
      </c>
      <c r="C18" s="13" t="s">
        <v>173</v>
      </c>
      <c r="G18" s="21" t="str">
        <f t="shared" si="0"/>
        <v/>
      </c>
      <c r="I18" t="str">
        <f t="shared" si="1"/>
        <v/>
      </c>
      <c r="K18" t="str">
        <f t="shared" si="2"/>
        <v/>
      </c>
      <c r="M18" t="str">
        <f t="shared" si="3"/>
        <v/>
      </c>
    </row>
    <row r="19" spans="1:14">
      <c r="A19" t="s">
        <v>49</v>
      </c>
      <c r="B19" t="s">
        <v>112</v>
      </c>
      <c r="C19" t="s">
        <v>175</v>
      </c>
      <c r="G19" s="21" t="str">
        <f t="shared" si="0"/>
        <v/>
      </c>
      <c r="I19" t="str">
        <f t="shared" si="1"/>
        <v/>
      </c>
      <c r="K19" t="str">
        <f t="shared" si="2"/>
        <v/>
      </c>
      <c r="M19" t="str">
        <f t="shared" si="3"/>
        <v/>
      </c>
    </row>
    <row r="20" spans="1:14">
      <c r="A20" t="s">
        <v>50</v>
      </c>
      <c r="B20" t="s">
        <v>114</v>
      </c>
      <c r="C20" t="s">
        <v>29</v>
      </c>
      <c r="G20" s="21" t="str">
        <f t="shared" si="0"/>
        <v/>
      </c>
      <c r="I20" t="str">
        <f t="shared" si="1"/>
        <v/>
      </c>
      <c r="K20" t="str">
        <f t="shared" si="2"/>
        <v/>
      </c>
      <c r="M20" t="str">
        <f t="shared" si="3"/>
        <v/>
      </c>
    </row>
    <row r="21" spans="1:14">
      <c r="A21" t="s">
        <v>51</v>
      </c>
      <c r="B21" t="s">
        <v>115</v>
      </c>
      <c r="C21" t="s">
        <v>33</v>
      </c>
      <c r="F21">
        <v>6000</v>
      </c>
      <c r="G21" s="21" t="str">
        <f t="shared" si="0"/>
        <v>,</v>
      </c>
      <c r="H21">
        <v>6004</v>
      </c>
      <c r="I21" t="str">
        <f t="shared" si="1"/>
        <v>,</v>
      </c>
      <c r="J21">
        <v>6006</v>
      </c>
      <c r="K21" t="str">
        <f t="shared" si="2"/>
        <v>,</v>
      </c>
      <c r="L21">
        <v>6004</v>
      </c>
      <c r="M21" t="str">
        <f t="shared" si="3"/>
        <v>,</v>
      </c>
      <c r="N21">
        <v>6000</v>
      </c>
    </row>
    <row r="22" spans="1:14">
      <c r="A22" t="s">
        <v>52</v>
      </c>
      <c r="B22" t="s">
        <v>116</v>
      </c>
      <c r="C22" t="s">
        <v>29</v>
      </c>
      <c r="G22" s="21" t="str">
        <f t="shared" si="0"/>
        <v/>
      </c>
      <c r="I22" t="str">
        <f t="shared" si="1"/>
        <v/>
      </c>
      <c r="K22" t="str">
        <f t="shared" si="2"/>
        <v/>
      </c>
      <c r="M22" t="str">
        <f t="shared" si="3"/>
        <v/>
      </c>
    </row>
    <row r="23" spans="1:14">
      <c r="A23" t="s">
        <v>53</v>
      </c>
      <c r="B23" s="3">
        <v>6007</v>
      </c>
      <c r="C23" t="s">
        <v>30</v>
      </c>
      <c r="G23" s="21" t="str">
        <f t="shared" si="0"/>
        <v/>
      </c>
      <c r="I23" t="str">
        <f t="shared" si="1"/>
        <v/>
      </c>
      <c r="K23" t="str">
        <f t="shared" si="2"/>
        <v/>
      </c>
      <c r="M23" t="str">
        <f t="shared" si="3"/>
        <v/>
      </c>
    </row>
    <row r="24" spans="1:14">
      <c r="A24" t="s">
        <v>54</v>
      </c>
      <c r="B24" t="s">
        <v>114</v>
      </c>
      <c r="C24" t="s">
        <v>29</v>
      </c>
      <c r="G24" s="21" t="str">
        <f t="shared" si="0"/>
        <v/>
      </c>
      <c r="I24" t="str">
        <f t="shared" si="1"/>
        <v/>
      </c>
      <c r="K24" t="str">
        <f t="shared" si="2"/>
        <v/>
      </c>
      <c r="M24" t="str">
        <f t="shared" si="3"/>
        <v/>
      </c>
    </row>
    <row r="25" spans="1:14">
      <c r="A25" t="s">
        <v>55</v>
      </c>
      <c r="B25" t="s">
        <v>117</v>
      </c>
      <c r="C25" t="s">
        <v>28</v>
      </c>
      <c r="G25" s="21" t="str">
        <f t="shared" si="0"/>
        <v/>
      </c>
      <c r="I25" t="str">
        <f t="shared" si="1"/>
        <v/>
      </c>
      <c r="K25" t="str">
        <f t="shared" si="2"/>
        <v/>
      </c>
      <c r="M25" t="str">
        <f t="shared" si="3"/>
        <v/>
      </c>
    </row>
    <row r="26" spans="1:14">
      <c r="A26" t="s">
        <v>56</v>
      </c>
      <c r="B26" t="s">
        <v>120</v>
      </c>
      <c r="C26" t="s">
        <v>28</v>
      </c>
      <c r="G26" s="21" t="str">
        <f t="shared" si="0"/>
        <v/>
      </c>
      <c r="I26" t="str">
        <f t="shared" si="1"/>
        <v/>
      </c>
      <c r="K26" t="str">
        <f t="shared" si="2"/>
        <v/>
      </c>
      <c r="M26" t="str">
        <f t="shared" si="3"/>
        <v/>
      </c>
    </row>
    <row r="27" spans="1:14">
      <c r="A27" t="s">
        <v>57</v>
      </c>
      <c r="B27" t="s">
        <v>121</v>
      </c>
      <c r="C27" t="s">
        <v>28</v>
      </c>
      <c r="G27" s="21" t="str">
        <f t="shared" si="0"/>
        <v/>
      </c>
      <c r="I27" t="str">
        <f t="shared" si="1"/>
        <v/>
      </c>
      <c r="K27" t="str">
        <f t="shared" si="2"/>
        <v/>
      </c>
      <c r="M27" t="str">
        <f t="shared" si="3"/>
        <v/>
      </c>
    </row>
    <row r="28" spans="1:14">
      <c r="A28" t="s">
        <v>58</v>
      </c>
      <c r="B28" t="s">
        <v>122</v>
      </c>
      <c r="C28" t="s">
        <v>29</v>
      </c>
      <c r="G28" s="21" t="str">
        <f t="shared" si="0"/>
        <v/>
      </c>
      <c r="I28" t="str">
        <f t="shared" si="1"/>
        <v/>
      </c>
      <c r="K28" t="str">
        <f t="shared" si="2"/>
        <v/>
      </c>
      <c r="M28" t="str">
        <f t="shared" si="3"/>
        <v/>
      </c>
    </row>
    <row r="29" spans="1:14">
      <c r="A29" t="s">
        <v>59</v>
      </c>
      <c r="B29" t="s">
        <v>123</v>
      </c>
      <c r="C29" t="s">
        <v>28</v>
      </c>
      <c r="G29" s="21" t="str">
        <f t="shared" si="0"/>
        <v/>
      </c>
      <c r="I29" t="str">
        <f t="shared" si="1"/>
        <v/>
      </c>
      <c r="K29" t="str">
        <f t="shared" si="2"/>
        <v/>
      </c>
      <c r="M29" t="str">
        <f t="shared" si="3"/>
        <v/>
      </c>
    </row>
    <row r="30" spans="1:14">
      <c r="A30" t="s">
        <v>60</v>
      </c>
      <c r="B30" s="3">
        <v>7009</v>
      </c>
      <c r="C30" t="s">
        <v>30</v>
      </c>
      <c r="G30" s="21" t="str">
        <f t="shared" si="0"/>
        <v/>
      </c>
      <c r="I30" t="str">
        <f t="shared" si="1"/>
        <v/>
      </c>
      <c r="K30" t="str">
        <f t="shared" si="2"/>
        <v/>
      </c>
      <c r="M30" t="str">
        <f t="shared" si="3"/>
        <v/>
      </c>
    </row>
    <row r="31" spans="1:14">
      <c r="A31" t="s">
        <v>61</v>
      </c>
      <c r="B31" t="s">
        <v>120</v>
      </c>
      <c r="C31" t="s">
        <v>28</v>
      </c>
      <c r="G31" s="21" t="str">
        <f t="shared" si="0"/>
        <v/>
      </c>
      <c r="I31" t="str">
        <f t="shared" si="1"/>
        <v/>
      </c>
      <c r="K31" t="str">
        <f t="shared" si="2"/>
        <v/>
      </c>
      <c r="M31" t="str">
        <f t="shared" si="3"/>
        <v/>
      </c>
    </row>
    <row r="32" spans="1:14">
      <c r="A32" t="s">
        <v>62</v>
      </c>
      <c r="B32" t="s">
        <v>126</v>
      </c>
      <c r="C32" s="1" t="s">
        <v>175</v>
      </c>
      <c r="G32" s="21" t="str">
        <f t="shared" si="0"/>
        <v/>
      </c>
      <c r="I32" t="str">
        <f t="shared" si="1"/>
        <v/>
      </c>
      <c r="K32" t="str">
        <f t="shared" si="2"/>
        <v/>
      </c>
      <c r="M32" t="str">
        <f t="shared" si="3"/>
        <v/>
      </c>
    </row>
    <row r="33" spans="1:13">
      <c r="A33" t="s">
        <v>63</v>
      </c>
      <c r="B33" t="s">
        <v>125</v>
      </c>
      <c r="C33" t="s">
        <v>29</v>
      </c>
      <c r="G33" s="21" t="str">
        <f t="shared" si="0"/>
        <v/>
      </c>
      <c r="I33" t="str">
        <f t="shared" si="1"/>
        <v/>
      </c>
      <c r="K33" t="str">
        <f t="shared" si="2"/>
        <v/>
      </c>
      <c r="M33" t="str">
        <f t="shared" si="3"/>
        <v/>
      </c>
    </row>
    <row r="34" spans="1:13">
      <c r="A34" t="s">
        <v>64</v>
      </c>
      <c r="B34" t="s">
        <v>126</v>
      </c>
      <c r="C34" t="s">
        <v>28</v>
      </c>
      <c r="G34" s="21" t="str">
        <f t="shared" ref="G34:G63" si="4">IF(ISBLANK(H34),"",",")</f>
        <v/>
      </c>
      <c r="I34" t="str">
        <f t="shared" si="1"/>
        <v/>
      </c>
      <c r="K34" t="str">
        <f t="shared" si="2"/>
        <v/>
      </c>
      <c r="M34" t="str">
        <f t="shared" si="3"/>
        <v/>
      </c>
    </row>
    <row r="35" spans="1:13">
      <c r="A35" t="s">
        <v>65</v>
      </c>
      <c r="B35" t="s">
        <v>127</v>
      </c>
      <c r="C35" t="s">
        <v>28</v>
      </c>
      <c r="G35" s="21" t="str">
        <f t="shared" si="4"/>
        <v/>
      </c>
      <c r="I35" t="str">
        <f t="shared" si="1"/>
        <v/>
      </c>
      <c r="K35" t="str">
        <f t="shared" si="2"/>
        <v/>
      </c>
      <c r="M35" t="str">
        <f t="shared" si="3"/>
        <v/>
      </c>
    </row>
    <row r="36" spans="1:13">
      <c r="A36" t="s">
        <v>66</v>
      </c>
      <c r="B36" t="s">
        <v>124</v>
      </c>
      <c r="C36" t="s">
        <v>29</v>
      </c>
      <c r="G36" s="21" t="str">
        <f t="shared" si="4"/>
        <v/>
      </c>
      <c r="I36" t="str">
        <f t="shared" si="1"/>
        <v/>
      </c>
      <c r="K36" t="str">
        <f t="shared" si="2"/>
        <v/>
      </c>
      <c r="M36" t="str">
        <f t="shared" si="3"/>
        <v/>
      </c>
    </row>
    <row r="37" spans="1:13">
      <c r="A37" t="s">
        <v>67</v>
      </c>
      <c r="B37" t="s">
        <v>128</v>
      </c>
      <c r="C37" t="s">
        <v>33</v>
      </c>
      <c r="G37" s="21" t="str">
        <f t="shared" si="4"/>
        <v/>
      </c>
      <c r="I37" t="str">
        <f t="shared" si="1"/>
        <v/>
      </c>
      <c r="K37" t="str">
        <f t="shared" si="2"/>
        <v/>
      </c>
      <c r="M37" t="str">
        <f t="shared" si="3"/>
        <v/>
      </c>
    </row>
    <row r="38" spans="1:13">
      <c r="A38" t="s">
        <v>68</v>
      </c>
      <c r="B38" t="s">
        <v>129</v>
      </c>
      <c r="C38" t="s">
        <v>33</v>
      </c>
      <c r="G38" s="21" t="str">
        <f t="shared" si="4"/>
        <v/>
      </c>
      <c r="I38" t="str">
        <f t="shared" si="1"/>
        <v/>
      </c>
      <c r="K38" t="str">
        <f t="shared" si="2"/>
        <v/>
      </c>
      <c r="M38" t="str">
        <f t="shared" si="3"/>
        <v/>
      </c>
    </row>
    <row r="39" spans="1:13">
      <c r="A39" t="s">
        <v>69</v>
      </c>
      <c r="B39" t="s">
        <v>130</v>
      </c>
      <c r="C39" t="s">
        <v>28</v>
      </c>
      <c r="G39" s="21" t="str">
        <f t="shared" si="4"/>
        <v/>
      </c>
      <c r="I39" t="str">
        <f t="shared" si="1"/>
        <v/>
      </c>
      <c r="K39" t="str">
        <f t="shared" si="2"/>
        <v/>
      </c>
      <c r="M39" t="str">
        <f t="shared" si="3"/>
        <v/>
      </c>
    </row>
    <row r="40" spans="1:13">
      <c r="A40" t="s">
        <v>70</v>
      </c>
      <c r="B40" t="s">
        <v>131</v>
      </c>
      <c r="C40" t="s">
        <v>28</v>
      </c>
      <c r="G40" s="21" t="str">
        <f t="shared" si="4"/>
        <v/>
      </c>
      <c r="I40" t="str">
        <f t="shared" si="1"/>
        <v/>
      </c>
      <c r="K40" t="str">
        <f t="shared" si="2"/>
        <v/>
      </c>
      <c r="M40" t="str">
        <f t="shared" si="3"/>
        <v/>
      </c>
    </row>
    <row r="41" spans="1:13">
      <c r="A41" t="s">
        <v>71</v>
      </c>
      <c r="B41" t="s">
        <v>132</v>
      </c>
      <c r="C41" t="s">
        <v>28</v>
      </c>
      <c r="G41" s="21" t="str">
        <f t="shared" si="4"/>
        <v/>
      </c>
      <c r="I41" t="str">
        <f t="shared" si="1"/>
        <v/>
      </c>
      <c r="K41" t="str">
        <f t="shared" si="2"/>
        <v/>
      </c>
      <c r="M41" t="str">
        <f t="shared" si="3"/>
        <v/>
      </c>
    </row>
    <row r="42" spans="1:13">
      <c r="A42" t="s">
        <v>72</v>
      </c>
      <c r="B42" t="s">
        <v>133</v>
      </c>
      <c r="C42" t="s">
        <v>33</v>
      </c>
      <c r="G42" s="21" t="str">
        <f t="shared" si="4"/>
        <v/>
      </c>
      <c r="I42" t="str">
        <f t="shared" si="1"/>
        <v/>
      </c>
      <c r="K42" t="str">
        <f t="shared" si="2"/>
        <v/>
      </c>
      <c r="M42" t="str">
        <f t="shared" si="3"/>
        <v/>
      </c>
    </row>
    <row r="43" spans="1:13">
      <c r="A43" t="s">
        <v>73</v>
      </c>
      <c r="B43" t="s">
        <v>134</v>
      </c>
      <c r="C43" t="s">
        <v>29</v>
      </c>
      <c r="G43" s="21" t="str">
        <f t="shared" si="4"/>
        <v/>
      </c>
      <c r="I43" t="str">
        <f t="shared" si="1"/>
        <v/>
      </c>
      <c r="K43" t="str">
        <f t="shared" si="2"/>
        <v/>
      </c>
      <c r="M43" t="str">
        <f t="shared" si="3"/>
        <v/>
      </c>
    </row>
    <row r="44" spans="1:13">
      <c r="A44" t="s">
        <v>74</v>
      </c>
      <c r="B44" t="s">
        <v>135</v>
      </c>
      <c r="C44" t="s">
        <v>28</v>
      </c>
      <c r="G44" s="21" t="str">
        <f t="shared" si="4"/>
        <v/>
      </c>
      <c r="I44" t="str">
        <f t="shared" si="1"/>
        <v/>
      </c>
      <c r="K44" t="str">
        <f t="shared" si="2"/>
        <v/>
      </c>
      <c r="M44" t="str">
        <f t="shared" si="3"/>
        <v/>
      </c>
    </row>
    <row r="45" spans="1:13">
      <c r="A45" t="s">
        <v>75</v>
      </c>
      <c r="B45" t="s">
        <v>136</v>
      </c>
      <c r="C45" t="s">
        <v>33</v>
      </c>
      <c r="G45" s="21" t="str">
        <f t="shared" si="4"/>
        <v/>
      </c>
      <c r="I45" t="str">
        <f t="shared" si="1"/>
        <v/>
      </c>
      <c r="K45" t="str">
        <f t="shared" si="2"/>
        <v/>
      </c>
      <c r="M45" t="str">
        <f t="shared" si="3"/>
        <v/>
      </c>
    </row>
    <row r="46" spans="1:13">
      <c r="A46" t="s">
        <v>76</v>
      </c>
      <c r="B46" t="s">
        <v>137</v>
      </c>
      <c r="C46" t="s">
        <v>28</v>
      </c>
      <c r="G46" s="21" t="str">
        <f t="shared" si="4"/>
        <v/>
      </c>
      <c r="I46" t="str">
        <f t="shared" si="1"/>
        <v/>
      </c>
      <c r="K46" t="str">
        <f t="shared" si="2"/>
        <v/>
      </c>
      <c r="M46" t="str">
        <f t="shared" si="3"/>
        <v/>
      </c>
    </row>
    <row r="47" spans="1:13">
      <c r="A47" t="s">
        <v>77</v>
      </c>
      <c r="B47" t="s">
        <v>131</v>
      </c>
      <c r="C47" t="s">
        <v>28</v>
      </c>
      <c r="G47" s="21" t="str">
        <f t="shared" si="4"/>
        <v/>
      </c>
      <c r="I47" t="str">
        <f t="shared" si="1"/>
        <v/>
      </c>
      <c r="K47" t="str">
        <f t="shared" si="2"/>
        <v/>
      </c>
      <c r="M47" t="str">
        <f t="shared" si="3"/>
        <v/>
      </c>
    </row>
    <row r="48" spans="1:13">
      <c r="A48" t="s">
        <v>78</v>
      </c>
      <c r="B48" t="s">
        <v>138</v>
      </c>
      <c r="C48" t="s">
        <v>28</v>
      </c>
      <c r="G48" s="21" t="str">
        <f t="shared" si="4"/>
        <v/>
      </c>
      <c r="I48" t="str">
        <f t="shared" si="1"/>
        <v/>
      </c>
      <c r="K48" t="str">
        <f t="shared" si="2"/>
        <v/>
      </c>
      <c r="M48" t="str">
        <f t="shared" si="3"/>
        <v/>
      </c>
    </row>
    <row r="49" spans="1:13">
      <c r="A49" t="s">
        <v>79</v>
      </c>
      <c r="B49" t="s">
        <v>139</v>
      </c>
      <c r="C49" t="s">
        <v>29</v>
      </c>
      <c r="G49" s="21" t="str">
        <f t="shared" si="4"/>
        <v/>
      </c>
      <c r="I49" t="str">
        <f t="shared" si="1"/>
        <v/>
      </c>
      <c r="K49" t="str">
        <f t="shared" si="2"/>
        <v/>
      </c>
      <c r="M49" t="str">
        <f t="shared" si="3"/>
        <v/>
      </c>
    </row>
    <row r="50" spans="1:13">
      <c r="A50" t="s">
        <v>80</v>
      </c>
      <c r="B50" t="s">
        <v>140</v>
      </c>
      <c r="C50" t="s">
        <v>28</v>
      </c>
      <c r="G50" s="21" t="str">
        <f t="shared" si="4"/>
        <v/>
      </c>
      <c r="I50" t="str">
        <f t="shared" si="1"/>
        <v/>
      </c>
      <c r="K50" t="str">
        <f t="shared" si="2"/>
        <v/>
      </c>
      <c r="M50" t="str">
        <f t="shared" si="3"/>
        <v/>
      </c>
    </row>
    <row r="51" spans="1:13">
      <c r="A51" t="s">
        <v>81</v>
      </c>
      <c r="B51" s="3">
        <v>9013</v>
      </c>
      <c r="C51" t="s">
        <v>30</v>
      </c>
      <c r="G51" s="21" t="str">
        <f t="shared" si="4"/>
        <v/>
      </c>
      <c r="I51" t="str">
        <f t="shared" si="1"/>
        <v/>
      </c>
      <c r="K51" t="str">
        <f t="shared" si="2"/>
        <v/>
      </c>
      <c r="M51" t="str">
        <f t="shared" si="3"/>
        <v/>
      </c>
    </row>
    <row r="52" spans="1:13">
      <c r="A52" t="s">
        <v>82</v>
      </c>
      <c r="B52" t="s">
        <v>141</v>
      </c>
      <c r="C52" t="s">
        <v>29</v>
      </c>
      <c r="G52" s="21" t="str">
        <f t="shared" si="4"/>
        <v/>
      </c>
      <c r="I52" t="str">
        <f t="shared" si="1"/>
        <v/>
      </c>
      <c r="K52" t="str">
        <f t="shared" si="2"/>
        <v/>
      </c>
      <c r="M52" t="str">
        <f t="shared" si="3"/>
        <v/>
      </c>
    </row>
    <row r="53" spans="1:13">
      <c r="A53" t="s">
        <v>83</v>
      </c>
      <c r="B53" t="s">
        <v>142</v>
      </c>
      <c r="C53" t="s">
        <v>33</v>
      </c>
      <c r="G53" s="21" t="str">
        <f t="shared" si="4"/>
        <v/>
      </c>
      <c r="I53" t="str">
        <f t="shared" si="1"/>
        <v/>
      </c>
      <c r="K53" t="str">
        <f t="shared" si="2"/>
        <v/>
      </c>
      <c r="M53" t="str">
        <f t="shared" si="3"/>
        <v/>
      </c>
    </row>
    <row r="54" spans="1:13">
      <c r="A54" t="s">
        <v>84</v>
      </c>
      <c r="B54" t="s">
        <v>143</v>
      </c>
      <c r="C54" t="s">
        <v>28</v>
      </c>
      <c r="G54" s="21" t="str">
        <f t="shared" si="4"/>
        <v/>
      </c>
      <c r="I54" t="str">
        <f t="shared" si="1"/>
        <v/>
      </c>
      <c r="K54" t="str">
        <f t="shared" si="2"/>
        <v/>
      </c>
      <c r="M54" t="str">
        <f t="shared" si="3"/>
        <v/>
      </c>
    </row>
    <row r="55" spans="1:13">
      <c r="A55" t="s">
        <v>85</v>
      </c>
      <c r="B55" t="s">
        <v>144</v>
      </c>
      <c r="C55" t="s">
        <v>29</v>
      </c>
      <c r="G55" s="21" t="str">
        <f t="shared" si="4"/>
        <v/>
      </c>
      <c r="I55" t="str">
        <f t="shared" si="1"/>
        <v/>
      </c>
      <c r="K55" t="str">
        <f t="shared" si="2"/>
        <v/>
      </c>
      <c r="M55" t="str">
        <f t="shared" si="3"/>
        <v/>
      </c>
    </row>
    <row r="56" spans="1:13">
      <c r="A56" t="s">
        <v>86</v>
      </c>
      <c r="B56" t="s">
        <v>145</v>
      </c>
      <c r="C56" t="s">
        <v>28</v>
      </c>
      <c r="G56" s="21" t="str">
        <f t="shared" si="4"/>
        <v/>
      </c>
      <c r="I56" t="str">
        <f t="shared" si="1"/>
        <v/>
      </c>
      <c r="K56" t="str">
        <f t="shared" si="2"/>
        <v/>
      </c>
      <c r="M56" t="str">
        <f t="shared" si="3"/>
        <v/>
      </c>
    </row>
    <row r="57" spans="1:13">
      <c r="A57" t="s">
        <v>87</v>
      </c>
      <c r="B57" t="s">
        <v>146</v>
      </c>
      <c r="C57" t="s">
        <v>33</v>
      </c>
      <c r="G57" s="21" t="str">
        <f t="shared" si="4"/>
        <v/>
      </c>
      <c r="I57" t="str">
        <f t="shared" si="1"/>
        <v/>
      </c>
      <c r="K57" t="str">
        <f t="shared" si="2"/>
        <v/>
      </c>
      <c r="M57" t="str">
        <f t="shared" si="3"/>
        <v/>
      </c>
    </row>
    <row r="58" spans="1:13">
      <c r="A58" t="s">
        <v>88</v>
      </c>
      <c r="B58" t="s">
        <v>147</v>
      </c>
      <c r="C58" t="s">
        <v>28</v>
      </c>
      <c r="G58" s="21" t="str">
        <f t="shared" si="4"/>
        <v/>
      </c>
      <c r="I58" t="str">
        <f t="shared" si="1"/>
        <v/>
      </c>
      <c r="K58" t="str">
        <f t="shared" si="2"/>
        <v/>
      </c>
      <c r="M58" t="str">
        <f t="shared" si="3"/>
        <v/>
      </c>
    </row>
    <row r="59" spans="1:13">
      <c r="A59" t="s">
        <v>89</v>
      </c>
      <c r="B59" t="s">
        <v>148</v>
      </c>
      <c r="C59" t="s">
        <v>28</v>
      </c>
      <c r="G59" s="21" t="str">
        <f t="shared" si="4"/>
        <v/>
      </c>
      <c r="I59" t="str">
        <f t="shared" si="1"/>
        <v/>
      </c>
      <c r="K59" t="str">
        <f t="shared" si="2"/>
        <v/>
      </c>
      <c r="M59" t="str">
        <f t="shared" si="3"/>
        <v/>
      </c>
    </row>
    <row r="60" spans="1:13">
      <c r="A60" t="s">
        <v>190</v>
      </c>
      <c r="B60" t="s">
        <v>191</v>
      </c>
      <c r="C60" t="s">
        <v>172</v>
      </c>
      <c r="G60" s="21" t="str">
        <f t="shared" si="4"/>
        <v/>
      </c>
      <c r="I60" t="str">
        <f t="shared" si="1"/>
        <v/>
      </c>
      <c r="K60" t="str">
        <f t="shared" si="2"/>
        <v/>
      </c>
      <c r="M60" t="str">
        <f t="shared" si="3"/>
        <v/>
      </c>
    </row>
    <row r="61" spans="1:13">
      <c r="A61" s="29" t="s">
        <v>268</v>
      </c>
      <c r="B61" s="36" t="s">
        <v>274</v>
      </c>
      <c r="C61" s="18" t="s">
        <v>175</v>
      </c>
      <c r="G61" s="21" t="str">
        <f t="shared" si="4"/>
        <v/>
      </c>
      <c r="I61" t="str">
        <f t="shared" si="1"/>
        <v/>
      </c>
      <c r="K61" t="str">
        <f t="shared" si="2"/>
        <v/>
      </c>
      <c r="M61" t="str">
        <f t="shared" si="3"/>
        <v/>
      </c>
    </row>
    <row r="62" spans="1:13">
      <c r="A62" s="29" t="s">
        <v>269</v>
      </c>
      <c r="B62" s="36" t="s">
        <v>281</v>
      </c>
      <c r="C62" s="18" t="s">
        <v>175</v>
      </c>
      <c r="G62" s="21" t="str">
        <f t="shared" si="4"/>
        <v/>
      </c>
      <c r="I62" t="str">
        <f t="shared" si="1"/>
        <v/>
      </c>
      <c r="K62" t="str">
        <f t="shared" si="2"/>
        <v/>
      </c>
      <c r="M62" t="str">
        <f t="shared" si="3"/>
        <v/>
      </c>
    </row>
    <row r="63" spans="1:13">
      <c r="A63" s="29" t="s">
        <v>270</v>
      </c>
      <c r="B63" t="s">
        <v>135</v>
      </c>
      <c r="C63" s="18" t="s">
        <v>175</v>
      </c>
      <c r="E63">
        <v>3</v>
      </c>
      <c r="F63">
        <v>8011</v>
      </c>
      <c r="G63" s="21" t="str">
        <f t="shared" si="4"/>
        <v>,</v>
      </c>
      <c r="H63">
        <v>8011</v>
      </c>
      <c r="I63" t="str">
        <f t="shared" si="1"/>
        <v>,</v>
      </c>
      <c r="J63">
        <v>8011</v>
      </c>
      <c r="K63" t="str">
        <f t="shared" si="2"/>
        <v/>
      </c>
      <c r="M63" t="str">
        <f t="shared" si="3"/>
        <v/>
      </c>
    </row>
    <row r="64" spans="1:13">
      <c r="A64" s="29" t="s">
        <v>271</v>
      </c>
      <c r="B64" t="s">
        <v>282</v>
      </c>
      <c r="C64" s="19" t="s">
        <v>33</v>
      </c>
    </row>
    <row r="65" spans="1:3">
      <c r="A65" s="29" t="s">
        <v>272</v>
      </c>
      <c r="B65" s="36" t="s">
        <v>280</v>
      </c>
      <c r="C65" s="1" t="s">
        <v>32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4294967292" verticalDpi="4294967292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1"/>
  </sheetPr>
  <dimension ref="A1:M39"/>
  <sheetViews>
    <sheetView workbookViewId="0"/>
  </sheetViews>
  <sheetFormatPr baseColWidth="10" defaultColWidth="8.7109375" defaultRowHeight="15" x14ac:dyDescent="0"/>
  <cols>
    <col min="1" max="1" width="17.140625" style="7" bestFit="1" customWidth="1"/>
    <col min="2" max="2" width="25.42578125" style="7" customWidth="1"/>
    <col min="3" max="3" width="9.28515625" style="7" customWidth="1"/>
    <col min="4" max="4" width="4.5703125" style="7" customWidth="1"/>
    <col min="5" max="5" width="6" style="7" customWidth="1"/>
    <col min="6" max="6" width="7.42578125" style="7" customWidth="1"/>
    <col min="7" max="7" width="8" style="7" customWidth="1"/>
    <col min="8" max="8" width="24.28515625" style="7" customWidth="1"/>
    <col min="9" max="9" width="13.42578125" style="7" customWidth="1"/>
    <col min="10" max="10" width="17" style="7" customWidth="1"/>
    <col min="11" max="11" width="15.7109375" style="7" customWidth="1"/>
    <col min="12" max="12" width="13.85546875" style="7" customWidth="1"/>
    <col min="13" max="16" width="8.7109375" style="7"/>
    <col min="17" max="17" width="20.85546875" style="7" customWidth="1"/>
    <col min="18" max="16384" width="8.7109375" style="7"/>
  </cols>
  <sheetData>
    <row r="1" spans="1:13">
      <c r="A1" s="7" t="s">
        <v>15</v>
      </c>
      <c r="B1" s="7" t="s">
        <v>16</v>
      </c>
      <c r="C1" s="7" t="s">
        <v>27</v>
      </c>
      <c r="D1" s="7" t="s">
        <v>17</v>
      </c>
      <c r="E1" s="7" t="s">
        <v>18</v>
      </c>
      <c r="F1" s="7" t="s">
        <v>19</v>
      </c>
      <c r="G1" s="7" t="s">
        <v>20</v>
      </c>
      <c r="H1" s="7" t="s">
        <v>21</v>
      </c>
      <c r="I1" s="7" t="s">
        <v>22</v>
      </c>
      <c r="J1" s="7" t="s">
        <v>109</v>
      </c>
      <c r="K1" s="7" t="s">
        <v>25</v>
      </c>
    </row>
    <row r="2" spans="1:13">
      <c r="A2" s="7">
        <v>5000</v>
      </c>
      <c r="B2" s="7" t="s">
        <v>154</v>
      </c>
      <c r="C2" s="7">
        <v>2</v>
      </c>
      <c r="D2" s="7">
        <v>2</v>
      </c>
      <c r="E2" s="7">
        <v>10</v>
      </c>
      <c r="F2" s="7">
        <v>6</v>
      </c>
      <c r="G2" s="7">
        <v>500</v>
      </c>
      <c r="H2" s="7" t="s">
        <v>154</v>
      </c>
      <c r="I2" s="7">
        <v>1</v>
      </c>
      <c r="J2" s="7">
        <v>21.93</v>
      </c>
      <c r="K2" s="7" t="s">
        <v>24</v>
      </c>
    </row>
    <row r="3" spans="1:13">
      <c r="A3" s="7">
        <v>5001</v>
      </c>
      <c r="B3" s="20" t="s">
        <v>208</v>
      </c>
      <c r="C3" s="7">
        <v>1</v>
      </c>
      <c r="D3" s="7">
        <v>3</v>
      </c>
      <c r="E3" s="7">
        <v>35</v>
      </c>
      <c r="F3" s="7">
        <v>6</v>
      </c>
      <c r="G3" s="7">
        <v>1250</v>
      </c>
      <c r="H3" s="20" t="s">
        <v>208</v>
      </c>
      <c r="I3" s="7">
        <v>1</v>
      </c>
      <c r="J3" s="7">
        <v>21.93</v>
      </c>
      <c r="K3" s="7" t="s">
        <v>24</v>
      </c>
      <c r="M3" s="7" t="s">
        <v>34</v>
      </c>
    </row>
    <row r="4" spans="1:13">
      <c r="A4" s="7">
        <v>5002</v>
      </c>
      <c r="B4" s="20" t="s">
        <v>208</v>
      </c>
      <c r="C4" s="7">
        <v>2</v>
      </c>
      <c r="D4" s="7">
        <v>2</v>
      </c>
      <c r="E4" s="7">
        <v>35</v>
      </c>
      <c r="F4" s="7">
        <v>6</v>
      </c>
      <c r="G4" s="7">
        <v>625</v>
      </c>
      <c r="H4" s="20" t="s">
        <v>208</v>
      </c>
      <c r="I4" s="7">
        <v>1</v>
      </c>
      <c r="J4" s="7">
        <v>21.93</v>
      </c>
      <c r="K4" s="7" t="s">
        <v>24</v>
      </c>
      <c r="M4" s="7" t="s">
        <v>35</v>
      </c>
    </row>
    <row r="5" spans="1:13">
      <c r="A5" s="7">
        <v>5003</v>
      </c>
      <c r="B5" s="20" t="s">
        <v>211</v>
      </c>
      <c r="C5" s="7">
        <v>1</v>
      </c>
      <c r="D5" s="7">
        <v>2</v>
      </c>
      <c r="E5" s="7">
        <v>45</v>
      </c>
      <c r="F5" s="7">
        <v>6</v>
      </c>
      <c r="G5" s="7">
        <v>1675</v>
      </c>
      <c r="H5" s="20" t="s">
        <v>211</v>
      </c>
      <c r="I5" s="7">
        <v>1</v>
      </c>
      <c r="J5" s="7">
        <v>4.84</v>
      </c>
      <c r="K5" s="7" t="s">
        <v>24</v>
      </c>
      <c r="M5" s="7" t="s">
        <v>34</v>
      </c>
    </row>
    <row r="6" spans="1:13">
      <c r="A6" s="7">
        <v>5004</v>
      </c>
      <c r="B6" s="20" t="s">
        <v>211</v>
      </c>
      <c r="C6" s="7">
        <v>2</v>
      </c>
      <c r="D6" s="7">
        <v>3</v>
      </c>
      <c r="E6" s="7">
        <v>45</v>
      </c>
      <c r="F6" s="7">
        <v>6</v>
      </c>
      <c r="G6" s="7">
        <v>725</v>
      </c>
      <c r="H6" s="20" t="s">
        <v>211</v>
      </c>
      <c r="I6" s="7">
        <v>1</v>
      </c>
      <c r="J6" s="7">
        <v>4.84</v>
      </c>
      <c r="K6" s="7" t="s">
        <v>24</v>
      </c>
      <c r="M6" s="7" t="s">
        <v>35</v>
      </c>
    </row>
    <row r="7" spans="1:13">
      <c r="A7" s="7">
        <v>5005</v>
      </c>
      <c r="B7" s="20" t="s">
        <v>208</v>
      </c>
      <c r="C7" s="7">
        <v>2</v>
      </c>
      <c r="D7" s="7">
        <v>1</v>
      </c>
      <c r="E7" s="7">
        <v>65</v>
      </c>
      <c r="F7" s="7">
        <v>6</v>
      </c>
      <c r="G7" s="7">
        <v>1850</v>
      </c>
      <c r="H7" s="20" t="s">
        <v>208</v>
      </c>
      <c r="I7" s="7">
        <v>1</v>
      </c>
      <c r="J7" s="7">
        <v>15.22</v>
      </c>
      <c r="K7" s="7" t="s">
        <v>24</v>
      </c>
      <c r="M7" s="7" t="s">
        <v>34</v>
      </c>
    </row>
    <row r="8" spans="1:13">
      <c r="A8" s="7">
        <v>6000</v>
      </c>
      <c r="B8" s="7" t="s">
        <v>155</v>
      </c>
      <c r="C8" s="7">
        <v>2</v>
      </c>
      <c r="D8" s="7">
        <v>2</v>
      </c>
      <c r="E8" s="7">
        <v>18</v>
      </c>
      <c r="F8" s="7">
        <v>6</v>
      </c>
      <c r="G8" s="7">
        <v>525</v>
      </c>
      <c r="H8" s="7" t="s">
        <v>155</v>
      </c>
      <c r="I8" s="7">
        <v>1</v>
      </c>
      <c r="J8" s="7">
        <v>15.22</v>
      </c>
      <c r="K8" s="7" t="s">
        <v>24</v>
      </c>
    </row>
    <row r="9" spans="1:13">
      <c r="A9" s="7">
        <v>6002</v>
      </c>
      <c r="B9" s="20" t="s">
        <v>213</v>
      </c>
      <c r="C9" s="7">
        <v>2</v>
      </c>
      <c r="D9" s="7">
        <v>2</v>
      </c>
      <c r="E9" s="7">
        <v>23</v>
      </c>
      <c r="F9" s="7">
        <v>6</v>
      </c>
      <c r="G9" s="7">
        <v>650</v>
      </c>
      <c r="H9" s="20" t="s">
        <v>213</v>
      </c>
      <c r="I9" s="7">
        <v>1</v>
      </c>
      <c r="J9" s="7">
        <v>21.93</v>
      </c>
      <c r="K9" s="7" t="s">
        <v>24</v>
      </c>
      <c r="M9" s="7" t="s">
        <v>35</v>
      </c>
    </row>
    <row r="10" spans="1:13">
      <c r="A10" s="7">
        <v>6004</v>
      </c>
      <c r="B10" s="20" t="s">
        <v>213</v>
      </c>
      <c r="C10" s="7">
        <v>2</v>
      </c>
      <c r="D10" s="7">
        <v>3</v>
      </c>
      <c r="E10" s="7">
        <v>125</v>
      </c>
      <c r="F10" s="7">
        <v>6</v>
      </c>
      <c r="G10" s="7">
        <v>1875</v>
      </c>
      <c r="H10" s="20" t="s">
        <v>213</v>
      </c>
      <c r="I10" s="7">
        <v>1</v>
      </c>
      <c r="J10" s="7">
        <v>15.22</v>
      </c>
      <c r="K10" s="7" t="s">
        <v>24</v>
      </c>
      <c r="M10" s="7" t="s">
        <v>35</v>
      </c>
    </row>
    <row r="11" spans="1:13">
      <c r="A11" s="7">
        <v>6006</v>
      </c>
      <c r="B11" s="7" t="s">
        <v>153</v>
      </c>
      <c r="C11" s="7">
        <v>1</v>
      </c>
      <c r="D11" s="7">
        <v>3</v>
      </c>
      <c r="E11" s="7">
        <v>84</v>
      </c>
      <c r="F11" s="7">
        <v>6</v>
      </c>
      <c r="G11" s="7">
        <v>4550</v>
      </c>
      <c r="H11" s="7" t="s">
        <v>153</v>
      </c>
      <c r="I11" s="7">
        <v>1</v>
      </c>
      <c r="J11" s="7">
        <v>1.05</v>
      </c>
      <c r="K11" s="7" t="s">
        <v>24</v>
      </c>
      <c r="M11" s="7" t="s">
        <v>34</v>
      </c>
    </row>
    <row r="12" spans="1:13">
      <c r="A12" s="7">
        <v>6007</v>
      </c>
      <c r="B12" s="7" t="s">
        <v>153</v>
      </c>
      <c r="C12" s="7">
        <v>2</v>
      </c>
      <c r="D12" s="7">
        <v>2</v>
      </c>
      <c r="E12" s="7">
        <v>23</v>
      </c>
      <c r="F12" s="7">
        <v>6</v>
      </c>
      <c r="G12" s="7">
        <v>825</v>
      </c>
      <c r="H12" s="7" t="s">
        <v>153</v>
      </c>
      <c r="I12" s="7">
        <v>1</v>
      </c>
      <c r="J12" s="7">
        <v>1.05</v>
      </c>
      <c r="K12" s="7" t="s">
        <v>24</v>
      </c>
      <c r="M12" s="7" t="s">
        <v>35</v>
      </c>
    </row>
    <row r="13" spans="1:13">
      <c r="A13" s="7">
        <v>6008</v>
      </c>
      <c r="B13" s="20" t="s">
        <v>212</v>
      </c>
      <c r="C13" s="7">
        <v>1</v>
      </c>
      <c r="D13" s="7">
        <v>2</v>
      </c>
      <c r="E13" s="7">
        <v>74</v>
      </c>
      <c r="F13" s="7">
        <v>6</v>
      </c>
      <c r="G13" s="7">
        <v>5650</v>
      </c>
      <c r="H13" s="20" t="s">
        <v>212</v>
      </c>
      <c r="I13" s="7">
        <v>1</v>
      </c>
      <c r="J13" s="7">
        <v>1.05</v>
      </c>
      <c r="K13" s="7" t="s">
        <v>24</v>
      </c>
      <c r="M13" s="7" t="s">
        <v>34</v>
      </c>
    </row>
    <row r="14" spans="1:13">
      <c r="A14" s="7">
        <v>7000</v>
      </c>
      <c r="B14" s="7" t="s">
        <v>161</v>
      </c>
      <c r="C14" s="7">
        <v>2</v>
      </c>
      <c r="D14" s="7">
        <v>2</v>
      </c>
      <c r="E14" s="7">
        <v>33</v>
      </c>
      <c r="F14" s="7">
        <v>6</v>
      </c>
      <c r="G14" s="7">
        <v>600</v>
      </c>
      <c r="H14" s="7" t="s">
        <v>161</v>
      </c>
      <c r="I14" s="7">
        <v>1</v>
      </c>
      <c r="J14" s="7">
        <v>21.93</v>
      </c>
      <c r="K14" s="7" t="s">
        <v>24</v>
      </c>
    </row>
    <row r="15" spans="1:13">
      <c r="A15" s="7">
        <v>7002</v>
      </c>
      <c r="B15" s="20" t="s">
        <v>208</v>
      </c>
      <c r="C15" s="7">
        <v>2</v>
      </c>
      <c r="D15" s="7">
        <v>2</v>
      </c>
      <c r="E15" s="7">
        <v>38</v>
      </c>
      <c r="F15" s="7">
        <v>6</v>
      </c>
      <c r="G15" s="7">
        <v>725</v>
      </c>
      <c r="H15" s="20" t="s">
        <v>208</v>
      </c>
      <c r="I15" s="7">
        <v>1</v>
      </c>
      <c r="J15" s="7">
        <v>15.22</v>
      </c>
      <c r="K15" s="7" t="s">
        <v>24</v>
      </c>
      <c r="M15" s="7" t="s">
        <v>35</v>
      </c>
    </row>
    <row r="16" spans="1:13">
      <c r="A16" s="7">
        <v>7004</v>
      </c>
      <c r="B16" s="7" t="s">
        <v>162</v>
      </c>
      <c r="C16" s="7">
        <v>2</v>
      </c>
      <c r="D16" s="7">
        <v>3</v>
      </c>
      <c r="E16" s="7">
        <v>42</v>
      </c>
      <c r="F16" s="7">
        <v>6</v>
      </c>
      <c r="G16" s="7">
        <v>825</v>
      </c>
      <c r="H16" s="7" t="s">
        <v>162</v>
      </c>
      <c r="I16" s="7">
        <v>1</v>
      </c>
      <c r="J16" s="7">
        <v>15.22</v>
      </c>
      <c r="K16" s="7" t="s">
        <v>24</v>
      </c>
      <c r="M16" s="7" t="s">
        <v>35</v>
      </c>
    </row>
    <row r="17" spans="1:13">
      <c r="A17" s="7">
        <v>7007</v>
      </c>
      <c r="B17" s="7" t="s">
        <v>118</v>
      </c>
      <c r="C17" s="7">
        <v>2</v>
      </c>
      <c r="D17" s="7">
        <v>2</v>
      </c>
      <c r="E17" s="7">
        <v>38</v>
      </c>
      <c r="F17" s="7">
        <v>6</v>
      </c>
      <c r="G17" s="7">
        <v>900</v>
      </c>
      <c r="H17" s="7" t="s">
        <v>118</v>
      </c>
      <c r="I17" s="7">
        <v>1</v>
      </c>
      <c r="J17" s="7">
        <v>15.22</v>
      </c>
      <c r="K17" s="7" t="s">
        <v>24</v>
      </c>
      <c r="M17" s="7" t="s">
        <v>35</v>
      </c>
    </row>
    <row r="18" spans="1:13">
      <c r="A18" s="7">
        <v>7008</v>
      </c>
      <c r="B18" s="7" t="s">
        <v>110</v>
      </c>
      <c r="C18" s="7">
        <v>1</v>
      </c>
      <c r="D18" s="7">
        <v>2</v>
      </c>
      <c r="E18" s="7">
        <v>89</v>
      </c>
      <c r="F18" s="7">
        <v>6</v>
      </c>
      <c r="G18" s="7">
        <v>5700</v>
      </c>
      <c r="H18" s="7" t="s">
        <v>110</v>
      </c>
      <c r="I18" s="7">
        <v>1</v>
      </c>
      <c r="J18" s="7">
        <v>4.84</v>
      </c>
      <c r="K18" s="7" t="s">
        <v>24</v>
      </c>
      <c r="M18" s="7" t="s">
        <v>34</v>
      </c>
    </row>
    <row r="19" spans="1:13">
      <c r="A19" s="7">
        <v>7009</v>
      </c>
      <c r="B19" s="7" t="s">
        <v>110</v>
      </c>
      <c r="C19" s="7">
        <v>4</v>
      </c>
      <c r="D19" s="7">
        <v>4</v>
      </c>
      <c r="E19" s="7">
        <v>93</v>
      </c>
      <c r="F19" s="7">
        <v>6</v>
      </c>
      <c r="G19" s="7">
        <v>3600</v>
      </c>
      <c r="H19" s="7" t="s">
        <v>110</v>
      </c>
      <c r="I19" s="7">
        <v>1</v>
      </c>
      <c r="J19" s="7">
        <v>4.84</v>
      </c>
      <c r="K19" s="7" t="s">
        <v>24</v>
      </c>
      <c r="M19" s="7" t="s">
        <v>35</v>
      </c>
    </row>
    <row r="20" spans="1:13">
      <c r="A20" s="7">
        <v>7010</v>
      </c>
      <c r="B20" s="7" t="s">
        <v>207</v>
      </c>
      <c r="C20" s="7">
        <v>1</v>
      </c>
      <c r="D20" s="7">
        <v>1</v>
      </c>
      <c r="E20" s="7">
        <v>60</v>
      </c>
      <c r="F20" s="7">
        <v>6</v>
      </c>
      <c r="G20" s="7">
        <v>4100</v>
      </c>
      <c r="H20" s="7" t="s">
        <v>207</v>
      </c>
      <c r="I20" s="7">
        <v>1</v>
      </c>
      <c r="J20" s="7">
        <v>4.84</v>
      </c>
      <c r="K20" s="7" t="s">
        <v>24</v>
      </c>
      <c r="M20" s="7" t="s">
        <v>34</v>
      </c>
    </row>
    <row r="21" spans="1:13">
      <c r="A21" s="7">
        <v>8000</v>
      </c>
      <c r="B21" s="7" t="s">
        <v>155</v>
      </c>
      <c r="C21" s="7">
        <v>2</v>
      </c>
      <c r="D21" s="7">
        <v>2</v>
      </c>
      <c r="E21" s="7">
        <v>58</v>
      </c>
      <c r="F21" s="7">
        <v>6</v>
      </c>
      <c r="G21" s="7">
        <v>675</v>
      </c>
      <c r="H21" s="7" t="s">
        <v>155</v>
      </c>
      <c r="I21" s="7">
        <v>1</v>
      </c>
      <c r="J21" s="7">
        <v>15.22</v>
      </c>
      <c r="K21" s="7" t="s">
        <v>24</v>
      </c>
    </row>
    <row r="22" spans="1:13">
      <c r="A22" s="7">
        <v>8002</v>
      </c>
      <c r="B22" s="7" t="s">
        <v>152</v>
      </c>
      <c r="C22" s="7">
        <v>2</v>
      </c>
      <c r="D22" s="7">
        <v>2</v>
      </c>
      <c r="E22" s="7">
        <v>63</v>
      </c>
      <c r="F22" s="7">
        <v>6</v>
      </c>
      <c r="G22" s="7">
        <v>800</v>
      </c>
      <c r="H22" s="7" t="s">
        <v>152</v>
      </c>
      <c r="I22" s="7">
        <v>1</v>
      </c>
      <c r="J22" s="7">
        <v>1.05</v>
      </c>
      <c r="K22" s="7" t="s">
        <v>24</v>
      </c>
      <c r="M22" s="7" t="s">
        <v>35</v>
      </c>
    </row>
    <row r="23" spans="1:13">
      <c r="A23" s="7">
        <v>8004</v>
      </c>
      <c r="B23" s="20" t="s">
        <v>211</v>
      </c>
      <c r="C23" s="7">
        <v>2</v>
      </c>
      <c r="D23" s="7">
        <v>3</v>
      </c>
      <c r="E23" s="7">
        <v>67</v>
      </c>
      <c r="F23" s="7">
        <v>6</v>
      </c>
      <c r="G23" s="7">
        <v>900</v>
      </c>
      <c r="H23" s="20" t="s">
        <v>211</v>
      </c>
      <c r="I23" s="7">
        <v>1</v>
      </c>
      <c r="J23" s="7">
        <v>4.84</v>
      </c>
      <c r="K23" s="7" t="s">
        <v>24</v>
      </c>
      <c r="M23" s="7" t="s">
        <v>35</v>
      </c>
    </row>
    <row r="24" spans="1:13">
      <c r="A24" s="7">
        <v>8007</v>
      </c>
      <c r="B24" s="7" t="s">
        <v>118</v>
      </c>
      <c r="C24" s="7">
        <v>2</v>
      </c>
      <c r="D24" s="7">
        <v>2</v>
      </c>
      <c r="E24" s="7">
        <v>63</v>
      </c>
      <c r="F24" s="7">
        <v>6</v>
      </c>
      <c r="G24" s="7">
        <v>975</v>
      </c>
      <c r="H24" s="7" t="s">
        <v>118</v>
      </c>
      <c r="I24" s="7">
        <v>1</v>
      </c>
      <c r="J24" s="7">
        <v>15.22</v>
      </c>
      <c r="K24" s="7" t="s">
        <v>24</v>
      </c>
      <c r="M24" s="7" t="s">
        <v>35</v>
      </c>
    </row>
    <row r="25" spans="1:13">
      <c r="A25" s="7">
        <v>8009</v>
      </c>
      <c r="B25" s="7" t="s">
        <v>214</v>
      </c>
      <c r="C25" s="7">
        <v>4</v>
      </c>
      <c r="D25" s="7">
        <v>4</v>
      </c>
      <c r="E25" s="7">
        <v>118</v>
      </c>
      <c r="F25" s="7">
        <v>6</v>
      </c>
      <c r="G25" s="7">
        <v>3675</v>
      </c>
      <c r="H25" s="7" t="s">
        <v>214</v>
      </c>
      <c r="I25" s="7">
        <v>1</v>
      </c>
      <c r="J25" s="7">
        <v>15.22</v>
      </c>
      <c r="K25" s="7" t="s">
        <v>24</v>
      </c>
      <c r="M25" s="7" t="s">
        <v>35</v>
      </c>
    </row>
    <row r="26" spans="1:13">
      <c r="A26" s="7">
        <v>8011</v>
      </c>
      <c r="B26" s="7" t="s">
        <v>207</v>
      </c>
      <c r="C26" s="7">
        <v>1</v>
      </c>
      <c r="D26" s="7">
        <v>1</v>
      </c>
      <c r="E26" s="7">
        <v>58</v>
      </c>
      <c r="F26" s="7">
        <v>6</v>
      </c>
      <c r="G26" s="7">
        <v>2175</v>
      </c>
      <c r="H26" s="7" t="s">
        <v>207</v>
      </c>
      <c r="I26" s="7">
        <v>1</v>
      </c>
      <c r="J26" s="7">
        <v>4.84</v>
      </c>
      <c r="K26" s="7" t="s">
        <v>24</v>
      </c>
      <c r="M26" s="7" t="s">
        <v>35</v>
      </c>
    </row>
    <row r="27" spans="1:13">
      <c r="A27" s="7">
        <v>8012</v>
      </c>
      <c r="B27" s="20" t="s">
        <v>209</v>
      </c>
      <c r="C27" s="7">
        <v>3</v>
      </c>
      <c r="D27" s="7">
        <v>5</v>
      </c>
      <c r="E27" s="7">
        <v>170</v>
      </c>
      <c r="F27" s="7">
        <v>6</v>
      </c>
      <c r="G27" s="7">
        <v>5050</v>
      </c>
      <c r="H27" s="20" t="s">
        <v>209</v>
      </c>
      <c r="I27" s="7">
        <v>1</v>
      </c>
      <c r="J27" s="7">
        <v>15.22</v>
      </c>
      <c r="K27" s="7" t="s">
        <v>24</v>
      </c>
      <c r="M27" s="7" t="s">
        <v>34</v>
      </c>
    </row>
    <row r="28" spans="1:13">
      <c r="A28" s="7">
        <v>9002</v>
      </c>
      <c r="B28" s="7" t="s">
        <v>152</v>
      </c>
      <c r="C28" s="7">
        <v>2</v>
      </c>
      <c r="D28" s="7">
        <v>2</v>
      </c>
      <c r="E28" s="7">
        <v>88</v>
      </c>
      <c r="F28" s="7">
        <v>6</v>
      </c>
      <c r="G28" s="7">
        <v>875</v>
      </c>
      <c r="H28" s="7" t="s">
        <v>152</v>
      </c>
      <c r="I28" s="7">
        <v>1</v>
      </c>
      <c r="J28" s="7">
        <v>1.05</v>
      </c>
      <c r="K28" s="7" t="s">
        <v>24</v>
      </c>
      <c r="M28" s="7" t="s">
        <v>35</v>
      </c>
    </row>
    <row r="29" spans="1:13">
      <c r="A29" s="7">
        <v>9004</v>
      </c>
      <c r="B29" s="20" t="s">
        <v>211</v>
      </c>
      <c r="C29" s="7">
        <v>2</v>
      </c>
      <c r="D29" s="7">
        <v>3</v>
      </c>
      <c r="E29" s="7">
        <v>92</v>
      </c>
      <c r="F29" s="7">
        <v>6</v>
      </c>
      <c r="G29" s="7">
        <v>975</v>
      </c>
      <c r="H29" s="20" t="s">
        <v>211</v>
      </c>
      <c r="I29" s="7">
        <v>1</v>
      </c>
      <c r="J29" s="7">
        <v>4.84</v>
      </c>
      <c r="K29" s="7" t="s">
        <v>24</v>
      </c>
      <c r="M29" s="7" t="s">
        <v>35</v>
      </c>
    </row>
    <row r="30" spans="1:13">
      <c r="A30" s="7">
        <v>9007</v>
      </c>
      <c r="B30" s="7" t="s">
        <v>119</v>
      </c>
      <c r="C30" s="7">
        <v>2</v>
      </c>
      <c r="D30" s="7">
        <v>2</v>
      </c>
      <c r="E30" s="7">
        <v>88</v>
      </c>
      <c r="F30" s="7">
        <v>6</v>
      </c>
      <c r="G30" s="7">
        <v>1050</v>
      </c>
      <c r="H30" s="7" t="s">
        <v>119</v>
      </c>
      <c r="I30" s="7">
        <v>1</v>
      </c>
      <c r="J30" s="7">
        <v>4.84</v>
      </c>
      <c r="K30" s="7" t="s">
        <v>24</v>
      </c>
      <c r="M30" s="7" t="s">
        <v>35</v>
      </c>
    </row>
    <row r="31" spans="1:13">
      <c r="A31" s="7">
        <v>9009</v>
      </c>
      <c r="B31" s="20" t="s">
        <v>212</v>
      </c>
      <c r="C31" s="7">
        <v>4</v>
      </c>
      <c r="D31" s="7">
        <v>4</v>
      </c>
      <c r="E31" s="7">
        <v>143</v>
      </c>
      <c r="F31" s="7">
        <v>6</v>
      </c>
      <c r="G31" s="7">
        <v>3750</v>
      </c>
      <c r="H31" s="20" t="s">
        <v>212</v>
      </c>
      <c r="I31" s="7">
        <v>1</v>
      </c>
      <c r="J31" s="7">
        <v>15.22</v>
      </c>
      <c r="K31" s="7" t="s">
        <v>24</v>
      </c>
      <c r="M31" s="7" t="s">
        <v>35</v>
      </c>
    </row>
    <row r="32" spans="1:13">
      <c r="A32" s="7">
        <v>9011</v>
      </c>
      <c r="B32" s="7" t="s">
        <v>207</v>
      </c>
      <c r="C32" s="7">
        <v>1</v>
      </c>
      <c r="D32" s="7">
        <v>1</v>
      </c>
      <c r="E32" s="7">
        <v>83</v>
      </c>
      <c r="F32" s="7">
        <v>6</v>
      </c>
      <c r="G32" s="7">
        <v>2250</v>
      </c>
      <c r="H32" s="7" t="s">
        <v>207</v>
      </c>
      <c r="I32" s="7">
        <v>1</v>
      </c>
      <c r="J32" s="7">
        <v>4.84</v>
      </c>
      <c r="K32" s="7" t="s">
        <v>24</v>
      </c>
      <c r="M32" s="7" t="s">
        <v>35</v>
      </c>
    </row>
    <row r="33" spans="1:13">
      <c r="A33" s="7">
        <v>9013</v>
      </c>
      <c r="B33" s="20" t="s">
        <v>209</v>
      </c>
      <c r="C33" s="7">
        <v>1</v>
      </c>
      <c r="D33" s="7">
        <v>3</v>
      </c>
      <c r="E33" s="7">
        <v>103</v>
      </c>
      <c r="F33" s="7">
        <v>6</v>
      </c>
      <c r="G33" s="7">
        <v>6250</v>
      </c>
      <c r="H33" s="20" t="s">
        <v>209</v>
      </c>
      <c r="I33" s="7">
        <v>1</v>
      </c>
      <c r="J33" s="7">
        <v>15.22</v>
      </c>
      <c r="K33" s="7" t="s">
        <v>24</v>
      </c>
      <c r="M33" s="7" t="s">
        <v>35</v>
      </c>
    </row>
    <row r="34" spans="1:13">
      <c r="A34" s="7">
        <v>9014</v>
      </c>
      <c r="B34" s="7" t="s">
        <v>207</v>
      </c>
      <c r="C34" s="7">
        <v>1</v>
      </c>
      <c r="D34" s="7">
        <v>1</v>
      </c>
      <c r="E34" s="7">
        <v>5000</v>
      </c>
      <c r="F34" s="7">
        <v>5000</v>
      </c>
      <c r="G34" s="7">
        <v>10000</v>
      </c>
      <c r="H34" s="7" t="s">
        <v>207</v>
      </c>
      <c r="I34" s="7">
        <v>1</v>
      </c>
      <c r="J34" s="7">
        <v>4.84</v>
      </c>
      <c r="K34" s="7" t="s">
        <v>24</v>
      </c>
    </row>
    <row r="35" spans="1:13">
      <c r="A35" s="7">
        <v>4001</v>
      </c>
      <c r="B35" s="20" t="s">
        <v>210</v>
      </c>
      <c r="C35" s="7">
        <v>1</v>
      </c>
      <c r="D35" s="7">
        <v>3</v>
      </c>
      <c r="E35" s="7">
        <v>36</v>
      </c>
      <c r="F35" s="7">
        <v>36</v>
      </c>
      <c r="G35" s="7">
        <v>490</v>
      </c>
      <c r="H35" s="20" t="s">
        <v>210</v>
      </c>
      <c r="I35" s="7">
        <v>1</v>
      </c>
      <c r="J35" s="7">
        <v>21.93</v>
      </c>
      <c r="K35" s="7" t="s">
        <v>24</v>
      </c>
    </row>
    <row r="36" spans="1:13">
      <c r="A36" s="7">
        <v>4002</v>
      </c>
      <c r="B36" s="7" t="s">
        <v>202</v>
      </c>
      <c r="C36" s="7">
        <v>2</v>
      </c>
      <c r="D36" s="7">
        <v>2</v>
      </c>
      <c r="E36" s="7">
        <v>78</v>
      </c>
      <c r="F36" s="7">
        <v>23</v>
      </c>
      <c r="G36" s="7">
        <v>930</v>
      </c>
      <c r="H36" s="7" t="s">
        <v>202</v>
      </c>
      <c r="I36" s="7">
        <v>1</v>
      </c>
      <c r="J36" s="7">
        <v>21.93</v>
      </c>
      <c r="K36" s="7" t="s">
        <v>24</v>
      </c>
    </row>
    <row r="37" spans="1:13">
      <c r="A37" s="7">
        <v>4003</v>
      </c>
      <c r="B37" s="20" t="s">
        <v>211</v>
      </c>
      <c r="C37" s="7">
        <v>1</v>
      </c>
      <c r="D37" s="7">
        <v>4</v>
      </c>
      <c r="E37" s="7">
        <v>175</v>
      </c>
      <c r="F37" s="7">
        <v>86</v>
      </c>
      <c r="G37" s="7">
        <v>4875</v>
      </c>
      <c r="H37" s="20" t="s">
        <v>211</v>
      </c>
      <c r="I37" s="7">
        <v>1</v>
      </c>
      <c r="J37" s="7">
        <v>1.05</v>
      </c>
      <c r="K37" s="7" t="s">
        <v>24</v>
      </c>
    </row>
    <row r="38" spans="1:13">
      <c r="A38" s="7">
        <v>4004</v>
      </c>
      <c r="B38" s="7" t="s">
        <v>110</v>
      </c>
      <c r="C38" s="7">
        <v>3</v>
      </c>
      <c r="D38" s="7">
        <v>2</v>
      </c>
      <c r="E38" s="7">
        <v>290</v>
      </c>
      <c r="F38" s="7">
        <v>192</v>
      </c>
      <c r="G38" s="7">
        <v>3850</v>
      </c>
      <c r="H38" s="7" t="s">
        <v>110</v>
      </c>
      <c r="I38" s="7">
        <v>1</v>
      </c>
      <c r="J38" s="7">
        <v>4.84</v>
      </c>
      <c r="K38" s="7" t="s">
        <v>24</v>
      </c>
    </row>
    <row r="39" spans="1:13">
      <c r="A39" s="18" t="s">
        <v>218</v>
      </c>
      <c r="B39" s="19" t="s">
        <v>218</v>
      </c>
      <c r="C39" s="19">
        <v>2</v>
      </c>
      <c r="D39" s="19">
        <v>2</v>
      </c>
      <c r="E39" s="19">
        <v>23</v>
      </c>
      <c r="F39" s="19">
        <v>6</v>
      </c>
      <c r="G39" s="19">
        <v>650</v>
      </c>
      <c r="H39" s="19" t="s">
        <v>218</v>
      </c>
      <c r="I39" s="19">
        <v>5</v>
      </c>
      <c r="J39" s="19">
        <v>4.84</v>
      </c>
      <c r="K39" s="19" t="s">
        <v>24</v>
      </c>
    </row>
  </sheetData>
  <autoFilter ref="A1:M39"/>
  <sortState ref="A2:N71">
    <sortCondition ref="A2:A71"/>
  </sortState>
  <pageMargins left="0.78749999999999998" right="0.78749999999999998" top="1.05277777777778" bottom="1.05277777777778" header="0.78749999999999998" footer="0.78749999999999998"/>
  <pageSetup firstPageNumber="0" orientation="portrait" horizontalDpi="4294967292" verticalDpi="4294967292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25"/>
  <sheetViews>
    <sheetView topLeftCell="J1" workbookViewId="0">
      <selection activeCell="E54" sqref="E54"/>
    </sheetView>
  </sheetViews>
  <sheetFormatPr baseColWidth="10" defaultRowHeight="15" x14ac:dyDescent="0"/>
  <cols>
    <col min="1" max="1" width="16.85546875" bestFit="1" customWidth="1"/>
    <col min="2" max="2" width="12.7109375" bestFit="1" customWidth="1"/>
    <col min="3" max="3" width="13.140625" bestFit="1" customWidth="1"/>
    <col min="4" max="4" width="10.7109375" customWidth="1"/>
    <col min="5" max="5" width="9.140625" customWidth="1"/>
    <col min="7" max="7" width="24.42578125" bestFit="1" customWidth="1"/>
    <col min="8" max="8" width="21.42578125" bestFit="1" customWidth="1"/>
    <col min="9" max="9" width="11.7109375" bestFit="1" customWidth="1"/>
    <col min="10" max="10" width="8" customWidth="1"/>
    <col min="11" max="11" width="12.5703125" customWidth="1"/>
    <col min="12" max="13" width="6.42578125" customWidth="1"/>
    <col min="15" max="15" width="5.85546875" bestFit="1" customWidth="1"/>
    <col min="16" max="16" width="12.140625" customWidth="1"/>
    <col min="17" max="22" width="5.28515625" customWidth="1"/>
    <col min="23" max="23" width="6.5703125" bestFit="1" customWidth="1"/>
    <col min="24" max="24" width="3.5703125" bestFit="1" customWidth="1"/>
    <col min="25" max="26" width="5" customWidth="1"/>
    <col min="27" max="32" width="4.140625" customWidth="1"/>
    <col min="33" max="33" width="3.140625" customWidth="1"/>
    <col min="34" max="34" width="3.85546875" customWidth="1"/>
    <col min="35" max="36" width="3.140625" customWidth="1"/>
    <col min="37" max="37" width="3.85546875" customWidth="1"/>
    <col min="38" max="39" width="3.140625" customWidth="1"/>
    <col min="40" max="40" width="9.85546875" customWidth="1"/>
  </cols>
  <sheetData>
    <row r="1" spans="1:38">
      <c r="A1" s="221" t="s">
        <v>1252</v>
      </c>
      <c r="B1" s="13" t="s">
        <v>454</v>
      </c>
      <c r="C1" s="13" t="s">
        <v>455</v>
      </c>
      <c r="D1" s="13" t="s">
        <v>508</v>
      </c>
      <c r="E1" s="13" t="s">
        <v>228</v>
      </c>
      <c r="F1" s="13" t="s">
        <v>452</v>
      </c>
      <c r="G1" s="221" t="s">
        <v>15</v>
      </c>
      <c r="H1" s="13" t="s">
        <v>519</v>
      </c>
      <c r="I1" s="28" t="s">
        <v>490</v>
      </c>
      <c r="J1" s="24" t="s">
        <v>223</v>
      </c>
      <c r="K1" s="120" t="s">
        <v>518</v>
      </c>
      <c r="L1" s="28" t="s">
        <v>498</v>
      </c>
      <c r="M1" s="28" t="s">
        <v>438</v>
      </c>
      <c r="O1" t="s">
        <v>453</v>
      </c>
      <c r="S1" t="s">
        <v>460</v>
      </c>
      <c r="U1" s="81"/>
      <c r="V1" s="21"/>
      <c r="W1" s="21"/>
    </row>
    <row r="2" spans="1:38" ht="16">
      <c r="A2" s="52">
        <v>1</v>
      </c>
      <c r="B2" s="52">
        <v>1</v>
      </c>
      <c r="C2" s="52">
        <v>2</v>
      </c>
      <c r="D2" s="117">
        <v>5</v>
      </c>
      <c r="E2" s="156" t="s">
        <v>243</v>
      </c>
      <c r="F2" s="52" t="s">
        <v>259</v>
      </c>
      <c r="G2" s="21" t="str">
        <f>ePool[[#This Row],[eClass]]&amp;"_"&amp;ePool[[#This Row],[HeroId]]</f>
        <v>2T_r1_Dark_Blade_e1</v>
      </c>
      <c r="H2" s="21" t="s">
        <v>210</v>
      </c>
      <c r="I2" s="21" t="s">
        <v>424</v>
      </c>
      <c r="J2" s="21">
        <v>1</v>
      </c>
      <c r="K2" s="21">
        <v>1</v>
      </c>
      <c r="L2" s="21">
        <v>1</v>
      </c>
      <c r="M2" s="21">
        <f>INDEX(REFHero[Size],MATCH(ePool[[#This Row],[HeroId]],REFHero[Hero ID],0))</f>
        <v>1</v>
      </c>
      <c r="U2" s="37"/>
      <c r="V2" s="37"/>
      <c r="W2" s="21"/>
    </row>
    <row r="3" spans="1:38" ht="21">
      <c r="A3" s="52">
        <v>1</v>
      </c>
      <c r="B3" s="52">
        <v>1</v>
      </c>
      <c r="C3" s="52">
        <v>2</v>
      </c>
      <c r="D3" s="117">
        <v>2</v>
      </c>
      <c r="E3" s="156" t="s">
        <v>244</v>
      </c>
      <c r="F3" s="52" t="s">
        <v>259</v>
      </c>
      <c r="G3" s="21" t="str">
        <f>ePool[[#This Row],[eClass]]&amp;"_"&amp;ePool[[#This Row],[HeroId]]</f>
        <v>2T_r1_Earth_HorseArcher_e1</v>
      </c>
      <c r="H3" s="21" t="s">
        <v>750</v>
      </c>
      <c r="I3" s="21" t="s">
        <v>424</v>
      </c>
      <c r="J3" s="21">
        <v>1</v>
      </c>
      <c r="K3" s="21">
        <v>1</v>
      </c>
      <c r="L3" s="21">
        <v>1</v>
      </c>
      <c r="M3" s="21">
        <f>INDEX(REFHero[Size],MATCH(ePool[[#This Row],[HeroId]],REFHero[Hero ID],0))</f>
        <v>1</v>
      </c>
      <c r="P3" s="98" t="s">
        <v>501</v>
      </c>
      <c r="X3" s="105"/>
      <c r="Y3" s="105"/>
      <c r="Z3" s="161"/>
      <c r="AA3" s="98" t="s">
        <v>502</v>
      </c>
      <c r="AH3" s="106" t="s">
        <v>499</v>
      </c>
      <c r="AI3" s="106" t="s">
        <v>496</v>
      </c>
    </row>
    <row r="4" spans="1:38" ht="16">
      <c r="A4" s="52">
        <v>1</v>
      </c>
      <c r="B4" s="52">
        <v>1</v>
      </c>
      <c r="C4" s="52">
        <v>2</v>
      </c>
      <c r="D4" s="117">
        <v>1</v>
      </c>
      <c r="E4" s="156" t="s">
        <v>245</v>
      </c>
      <c r="F4" s="52" t="s">
        <v>259</v>
      </c>
      <c r="G4" s="21" t="str">
        <f>ePool[[#This Row],[eClass]]&amp;"_"&amp;ePool[[#This Row],[HeroId]]</f>
        <v>2T_r1_Fire_Knight_e1</v>
      </c>
      <c r="H4" s="21" t="s">
        <v>430</v>
      </c>
      <c r="I4" s="21" t="s">
        <v>424</v>
      </c>
      <c r="J4" s="21">
        <v>1</v>
      </c>
      <c r="K4" s="21">
        <v>1</v>
      </c>
      <c r="L4" s="21">
        <v>1</v>
      </c>
      <c r="M4" s="21">
        <f>INDEX(REFHero[Size],MATCH(ePool[[#This Row],[HeroId]],REFHero[Hero ID],0))</f>
        <v>2</v>
      </c>
      <c r="O4" s="99" t="s">
        <v>223</v>
      </c>
      <c r="P4" s="197" t="s">
        <v>490</v>
      </c>
      <c r="Q4" s="199" t="s">
        <v>243</v>
      </c>
      <c r="R4" s="199" t="s">
        <v>244</v>
      </c>
      <c r="S4" s="199" t="s">
        <v>245</v>
      </c>
      <c r="T4" s="199" t="s">
        <v>246</v>
      </c>
      <c r="U4" s="199" t="s">
        <v>247</v>
      </c>
      <c r="V4" s="198" t="s">
        <v>256</v>
      </c>
      <c r="W4" s="108" t="s">
        <v>452</v>
      </c>
      <c r="X4" s="102" t="s">
        <v>498</v>
      </c>
      <c r="Y4" s="102" t="s">
        <v>497</v>
      </c>
      <c r="Z4" s="162" t="s">
        <v>438</v>
      </c>
      <c r="AA4" s="110">
        <v>1</v>
      </c>
      <c r="AB4" s="110">
        <v>2</v>
      </c>
      <c r="AC4" s="110">
        <v>3</v>
      </c>
      <c r="AD4" s="110">
        <v>4</v>
      </c>
      <c r="AE4" s="110">
        <v>5</v>
      </c>
      <c r="AF4" s="110">
        <v>6</v>
      </c>
      <c r="AH4" s="106" t="s">
        <v>253</v>
      </c>
      <c r="AI4" t="s">
        <v>259</v>
      </c>
      <c r="AJ4" t="s">
        <v>260</v>
      </c>
      <c r="AK4" t="s">
        <v>257</v>
      </c>
      <c r="AL4" t="s">
        <v>254</v>
      </c>
    </row>
    <row r="5" spans="1:38" ht="16">
      <c r="A5" s="52">
        <v>1</v>
      </c>
      <c r="B5" s="52">
        <v>1</v>
      </c>
      <c r="C5" s="52">
        <v>2</v>
      </c>
      <c r="D5" s="118">
        <v>4</v>
      </c>
      <c r="E5" s="156" t="s">
        <v>246</v>
      </c>
      <c r="F5" s="52" t="s">
        <v>259</v>
      </c>
      <c r="G5" s="21" t="str">
        <f>ePool[[#This Row],[eClass]]&amp;"_"&amp;ePool[[#This Row],[HeroId]]</f>
        <v>2T_r1_Light_Valkyrie_e1</v>
      </c>
      <c r="H5" s="21" t="s">
        <v>434</v>
      </c>
      <c r="I5" s="21" t="s">
        <v>424</v>
      </c>
      <c r="J5" s="21">
        <v>1</v>
      </c>
      <c r="K5" s="21">
        <v>1</v>
      </c>
      <c r="L5" s="21">
        <v>1</v>
      </c>
      <c r="M5" s="21">
        <f>INDEX(REFHero[Size],MATCH(ePool[[#This Row],[HeroId]],REFHero[Hero ID],0))</f>
        <v>1</v>
      </c>
      <c r="X5" s="103">
        <v>4</v>
      </c>
      <c r="Y5" s="103">
        <v>43</v>
      </c>
      <c r="Z5" s="103">
        <v>2</v>
      </c>
      <c r="AA5" s="111"/>
      <c r="AB5" s="111"/>
      <c r="AC5" s="111"/>
      <c r="AD5" s="111"/>
      <c r="AE5" s="111"/>
      <c r="AF5" s="111"/>
      <c r="AH5" s="3">
        <v>1</v>
      </c>
      <c r="AI5" s="11">
        <v>5</v>
      </c>
      <c r="AJ5" s="11">
        <v>5</v>
      </c>
      <c r="AK5" s="11">
        <v>4</v>
      </c>
      <c r="AL5" s="11">
        <v>14</v>
      </c>
    </row>
    <row r="6" spans="1:38" ht="16">
      <c r="A6" s="52">
        <v>1</v>
      </c>
      <c r="B6" s="52">
        <v>1</v>
      </c>
      <c r="C6" s="52">
        <v>2</v>
      </c>
      <c r="D6" s="117">
        <v>3</v>
      </c>
      <c r="E6" s="156" t="s">
        <v>247</v>
      </c>
      <c r="F6" s="52" t="s">
        <v>259</v>
      </c>
      <c r="G6" s="21" t="str">
        <f>ePool[[#This Row],[eClass]]&amp;"_"&amp;ePool[[#This Row],[HeroId]]</f>
        <v>2T_r1_Water_Reaver_e1</v>
      </c>
      <c r="H6" s="21" t="s">
        <v>436</v>
      </c>
      <c r="I6" s="21" t="s">
        <v>424</v>
      </c>
      <c r="J6" s="21">
        <v>1</v>
      </c>
      <c r="K6" s="21">
        <v>1</v>
      </c>
      <c r="L6" s="21">
        <v>1</v>
      </c>
      <c r="M6" s="21">
        <f>INDEX(REFHero[Size],MATCH(ePool[[#This Row],[HeroId]],REFHero[Hero ID],0))</f>
        <v>1</v>
      </c>
      <c r="O6" s="100">
        <v>1</v>
      </c>
      <c r="P6" s="101" t="s">
        <v>428</v>
      </c>
      <c r="Q6" s="107"/>
      <c r="R6" s="101" t="s">
        <v>428</v>
      </c>
      <c r="S6" s="107"/>
      <c r="T6" s="101" t="s">
        <v>428</v>
      </c>
      <c r="U6" s="101" t="s">
        <v>428</v>
      </c>
      <c r="V6" s="107">
        <f>COUNTIF(Q6:U6,P6)</f>
        <v>3</v>
      </c>
      <c r="W6" t="s">
        <v>500</v>
      </c>
      <c r="X6" s="104">
        <v>2</v>
      </c>
      <c r="Y6" s="104">
        <v>6</v>
      </c>
      <c r="Z6" s="104">
        <v>1</v>
      </c>
      <c r="AA6" s="112"/>
      <c r="AB6" s="112"/>
      <c r="AC6" s="112"/>
      <c r="AD6" s="112"/>
      <c r="AE6" s="112"/>
      <c r="AF6" s="112"/>
      <c r="AH6" s="97" t="s">
        <v>428</v>
      </c>
      <c r="AI6" s="11">
        <v>2</v>
      </c>
      <c r="AJ6" s="11">
        <v>1</v>
      </c>
      <c r="AK6" s="11"/>
      <c r="AL6" s="11">
        <v>3</v>
      </c>
    </row>
    <row r="7" spans="1:38" ht="16">
      <c r="A7" s="52">
        <v>1</v>
      </c>
      <c r="B7" s="52">
        <v>1</v>
      </c>
      <c r="C7" s="52">
        <v>2</v>
      </c>
      <c r="D7" s="117">
        <v>5</v>
      </c>
      <c r="E7" s="156" t="s">
        <v>243</v>
      </c>
      <c r="F7" s="52" t="s">
        <v>260</v>
      </c>
      <c r="G7" s="21" t="str">
        <f>ePool[[#This Row],[eClass]]&amp;"_"&amp;ePool[[#This Row],[HeroId]]</f>
        <v>3T_r1_Dark_Medic_e1</v>
      </c>
      <c r="H7" s="21" t="s">
        <v>267</v>
      </c>
      <c r="I7" s="21" t="s">
        <v>425</v>
      </c>
      <c r="J7" s="21">
        <v>1</v>
      </c>
      <c r="K7" s="21">
        <v>1</v>
      </c>
      <c r="L7" s="21">
        <v>1</v>
      </c>
      <c r="M7" s="21">
        <f>INDEX(REFHero[Size],MATCH(ePool[[#This Row],[HeroId]],REFHero[Hero ID],0))</f>
        <v>1</v>
      </c>
      <c r="O7" s="100">
        <v>1</v>
      </c>
      <c r="P7" s="101" t="s">
        <v>427</v>
      </c>
      <c r="Q7" s="101" t="s">
        <v>427</v>
      </c>
      <c r="R7" s="101" t="s">
        <v>427</v>
      </c>
      <c r="S7" s="109" t="s">
        <v>671</v>
      </c>
      <c r="T7" s="109" t="s">
        <v>428</v>
      </c>
      <c r="U7" s="101" t="s">
        <v>427</v>
      </c>
      <c r="V7" s="107">
        <f t="shared" ref="V7:V10" si="0">COUNTIF(Q7:U7,P7)</f>
        <v>3</v>
      </c>
      <c r="W7" t="s">
        <v>257</v>
      </c>
      <c r="X7" s="104">
        <v>3</v>
      </c>
      <c r="Y7" s="104">
        <v>9</v>
      </c>
      <c r="Z7" s="104">
        <v>2</v>
      </c>
      <c r="AA7" s="112">
        <v>1</v>
      </c>
      <c r="AB7" s="112"/>
      <c r="AC7" s="112">
        <v>2</v>
      </c>
      <c r="AD7" s="112"/>
      <c r="AE7" s="112">
        <v>3</v>
      </c>
      <c r="AF7" s="112"/>
      <c r="AH7" s="97" t="s">
        <v>427</v>
      </c>
      <c r="AI7" s="11">
        <v>1</v>
      </c>
      <c r="AJ7" s="11"/>
      <c r="AK7" s="11">
        <v>2</v>
      </c>
      <c r="AL7" s="11">
        <v>3</v>
      </c>
    </row>
    <row r="8" spans="1:38" ht="16">
      <c r="A8" s="52">
        <v>1</v>
      </c>
      <c r="B8" s="52">
        <v>1</v>
      </c>
      <c r="C8" s="52">
        <v>2</v>
      </c>
      <c r="D8" s="117">
        <v>2</v>
      </c>
      <c r="E8" s="156" t="s">
        <v>244</v>
      </c>
      <c r="F8" s="52" t="s">
        <v>260</v>
      </c>
      <c r="G8" s="21" t="str">
        <f>ePool[[#This Row],[eClass]]&amp;"_"&amp;ePool[[#This Row],[HeroId]]</f>
        <v>3T_r1_Earth_Druid_e1</v>
      </c>
      <c r="H8" s="21" t="s">
        <v>429</v>
      </c>
      <c r="I8" s="21" t="s">
        <v>425</v>
      </c>
      <c r="J8" s="21">
        <v>1</v>
      </c>
      <c r="K8" s="21">
        <v>1</v>
      </c>
      <c r="L8" s="21">
        <v>1</v>
      </c>
      <c r="M8" s="21">
        <f>INDEX(REFHero[Size],MATCH(ePool[[#This Row],[HeroId]],REFHero[Hero ID],0))</f>
        <v>1</v>
      </c>
      <c r="O8" s="100">
        <v>1</v>
      </c>
      <c r="P8" s="101" t="s">
        <v>425</v>
      </c>
      <c r="Q8" s="101" t="s">
        <v>425</v>
      </c>
      <c r="R8" s="101" t="s">
        <v>425</v>
      </c>
      <c r="S8" s="101" t="s">
        <v>425</v>
      </c>
      <c r="T8" s="101" t="s">
        <v>425</v>
      </c>
      <c r="U8" s="109" t="s">
        <v>428</v>
      </c>
      <c r="V8" s="107">
        <f t="shared" si="0"/>
        <v>4</v>
      </c>
      <c r="W8" t="s">
        <v>260</v>
      </c>
      <c r="X8" s="104">
        <v>3</v>
      </c>
      <c r="Y8" s="104">
        <v>12</v>
      </c>
      <c r="Z8" s="104">
        <v>1</v>
      </c>
      <c r="AA8" s="112">
        <v>1</v>
      </c>
      <c r="AB8" s="112"/>
      <c r="AC8" s="112"/>
      <c r="AD8" s="112">
        <v>2</v>
      </c>
      <c r="AE8" s="112">
        <v>3</v>
      </c>
      <c r="AF8" s="112"/>
      <c r="AH8" s="97" t="s">
        <v>425</v>
      </c>
      <c r="AI8" s="11"/>
      <c r="AJ8" s="11">
        <v>4</v>
      </c>
      <c r="AK8" s="11"/>
      <c r="AL8" s="11">
        <v>4</v>
      </c>
    </row>
    <row r="9" spans="1:38" ht="16">
      <c r="A9" s="52">
        <v>1</v>
      </c>
      <c r="B9" s="52">
        <v>1</v>
      </c>
      <c r="C9" s="52">
        <v>2</v>
      </c>
      <c r="D9" s="117">
        <v>1</v>
      </c>
      <c r="E9" s="156" t="s">
        <v>245</v>
      </c>
      <c r="F9" s="52" t="s">
        <v>260</v>
      </c>
      <c r="G9" s="21" t="str">
        <f>ePool[[#This Row],[eClass]]&amp;"_"&amp;ePool[[#This Row],[HeroId]]</f>
        <v>3T_r1_Fire_Seer_e1</v>
      </c>
      <c r="H9" s="21" t="s">
        <v>431</v>
      </c>
      <c r="I9" s="21" t="s">
        <v>425</v>
      </c>
      <c r="J9" s="21">
        <v>1</v>
      </c>
      <c r="K9" s="21">
        <v>1</v>
      </c>
      <c r="L9" s="21">
        <v>1</v>
      </c>
      <c r="M9" s="21">
        <f>INDEX(REFHero[Size],MATCH(ePool[[#This Row],[HeroId]],REFHero[Hero ID],0))</f>
        <v>1</v>
      </c>
      <c r="O9" s="100">
        <v>1</v>
      </c>
      <c r="P9" s="101" t="s">
        <v>424</v>
      </c>
      <c r="Q9" s="101" t="s">
        <v>424</v>
      </c>
      <c r="R9" s="109" t="s">
        <v>428</v>
      </c>
      <c r="S9" s="101" t="s">
        <v>424</v>
      </c>
      <c r="T9" s="101" t="s">
        <v>424</v>
      </c>
      <c r="U9" s="101" t="s">
        <v>424</v>
      </c>
      <c r="V9" s="107">
        <f t="shared" si="0"/>
        <v>4</v>
      </c>
      <c r="W9" t="s">
        <v>259</v>
      </c>
      <c r="X9" s="104">
        <v>4</v>
      </c>
      <c r="Y9" s="104">
        <v>16</v>
      </c>
      <c r="Z9" s="104">
        <v>2</v>
      </c>
      <c r="AA9" s="112">
        <v>1</v>
      </c>
      <c r="AB9" s="112">
        <v>1</v>
      </c>
      <c r="AC9" s="112">
        <v>2</v>
      </c>
      <c r="AD9" s="112">
        <v>3</v>
      </c>
      <c r="AE9" s="112">
        <v>4</v>
      </c>
      <c r="AF9" s="112"/>
      <c r="AH9" s="97" t="s">
        <v>424</v>
      </c>
      <c r="AI9" s="11">
        <v>2</v>
      </c>
      <c r="AJ9" s="11"/>
      <c r="AK9" s="11">
        <v>2</v>
      </c>
      <c r="AL9" s="11">
        <v>4</v>
      </c>
    </row>
    <row r="10" spans="1:38" ht="16">
      <c r="A10" s="52">
        <v>1</v>
      </c>
      <c r="B10" s="52">
        <v>1</v>
      </c>
      <c r="C10" s="52">
        <v>2</v>
      </c>
      <c r="D10" s="118">
        <v>4</v>
      </c>
      <c r="E10" s="156" t="s">
        <v>246</v>
      </c>
      <c r="F10" s="52" t="s">
        <v>260</v>
      </c>
      <c r="G10" s="21" t="str">
        <f>ePool[[#This Row],[eClass]]&amp;"_"&amp;ePool[[#This Row],[HeroId]]</f>
        <v>3T_r1_Light_StarSister_e1</v>
      </c>
      <c r="H10" s="21" t="s">
        <v>433</v>
      </c>
      <c r="I10" s="21" t="s">
        <v>425</v>
      </c>
      <c r="J10" s="21">
        <v>1</v>
      </c>
      <c r="K10" s="21">
        <v>1</v>
      </c>
      <c r="L10" s="21">
        <v>1</v>
      </c>
      <c r="M10" s="21">
        <f>INDEX(REFHero[Size],MATCH(ePool[[#This Row],[HeroId]],REFHero[Hero ID],0))</f>
        <v>1</v>
      </c>
      <c r="O10" s="100">
        <v>1</v>
      </c>
      <c r="P10" s="101" t="s">
        <v>671</v>
      </c>
      <c r="Q10" s="107"/>
      <c r="R10" s="107"/>
      <c r="S10" s="101" t="s">
        <v>671</v>
      </c>
      <c r="T10" s="107"/>
      <c r="U10" s="107"/>
      <c r="V10" s="107">
        <f t="shared" si="0"/>
        <v>1</v>
      </c>
      <c r="W10" t="s">
        <v>500</v>
      </c>
      <c r="X10" s="104"/>
      <c r="Y10" s="104"/>
      <c r="Z10" s="165">
        <v>1</v>
      </c>
      <c r="AA10" s="112"/>
      <c r="AB10" s="112"/>
      <c r="AC10" s="112"/>
      <c r="AD10" s="112"/>
      <c r="AE10" s="112"/>
      <c r="AF10" s="112"/>
      <c r="AH10" s="3">
        <v>2</v>
      </c>
      <c r="AI10" s="11"/>
      <c r="AJ10" s="11"/>
      <c r="AK10" s="11">
        <v>1</v>
      </c>
      <c r="AL10" s="11">
        <v>1</v>
      </c>
    </row>
    <row r="11" spans="1:38" ht="16">
      <c r="A11" s="52">
        <v>1</v>
      </c>
      <c r="B11" s="52">
        <v>1</v>
      </c>
      <c r="C11" s="52">
        <v>2</v>
      </c>
      <c r="D11" s="117">
        <v>3</v>
      </c>
      <c r="E11" s="156" t="s">
        <v>247</v>
      </c>
      <c r="F11" s="52" t="s">
        <v>260</v>
      </c>
      <c r="G11" s="21" t="str">
        <f>ePool[[#This Row],[eClass]]&amp;"_"&amp;ePool[[#This Row],[HeroId]]</f>
        <v>3T_r1_Water_Oracle_e1</v>
      </c>
      <c r="H11" s="21" t="s">
        <v>741</v>
      </c>
      <c r="I11" s="21" t="s">
        <v>425</v>
      </c>
      <c r="J11" s="21">
        <v>1</v>
      </c>
      <c r="K11" s="21">
        <v>1</v>
      </c>
      <c r="L11" s="21">
        <v>1</v>
      </c>
      <c r="M11" s="21">
        <f>INDEX(REFHero[Size],MATCH(ePool[[#This Row],[HeroId]],REFHero[Hero ID],0))</f>
        <v>1</v>
      </c>
      <c r="X11" s="149">
        <v>2</v>
      </c>
      <c r="Y11" s="149">
        <v>26</v>
      </c>
      <c r="Z11" s="103">
        <v>2</v>
      </c>
      <c r="AH11" s="97" t="s">
        <v>441</v>
      </c>
      <c r="AI11" s="11"/>
      <c r="AJ11" s="11"/>
      <c r="AK11" s="11">
        <v>1</v>
      </c>
      <c r="AL11" s="11">
        <v>1</v>
      </c>
    </row>
    <row r="12" spans="1:38" ht="16">
      <c r="A12" s="52">
        <v>1</v>
      </c>
      <c r="B12" s="52">
        <v>1</v>
      </c>
      <c r="C12" s="52">
        <v>2</v>
      </c>
      <c r="D12" s="117">
        <v>5</v>
      </c>
      <c r="E12" s="156" t="s">
        <v>243</v>
      </c>
      <c r="F12" s="52" t="s">
        <v>257</v>
      </c>
      <c r="G12" s="21" t="str">
        <f>ePool[[#This Row],[eClass]]&amp;"_"&amp;ePool[[#This Row],[HeroId]]</f>
        <v>4T_r1_Dark_SoulGuardian_e1</v>
      </c>
      <c r="H12" s="21" t="s">
        <v>491</v>
      </c>
      <c r="I12" s="21" t="s">
        <v>427</v>
      </c>
      <c r="J12" s="21">
        <v>1</v>
      </c>
      <c r="K12" s="21">
        <v>1</v>
      </c>
      <c r="L12" s="21">
        <v>1</v>
      </c>
      <c r="M12" s="21">
        <f>INDEX(REFHero[Size],MATCH(ePool[[#This Row],[HeroId]],REFHero[Hero ID],0))</f>
        <v>1</v>
      </c>
      <c r="O12" s="100">
        <v>2</v>
      </c>
      <c r="P12" s="139" t="s">
        <v>426</v>
      </c>
      <c r="Q12" s="139" t="s">
        <v>426</v>
      </c>
      <c r="R12" s="141"/>
      <c r="S12" s="139" t="s">
        <v>426</v>
      </c>
      <c r="T12" s="141"/>
      <c r="U12" s="141"/>
      <c r="V12" s="140">
        <v>2</v>
      </c>
      <c r="W12" t="s">
        <v>500</v>
      </c>
      <c r="X12" s="142">
        <v>2</v>
      </c>
      <c r="Y12" s="142">
        <v>4</v>
      </c>
      <c r="Z12" s="104">
        <v>1</v>
      </c>
      <c r="AA12" s="112"/>
      <c r="AB12" s="143"/>
      <c r="AC12" s="143"/>
      <c r="AD12" s="143"/>
      <c r="AE12" s="143"/>
      <c r="AF12" s="143"/>
      <c r="AH12" s="3" t="s">
        <v>254</v>
      </c>
      <c r="AI12" s="11">
        <v>5</v>
      </c>
      <c r="AJ12" s="11">
        <v>5</v>
      </c>
      <c r="AK12" s="11">
        <v>5</v>
      </c>
      <c r="AL12" s="11">
        <v>15</v>
      </c>
    </row>
    <row r="13" spans="1:38" ht="16">
      <c r="A13" s="52">
        <v>1</v>
      </c>
      <c r="B13" s="52">
        <v>1</v>
      </c>
      <c r="C13" s="52">
        <v>2</v>
      </c>
      <c r="D13" s="117">
        <v>2</v>
      </c>
      <c r="E13" s="156" t="s">
        <v>244</v>
      </c>
      <c r="F13" s="52" t="s">
        <v>257</v>
      </c>
      <c r="G13" s="21" t="str">
        <f>ePool[[#This Row],[eClass]]&amp;"_"&amp;ePool[[#This Row],[HeroId]]</f>
        <v>4T_r1_Earth_Enchantress_e1</v>
      </c>
      <c r="H13" s="21" t="s">
        <v>202</v>
      </c>
      <c r="I13" s="21" t="s">
        <v>427</v>
      </c>
      <c r="J13" s="21">
        <v>1</v>
      </c>
      <c r="K13" s="21">
        <v>1</v>
      </c>
      <c r="L13" s="21">
        <v>1</v>
      </c>
      <c r="M13" s="21">
        <f>INDEX(REFHero[Size],MATCH(ePool[[#This Row],[HeroId]],REFHero[Hero ID],0))</f>
        <v>1</v>
      </c>
      <c r="O13" s="144">
        <v>2</v>
      </c>
      <c r="P13" s="145" t="s">
        <v>441</v>
      </c>
      <c r="Q13" s="145" t="s">
        <v>441</v>
      </c>
      <c r="R13" s="145" t="s">
        <v>441</v>
      </c>
      <c r="S13" s="145" t="s">
        <v>441</v>
      </c>
      <c r="T13" s="147" t="s">
        <v>442</v>
      </c>
      <c r="U13" s="147" t="s">
        <v>442</v>
      </c>
      <c r="V13" s="146">
        <v>3</v>
      </c>
      <c r="W13" t="s">
        <v>257</v>
      </c>
      <c r="X13" s="148">
        <v>2</v>
      </c>
      <c r="Y13" s="148">
        <v>6</v>
      </c>
      <c r="Z13" s="104">
        <v>1</v>
      </c>
      <c r="AA13" s="112"/>
      <c r="AB13" s="143">
        <v>1</v>
      </c>
      <c r="AC13" s="143"/>
      <c r="AD13" s="143">
        <v>2</v>
      </c>
      <c r="AE13" s="143"/>
      <c r="AF13" s="143"/>
    </row>
    <row r="14" spans="1:38" ht="16">
      <c r="A14" s="52">
        <v>1</v>
      </c>
      <c r="B14" s="52">
        <v>1</v>
      </c>
      <c r="C14" s="52">
        <v>2</v>
      </c>
      <c r="D14" s="117">
        <v>1</v>
      </c>
      <c r="E14" s="156" t="s">
        <v>245</v>
      </c>
      <c r="F14" s="52" t="s">
        <v>257</v>
      </c>
      <c r="G14" s="21" t="str">
        <f>ePool[[#This Row],[eClass]]&amp;"_"&amp;ePool[[#This Row],[HeroId]]</f>
        <v>4T_r1_Fire_Sorceress_e1</v>
      </c>
      <c r="H14" s="21" t="s">
        <v>718</v>
      </c>
      <c r="I14" s="21" t="s">
        <v>427</v>
      </c>
      <c r="J14" s="21">
        <v>1</v>
      </c>
      <c r="K14" s="21">
        <v>1</v>
      </c>
      <c r="L14" s="21">
        <v>1</v>
      </c>
      <c r="M14" s="21">
        <f>INDEX(REFHero[Size],MATCH(ePool[[#This Row],[HeroId]],REFHero[Hero ID],0))</f>
        <v>1</v>
      </c>
      <c r="O14" s="144">
        <v>2</v>
      </c>
      <c r="P14" s="145" t="s">
        <v>492</v>
      </c>
      <c r="Q14" s="145" t="s">
        <v>492</v>
      </c>
      <c r="R14" s="145" t="s">
        <v>492</v>
      </c>
      <c r="S14" s="145" t="s">
        <v>492</v>
      </c>
      <c r="T14" s="145" t="s">
        <v>492</v>
      </c>
      <c r="U14" s="145" t="s">
        <v>492</v>
      </c>
      <c r="V14" s="146">
        <v>5</v>
      </c>
      <c r="W14" t="s">
        <v>260</v>
      </c>
      <c r="X14" s="148">
        <v>2</v>
      </c>
      <c r="Y14" s="148">
        <v>10</v>
      </c>
      <c r="Z14" s="104">
        <v>2</v>
      </c>
      <c r="AA14" s="112"/>
      <c r="AB14" s="143">
        <v>1</v>
      </c>
      <c r="AC14" s="143">
        <v>2</v>
      </c>
      <c r="AD14" s="143"/>
      <c r="AE14" s="143"/>
      <c r="AF14" s="143"/>
    </row>
    <row r="15" spans="1:38" ht="16">
      <c r="A15" s="52">
        <v>1</v>
      </c>
      <c r="B15" s="52">
        <v>1</v>
      </c>
      <c r="C15" s="52">
        <v>2</v>
      </c>
      <c r="D15" s="118">
        <v>4</v>
      </c>
      <c r="E15" s="156" t="s">
        <v>246</v>
      </c>
      <c r="F15" s="52" t="s">
        <v>257</v>
      </c>
      <c r="G15" s="21" t="str">
        <f>ePool[[#This Row],[eClass]]&amp;"_"&amp;ePool[[#This Row],[HeroId]]</f>
        <v>4T_r1_Light_Telepath_e1</v>
      </c>
      <c r="H15" s="21" t="s">
        <v>722</v>
      </c>
      <c r="I15" s="21" t="s">
        <v>427</v>
      </c>
      <c r="J15" s="21">
        <v>1</v>
      </c>
      <c r="K15" s="21">
        <v>1</v>
      </c>
      <c r="L15" s="21">
        <v>1</v>
      </c>
      <c r="M15" s="21">
        <f>INDEX(REFHero[Size],MATCH(ePool[[#This Row],[HeroId]],REFHero[Hero ID],0))</f>
        <v>1</v>
      </c>
      <c r="O15" s="144">
        <v>2</v>
      </c>
      <c r="P15" s="145" t="s">
        <v>442</v>
      </c>
      <c r="Q15" s="141"/>
      <c r="R15" s="141"/>
      <c r="S15" s="145" t="s">
        <v>442</v>
      </c>
      <c r="T15" s="145" t="s">
        <v>442</v>
      </c>
      <c r="U15" s="145" t="s">
        <v>442</v>
      </c>
      <c r="V15" s="146">
        <v>3</v>
      </c>
      <c r="W15" t="s">
        <v>500</v>
      </c>
      <c r="X15" s="148">
        <v>2</v>
      </c>
      <c r="Y15" s="148">
        <v>6</v>
      </c>
      <c r="Z15" s="104">
        <v>1</v>
      </c>
      <c r="AA15" s="112"/>
      <c r="AB15" s="143"/>
      <c r="AC15" s="143"/>
      <c r="AD15" s="143"/>
      <c r="AE15" s="143"/>
      <c r="AF15" s="143"/>
    </row>
    <row r="16" spans="1:38" ht="16">
      <c r="A16" s="52">
        <v>1</v>
      </c>
      <c r="B16" s="52">
        <v>1</v>
      </c>
      <c r="C16" s="52">
        <v>2</v>
      </c>
      <c r="D16" s="117">
        <v>3</v>
      </c>
      <c r="E16" s="156" t="s">
        <v>247</v>
      </c>
      <c r="F16" s="52" t="s">
        <v>257</v>
      </c>
      <c r="G16" s="21" t="str">
        <f>ePool[[#This Row],[eClass]]&amp;"_"&amp;ePool[[#This Row],[HeroId]]</f>
        <v>4T_r1_Water_Mage_e1</v>
      </c>
      <c r="H16" s="21" t="s">
        <v>435</v>
      </c>
      <c r="I16" s="21" t="s">
        <v>427</v>
      </c>
      <c r="J16" s="21">
        <v>1</v>
      </c>
      <c r="K16" s="21">
        <v>1</v>
      </c>
      <c r="L16" s="21">
        <v>1</v>
      </c>
      <c r="M16" s="21">
        <f>INDEX(REFHero[Size],MATCH(ePool[[#This Row],[HeroId]],REFHero[Hero ID],0))</f>
        <v>1</v>
      </c>
      <c r="Q16" s="52"/>
      <c r="R16" s="52"/>
      <c r="S16" s="52"/>
      <c r="T16" s="52"/>
      <c r="U16" s="52"/>
      <c r="V16" s="52"/>
      <c r="X16" s="149">
        <v>4</v>
      </c>
      <c r="Y16" s="149">
        <v>28</v>
      </c>
      <c r="Z16" s="163"/>
      <c r="AA16" s="112"/>
      <c r="AB16" s="143"/>
      <c r="AC16" s="143"/>
      <c r="AD16" s="143"/>
      <c r="AE16" s="143"/>
      <c r="AF16" s="143"/>
    </row>
    <row r="17" spans="1:32" ht="16">
      <c r="A17" s="52">
        <v>2</v>
      </c>
      <c r="B17" s="52">
        <v>3</v>
      </c>
      <c r="C17" s="52">
        <v>4</v>
      </c>
      <c r="D17" s="117">
        <v>5</v>
      </c>
      <c r="E17" s="156" t="s">
        <v>243</v>
      </c>
      <c r="F17" s="52" t="s">
        <v>259</v>
      </c>
      <c r="G17" s="21" t="str">
        <f>ePool[[#This Row],[eClass]]&amp;"_"&amp;ePool[[#This Row],[HeroId]]</f>
        <v>2T_r1_Dark_Blade_e1</v>
      </c>
      <c r="H17" s="21" t="s">
        <v>210</v>
      </c>
      <c r="I17" s="21" t="s">
        <v>424</v>
      </c>
      <c r="J17" s="21">
        <f t="shared" ref="J17:J46" si="1">K17+L17-1</f>
        <v>1</v>
      </c>
      <c r="K17" s="21">
        <f t="shared" ref="K17:K31" si="2">INT(RIGHT(I17,1))</f>
        <v>1</v>
      </c>
      <c r="L17" s="21">
        <v>1</v>
      </c>
      <c r="M17" s="21">
        <f>INDEX(REFHero[Size],MATCH(ePool[[#This Row],[HeroId]],REFHero[Hero ID],0))</f>
        <v>1</v>
      </c>
      <c r="O17" s="100">
        <v>3</v>
      </c>
      <c r="P17" s="139" t="s">
        <v>443</v>
      </c>
      <c r="Q17" s="141"/>
      <c r="R17" s="140">
        <v>1</v>
      </c>
      <c r="S17" s="140">
        <v>1</v>
      </c>
      <c r="T17" s="140">
        <v>1</v>
      </c>
      <c r="U17" s="141"/>
      <c r="V17" s="140">
        <v>3</v>
      </c>
      <c r="X17" s="148">
        <v>2</v>
      </c>
      <c r="Y17" s="148">
        <v>6</v>
      </c>
      <c r="Z17" s="164"/>
      <c r="AA17" s="112"/>
      <c r="AB17" s="143"/>
      <c r="AC17" s="143"/>
      <c r="AD17" s="143"/>
      <c r="AE17" s="143"/>
      <c r="AF17" s="143"/>
    </row>
    <row r="18" spans="1:32" ht="16">
      <c r="A18" s="52">
        <v>2</v>
      </c>
      <c r="B18" s="52">
        <v>3</v>
      </c>
      <c r="C18" s="52">
        <v>4</v>
      </c>
      <c r="D18" s="117">
        <v>2</v>
      </c>
      <c r="E18" s="156" t="s">
        <v>244</v>
      </c>
      <c r="F18" s="52" t="s">
        <v>259</v>
      </c>
      <c r="G18" s="21" t="str">
        <f>ePool[[#This Row],[eClass]]&amp;"_"&amp;ePool[[#This Row],[HeroId]]</f>
        <v>2T_r1_Earth_HorseArcher_e1</v>
      </c>
      <c r="H18" s="21" t="s">
        <v>750</v>
      </c>
      <c r="I18" s="21" t="s">
        <v>424</v>
      </c>
      <c r="J18" s="21">
        <f t="shared" si="1"/>
        <v>1</v>
      </c>
      <c r="K18" s="21">
        <f t="shared" si="2"/>
        <v>1</v>
      </c>
      <c r="L18" s="21">
        <v>1</v>
      </c>
      <c r="M18" s="21">
        <f>INDEX(REFHero[Size],MATCH(ePool[[#This Row],[HeroId]],REFHero[Hero ID],0))</f>
        <v>1</v>
      </c>
      <c r="O18" s="144">
        <v>3</v>
      </c>
      <c r="P18" s="145" t="s">
        <v>444</v>
      </c>
      <c r="Q18" s="141"/>
      <c r="R18" s="141"/>
      <c r="S18" s="146">
        <v>1</v>
      </c>
      <c r="T18" s="141"/>
      <c r="U18" s="141"/>
      <c r="V18" s="146">
        <v>1</v>
      </c>
      <c r="X18" s="148">
        <v>4</v>
      </c>
      <c r="Y18" s="148">
        <v>4</v>
      </c>
      <c r="Z18" s="164"/>
      <c r="AA18" s="112"/>
      <c r="AB18" s="143"/>
      <c r="AC18" s="143"/>
      <c r="AD18" s="143"/>
      <c r="AE18" s="143"/>
      <c r="AF18" s="143"/>
    </row>
    <row r="19" spans="1:32" ht="16">
      <c r="A19" s="52">
        <v>2</v>
      </c>
      <c r="B19" s="52">
        <v>3</v>
      </c>
      <c r="C19" s="52">
        <v>4</v>
      </c>
      <c r="D19" s="117">
        <v>1</v>
      </c>
      <c r="E19" s="156" t="s">
        <v>245</v>
      </c>
      <c r="F19" s="52" t="s">
        <v>259</v>
      </c>
      <c r="G19" s="21" t="str">
        <f>ePool[[#This Row],[eClass]]&amp;"_"&amp;ePool[[#This Row],[HeroId]]</f>
        <v>2T_r1_Fire_Knight_e1</v>
      </c>
      <c r="H19" s="21" t="s">
        <v>430</v>
      </c>
      <c r="I19" s="21" t="s">
        <v>424</v>
      </c>
      <c r="J19" s="21">
        <f t="shared" si="1"/>
        <v>1</v>
      </c>
      <c r="K19" s="21">
        <f t="shared" si="2"/>
        <v>1</v>
      </c>
      <c r="L19" s="21">
        <v>1</v>
      </c>
      <c r="M19" s="21">
        <f>INDEX(REFHero[Size],MATCH(ePool[[#This Row],[HeroId]],REFHero[Hero ID],0))</f>
        <v>2</v>
      </c>
      <c r="O19" s="144">
        <v>3</v>
      </c>
      <c r="P19" s="145" t="s">
        <v>445</v>
      </c>
      <c r="Q19" s="146">
        <v>1</v>
      </c>
      <c r="R19" s="146">
        <v>1</v>
      </c>
      <c r="S19" s="146">
        <v>1</v>
      </c>
      <c r="T19" s="146">
        <v>1</v>
      </c>
      <c r="U19" s="146">
        <v>1</v>
      </c>
      <c r="V19" s="146">
        <v>5</v>
      </c>
      <c r="X19" s="148">
        <v>2</v>
      </c>
      <c r="Y19" s="148">
        <v>10</v>
      </c>
      <c r="Z19" s="164"/>
      <c r="AA19" s="112"/>
      <c r="AB19" s="143"/>
      <c r="AC19" s="143"/>
      <c r="AD19" s="143"/>
      <c r="AE19" s="143"/>
      <c r="AF19" s="143"/>
    </row>
    <row r="20" spans="1:32" ht="16">
      <c r="A20" s="52">
        <v>2</v>
      </c>
      <c r="B20" s="52">
        <v>3</v>
      </c>
      <c r="C20" s="52">
        <v>4</v>
      </c>
      <c r="D20" s="118">
        <v>4</v>
      </c>
      <c r="E20" s="156" t="s">
        <v>246</v>
      </c>
      <c r="F20" s="52" t="s">
        <v>259</v>
      </c>
      <c r="G20" s="21" t="str">
        <f>ePool[[#This Row],[eClass]]&amp;"_"&amp;ePool[[#This Row],[HeroId]]</f>
        <v>2T_r1_Light_Valkyrie_e1</v>
      </c>
      <c r="H20" s="21" t="s">
        <v>434</v>
      </c>
      <c r="I20" s="21" t="s">
        <v>424</v>
      </c>
      <c r="J20" s="21">
        <f t="shared" si="1"/>
        <v>1</v>
      </c>
      <c r="K20" s="21">
        <f t="shared" si="2"/>
        <v>1</v>
      </c>
      <c r="L20" s="21">
        <v>1</v>
      </c>
      <c r="M20" s="21">
        <f>INDEX(REFHero[Size],MATCH(ePool[[#This Row],[HeroId]],REFHero[Hero ID],0))</f>
        <v>1</v>
      </c>
      <c r="N20" s="21"/>
      <c r="O20" s="144">
        <v>3</v>
      </c>
      <c r="P20" s="145" t="s">
        <v>493</v>
      </c>
      <c r="Q20" s="146">
        <v>1</v>
      </c>
      <c r="R20" s="146">
        <v>1</v>
      </c>
      <c r="S20" s="141"/>
      <c r="T20" s="146">
        <v>1</v>
      </c>
      <c r="U20" s="146">
        <v>1</v>
      </c>
      <c r="V20" s="146">
        <v>4</v>
      </c>
      <c r="X20" s="148">
        <v>2</v>
      </c>
      <c r="Y20" s="148">
        <v>8</v>
      </c>
      <c r="Z20" s="164"/>
      <c r="AA20" s="112"/>
      <c r="AB20" s="143"/>
      <c r="AC20" s="143"/>
      <c r="AD20" s="143"/>
      <c r="AE20" s="143"/>
      <c r="AF20" s="143"/>
    </row>
    <row r="21" spans="1:32" ht="16">
      <c r="A21" s="52">
        <v>2</v>
      </c>
      <c r="B21" s="52">
        <v>3</v>
      </c>
      <c r="C21" s="52">
        <v>4</v>
      </c>
      <c r="D21" s="117">
        <v>3</v>
      </c>
      <c r="E21" s="156" t="s">
        <v>247</v>
      </c>
      <c r="F21" s="52" t="s">
        <v>259</v>
      </c>
      <c r="G21" s="21" t="str">
        <f>ePool[[#This Row],[eClass]]&amp;"_"&amp;ePool[[#This Row],[HeroId]]</f>
        <v>2T_r1_Water_Reaver_e1</v>
      </c>
      <c r="H21" s="21" t="s">
        <v>436</v>
      </c>
      <c r="I21" s="21" t="s">
        <v>424</v>
      </c>
      <c r="J21" s="21">
        <f t="shared" si="1"/>
        <v>1</v>
      </c>
      <c r="K21" s="21">
        <f t="shared" si="2"/>
        <v>1</v>
      </c>
      <c r="L21" s="21">
        <v>1</v>
      </c>
      <c r="M21" s="21">
        <f>INDEX(REFHero[Size],MATCH(ePool[[#This Row],[HeroId]],REFHero[Hero ID],0))</f>
        <v>1</v>
      </c>
      <c r="N21" s="21"/>
      <c r="Q21" s="52"/>
      <c r="R21" s="52"/>
      <c r="S21" s="52"/>
      <c r="T21" s="52"/>
      <c r="U21" s="52"/>
      <c r="V21" s="52"/>
      <c r="X21" s="149">
        <v>2</v>
      </c>
      <c r="Y21" s="149">
        <v>16</v>
      </c>
      <c r="Z21" s="163"/>
      <c r="AA21" s="112"/>
      <c r="AB21" s="143"/>
      <c r="AC21" s="143"/>
      <c r="AD21" s="143"/>
      <c r="AE21" s="143"/>
      <c r="AF21" s="143"/>
    </row>
    <row r="22" spans="1:32" ht="16">
      <c r="A22" s="52">
        <v>2</v>
      </c>
      <c r="B22" s="52">
        <v>3</v>
      </c>
      <c r="C22" s="52">
        <v>4</v>
      </c>
      <c r="D22" s="117">
        <v>5</v>
      </c>
      <c r="E22" s="156" t="s">
        <v>243</v>
      </c>
      <c r="F22" s="52" t="s">
        <v>260</v>
      </c>
      <c r="G22" s="21" t="str">
        <f>ePool[[#This Row],[eClass]]&amp;"_"&amp;ePool[[#This Row],[HeroId]]</f>
        <v>3T_r2_Dark_Maiden_e1</v>
      </c>
      <c r="H22" s="21" t="s">
        <v>513</v>
      </c>
      <c r="I22" s="122" t="s">
        <v>492</v>
      </c>
      <c r="J22" s="21">
        <f t="shared" si="1"/>
        <v>2</v>
      </c>
      <c r="K22" s="21">
        <f t="shared" si="2"/>
        <v>2</v>
      </c>
      <c r="L22" s="21">
        <v>1</v>
      </c>
      <c r="M22" s="21">
        <f>INDEX(REFHero[Size],MATCH(ePool[[#This Row],[HeroId]],REFHero[Hero ID],0))</f>
        <v>1</v>
      </c>
      <c r="N22" s="21"/>
      <c r="O22" s="100">
        <v>4</v>
      </c>
      <c r="P22" s="139" t="s">
        <v>446</v>
      </c>
      <c r="Q22" s="140">
        <v>1</v>
      </c>
      <c r="R22" s="141"/>
      <c r="S22" s="140">
        <v>1</v>
      </c>
      <c r="T22" s="140">
        <v>1</v>
      </c>
      <c r="U22" s="140">
        <v>1</v>
      </c>
      <c r="V22" s="140">
        <v>4</v>
      </c>
      <c r="X22" s="148">
        <v>1</v>
      </c>
      <c r="Y22" s="148">
        <v>4</v>
      </c>
      <c r="Z22" s="164"/>
      <c r="AA22" s="112"/>
      <c r="AB22" s="143"/>
      <c r="AC22" s="143"/>
      <c r="AD22" s="143"/>
      <c r="AE22" s="143"/>
      <c r="AF22" s="143"/>
    </row>
    <row r="23" spans="1:32" ht="16">
      <c r="A23" s="52">
        <v>2</v>
      </c>
      <c r="B23" s="52">
        <v>3</v>
      </c>
      <c r="C23" s="52">
        <v>4</v>
      </c>
      <c r="D23" s="117">
        <v>2</v>
      </c>
      <c r="E23" s="156" t="s">
        <v>244</v>
      </c>
      <c r="F23" s="52" t="s">
        <v>260</v>
      </c>
      <c r="G23" s="21" t="str">
        <f>ePool[[#This Row],[eClass]]&amp;"_"&amp;ePool[[#This Row],[HeroId]]</f>
        <v>3T_r2_Earth_Songstress_e1</v>
      </c>
      <c r="H23" s="21" t="s">
        <v>510</v>
      </c>
      <c r="I23" s="21" t="s">
        <v>492</v>
      </c>
      <c r="J23" s="21">
        <f t="shared" si="1"/>
        <v>2</v>
      </c>
      <c r="K23" s="21">
        <f t="shared" si="2"/>
        <v>2</v>
      </c>
      <c r="L23" s="21">
        <v>1</v>
      </c>
      <c r="M23" s="21">
        <f>INDEX(REFHero[Size],MATCH(ePool[[#This Row],[HeroId]],REFHero[Hero ID],0))</f>
        <v>1</v>
      </c>
      <c r="N23" s="21"/>
      <c r="O23" s="144">
        <v>4</v>
      </c>
      <c r="P23" s="145" t="s">
        <v>447</v>
      </c>
      <c r="Q23" s="146">
        <v>1</v>
      </c>
      <c r="R23" s="146">
        <v>1</v>
      </c>
      <c r="S23" s="141"/>
      <c r="T23" s="146">
        <v>1</v>
      </c>
      <c r="U23" s="146">
        <v>1</v>
      </c>
      <c r="V23" s="146">
        <v>4</v>
      </c>
      <c r="X23" s="148">
        <v>2</v>
      </c>
      <c r="Y23" s="148">
        <v>8</v>
      </c>
      <c r="Z23" s="164"/>
      <c r="AA23" s="112"/>
      <c r="AB23" s="143"/>
      <c r="AC23" s="143"/>
      <c r="AD23" s="143"/>
      <c r="AE23" s="143"/>
      <c r="AF23" s="143"/>
    </row>
    <row r="24" spans="1:32" ht="16">
      <c r="A24" s="52">
        <v>2</v>
      </c>
      <c r="B24" s="52">
        <v>3</v>
      </c>
      <c r="C24" s="52">
        <v>4</v>
      </c>
      <c r="D24" s="117">
        <v>1</v>
      </c>
      <c r="E24" s="156" t="s">
        <v>245</v>
      </c>
      <c r="F24" s="52" t="s">
        <v>260</v>
      </c>
      <c r="G24" s="21" t="str">
        <f>ePool[[#This Row],[eClass]]&amp;"_"&amp;ePool[[#This Row],[HeroId]]</f>
        <v>3T_r2_Fire_EmberMage_e1</v>
      </c>
      <c r="H24" s="21" t="s">
        <v>509</v>
      </c>
      <c r="I24" s="21" t="s">
        <v>492</v>
      </c>
      <c r="J24" s="21">
        <f t="shared" si="1"/>
        <v>2</v>
      </c>
      <c r="K24" s="21">
        <f t="shared" si="2"/>
        <v>2</v>
      </c>
      <c r="L24" s="21">
        <v>1</v>
      </c>
      <c r="M24" s="21">
        <f>INDEX(REFHero[Size],MATCH(ePool[[#This Row],[HeroId]],REFHero[Hero ID],0))</f>
        <v>1</v>
      </c>
      <c r="N24" s="21"/>
      <c r="O24" s="144">
        <v>4</v>
      </c>
      <c r="P24" s="145" t="s">
        <v>494</v>
      </c>
      <c r="Q24" s="146">
        <v>1</v>
      </c>
      <c r="R24" s="146">
        <v>1</v>
      </c>
      <c r="S24" s="141"/>
      <c r="T24" s="141"/>
      <c r="U24" s="141"/>
      <c r="V24" s="146">
        <v>2</v>
      </c>
      <c r="X24" s="148">
        <v>2</v>
      </c>
      <c r="Y24" s="148">
        <v>4</v>
      </c>
      <c r="Z24" s="164"/>
      <c r="AA24" s="112"/>
      <c r="AB24" s="143"/>
      <c r="AC24" s="143"/>
      <c r="AD24" s="143"/>
      <c r="AE24" s="143"/>
      <c r="AF24" s="143"/>
    </row>
    <row r="25" spans="1:32" ht="16">
      <c r="A25" s="52">
        <v>2</v>
      </c>
      <c r="B25" s="52">
        <v>3</v>
      </c>
      <c r="C25" s="52">
        <v>4</v>
      </c>
      <c r="D25" s="118">
        <v>4</v>
      </c>
      <c r="E25" s="156" t="s">
        <v>246</v>
      </c>
      <c r="F25" s="52" t="s">
        <v>260</v>
      </c>
      <c r="G25" s="21" t="str">
        <f>ePool[[#This Row],[eClass]]&amp;"_"&amp;ePool[[#This Row],[HeroId]]</f>
        <v>3T_r2_Light_Zealot_e1</v>
      </c>
      <c r="H25" s="21" t="s">
        <v>512</v>
      </c>
      <c r="I25" s="21" t="s">
        <v>492</v>
      </c>
      <c r="J25" s="21">
        <f t="shared" si="1"/>
        <v>2</v>
      </c>
      <c r="K25" s="21">
        <f t="shared" si="2"/>
        <v>2</v>
      </c>
      <c r="L25" s="21">
        <v>1</v>
      </c>
      <c r="M25" s="21">
        <f>INDEX(REFHero[Size],MATCH(ePool[[#This Row],[HeroId]],REFHero[Hero ID],0))</f>
        <v>1</v>
      </c>
      <c r="N25" s="21"/>
      <c r="Q25" s="52"/>
      <c r="R25" s="52"/>
      <c r="S25" s="52"/>
      <c r="T25" s="52"/>
      <c r="U25" s="52"/>
      <c r="V25" s="52"/>
      <c r="X25" s="149">
        <v>1</v>
      </c>
      <c r="Y25" s="149">
        <v>1</v>
      </c>
      <c r="Z25" s="163"/>
      <c r="AA25" s="112"/>
      <c r="AB25" s="143"/>
      <c r="AC25" s="143"/>
      <c r="AD25" s="143"/>
      <c r="AE25" s="143"/>
      <c r="AF25" s="143"/>
    </row>
    <row r="26" spans="1:32" ht="16">
      <c r="A26" s="52">
        <v>2</v>
      </c>
      <c r="B26" s="52">
        <v>3</v>
      </c>
      <c r="C26" s="52">
        <v>4</v>
      </c>
      <c r="D26" s="117">
        <v>3</v>
      </c>
      <c r="E26" s="156" t="s">
        <v>247</v>
      </c>
      <c r="F26" s="52" t="s">
        <v>260</v>
      </c>
      <c r="G26" s="21" t="str">
        <f>ePool[[#This Row],[eClass]]&amp;"_"&amp;ePool[[#This Row],[HeroId]]</f>
        <v>3T_r2_Water_Wizard_e1</v>
      </c>
      <c r="H26" s="21" t="s">
        <v>511</v>
      </c>
      <c r="I26" s="122" t="s">
        <v>492</v>
      </c>
      <c r="J26" s="21">
        <f t="shared" si="1"/>
        <v>2</v>
      </c>
      <c r="K26" s="21">
        <f t="shared" si="2"/>
        <v>2</v>
      </c>
      <c r="L26" s="21">
        <v>1</v>
      </c>
      <c r="M26" s="21">
        <f>INDEX(REFHero[Size],MATCH(ePool[[#This Row],[HeroId]],REFHero[Hero ID],0))</f>
        <v>2</v>
      </c>
      <c r="N26" s="21"/>
      <c r="O26" s="100">
        <v>5</v>
      </c>
      <c r="P26" s="139" t="s">
        <v>448</v>
      </c>
      <c r="Q26" s="141"/>
      <c r="R26" s="141"/>
      <c r="S26" s="141"/>
      <c r="T26" s="141"/>
      <c r="U26" s="140">
        <v>1</v>
      </c>
      <c r="V26" s="140">
        <v>1</v>
      </c>
      <c r="X26" s="148">
        <v>1</v>
      </c>
      <c r="Y26" s="148">
        <v>1</v>
      </c>
      <c r="Z26" s="164"/>
      <c r="AA26" s="112"/>
      <c r="AB26" s="143"/>
      <c r="AC26" s="143"/>
      <c r="AD26" s="143"/>
      <c r="AE26" s="143"/>
      <c r="AF26" s="143"/>
    </row>
    <row r="27" spans="1:32" ht="16">
      <c r="A27" s="52">
        <v>2</v>
      </c>
      <c r="B27" s="52">
        <v>3</v>
      </c>
      <c r="C27" s="52">
        <v>4</v>
      </c>
      <c r="D27" s="117">
        <v>5</v>
      </c>
      <c r="E27" s="156" t="s">
        <v>243</v>
      </c>
      <c r="F27" s="52" t="s">
        <v>257</v>
      </c>
      <c r="G27" s="21" t="str">
        <f>ePool[[#This Row],[eClass]]&amp;"_"&amp;ePool[[#This Row],[HeroId]]</f>
        <v>4T_r2_Dark_Specter_e1</v>
      </c>
      <c r="H27" s="21" t="s">
        <v>517</v>
      </c>
      <c r="I27" s="122" t="s">
        <v>441</v>
      </c>
      <c r="J27" s="21">
        <f t="shared" si="1"/>
        <v>2</v>
      </c>
      <c r="K27" s="21">
        <f t="shared" si="2"/>
        <v>2</v>
      </c>
      <c r="L27" s="21">
        <v>1</v>
      </c>
      <c r="M27" s="21">
        <f>INDEX(REFHero[Size],MATCH(ePool[[#This Row],[HeroId]],REFHero[Hero ID],0))</f>
        <v>1</v>
      </c>
      <c r="N27" s="21"/>
      <c r="Q27" s="52"/>
      <c r="R27" s="52"/>
      <c r="S27" s="52"/>
      <c r="T27" s="52"/>
      <c r="U27" s="52"/>
      <c r="V27" s="52"/>
      <c r="X27" s="149">
        <v>1</v>
      </c>
      <c r="Y27" s="149">
        <v>2</v>
      </c>
      <c r="Z27" s="163"/>
      <c r="AA27" s="112"/>
      <c r="AB27" s="143"/>
      <c r="AC27" s="143"/>
      <c r="AD27" s="143"/>
      <c r="AE27" s="143"/>
      <c r="AF27" s="143"/>
    </row>
    <row r="28" spans="1:32" ht="16">
      <c r="A28" s="52">
        <v>2</v>
      </c>
      <c r="B28" s="52">
        <v>3</v>
      </c>
      <c r="C28" s="52">
        <v>4</v>
      </c>
      <c r="D28" s="117">
        <v>2</v>
      </c>
      <c r="E28" s="156" t="s">
        <v>244</v>
      </c>
      <c r="F28" s="52" t="s">
        <v>257</v>
      </c>
      <c r="G28" s="21" t="str">
        <f>ePool[[#This Row],[eClass]]&amp;"_"&amp;ePool[[#This Row],[HeroId]]</f>
        <v>4T_r2_Earth_Specter_e1</v>
      </c>
      <c r="H28" s="21" t="s">
        <v>514</v>
      </c>
      <c r="I28" s="122" t="s">
        <v>441</v>
      </c>
      <c r="J28" s="21">
        <f t="shared" si="1"/>
        <v>2</v>
      </c>
      <c r="K28" s="21">
        <f t="shared" si="2"/>
        <v>2</v>
      </c>
      <c r="L28" s="21">
        <v>1</v>
      </c>
      <c r="M28" s="21">
        <f>INDEX(REFHero[Size],MATCH(ePool[[#This Row],[HeroId]],REFHero[Hero ID],0))</f>
        <v>1</v>
      </c>
      <c r="N28" s="21"/>
      <c r="O28" s="100">
        <v>6</v>
      </c>
      <c r="P28" s="139" t="s">
        <v>449</v>
      </c>
      <c r="Q28" s="141"/>
      <c r="R28" s="141"/>
      <c r="S28" s="141"/>
      <c r="T28" s="140">
        <v>1</v>
      </c>
      <c r="U28" s="140">
        <v>1</v>
      </c>
      <c r="V28" s="140">
        <v>2</v>
      </c>
      <c r="X28" s="148">
        <v>1</v>
      </c>
      <c r="Y28" s="148">
        <v>2</v>
      </c>
      <c r="Z28" s="164"/>
      <c r="AA28" s="112"/>
      <c r="AB28" s="143"/>
      <c r="AC28" s="143"/>
      <c r="AD28" s="143"/>
      <c r="AE28" s="143"/>
      <c r="AF28" s="143"/>
    </row>
    <row r="29" spans="1:32" ht="16">
      <c r="A29" s="52">
        <v>2</v>
      </c>
      <c r="B29" s="52">
        <v>3</v>
      </c>
      <c r="C29" s="52">
        <v>4</v>
      </c>
      <c r="D29" s="117">
        <v>1</v>
      </c>
      <c r="E29" s="156" t="s">
        <v>245</v>
      </c>
      <c r="F29" s="52" t="s">
        <v>257</v>
      </c>
      <c r="G29" s="21" t="str">
        <f>ePool[[#This Row],[eClass]]&amp;"_"&amp;ePool[[#This Row],[HeroId]]</f>
        <v>4T_r2_Fire_Specter_e1</v>
      </c>
      <c r="H29" s="21" t="s">
        <v>489</v>
      </c>
      <c r="I29" s="122" t="s">
        <v>441</v>
      </c>
      <c r="J29" s="122">
        <f t="shared" si="1"/>
        <v>2</v>
      </c>
      <c r="K29" s="21">
        <f t="shared" si="2"/>
        <v>2</v>
      </c>
      <c r="L29" s="21">
        <v>1</v>
      </c>
      <c r="M29" s="21">
        <f>INDEX(REFHero[Size],MATCH(ePool[[#This Row],[HeroId]],REFHero[Hero ID],0))</f>
        <v>1</v>
      </c>
      <c r="N29" s="21"/>
    </row>
    <row r="30" spans="1:32" ht="16">
      <c r="A30" s="52">
        <v>2</v>
      </c>
      <c r="B30" s="52">
        <v>3</v>
      </c>
      <c r="C30" s="52">
        <v>4</v>
      </c>
      <c r="D30" s="118">
        <v>4</v>
      </c>
      <c r="E30" s="156" t="s">
        <v>246</v>
      </c>
      <c r="F30" s="52" t="s">
        <v>257</v>
      </c>
      <c r="G30" s="21" t="str">
        <f>ePool[[#This Row],[eClass]]&amp;"_"&amp;ePool[[#This Row],[HeroId]]</f>
        <v>4T_r2_Light_Specter_e1</v>
      </c>
      <c r="H30" s="21" t="s">
        <v>786</v>
      </c>
      <c r="I30" s="122" t="s">
        <v>441</v>
      </c>
      <c r="J30" s="122">
        <f t="shared" si="1"/>
        <v>2</v>
      </c>
      <c r="K30" s="21">
        <f t="shared" si="2"/>
        <v>2</v>
      </c>
      <c r="L30" s="21">
        <v>1</v>
      </c>
      <c r="M30" s="21">
        <f>INDEX(REFHero[Size],MATCH(ePool[[#This Row],[HeroId]],REFHero[Hero ID],0))</f>
        <v>1</v>
      </c>
      <c r="N30" s="21"/>
    </row>
    <row r="31" spans="1:32" ht="16">
      <c r="A31" s="52">
        <v>2</v>
      </c>
      <c r="B31" s="52">
        <v>3</v>
      </c>
      <c r="C31" s="52">
        <v>4</v>
      </c>
      <c r="D31" s="117">
        <v>3</v>
      </c>
      <c r="E31" s="156" t="s">
        <v>247</v>
      </c>
      <c r="F31" s="52" t="s">
        <v>257</v>
      </c>
      <c r="G31" s="21" t="str">
        <f>ePool[[#This Row],[eClass]]&amp;"_"&amp;ePool[[#This Row],[HeroId]]</f>
        <v>4T_r2_Water_Specter_e1</v>
      </c>
      <c r="H31" s="21" t="s">
        <v>788</v>
      </c>
      <c r="I31" s="122" t="s">
        <v>441</v>
      </c>
      <c r="J31" s="122">
        <f t="shared" si="1"/>
        <v>2</v>
      </c>
      <c r="K31" s="21">
        <f t="shared" si="2"/>
        <v>2</v>
      </c>
      <c r="L31" s="21">
        <v>1</v>
      </c>
      <c r="M31" s="21">
        <f>INDEX(REFHero[Size],MATCH(ePool[[#This Row],[HeroId]],REFHero[Hero ID],0))</f>
        <v>1</v>
      </c>
      <c r="N31" s="21"/>
    </row>
    <row r="32" spans="1:32" ht="16">
      <c r="A32" s="52">
        <v>3</v>
      </c>
      <c r="B32" s="52">
        <v>5</v>
      </c>
      <c r="C32" s="52">
        <v>6</v>
      </c>
      <c r="D32" s="117">
        <v>5</v>
      </c>
      <c r="E32" s="156" t="s">
        <v>243</v>
      </c>
      <c r="F32" s="52" t="s">
        <v>259</v>
      </c>
      <c r="G32" s="21" t="str">
        <f>ePool[[#This Row],[eClass]]&amp;"_"&amp;ePool[[#This Row],[HeroId]]</f>
        <v>2T_r1_Dark_Blade_e2</v>
      </c>
      <c r="H32" s="21" t="s">
        <v>209</v>
      </c>
      <c r="I32" s="114" t="s">
        <v>424</v>
      </c>
      <c r="J32" s="122">
        <f t="shared" si="1"/>
        <v>1</v>
      </c>
      <c r="K32" s="21">
        <f t="shared" ref="K32:K46" si="3">INT(RIGHT(I32,1))</f>
        <v>1</v>
      </c>
      <c r="L32" s="21">
        <v>1</v>
      </c>
      <c r="M32" s="21">
        <f>INDEX(REFHero[Size],MATCH(ePool[[#This Row],[HeroId]],REFHero[Hero ID],0))</f>
        <v>1</v>
      </c>
      <c r="N32" s="21"/>
    </row>
    <row r="33" spans="1:18" ht="16">
      <c r="A33" s="52">
        <v>3</v>
      </c>
      <c r="B33" s="52">
        <v>5</v>
      </c>
      <c r="C33" s="52">
        <v>6</v>
      </c>
      <c r="D33" s="117">
        <v>2</v>
      </c>
      <c r="E33" s="156" t="s">
        <v>244</v>
      </c>
      <c r="F33" s="52" t="s">
        <v>259</v>
      </c>
      <c r="G33" s="21" t="str">
        <f>ePool[[#This Row],[eClass]]&amp;"_"&amp;ePool[[#This Row],[HeroId]]</f>
        <v>2T_r1_Earth_HorseArcher_e2</v>
      </c>
      <c r="H33" s="21" t="s">
        <v>751</v>
      </c>
      <c r="I33" s="114" t="s">
        <v>424</v>
      </c>
      <c r="J33" s="122">
        <f t="shared" si="1"/>
        <v>1</v>
      </c>
      <c r="K33" s="21">
        <f t="shared" si="3"/>
        <v>1</v>
      </c>
      <c r="L33" s="21">
        <v>1</v>
      </c>
      <c r="M33" s="21">
        <f>INDEX(REFHero[Size],MATCH(ePool[[#This Row],[HeroId]],REFHero[Hero ID],0))</f>
        <v>1</v>
      </c>
      <c r="N33" s="21"/>
    </row>
    <row r="34" spans="1:18" ht="16">
      <c r="A34" s="52">
        <v>3</v>
      </c>
      <c r="B34" s="52">
        <v>5</v>
      </c>
      <c r="C34" s="52">
        <v>6</v>
      </c>
      <c r="D34" s="117">
        <v>1</v>
      </c>
      <c r="E34" s="156" t="s">
        <v>245</v>
      </c>
      <c r="F34" s="52" t="s">
        <v>259</v>
      </c>
      <c r="G34" s="21" t="str">
        <f>ePool[[#This Row],[eClass]]&amp;"_"&amp;ePool[[#This Row],[HeroId]]</f>
        <v>2T_r1_Fire_Knight_e2</v>
      </c>
      <c r="H34" s="21" t="s">
        <v>755</v>
      </c>
      <c r="I34" s="114" t="s">
        <v>424</v>
      </c>
      <c r="J34" s="122">
        <f t="shared" si="1"/>
        <v>1</v>
      </c>
      <c r="K34" s="21">
        <f t="shared" si="3"/>
        <v>1</v>
      </c>
      <c r="L34" s="21">
        <v>1</v>
      </c>
      <c r="M34" s="21">
        <f>INDEX(REFHero[Size],MATCH(ePool[[#This Row],[HeroId]],REFHero[Hero ID],0))</f>
        <v>2</v>
      </c>
      <c r="N34" s="21"/>
    </row>
    <row r="35" spans="1:18" ht="16">
      <c r="A35" s="52">
        <v>3</v>
      </c>
      <c r="B35" s="52">
        <v>5</v>
      </c>
      <c r="C35" s="52">
        <v>6</v>
      </c>
      <c r="D35" s="118">
        <v>4</v>
      </c>
      <c r="E35" s="156" t="s">
        <v>246</v>
      </c>
      <c r="F35" s="52" t="s">
        <v>259</v>
      </c>
      <c r="G35" s="21" t="str">
        <f>ePool[[#This Row],[eClass]]&amp;"_"&amp;ePool[[#This Row],[HeroId]]</f>
        <v>2T_r1_Light_Valkyrie_e2</v>
      </c>
      <c r="H35" s="21" t="s">
        <v>118</v>
      </c>
      <c r="I35" s="114" t="s">
        <v>424</v>
      </c>
      <c r="J35" s="122">
        <f t="shared" si="1"/>
        <v>1</v>
      </c>
      <c r="K35" s="21">
        <f t="shared" si="3"/>
        <v>1</v>
      </c>
      <c r="L35" s="21">
        <v>1</v>
      </c>
      <c r="M35" s="21">
        <f>INDEX(REFHero[Size],MATCH(ePool[[#This Row],[HeroId]],REFHero[Hero ID],0))</f>
        <v>2</v>
      </c>
      <c r="N35" s="21"/>
    </row>
    <row r="36" spans="1:18" ht="16">
      <c r="A36" s="52">
        <v>3</v>
      </c>
      <c r="B36" s="52">
        <v>5</v>
      </c>
      <c r="C36" s="52">
        <v>6</v>
      </c>
      <c r="D36" s="117">
        <v>3</v>
      </c>
      <c r="E36" s="156" t="s">
        <v>247</v>
      </c>
      <c r="F36" s="52" t="s">
        <v>259</v>
      </c>
      <c r="G36" s="21" t="str">
        <f>ePool[[#This Row],[eClass]]&amp;"_"&amp;ePool[[#This Row],[HeroId]]</f>
        <v>2T_r1_Water_Reaver_e2</v>
      </c>
      <c r="H36" s="21" t="s">
        <v>761</v>
      </c>
      <c r="I36" s="114" t="s">
        <v>424</v>
      </c>
      <c r="J36" s="122">
        <f t="shared" si="1"/>
        <v>1</v>
      </c>
      <c r="K36" s="21">
        <f t="shared" si="3"/>
        <v>1</v>
      </c>
      <c r="L36" s="21">
        <v>1</v>
      </c>
      <c r="M36" s="21">
        <f>INDEX(REFHero[Size],MATCH(ePool[[#This Row],[HeroId]],REFHero[Hero ID],0))</f>
        <v>1</v>
      </c>
      <c r="N36" s="21"/>
    </row>
    <row r="37" spans="1:18" ht="16">
      <c r="A37" s="52">
        <v>3</v>
      </c>
      <c r="B37" s="52">
        <v>5</v>
      </c>
      <c r="C37" s="52">
        <v>6</v>
      </c>
      <c r="D37" s="117">
        <v>5</v>
      </c>
      <c r="E37" s="156" t="s">
        <v>243</v>
      </c>
      <c r="F37" s="52" t="s">
        <v>260</v>
      </c>
      <c r="G37" s="21" t="str">
        <f>ePool[[#This Row],[eClass]]&amp;"_"&amp;ePool[[#This Row],[HeroId]]</f>
        <v>3T_r2_Dark_Maiden_e2</v>
      </c>
      <c r="H37" s="21" t="s">
        <v>791</v>
      </c>
      <c r="I37" s="157" t="s">
        <v>492</v>
      </c>
      <c r="J37" s="122">
        <f t="shared" si="1"/>
        <v>2</v>
      </c>
      <c r="K37" s="21">
        <f t="shared" si="3"/>
        <v>2</v>
      </c>
      <c r="L37" s="21">
        <v>1</v>
      </c>
      <c r="M37" s="21">
        <f>INDEX(REFHero[Size],MATCH(ePool[[#This Row],[HeroId]],REFHero[Hero ID],0))</f>
        <v>1</v>
      </c>
      <c r="N37" s="21"/>
      <c r="P37" t="s">
        <v>673</v>
      </c>
    </row>
    <row r="38" spans="1:18" ht="16">
      <c r="A38" s="52">
        <v>3</v>
      </c>
      <c r="B38" s="52">
        <v>5</v>
      </c>
      <c r="C38" s="52">
        <v>6</v>
      </c>
      <c r="D38" s="117">
        <v>2</v>
      </c>
      <c r="E38" s="156" t="s">
        <v>244</v>
      </c>
      <c r="F38" s="52" t="s">
        <v>260</v>
      </c>
      <c r="G38" s="21" t="str">
        <f>ePool[[#This Row],[eClass]]&amp;"_"&amp;ePool[[#This Row],[HeroId]]</f>
        <v>3T_r2_Earth_Songstress_e2</v>
      </c>
      <c r="H38" s="21" t="s">
        <v>793</v>
      </c>
      <c r="I38" s="157" t="s">
        <v>492</v>
      </c>
      <c r="J38" s="122">
        <f t="shared" si="1"/>
        <v>2</v>
      </c>
      <c r="K38" s="21">
        <f t="shared" si="3"/>
        <v>2</v>
      </c>
      <c r="L38" s="21">
        <v>1</v>
      </c>
      <c r="M38" s="21">
        <f>INDEX(REFHero[Size],MATCH(ePool[[#This Row],[HeroId]],REFHero[Hero ID],0))</f>
        <v>2</v>
      </c>
      <c r="N38" s="21"/>
      <c r="Q38" s="81"/>
      <c r="R38" s="81"/>
    </row>
    <row r="39" spans="1:18" ht="16">
      <c r="A39" s="52">
        <v>3</v>
      </c>
      <c r="B39" s="52">
        <v>5</v>
      </c>
      <c r="C39" s="52">
        <v>6</v>
      </c>
      <c r="D39" s="117">
        <v>1</v>
      </c>
      <c r="E39" s="156" t="s">
        <v>245</v>
      </c>
      <c r="F39" s="52" t="s">
        <v>260</v>
      </c>
      <c r="G39" s="21" t="str">
        <f>ePool[[#This Row],[eClass]]&amp;"_"&amp;ePool[[#This Row],[HeroId]]</f>
        <v>3T_r2_Fire_EmberMage_e2</v>
      </c>
      <c r="H39" s="21" t="s">
        <v>795</v>
      </c>
      <c r="I39" s="157" t="s">
        <v>492</v>
      </c>
      <c r="J39" s="122">
        <f t="shared" si="1"/>
        <v>2</v>
      </c>
      <c r="K39" s="21">
        <f t="shared" si="3"/>
        <v>2</v>
      </c>
      <c r="L39" s="21">
        <v>1</v>
      </c>
      <c r="M39" s="21">
        <f>INDEX(REFHero[Size],MATCH(ePool[[#This Row],[HeroId]],REFHero[Hero ID],0))</f>
        <v>1</v>
      </c>
      <c r="N39" s="21"/>
    </row>
    <row r="40" spans="1:18" ht="16">
      <c r="A40" s="52">
        <v>3</v>
      </c>
      <c r="B40" s="52">
        <v>5</v>
      </c>
      <c r="C40" s="52">
        <v>6</v>
      </c>
      <c r="D40" s="118">
        <v>4</v>
      </c>
      <c r="E40" s="156" t="s">
        <v>246</v>
      </c>
      <c r="F40" s="52" t="s">
        <v>260</v>
      </c>
      <c r="G40" s="21" t="str">
        <f>ePool[[#This Row],[eClass]]&amp;"_"&amp;ePool[[#This Row],[HeroId]]</f>
        <v>3T_r2_Light_Zealot_e2</v>
      </c>
      <c r="H40" s="21" t="s">
        <v>670</v>
      </c>
      <c r="I40" s="157" t="s">
        <v>492</v>
      </c>
      <c r="J40" s="122">
        <f t="shared" si="1"/>
        <v>2</v>
      </c>
      <c r="K40" s="21">
        <f t="shared" si="3"/>
        <v>2</v>
      </c>
      <c r="L40" s="21">
        <v>1</v>
      </c>
      <c r="M40" s="21">
        <f>INDEX(REFHero[Size],MATCH(ePool[[#This Row],[HeroId]],REFHero[Hero ID],0))</f>
        <v>2</v>
      </c>
      <c r="N40" s="21"/>
    </row>
    <row r="41" spans="1:18" ht="16">
      <c r="A41" s="52">
        <v>3</v>
      </c>
      <c r="B41" s="52">
        <v>5</v>
      </c>
      <c r="C41" s="52">
        <v>6</v>
      </c>
      <c r="D41" s="117">
        <v>3</v>
      </c>
      <c r="E41" s="156" t="s">
        <v>247</v>
      </c>
      <c r="F41" s="52" t="s">
        <v>260</v>
      </c>
      <c r="G41" s="21" t="str">
        <f>ePool[[#This Row],[eClass]]&amp;"_"&amp;ePool[[#This Row],[HeroId]]</f>
        <v>3T_r2_Water_Wizard_e2</v>
      </c>
      <c r="H41" s="21" t="s">
        <v>798</v>
      </c>
      <c r="I41" s="157" t="s">
        <v>492</v>
      </c>
      <c r="J41" s="122">
        <f t="shared" si="1"/>
        <v>2</v>
      </c>
      <c r="K41" s="21">
        <f t="shared" si="3"/>
        <v>2</v>
      </c>
      <c r="L41" s="21">
        <v>1</v>
      </c>
      <c r="M41" s="21">
        <f>INDEX(REFHero[Size],MATCH(ePool[[#This Row],[HeroId]],REFHero[Hero ID],0))</f>
        <v>1</v>
      </c>
      <c r="N41" s="21"/>
    </row>
    <row r="42" spans="1:18" ht="16">
      <c r="A42" s="52">
        <v>3</v>
      </c>
      <c r="B42" s="52">
        <v>5</v>
      </c>
      <c r="C42" s="52">
        <v>6</v>
      </c>
      <c r="D42" s="117">
        <v>5</v>
      </c>
      <c r="E42" s="156" t="s">
        <v>243</v>
      </c>
      <c r="F42" s="52" t="s">
        <v>257</v>
      </c>
      <c r="G42" s="21" t="str">
        <f>ePool[[#This Row],[eClass]]&amp;"_"&amp;ePool[[#This Row],[HeroId]]</f>
        <v>4T_r1_Dark_SoulGuardian_e2</v>
      </c>
      <c r="H42" s="21" t="s">
        <v>712</v>
      </c>
      <c r="I42" s="114" t="s">
        <v>427</v>
      </c>
      <c r="J42" s="122">
        <f t="shared" si="1"/>
        <v>1</v>
      </c>
      <c r="K42" s="21">
        <f t="shared" si="3"/>
        <v>1</v>
      </c>
      <c r="L42" s="21">
        <v>1</v>
      </c>
      <c r="M42" s="21">
        <f>INDEX(REFHero[Size],MATCH(ePool[[#This Row],[HeroId]],REFHero[Hero ID],0))</f>
        <v>1</v>
      </c>
      <c r="N42" s="21"/>
    </row>
    <row r="43" spans="1:18" ht="16">
      <c r="A43" s="52">
        <v>3</v>
      </c>
      <c r="B43" s="52">
        <v>5</v>
      </c>
      <c r="C43" s="52">
        <v>6</v>
      </c>
      <c r="D43" s="117">
        <v>2</v>
      </c>
      <c r="E43" s="156" t="s">
        <v>244</v>
      </c>
      <c r="F43" s="52" t="s">
        <v>257</v>
      </c>
      <c r="G43" s="21" t="str">
        <f>ePool[[#This Row],[eClass]]&amp;"_"&amp;ePool[[#This Row],[HeroId]]</f>
        <v>4T_r1_Earth_Enchantress_e2</v>
      </c>
      <c r="H43" s="21" t="s">
        <v>715</v>
      </c>
      <c r="I43" s="114" t="s">
        <v>427</v>
      </c>
      <c r="J43" s="122">
        <f t="shared" si="1"/>
        <v>1</v>
      </c>
      <c r="K43" s="21">
        <f t="shared" si="3"/>
        <v>1</v>
      </c>
      <c r="L43" s="21">
        <v>1</v>
      </c>
      <c r="M43" s="21">
        <f>INDEX(REFHero[Size],MATCH(ePool[[#This Row],[HeroId]],REFHero[Hero ID],0))</f>
        <v>1</v>
      </c>
      <c r="N43" s="21"/>
    </row>
    <row r="44" spans="1:18" ht="16">
      <c r="A44" s="52">
        <v>3</v>
      </c>
      <c r="B44" s="52">
        <v>5</v>
      </c>
      <c r="C44" s="52">
        <v>6</v>
      </c>
      <c r="D44" s="117">
        <v>1</v>
      </c>
      <c r="E44" s="156" t="s">
        <v>245</v>
      </c>
      <c r="F44" s="52" t="s">
        <v>257</v>
      </c>
      <c r="G44" s="21" t="str">
        <f>ePool[[#This Row],[eClass]]&amp;"_"&amp;ePool[[#This Row],[HeroId]]</f>
        <v>4T_r1_Fire_Sorceress_e2</v>
      </c>
      <c r="H44" s="21" t="s">
        <v>719</v>
      </c>
      <c r="I44" s="114" t="s">
        <v>427</v>
      </c>
      <c r="J44" s="122">
        <f t="shared" si="1"/>
        <v>1</v>
      </c>
      <c r="K44" s="21">
        <f t="shared" si="3"/>
        <v>1</v>
      </c>
      <c r="L44" s="21">
        <v>1</v>
      </c>
      <c r="M44" s="21">
        <f>INDEX(REFHero[Size],MATCH(ePool[[#This Row],[HeroId]],REFHero[Hero ID],0))</f>
        <v>1</v>
      </c>
      <c r="N44" s="21"/>
    </row>
    <row r="45" spans="1:18" ht="16">
      <c r="A45" s="52">
        <v>3</v>
      </c>
      <c r="B45" s="52">
        <v>5</v>
      </c>
      <c r="C45" s="52">
        <v>6</v>
      </c>
      <c r="D45" s="118">
        <v>4</v>
      </c>
      <c r="E45" s="156" t="s">
        <v>246</v>
      </c>
      <c r="F45" s="52" t="s">
        <v>257</v>
      </c>
      <c r="G45" s="21" t="str">
        <f>ePool[[#This Row],[eClass]]&amp;"_"&amp;ePool[[#This Row],[HeroId]]</f>
        <v>4T_r1_Light_Telepath_e2</v>
      </c>
      <c r="H45" s="21" t="s">
        <v>723</v>
      </c>
      <c r="I45" s="114" t="s">
        <v>427</v>
      </c>
      <c r="J45" s="122">
        <f t="shared" si="1"/>
        <v>1</v>
      </c>
      <c r="K45" s="21">
        <f t="shared" si="3"/>
        <v>1</v>
      </c>
      <c r="L45" s="21">
        <v>1</v>
      </c>
      <c r="M45" s="21">
        <f>INDEX(REFHero[Size],MATCH(ePool[[#This Row],[HeroId]],REFHero[Hero ID],0))</f>
        <v>1</v>
      </c>
      <c r="N45" s="21"/>
    </row>
    <row r="46" spans="1:18" ht="16">
      <c r="A46" s="52">
        <v>3</v>
      </c>
      <c r="B46" s="52">
        <v>5</v>
      </c>
      <c r="C46" s="52">
        <v>6</v>
      </c>
      <c r="D46" s="117">
        <v>3</v>
      </c>
      <c r="E46" s="156" t="s">
        <v>247</v>
      </c>
      <c r="F46" s="52" t="s">
        <v>257</v>
      </c>
      <c r="G46" s="21" t="str">
        <f>ePool[[#This Row],[eClass]]&amp;"_"&amp;ePool[[#This Row],[HeroId]]</f>
        <v>4T_r1_Water_Mage_e2</v>
      </c>
      <c r="H46" s="21" t="s">
        <v>725</v>
      </c>
      <c r="I46" s="114" t="s">
        <v>427</v>
      </c>
      <c r="J46" s="122">
        <f t="shared" si="1"/>
        <v>1</v>
      </c>
      <c r="K46" s="21">
        <f t="shared" si="3"/>
        <v>1</v>
      </c>
      <c r="L46" s="21">
        <v>1</v>
      </c>
      <c r="M46" s="21">
        <f>INDEX(REFHero[Size],MATCH(ePool[[#This Row],[HeroId]],REFHero[Hero ID],0))</f>
        <v>1</v>
      </c>
      <c r="N46" s="21"/>
    </row>
    <row r="47" spans="1:18">
      <c r="N47" s="21"/>
    </row>
    <row r="48" spans="1:18">
      <c r="N48" s="21"/>
    </row>
    <row r="49" spans="14:15">
      <c r="N49" s="21"/>
    </row>
    <row r="50" spans="14:15">
      <c r="O50" s="11"/>
    </row>
    <row r="51" spans="14:15">
      <c r="O51" s="11"/>
    </row>
    <row r="52" spans="14:15">
      <c r="O52" s="11"/>
    </row>
    <row r="53" spans="14:15">
      <c r="O53" s="11"/>
    </row>
    <row r="54" spans="14:15">
      <c r="O54" s="11"/>
    </row>
    <row r="55" spans="14:15">
      <c r="O55" s="11"/>
    </row>
    <row r="80" spans="1:1">
      <c r="A80" s="13" t="s">
        <v>1291</v>
      </c>
    </row>
    <row r="81" spans="1:12">
      <c r="A81">
        <v>1</v>
      </c>
      <c r="B81">
        <v>1</v>
      </c>
      <c r="C81">
        <v>2</v>
      </c>
      <c r="D81">
        <v>5</v>
      </c>
      <c r="E81" t="s">
        <v>243</v>
      </c>
      <c r="F81" t="s">
        <v>259</v>
      </c>
      <c r="G81" t="s">
        <v>1262</v>
      </c>
      <c r="H81" t="s">
        <v>210</v>
      </c>
      <c r="J81">
        <v>1</v>
      </c>
      <c r="K81">
        <v>1</v>
      </c>
      <c r="L81">
        <v>1</v>
      </c>
    </row>
    <row r="82" spans="1:12">
      <c r="A82">
        <v>1</v>
      </c>
      <c r="B82">
        <v>1</v>
      </c>
      <c r="C82">
        <v>2</v>
      </c>
      <c r="D82">
        <v>2</v>
      </c>
      <c r="E82" t="s">
        <v>244</v>
      </c>
      <c r="F82" t="s">
        <v>259</v>
      </c>
      <c r="G82" t="s">
        <v>1263</v>
      </c>
      <c r="H82" t="s">
        <v>422</v>
      </c>
      <c r="J82">
        <v>1</v>
      </c>
      <c r="K82">
        <v>1</v>
      </c>
      <c r="L82">
        <v>1</v>
      </c>
    </row>
    <row r="83" spans="1:12">
      <c r="A83">
        <v>1</v>
      </c>
      <c r="B83">
        <v>1</v>
      </c>
      <c r="C83">
        <v>2</v>
      </c>
      <c r="D83">
        <v>1</v>
      </c>
      <c r="E83" t="s">
        <v>245</v>
      </c>
      <c r="F83" t="s">
        <v>259</v>
      </c>
      <c r="G83" t="s">
        <v>1264</v>
      </c>
      <c r="H83" t="s">
        <v>430</v>
      </c>
      <c r="J83">
        <v>1</v>
      </c>
      <c r="K83">
        <v>1</v>
      </c>
      <c r="L83">
        <v>1</v>
      </c>
    </row>
    <row r="84" spans="1:12">
      <c r="A84">
        <v>1</v>
      </c>
      <c r="B84">
        <v>1</v>
      </c>
      <c r="C84">
        <v>2</v>
      </c>
      <c r="D84">
        <v>4</v>
      </c>
      <c r="E84" t="s">
        <v>246</v>
      </c>
      <c r="F84" t="s">
        <v>259</v>
      </c>
      <c r="G84" t="s">
        <v>1265</v>
      </c>
      <c r="H84" t="s">
        <v>434</v>
      </c>
      <c r="J84">
        <v>1</v>
      </c>
      <c r="K84">
        <v>1</v>
      </c>
      <c r="L84">
        <v>1</v>
      </c>
    </row>
    <row r="85" spans="1:12">
      <c r="A85">
        <v>1</v>
      </c>
      <c r="B85">
        <v>1</v>
      </c>
      <c r="C85">
        <v>2</v>
      </c>
      <c r="D85">
        <v>3</v>
      </c>
      <c r="E85" t="s">
        <v>247</v>
      </c>
      <c r="F85" t="s">
        <v>259</v>
      </c>
      <c r="G85" t="s">
        <v>1266</v>
      </c>
      <c r="H85" t="s">
        <v>436</v>
      </c>
      <c r="J85">
        <v>1</v>
      </c>
      <c r="K85">
        <v>1</v>
      </c>
      <c r="L85">
        <v>1</v>
      </c>
    </row>
    <row r="86" spans="1:12">
      <c r="A86">
        <v>1</v>
      </c>
      <c r="B86">
        <v>1</v>
      </c>
      <c r="C86">
        <v>2</v>
      </c>
      <c r="D86">
        <v>5</v>
      </c>
      <c r="E86" t="s">
        <v>243</v>
      </c>
      <c r="F86" t="s">
        <v>260</v>
      </c>
      <c r="G86" t="s">
        <v>672</v>
      </c>
      <c r="H86" t="s">
        <v>267</v>
      </c>
      <c r="J86">
        <v>1</v>
      </c>
      <c r="K86">
        <v>1</v>
      </c>
      <c r="L86">
        <v>1</v>
      </c>
    </row>
    <row r="87" spans="1:12">
      <c r="A87">
        <v>1</v>
      </c>
      <c r="B87">
        <v>1</v>
      </c>
      <c r="C87">
        <v>2</v>
      </c>
      <c r="D87">
        <v>2</v>
      </c>
      <c r="E87" t="s">
        <v>244</v>
      </c>
      <c r="F87" t="s">
        <v>260</v>
      </c>
      <c r="G87" t="s">
        <v>475</v>
      </c>
      <c r="H87" t="s">
        <v>429</v>
      </c>
      <c r="J87">
        <v>1</v>
      </c>
      <c r="K87">
        <v>1</v>
      </c>
      <c r="L87">
        <v>1</v>
      </c>
    </row>
    <row r="88" spans="1:12">
      <c r="A88">
        <v>1</v>
      </c>
      <c r="B88">
        <v>1</v>
      </c>
      <c r="C88">
        <v>2</v>
      </c>
      <c r="D88">
        <v>1</v>
      </c>
      <c r="E88" t="s">
        <v>245</v>
      </c>
      <c r="F88" t="s">
        <v>260</v>
      </c>
      <c r="G88" t="s">
        <v>478</v>
      </c>
      <c r="H88" t="s">
        <v>431</v>
      </c>
      <c r="J88">
        <v>1</v>
      </c>
      <c r="K88">
        <v>1</v>
      </c>
      <c r="L88">
        <v>1</v>
      </c>
    </row>
    <row r="89" spans="1:12">
      <c r="A89">
        <v>1</v>
      </c>
      <c r="B89">
        <v>1</v>
      </c>
      <c r="C89">
        <v>2</v>
      </c>
      <c r="D89">
        <v>4</v>
      </c>
      <c r="E89" t="s">
        <v>246</v>
      </c>
      <c r="F89" t="s">
        <v>260</v>
      </c>
      <c r="G89" t="s">
        <v>479</v>
      </c>
      <c r="H89" t="s">
        <v>433</v>
      </c>
      <c r="J89">
        <v>1</v>
      </c>
      <c r="K89">
        <v>1</v>
      </c>
      <c r="L89">
        <v>1</v>
      </c>
    </row>
    <row r="90" spans="1:12">
      <c r="A90">
        <v>1</v>
      </c>
      <c r="B90">
        <v>1</v>
      </c>
      <c r="C90">
        <v>2</v>
      </c>
      <c r="D90">
        <v>3</v>
      </c>
      <c r="E90" t="s">
        <v>247</v>
      </c>
      <c r="F90" t="s">
        <v>260</v>
      </c>
      <c r="G90" t="s">
        <v>477</v>
      </c>
      <c r="H90" t="s">
        <v>154</v>
      </c>
      <c r="J90">
        <v>1</v>
      </c>
      <c r="K90">
        <v>1</v>
      </c>
      <c r="L90">
        <v>1</v>
      </c>
    </row>
    <row r="91" spans="1:12">
      <c r="A91">
        <v>1</v>
      </c>
      <c r="B91">
        <v>1</v>
      </c>
      <c r="C91">
        <v>2</v>
      </c>
      <c r="D91">
        <v>5</v>
      </c>
      <c r="E91" t="s">
        <v>243</v>
      </c>
      <c r="F91" t="s">
        <v>257</v>
      </c>
      <c r="G91" t="s">
        <v>495</v>
      </c>
      <c r="H91" t="s">
        <v>491</v>
      </c>
      <c r="J91">
        <v>1</v>
      </c>
      <c r="K91">
        <v>1</v>
      </c>
      <c r="L91">
        <v>1</v>
      </c>
    </row>
    <row r="92" spans="1:12">
      <c r="A92">
        <v>1</v>
      </c>
      <c r="B92">
        <v>1</v>
      </c>
      <c r="C92">
        <v>2</v>
      </c>
      <c r="D92">
        <v>2</v>
      </c>
      <c r="E92" t="s">
        <v>244</v>
      </c>
      <c r="F92" t="s">
        <v>257</v>
      </c>
      <c r="G92" t="s">
        <v>476</v>
      </c>
      <c r="H92" t="s">
        <v>202</v>
      </c>
      <c r="J92">
        <v>1</v>
      </c>
      <c r="K92">
        <v>1</v>
      </c>
      <c r="L92">
        <v>1</v>
      </c>
    </row>
    <row r="93" spans="1:12">
      <c r="A93">
        <v>1</v>
      </c>
      <c r="B93">
        <v>1</v>
      </c>
      <c r="C93">
        <v>2</v>
      </c>
      <c r="D93">
        <v>1</v>
      </c>
      <c r="E93" t="s">
        <v>245</v>
      </c>
      <c r="F93" t="s">
        <v>257</v>
      </c>
      <c r="G93" t="s">
        <v>675</v>
      </c>
      <c r="H93" t="s">
        <v>674</v>
      </c>
      <c r="J93">
        <v>1</v>
      </c>
      <c r="K93">
        <v>1</v>
      </c>
      <c r="L93">
        <v>1</v>
      </c>
    </row>
    <row r="94" spans="1:12">
      <c r="A94">
        <v>1</v>
      </c>
      <c r="B94">
        <v>1</v>
      </c>
      <c r="C94">
        <v>2</v>
      </c>
      <c r="D94">
        <v>4</v>
      </c>
      <c r="E94" t="s">
        <v>246</v>
      </c>
      <c r="F94" t="s">
        <v>257</v>
      </c>
      <c r="G94" t="s">
        <v>676</v>
      </c>
      <c r="H94" t="s">
        <v>432</v>
      </c>
      <c r="J94">
        <v>1</v>
      </c>
      <c r="K94">
        <v>1</v>
      </c>
      <c r="L94">
        <v>1</v>
      </c>
    </row>
    <row r="95" spans="1:12">
      <c r="A95">
        <v>1</v>
      </c>
      <c r="B95">
        <v>1</v>
      </c>
      <c r="C95">
        <v>2</v>
      </c>
      <c r="D95">
        <v>3</v>
      </c>
      <c r="E95" t="s">
        <v>247</v>
      </c>
      <c r="F95" t="s">
        <v>257</v>
      </c>
      <c r="G95" t="s">
        <v>677</v>
      </c>
      <c r="H95" t="s">
        <v>435</v>
      </c>
      <c r="J95">
        <v>1</v>
      </c>
      <c r="K95">
        <v>1</v>
      </c>
      <c r="L95">
        <v>1</v>
      </c>
    </row>
    <row r="96" spans="1:12">
      <c r="A96">
        <v>2</v>
      </c>
      <c r="B96">
        <v>3</v>
      </c>
      <c r="C96">
        <v>4</v>
      </c>
      <c r="D96">
        <v>5</v>
      </c>
      <c r="E96" t="s">
        <v>243</v>
      </c>
      <c r="F96" t="s">
        <v>259</v>
      </c>
      <c r="G96" t="s">
        <v>1262</v>
      </c>
      <c r="H96" t="s">
        <v>210</v>
      </c>
      <c r="J96">
        <v>1</v>
      </c>
      <c r="K96">
        <v>1</v>
      </c>
      <c r="L96">
        <v>1</v>
      </c>
    </row>
    <row r="97" spans="1:12">
      <c r="A97">
        <v>2</v>
      </c>
      <c r="B97">
        <v>3</v>
      </c>
      <c r="C97">
        <v>4</v>
      </c>
      <c r="D97">
        <v>2</v>
      </c>
      <c r="E97" t="s">
        <v>244</v>
      </c>
      <c r="F97" t="s">
        <v>259</v>
      </c>
      <c r="G97" t="s">
        <v>1263</v>
      </c>
      <c r="H97" t="s">
        <v>422</v>
      </c>
      <c r="J97">
        <v>1</v>
      </c>
      <c r="K97">
        <v>1</v>
      </c>
      <c r="L97">
        <v>1</v>
      </c>
    </row>
    <row r="98" spans="1:12">
      <c r="A98">
        <v>2</v>
      </c>
      <c r="B98">
        <v>3</v>
      </c>
      <c r="C98">
        <v>4</v>
      </c>
      <c r="D98">
        <v>1</v>
      </c>
      <c r="E98" t="s">
        <v>245</v>
      </c>
      <c r="F98" t="s">
        <v>259</v>
      </c>
      <c r="G98" t="s">
        <v>1264</v>
      </c>
      <c r="H98" t="s">
        <v>430</v>
      </c>
      <c r="J98">
        <v>1</v>
      </c>
      <c r="K98">
        <v>1</v>
      </c>
      <c r="L98">
        <v>1</v>
      </c>
    </row>
    <row r="99" spans="1:12">
      <c r="A99">
        <v>2</v>
      </c>
      <c r="B99">
        <v>3</v>
      </c>
      <c r="C99">
        <v>4</v>
      </c>
      <c r="D99">
        <v>4</v>
      </c>
      <c r="E99" t="s">
        <v>246</v>
      </c>
      <c r="F99" t="s">
        <v>259</v>
      </c>
      <c r="G99" t="s">
        <v>1265</v>
      </c>
      <c r="H99" t="s">
        <v>434</v>
      </c>
      <c r="I99" t="s">
        <v>424</v>
      </c>
      <c r="J99">
        <v>1</v>
      </c>
      <c r="K99">
        <v>1</v>
      </c>
      <c r="L99">
        <v>1</v>
      </c>
    </row>
    <row r="100" spans="1:12">
      <c r="A100">
        <v>2</v>
      </c>
      <c r="B100">
        <v>3</v>
      </c>
      <c r="C100">
        <v>4</v>
      </c>
      <c r="D100">
        <v>3</v>
      </c>
      <c r="E100" t="s">
        <v>247</v>
      </c>
      <c r="F100" t="s">
        <v>259</v>
      </c>
      <c r="G100" t="s">
        <v>1266</v>
      </c>
      <c r="H100" t="s">
        <v>436</v>
      </c>
      <c r="I100" t="s">
        <v>424</v>
      </c>
      <c r="J100">
        <v>1</v>
      </c>
      <c r="K100">
        <v>1</v>
      </c>
      <c r="L100">
        <v>1</v>
      </c>
    </row>
    <row r="101" spans="1:12">
      <c r="A101">
        <v>2</v>
      </c>
      <c r="B101">
        <v>3</v>
      </c>
      <c r="C101">
        <v>4</v>
      </c>
      <c r="D101">
        <v>5</v>
      </c>
      <c r="E101" t="s">
        <v>243</v>
      </c>
      <c r="F101" t="s">
        <v>260</v>
      </c>
      <c r="G101" t="s">
        <v>1267</v>
      </c>
      <c r="H101" t="s">
        <v>513</v>
      </c>
      <c r="I101" t="s">
        <v>492</v>
      </c>
      <c r="J101">
        <v>2</v>
      </c>
      <c r="K101">
        <v>2</v>
      </c>
      <c r="L101">
        <v>1</v>
      </c>
    </row>
    <row r="102" spans="1:12">
      <c r="A102">
        <v>2</v>
      </c>
      <c r="B102">
        <v>3</v>
      </c>
      <c r="C102">
        <v>4</v>
      </c>
      <c r="D102">
        <v>2</v>
      </c>
      <c r="E102" t="s">
        <v>244</v>
      </c>
      <c r="F102" t="s">
        <v>260</v>
      </c>
      <c r="G102" t="s">
        <v>1268</v>
      </c>
      <c r="H102" t="s">
        <v>510</v>
      </c>
      <c r="I102" t="s">
        <v>492</v>
      </c>
      <c r="J102">
        <v>2</v>
      </c>
      <c r="K102">
        <v>2</v>
      </c>
      <c r="L102">
        <v>1</v>
      </c>
    </row>
    <row r="103" spans="1:12">
      <c r="A103">
        <v>2</v>
      </c>
      <c r="B103">
        <v>3</v>
      </c>
      <c r="C103">
        <v>4</v>
      </c>
      <c r="D103">
        <v>1</v>
      </c>
      <c r="E103" t="s">
        <v>245</v>
      </c>
      <c r="F103" t="s">
        <v>260</v>
      </c>
      <c r="G103" t="s">
        <v>1269</v>
      </c>
      <c r="H103" t="s">
        <v>509</v>
      </c>
      <c r="I103" t="s">
        <v>492</v>
      </c>
      <c r="J103">
        <v>2</v>
      </c>
      <c r="K103">
        <v>2</v>
      </c>
      <c r="L103">
        <v>1</v>
      </c>
    </row>
    <row r="104" spans="1:12">
      <c r="A104">
        <v>2</v>
      </c>
      <c r="B104">
        <v>3</v>
      </c>
      <c r="C104">
        <v>4</v>
      </c>
      <c r="D104">
        <v>4</v>
      </c>
      <c r="E104" t="s">
        <v>246</v>
      </c>
      <c r="F104" t="s">
        <v>260</v>
      </c>
      <c r="G104" t="s">
        <v>1270</v>
      </c>
      <c r="H104" t="s">
        <v>512</v>
      </c>
      <c r="I104" t="s">
        <v>492</v>
      </c>
      <c r="J104">
        <v>2</v>
      </c>
      <c r="K104">
        <v>2</v>
      </c>
      <c r="L104">
        <v>1</v>
      </c>
    </row>
    <row r="105" spans="1:12">
      <c r="A105">
        <v>2</v>
      </c>
      <c r="B105">
        <v>3</v>
      </c>
      <c r="C105">
        <v>4</v>
      </c>
      <c r="D105">
        <v>3</v>
      </c>
      <c r="E105" t="s">
        <v>247</v>
      </c>
      <c r="F105" t="s">
        <v>260</v>
      </c>
      <c r="G105" t="s">
        <v>1271</v>
      </c>
      <c r="H105" t="s">
        <v>511</v>
      </c>
      <c r="I105" t="s">
        <v>492</v>
      </c>
      <c r="J105">
        <v>2</v>
      </c>
      <c r="K105">
        <v>2</v>
      </c>
      <c r="L105">
        <v>1</v>
      </c>
    </row>
    <row r="106" spans="1:12">
      <c r="A106">
        <v>2</v>
      </c>
      <c r="B106">
        <v>3</v>
      </c>
      <c r="C106">
        <v>4</v>
      </c>
      <c r="D106">
        <v>5</v>
      </c>
      <c r="E106" t="s">
        <v>243</v>
      </c>
      <c r="F106" t="s">
        <v>257</v>
      </c>
      <c r="G106" t="s">
        <v>1272</v>
      </c>
      <c r="H106" t="s">
        <v>517</v>
      </c>
      <c r="I106" t="s">
        <v>441</v>
      </c>
      <c r="J106">
        <v>2</v>
      </c>
      <c r="K106">
        <v>2</v>
      </c>
      <c r="L106">
        <v>1</v>
      </c>
    </row>
    <row r="107" spans="1:12">
      <c r="A107">
        <v>2</v>
      </c>
      <c r="B107">
        <v>3</v>
      </c>
      <c r="C107">
        <v>4</v>
      </c>
      <c r="D107">
        <v>2</v>
      </c>
      <c r="E107" t="s">
        <v>244</v>
      </c>
      <c r="F107" t="s">
        <v>257</v>
      </c>
      <c r="G107" t="s">
        <v>1273</v>
      </c>
      <c r="H107" t="s">
        <v>514</v>
      </c>
      <c r="I107" t="s">
        <v>441</v>
      </c>
      <c r="J107">
        <v>2</v>
      </c>
      <c r="K107">
        <v>2</v>
      </c>
      <c r="L107">
        <v>1</v>
      </c>
    </row>
    <row r="108" spans="1:12">
      <c r="A108">
        <v>2</v>
      </c>
      <c r="B108">
        <v>3</v>
      </c>
      <c r="C108">
        <v>4</v>
      </c>
      <c r="D108">
        <v>1</v>
      </c>
      <c r="E108" t="s">
        <v>245</v>
      </c>
      <c r="F108" t="s">
        <v>257</v>
      </c>
      <c r="G108" t="s">
        <v>1274</v>
      </c>
      <c r="H108" t="s">
        <v>489</v>
      </c>
      <c r="I108" t="s">
        <v>441</v>
      </c>
      <c r="J108">
        <v>2</v>
      </c>
      <c r="K108">
        <v>2</v>
      </c>
      <c r="L108">
        <v>1</v>
      </c>
    </row>
    <row r="109" spans="1:12">
      <c r="A109">
        <v>2</v>
      </c>
      <c r="B109">
        <v>3</v>
      </c>
      <c r="C109">
        <v>4</v>
      </c>
      <c r="D109">
        <v>4</v>
      </c>
      <c r="E109" t="s">
        <v>246</v>
      </c>
      <c r="F109" t="s">
        <v>257</v>
      </c>
      <c r="G109" t="s">
        <v>1275</v>
      </c>
      <c r="H109" t="s">
        <v>516</v>
      </c>
      <c r="I109" t="s">
        <v>442</v>
      </c>
      <c r="J109">
        <v>2</v>
      </c>
      <c r="K109">
        <v>2</v>
      </c>
      <c r="L109">
        <v>1</v>
      </c>
    </row>
    <row r="110" spans="1:12">
      <c r="A110">
        <v>2</v>
      </c>
      <c r="B110">
        <v>3</v>
      </c>
      <c r="C110">
        <v>4</v>
      </c>
      <c r="D110">
        <v>3</v>
      </c>
      <c r="E110" t="s">
        <v>247</v>
      </c>
      <c r="F110" t="s">
        <v>257</v>
      </c>
      <c r="G110" t="s">
        <v>1276</v>
      </c>
      <c r="H110" t="s">
        <v>515</v>
      </c>
      <c r="I110" t="s">
        <v>442</v>
      </c>
      <c r="J110">
        <v>2</v>
      </c>
      <c r="K110">
        <v>2</v>
      </c>
      <c r="L110">
        <v>1</v>
      </c>
    </row>
    <row r="111" spans="1:12">
      <c r="A111">
        <v>3</v>
      </c>
      <c r="B111">
        <v>5</v>
      </c>
      <c r="C111">
        <v>6</v>
      </c>
      <c r="D111">
        <v>5</v>
      </c>
      <c r="E111" t="s">
        <v>243</v>
      </c>
      <c r="F111" t="s">
        <v>259</v>
      </c>
      <c r="G111" t="s">
        <v>1277</v>
      </c>
      <c r="H111" t="s">
        <v>209</v>
      </c>
      <c r="I111" t="s">
        <v>424</v>
      </c>
      <c r="J111">
        <v>1</v>
      </c>
      <c r="K111">
        <v>1</v>
      </c>
      <c r="L111">
        <v>1</v>
      </c>
    </row>
    <row r="112" spans="1:12">
      <c r="A112">
        <v>3</v>
      </c>
      <c r="B112">
        <v>5</v>
      </c>
      <c r="C112">
        <v>6</v>
      </c>
      <c r="D112">
        <v>2</v>
      </c>
      <c r="E112" t="s">
        <v>244</v>
      </c>
      <c r="F112" t="s">
        <v>259</v>
      </c>
      <c r="G112" t="s">
        <v>1278</v>
      </c>
      <c r="H112" t="s">
        <v>701</v>
      </c>
      <c r="I112" t="s">
        <v>428</v>
      </c>
      <c r="J112">
        <v>1</v>
      </c>
      <c r="K112">
        <v>1</v>
      </c>
      <c r="L112">
        <v>1</v>
      </c>
    </row>
    <row r="113" spans="1:12">
      <c r="A113">
        <v>3</v>
      </c>
      <c r="B113">
        <v>5</v>
      </c>
      <c r="C113">
        <v>6</v>
      </c>
      <c r="D113">
        <v>1</v>
      </c>
      <c r="E113" t="s">
        <v>245</v>
      </c>
      <c r="F113" t="s">
        <v>259</v>
      </c>
      <c r="G113" t="s">
        <v>1279</v>
      </c>
      <c r="H113" t="s">
        <v>755</v>
      </c>
      <c r="I113" t="s">
        <v>424</v>
      </c>
      <c r="J113">
        <v>1</v>
      </c>
      <c r="K113">
        <v>1</v>
      </c>
      <c r="L113">
        <v>1</v>
      </c>
    </row>
    <row r="114" spans="1:12">
      <c r="A114">
        <v>3</v>
      </c>
      <c r="B114">
        <v>5</v>
      </c>
      <c r="C114">
        <v>6</v>
      </c>
      <c r="D114">
        <v>4</v>
      </c>
      <c r="E114" t="s">
        <v>246</v>
      </c>
      <c r="F114" t="s">
        <v>259</v>
      </c>
      <c r="G114" t="s">
        <v>1280</v>
      </c>
      <c r="H114" t="s">
        <v>118</v>
      </c>
      <c r="I114" t="s">
        <v>424</v>
      </c>
      <c r="J114">
        <v>1</v>
      </c>
      <c r="K114">
        <v>1</v>
      </c>
      <c r="L114">
        <v>1</v>
      </c>
    </row>
    <row r="115" spans="1:12">
      <c r="A115">
        <v>3</v>
      </c>
      <c r="B115">
        <v>5</v>
      </c>
      <c r="C115">
        <v>6</v>
      </c>
      <c r="D115">
        <v>3</v>
      </c>
      <c r="E115" t="s">
        <v>247</v>
      </c>
      <c r="F115" t="s">
        <v>259</v>
      </c>
      <c r="G115" t="s">
        <v>1281</v>
      </c>
      <c r="H115" t="s">
        <v>761</v>
      </c>
      <c r="I115" t="s">
        <v>424</v>
      </c>
      <c r="J115">
        <v>1</v>
      </c>
      <c r="K115">
        <v>1</v>
      </c>
      <c r="L115">
        <v>1</v>
      </c>
    </row>
    <row r="116" spans="1:12">
      <c r="A116">
        <v>3</v>
      </c>
      <c r="B116">
        <v>5</v>
      </c>
      <c r="C116">
        <v>6</v>
      </c>
      <c r="D116">
        <v>5</v>
      </c>
      <c r="E116" t="s">
        <v>243</v>
      </c>
      <c r="F116" t="s">
        <v>260</v>
      </c>
      <c r="G116" t="s">
        <v>1282</v>
      </c>
      <c r="H116" t="s">
        <v>791</v>
      </c>
      <c r="I116" t="s">
        <v>492</v>
      </c>
      <c r="J116">
        <v>2</v>
      </c>
      <c r="K116">
        <v>2</v>
      </c>
      <c r="L116">
        <v>1</v>
      </c>
    </row>
    <row r="117" spans="1:12">
      <c r="A117">
        <v>3</v>
      </c>
      <c r="B117">
        <v>5</v>
      </c>
      <c r="C117">
        <v>6</v>
      </c>
      <c r="D117">
        <v>2</v>
      </c>
      <c r="E117" t="s">
        <v>244</v>
      </c>
      <c r="F117" t="s">
        <v>260</v>
      </c>
      <c r="G117" t="s">
        <v>1283</v>
      </c>
      <c r="H117" t="s">
        <v>793</v>
      </c>
      <c r="I117" t="s">
        <v>492</v>
      </c>
      <c r="J117">
        <v>2</v>
      </c>
      <c r="K117">
        <v>2</v>
      </c>
      <c r="L117">
        <v>1</v>
      </c>
    </row>
    <row r="118" spans="1:12">
      <c r="A118">
        <v>3</v>
      </c>
      <c r="B118">
        <v>5</v>
      </c>
      <c r="C118">
        <v>6</v>
      </c>
      <c r="D118">
        <v>1</v>
      </c>
      <c r="E118" t="s">
        <v>245</v>
      </c>
      <c r="F118" t="s">
        <v>260</v>
      </c>
      <c r="G118" t="s">
        <v>1284</v>
      </c>
      <c r="H118" t="s">
        <v>795</v>
      </c>
      <c r="I118" t="s">
        <v>492</v>
      </c>
      <c r="J118">
        <v>2</v>
      </c>
      <c r="K118">
        <v>2</v>
      </c>
      <c r="L118">
        <v>1</v>
      </c>
    </row>
    <row r="119" spans="1:12">
      <c r="A119">
        <v>3</v>
      </c>
      <c r="B119">
        <v>5</v>
      </c>
      <c r="C119">
        <v>6</v>
      </c>
      <c r="D119">
        <v>4</v>
      </c>
      <c r="E119" t="s">
        <v>246</v>
      </c>
      <c r="F119" t="s">
        <v>260</v>
      </c>
      <c r="G119" t="s">
        <v>1285</v>
      </c>
      <c r="H119" t="s">
        <v>670</v>
      </c>
      <c r="I119" t="s">
        <v>492</v>
      </c>
      <c r="J119">
        <v>2</v>
      </c>
      <c r="K119">
        <v>2</v>
      </c>
      <c r="L119">
        <v>1</v>
      </c>
    </row>
    <row r="120" spans="1:12">
      <c r="A120">
        <v>3</v>
      </c>
      <c r="B120">
        <v>5</v>
      </c>
      <c r="C120">
        <v>6</v>
      </c>
      <c r="D120">
        <v>3</v>
      </c>
      <c r="E120" t="s">
        <v>247</v>
      </c>
      <c r="F120" t="s">
        <v>260</v>
      </c>
      <c r="G120" t="s">
        <v>1286</v>
      </c>
      <c r="H120" t="s">
        <v>798</v>
      </c>
      <c r="I120" t="s">
        <v>492</v>
      </c>
      <c r="J120">
        <v>2</v>
      </c>
      <c r="K120">
        <v>2</v>
      </c>
      <c r="L120">
        <v>1</v>
      </c>
    </row>
    <row r="121" spans="1:12">
      <c r="A121">
        <v>3</v>
      </c>
      <c r="B121">
        <v>5</v>
      </c>
      <c r="C121">
        <v>6</v>
      </c>
      <c r="D121">
        <v>5</v>
      </c>
      <c r="E121" t="s">
        <v>243</v>
      </c>
      <c r="F121" t="s">
        <v>257</v>
      </c>
      <c r="G121" t="s">
        <v>1287</v>
      </c>
      <c r="H121" t="s">
        <v>712</v>
      </c>
      <c r="I121" t="s">
        <v>427</v>
      </c>
      <c r="J121">
        <v>1</v>
      </c>
      <c r="K121">
        <v>1</v>
      </c>
      <c r="L121">
        <v>1</v>
      </c>
    </row>
    <row r="122" spans="1:12">
      <c r="A122">
        <v>3</v>
      </c>
      <c r="B122">
        <v>5</v>
      </c>
      <c r="C122">
        <v>6</v>
      </c>
      <c r="D122">
        <v>2</v>
      </c>
      <c r="E122" t="s">
        <v>244</v>
      </c>
      <c r="F122" t="s">
        <v>257</v>
      </c>
      <c r="G122" t="s">
        <v>1288</v>
      </c>
      <c r="H122" t="s">
        <v>715</v>
      </c>
      <c r="I122" t="s">
        <v>427</v>
      </c>
      <c r="J122">
        <v>1</v>
      </c>
      <c r="K122">
        <v>1</v>
      </c>
      <c r="L122">
        <v>1</v>
      </c>
    </row>
    <row r="123" spans="1:12">
      <c r="A123">
        <v>3</v>
      </c>
      <c r="B123">
        <v>5</v>
      </c>
      <c r="C123">
        <v>6</v>
      </c>
      <c r="D123">
        <v>1</v>
      </c>
      <c r="E123" t="s">
        <v>245</v>
      </c>
      <c r="F123" t="s">
        <v>257</v>
      </c>
      <c r="G123" t="s">
        <v>675</v>
      </c>
      <c r="H123" t="s">
        <v>674</v>
      </c>
      <c r="I123" t="s">
        <v>671</v>
      </c>
      <c r="J123">
        <v>1</v>
      </c>
      <c r="K123">
        <v>1</v>
      </c>
      <c r="L123">
        <v>1</v>
      </c>
    </row>
    <row r="124" spans="1:12">
      <c r="A124">
        <v>3</v>
      </c>
      <c r="B124">
        <v>5</v>
      </c>
      <c r="C124">
        <v>6</v>
      </c>
      <c r="D124">
        <v>4</v>
      </c>
      <c r="E124" t="s">
        <v>246</v>
      </c>
      <c r="F124" t="s">
        <v>257</v>
      </c>
      <c r="G124" t="s">
        <v>1289</v>
      </c>
      <c r="H124" t="s">
        <v>707</v>
      </c>
      <c r="I124" t="s">
        <v>428</v>
      </c>
      <c r="J124">
        <v>1</v>
      </c>
      <c r="K124">
        <v>1</v>
      </c>
      <c r="L124">
        <v>1</v>
      </c>
    </row>
    <row r="125" spans="1:12">
      <c r="A125">
        <v>3</v>
      </c>
      <c r="B125">
        <v>5</v>
      </c>
      <c r="C125">
        <v>6</v>
      </c>
      <c r="D125">
        <v>3</v>
      </c>
      <c r="E125" t="s">
        <v>247</v>
      </c>
      <c r="F125" t="s">
        <v>257</v>
      </c>
      <c r="G125" t="s">
        <v>1290</v>
      </c>
      <c r="H125" t="s">
        <v>725</v>
      </c>
      <c r="I125" t="s">
        <v>427</v>
      </c>
      <c r="J125">
        <v>1</v>
      </c>
      <c r="K125">
        <v>1</v>
      </c>
      <c r="L125">
        <v>1</v>
      </c>
    </row>
  </sheetData>
  <conditionalFormatting sqref="Q6 S6">
    <cfRule type="containsBlanks" dxfId="244" priority="14">
      <formula>LEN(TRIM(Q6))=0</formula>
    </cfRule>
  </conditionalFormatting>
  <conditionalFormatting sqref="R10">
    <cfRule type="containsBlanks" dxfId="243" priority="11">
      <formula>LEN(TRIM(R10))=0</formula>
    </cfRule>
  </conditionalFormatting>
  <conditionalFormatting sqref="Q10 T10:U10">
    <cfRule type="containsBlanks" dxfId="242" priority="12">
      <formula>LEN(TRIM(Q10))=0</formula>
    </cfRule>
  </conditionalFormatting>
  <conditionalFormatting sqref="E2:E46">
    <cfRule type="containsText" dxfId="241" priority="6" operator="containsText" text="Light">
      <formula>NOT(ISERROR(SEARCH("Light",E2)))</formula>
    </cfRule>
    <cfRule type="containsText" dxfId="240" priority="7" operator="containsText" text="Dark">
      <formula>NOT(ISERROR(SEARCH("Dark",E2)))</formula>
    </cfRule>
    <cfRule type="containsText" dxfId="239" priority="8" operator="containsText" text="Fire">
      <formula>NOT(ISERROR(SEARCH("Fire",E2)))</formula>
    </cfRule>
    <cfRule type="containsText" dxfId="238" priority="9" operator="containsText" text="Water">
      <formula>NOT(ISERROR(SEARCH("Water",E2)))</formula>
    </cfRule>
    <cfRule type="containsText" dxfId="237" priority="10" operator="containsText" text="Earth">
      <formula>NOT(ISERROR(SEARCH("Earth",E2)))</formula>
    </cfRule>
  </conditionalFormatting>
  <conditionalFormatting sqref="Q4:U4">
    <cfRule type="containsText" dxfId="236" priority="1" operator="containsText" text="Light">
      <formula>NOT(ISERROR(SEARCH("Light",Q4)))</formula>
    </cfRule>
    <cfRule type="containsText" dxfId="235" priority="2" operator="containsText" text="Dark">
      <formula>NOT(ISERROR(SEARCH("Dark",Q4)))</formula>
    </cfRule>
    <cfRule type="containsText" dxfId="234" priority="3" operator="containsText" text="Fire">
      <formula>NOT(ISERROR(SEARCH("Fire",Q4)))</formula>
    </cfRule>
    <cfRule type="containsText" dxfId="233" priority="4" operator="containsText" text="Water">
      <formula>NOT(ISERROR(SEARCH("Water",Q4)))</formula>
    </cfRule>
    <cfRule type="containsText" dxfId="232" priority="5" operator="containsText" text="Earth">
      <formula>NOT(ISERROR(SEARCH("Earth",Q4)))</formula>
    </cfRule>
  </conditionalFormatting>
  <pageMargins left="0.75" right="0.75" top="1" bottom="1" header="0.5" footer="0.5"/>
  <pageSetup orientation="portrait" horizontalDpi="4294967292" verticalDpi="4294967292"/>
  <tableParts count="1"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25"/>
  <sheetViews>
    <sheetView workbookViewId="0">
      <pane xSplit="1" ySplit="1" topLeftCell="H5" activePane="bottomRight" state="frozen"/>
      <selection pane="topRight" activeCell="B1" sqref="B1"/>
      <selection pane="bottomLeft" activeCell="A2" sqref="A2"/>
      <selection pane="bottomRight" activeCell="N23" sqref="N23"/>
    </sheetView>
  </sheetViews>
  <sheetFormatPr baseColWidth="10" defaultRowHeight="15" x14ac:dyDescent="0"/>
  <cols>
    <col min="1" max="1" width="16.85546875" bestFit="1" customWidth="1"/>
    <col min="2" max="2" width="12.7109375" bestFit="1" customWidth="1"/>
    <col min="3" max="3" width="13.140625" bestFit="1" customWidth="1"/>
    <col min="4" max="4" width="10.7109375" customWidth="1"/>
    <col min="5" max="5" width="9.140625" customWidth="1"/>
    <col min="7" max="7" width="24.42578125" bestFit="1" customWidth="1"/>
    <col min="8" max="8" width="21.42578125" bestFit="1" customWidth="1"/>
    <col min="9" max="9" width="11.7109375" bestFit="1" customWidth="1"/>
    <col min="10" max="10" width="8" customWidth="1"/>
    <col min="11" max="11" width="12.5703125" customWidth="1"/>
    <col min="12" max="12" width="6.42578125" customWidth="1"/>
    <col min="14" max="14" width="5.85546875" bestFit="1" customWidth="1"/>
    <col min="15" max="15" width="12.140625" customWidth="1"/>
    <col min="16" max="21" width="5.28515625" customWidth="1"/>
    <col min="22" max="22" width="6.5703125" bestFit="1" customWidth="1"/>
    <col min="23" max="23" width="3.5703125" bestFit="1" customWidth="1"/>
    <col min="24" max="25" width="5" customWidth="1"/>
    <col min="26" max="31" width="4.140625" customWidth="1"/>
    <col min="32" max="32" width="3.140625" customWidth="1"/>
    <col min="33" max="33" width="3.85546875" customWidth="1"/>
    <col min="34" max="35" width="3.140625" customWidth="1"/>
    <col min="36" max="36" width="3.85546875" customWidth="1"/>
    <col min="37" max="38" width="3.140625" customWidth="1"/>
    <col min="39" max="39" width="9.85546875" customWidth="1"/>
  </cols>
  <sheetData>
    <row r="1" spans="1:37">
      <c r="A1" s="221" t="s">
        <v>1252</v>
      </c>
      <c r="B1" s="13" t="s">
        <v>454</v>
      </c>
      <c r="C1" s="13" t="s">
        <v>455</v>
      </c>
      <c r="D1" s="13" t="s">
        <v>508</v>
      </c>
      <c r="E1" s="13" t="s">
        <v>228</v>
      </c>
      <c r="F1" s="13" t="s">
        <v>452</v>
      </c>
      <c r="G1" s="221" t="s">
        <v>15</v>
      </c>
      <c r="H1" s="13" t="s">
        <v>519</v>
      </c>
      <c r="I1" s="28" t="s">
        <v>490</v>
      </c>
      <c r="J1" s="24" t="s">
        <v>223</v>
      </c>
      <c r="K1" s="120" t="s">
        <v>518</v>
      </c>
      <c r="L1" s="28" t="s">
        <v>498</v>
      </c>
      <c r="N1" t="s">
        <v>453</v>
      </c>
      <c r="R1" t="s">
        <v>460</v>
      </c>
      <c r="T1" s="81"/>
      <c r="U1" s="21"/>
      <c r="V1" s="21"/>
    </row>
    <row r="2" spans="1:37" ht="16">
      <c r="A2" s="52">
        <v>1</v>
      </c>
      <c r="B2" s="52">
        <v>1</v>
      </c>
      <c r="C2" s="52">
        <v>2</v>
      </c>
      <c r="D2" s="117">
        <v>5</v>
      </c>
      <c r="E2" s="156" t="s">
        <v>243</v>
      </c>
      <c r="F2" s="52" t="s">
        <v>259</v>
      </c>
      <c r="G2" s="21" t="str">
        <f>ePool17[[#This Row],[eClass]]&amp;"_"&amp;ePool17[[#This Row],[HeroId]]</f>
        <v>2T_r1_Dark_Blade_e1</v>
      </c>
      <c r="H2" s="21" t="s">
        <v>210</v>
      </c>
      <c r="I2" s="21" t="s">
        <v>424</v>
      </c>
      <c r="J2" s="21">
        <v>1</v>
      </c>
      <c r="K2" s="21">
        <v>1</v>
      </c>
      <c r="L2" s="21">
        <v>1</v>
      </c>
      <c r="T2" s="37"/>
      <c r="U2" s="37"/>
      <c r="V2" s="21"/>
    </row>
    <row r="3" spans="1:37" ht="21">
      <c r="A3" s="52">
        <v>1</v>
      </c>
      <c r="B3" s="52">
        <v>1</v>
      </c>
      <c r="C3" s="52">
        <v>2</v>
      </c>
      <c r="D3" s="117">
        <v>2</v>
      </c>
      <c r="E3" s="156" t="s">
        <v>244</v>
      </c>
      <c r="F3" s="52" t="s">
        <v>259</v>
      </c>
      <c r="G3" s="21" t="str">
        <f>ePool17[[#This Row],[eClass]]&amp;"_"&amp;ePool17[[#This Row],[HeroId]]</f>
        <v>2T_r1_Earth_HorseArcher_e1</v>
      </c>
      <c r="H3" s="21" t="s">
        <v>750</v>
      </c>
      <c r="I3" s="21" t="s">
        <v>424</v>
      </c>
      <c r="J3" s="21">
        <v>1</v>
      </c>
      <c r="K3" s="21">
        <v>1</v>
      </c>
      <c r="L3" s="21">
        <v>1</v>
      </c>
      <c r="O3" s="98" t="s">
        <v>501</v>
      </c>
      <c r="W3" s="105"/>
      <c r="X3" s="105"/>
      <c r="Y3" s="161"/>
      <c r="Z3" s="98" t="s">
        <v>502</v>
      </c>
      <c r="AG3" t="s">
        <v>499</v>
      </c>
      <c r="AH3" t="s">
        <v>496</v>
      </c>
    </row>
    <row r="4" spans="1:37" ht="16">
      <c r="A4" s="52">
        <v>1</v>
      </c>
      <c r="B4" s="52">
        <v>1</v>
      </c>
      <c r="C4" s="52">
        <v>2</v>
      </c>
      <c r="D4" s="117">
        <v>1</v>
      </c>
      <c r="E4" s="156" t="s">
        <v>245</v>
      </c>
      <c r="F4" s="52" t="s">
        <v>259</v>
      </c>
      <c r="G4" s="21" t="str">
        <f>ePool17[[#This Row],[eClass]]&amp;"_"&amp;ePool17[[#This Row],[HeroId]]</f>
        <v>2T_r1_Fire_Knight_e1</v>
      </c>
      <c r="H4" s="21" t="s">
        <v>430</v>
      </c>
      <c r="I4" s="21" t="s">
        <v>424</v>
      </c>
      <c r="J4" s="21">
        <v>1</v>
      </c>
      <c r="K4" s="21">
        <v>1</v>
      </c>
      <c r="L4" s="21">
        <v>1</v>
      </c>
      <c r="N4" s="99" t="s">
        <v>223</v>
      </c>
      <c r="O4" s="197" t="s">
        <v>490</v>
      </c>
      <c r="P4" s="199" t="s">
        <v>243</v>
      </c>
      <c r="Q4" s="199" t="s">
        <v>244</v>
      </c>
      <c r="R4" s="199" t="s">
        <v>245</v>
      </c>
      <c r="S4" s="199" t="s">
        <v>246</v>
      </c>
      <c r="T4" s="199" t="s">
        <v>247</v>
      </c>
      <c r="U4" s="198" t="s">
        <v>256</v>
      </c>
      <c r="V4" s="108" t="s">
        <v>452</v>
      </c>
      <c r="W4" s="102" t="s">
        <v>498</v>
      </c>
      <c r="X4" s="102" t="s">
        <v>497</v>
      </c>
      <c r="Y4" s="162" t="s">
        <v>438</v>
      </c>
      <c r="Z4" s="110">
        <v>1</v>
      </c>
      <c r="AA4" s="110">
        <v>2</v>
      </c>
      <c r="AB4" s="110">
        <v>3</v>
      </c>
      <c r="AC4" s="110">
        <v>4</v>
      </c>
      <c r="AD4" s="110">
        <v>5</v>
      </c>
      <c r="AE4" s="110">
        <v>6</v>
      </c>
      <c r="AG4" t="s">
        <v>253</v>
      </c>
      <c r="AH4" t="s">
        <v>259</v>
      </c>
      <c r="AI4" t="s">
        <v>260</v>
      </c>
      <c r="AJ4" t="s">
        <v>257</v>
      </c>
      <c r="AK4" t="s">
        <v>254</v>
      </c>
    </row>
    <row r="5" spans="1:37" ht="16">
      <c r="A5" s="52">
        <v>1</v>
      </c>
      <c r="B5" s="52">
        <v>1</v>
      </c>
      <c r="C5" s="52">
        <v>2</v>
      </c>
      <c r="D5" s="118">
        <v>4</v>
      </c>
      <c r="E5" s="156" t="s">
        <v>246</v>
      </c>
      <c r="F5" s="52" t="s">
        <v>259</v>
      </c>
      <c r="G5" s="21" t="str">
        <f>ePool17[[#This Row],[eClass]]&amp;"_"&amp;ePool17[[#This Row],[HeroId]]</f>
        <v>2T_r1_Light_Valkyrie_e1</v>
      </c>
      <c r="H5" s="21" t="s">
        <v>434</v>
      </c>
      <c r="I5" s="21" t="s">
        <v>424</v>
      </c>
      <c r="J5" s="21">
        <v>1</v>
      </c>
      <c r="K5" s="21">
        <v>1</v>
      </c>
      <c r="L5" s="21">
        <v>1</v>
      </c>
      <c r="W5" s="103">
        <v>4</v>
      </c>
      <c r="X5" s="103">
        <v>43</v>
      </c>
      <c r="Y5" s="103">
        <v>2</v>
      </c>
      <c r="Z5" s="111"/>
      <c r="AA5" s="111"/>
      <c r="AB5" s="111"/>
      <c r="AC5" s="111"/>
      <c r="AD5" s="111"/>
      <c r="AE5" s="111"/>
      <c r="AG5" s="3">
        <v>1</v>
      </c>
      <c r="AH5" s="11">
        <v>5</v>
      </c>
      <c r="AI5" s="11">
        <v>5</v>
      </c>
      <c r="AJ5" s="11">
        <v>4</v>
      </c>
      <c r="AK5" s="11">
        <v>14</v>
      </c>
    </row>
    <row r="6" spans="1:37" ht="16">
      <c r="A6" s="52">
        <v>1</v>
      </c>
      <c r="B6" s="52">
        <v>1</v>
      </c>
      <c r="C6" s="52">
        <v>2</v>
      </c>
      <c r="D6" s="117">
        <v>3</v>
      </c>
      <c r="E6" s="156" t="s">
        <v>247</v>
      </c>
      <c r="F6" s="52" t="s">
        <v>259</v>
      </c>
      <c r="G6" s="21" t="str">
        <f>ePool17[[#This Row],[eClass]]&amp;"_"&amp;ePool17[[#This Row],[HeroId]]</f>
        <v>2T_r1_Water_Reaver_e1</v>
      </c>
      <c r="H6" s="21" t="s">
        <v>436</v>
      </c>
      <c r="I6" s="21" t="s">
        <v>424</v>
      </c>
      <c r="J6" s="21">
        <v>1</v>
      </c>
      <c r="K6" s="21">
        <v>1</v>
      </c>
      <c r="L6" s="21">
        <v>1</v>
      </c>
      <c r="N6" s="100">
        <v>1</v>
      </c>
      <c r="O6" s="101" t="s">
        <v>428</v>
      </c>
      <c r="P6" s="107"/>
      <c r="Q6" s="101" t="s">
        <v>428</v>
      </c>
      <c r="R6" s="107"/>
      <c r="S6" s="101" t="s">
        <v>428</v>
      </c>
      <c r="T6" s="101" t="s">
        <v>428</v>
      </c>
      <c r="U6" s="107">
        <f>COUNTIF(P6:T6,O6)</f>
        <v>3</v>
      </c>
      <c r="V6" t="s">
        <v>500</v>
      </c>
      <c r="W6" s="104">
        <v>2</v>
      </c>
      <c r="X6" s="104">
        <v>6</v>
      </c>
      <c r="Y6" s="104">
        <v>1</v>
      </c>
      <c r="Z6" s="112"/>
      <c r="AA6" s="112"/>
      <c r="AB6" s="112"/>
      <c r="AC6" s="112"/>
      <c r="AD6" s="112"/>
      <c r="AE6" s="112"/>
      <c r="AG6" s="97" t="s">
        <v>428</v>
      </c>
      <c r="AH6" s="11">
        <v>2</v>
      </c>
      <c r="AI6" s="11">
        <v>1</v>
      </c>
      <c r="AJ6" s="11"/>
      <c r="AK6" s="11">
        <v>3</v>
      </c>
    </row>
    <row r="7" spans="1:37" ht="16">
      <c r="A7" s="52">
        <v>1</v>
      </c>
      <c r="B7" s="52">
        <v>1</v>
      </c>
      <c r="C7" s="52">
        <v>2</v>
      </c>
      <c r="D7" s="117">
        <v>5</v>
      </c>
      <c r="E7" s="156" t="s">
        <v>243</v>
      </c>
      <c r="F7" s="52" t="s">
        <v>260</v>
      </c>
      <c r="G7" s="21" t="str">
        <f>ePool17[[#This Row],[eClass]]&amp;"_"&amp;ePool17[[#This Row],[HeroId]]</f>
        <v>3T_r1_Dark_Medic_e1</v>
      </c>
      <c r="H7" s="21" t="s">
        <v>267</v>
      </c>
      <c r="I7" s="21" t="s">
        <v>425</v>
      </c>
      <c r="J7" s="21">
        <v>1</v>
      </c>
      <c r="K7" s="21">
        <v>1</v>
      </c>
      <c r="L7" s="21">
        <v>1</v>
      </c>
      <c r="N7" s="100">
        <v>1</v>
      </c>
      <c r="O7" s="101" t="s">
        <v>427</v>
      </c>
      <c r="P7" s="101" t="s">
        <v>427</v>
      </c>
      <c r="Q7" s="101" t="s">
        <v>427</v>
      </c>
      <c r="R7" s="109" t="s">
        <v>671</v>
      </c>
      <c r="S7" s="109" t="s">
        <v>428</v>
      </c>
      <c r="T7" s="101" t="s">
        <v>427</v>
      </c>
      <c r="U7" s="107">
        <f t="shared" ref="U7:U10" si="0">COUNTIF(P7:T7,O7)</f>
        <v>3</v>
      </c>
      <c r="V7" t="s">
        <v>257</v>
      </c>
      <c r="W7" s="104">
        <v>3</v>
      </c>
      <c r="X7" s="104">
        <v>9</v>
      </c>
      <c r="Y7" s="104">
        <v>2</v>
      </c>
      <c r="Z7" s="112">
        <v>1</v>
      </c>
      <c r="AA7" s="112"/>
      <c r="AB7" s="112">
        <v>2</v>
      </c>
      <c r="AC7" s="112"/>
      <c r="AD7" s="112">
        <v>3</v>
      </c>
      <c r="AE7" s="112"/>
      <c r="AG7" s="97" t="s">
        <v>427</v>
      </c>
      <c r="AH7" s="11">
        <v>1</v>
      </c>
      <c r="AI7" s="11"/>
      <c r="AJ7" s="11">
        <v>2</v>
      </c>
      <c r="AK7" s="11">
        <v>3</v>
      </c>
    </row>
    <row r="8" spans="1:37" ht="16">
      <c r="A8" s="52">
        <v>1</v>
      </c>
      <c r="B8" s="52">
        <v>1</v>
      </c>
      <c r="C8" s="52">
        <v>2</v>
      </c>
      <c r="D8" s="117">
        <v>2</v>
      </c>
      <c r="E8" s="156" t="s">
        <v>244</v>
      </c>
      <c r="F8" s="52" t="s">
        <v>260</v>
      </c>
      <c r="G8" s="21" t="str">
        <f>ePool17[[#This Row],[eClass]]&amp;"_"&amp;ePool17[[#This Row],[HeroId]]</f>
        <v>3T_r1_Earth_Druid_e1</v>
      </c>
      <c r="H8" s="21" t="s">
        <v>429</v>
      </c>
      <c r="I8" s="21" t="s">
        <v>425</v>
      </c>
      <c r="J8" s="21">
        <v>1</v>
      </c>
      <c r="K8" s="21">
        <v>1</v>
      </c>
      <c r="L8" s="21">
        <v>1</v>
      </c>
      <c r="N8" s="100">
        <v>1</v>
      </c>
      <c r="O8" s="101" t="s">
        <v>425</v>
      </c>
      <c r="P8" s="101" t="s">
        <v>425</v>
      </c>
      <c r="Q8" s="101" t="s">
        <v>425</v>
      </c>
      <c r="R8" s="101" t="s">
        <v>425</v>
      </c>
      <c r="S8" s="101" t="s">
        <v>425</v>
      </c>
      <c r="T8" s="109" t="s">
        <v>428</v>
      </c>
      <c r="U8" s="107">
        <f t="shared" si="0"/>
        <v>4</v>
      </c>
      <c r="V8" t="s">
        <v>260</v>
      </c>
      <c r="W8" s="104">
        <v>3</v>
      </c>
      <c r="X8" s="104">
        <v>12</v>
      </c>
      <c r="Y8" s="104">
        <v>1</v>
      </c>
      <c r="Z8" s="112">
        <v>1</v>
      </c>
      <c r="AA8" s="112"/>
      <c r="AB8" s="112"/>
      <c r="AC8" s="112">
        <v>2</v>
      </c>
      <c r="AD8" s="112">
        <v>3</v>
      </c>
      <c r="AE8" s="112"/>
      <c r="AG8" s="97" t="s">
        <v>425</v>
      </c>
      <c r="AH8" s="11"/>
      <c r="AI8" s="11">
        <v>4</v>
      </c>
      <c r="AJ8" s="11"/>
      <c r="AK8" s="11">
        <v>4</v>
      </c>
    </row>
    <row r="9" spans="1:37" ht="16">
      <c r="A9" s="52">
        <v>1</v>
      </c>
      <c r="B9" s="52">
        <v>1</v>
      </c>
      <c r="C9" s="52">
        <v>2</v>
      </c>
      <c r="D9" s="117">
        <v>1</v>
      </c>
      <c r="E9" s="156" t="s">
        <v>245</v>
      </c>
      <c r="F9" s="52" t="s">
        <v>260</v>
      </c>
      <c r="G9" s="21" t="str">
        <f>ePool17[[#This Row],[eClass]]&amp;"_"&amp;ePool17[[#This Row],[HeroId]]</f>
        <v>3T_r1_Fire_Seer_e1</v>
      </c>
      <c r="H9" s="21" t="s">
        <v>431</v>
      </c>
      <c r="I9" s="21" t="s">
        <v>425</v>
      </c>
      <c r="J9" s="21">
        <v>1</v>
      </c>
      <c r="K9" s="21">
        <v>1</v>
      </c>
      <c r="L9" s="21">
        <v>1</v>
      </c>
      <c r="N9" s="100">
        <v>1</v>
      </c>
      <c r="O9" s="101" t="s">
        <v>424</v>
      </c>
      <c r="P9" s="101" t="s">
        <v>424</v>
      </c>
      <c r="Q9" s="109" t="s">
        <v>428</v>
      </c>
      <c r="R9" s="101" t="s">
        <v>424</v>
      </c>
      <c r="S9" s="101" t="s">
        <v>424</v>
      </c>
      <c r="T9" s="101" t="s">
        <v>424</v>
      </c>
      <c r="U9" s="107">
        <f t="shared" si="0"/>
        <v>4</v>
      </c>
      <c r="V9" t="s">
        <v>259</v>
      </c>
      <c r="W9" s="104">
        <v>4</v>
      </c>
      <c r="X9" s="104">
        <v>16</v>
      </c>
      <c r="Y9" s="104">
        <v>2</v>
      </c>
      <c r="Z9" s="112">
        <v>1</v>
      </c>
      <c r="AA9" s="112">
        <v>1</v>
      </c>
      <c r="AB9" s="112">
        <v>2</v>
      </c>
      <c r="AC9" s="112">
        <v>3</v>
      </c>
      <c r="AD9" s="112">
        <v>4</v>
      </c>
      <c r="AE9" s="112"/>
      <c r="AG9" s="97" t="s">
        <v>424</v>
      </c>
      <c r="AH9" s="11">
        <v>2</v>
      </c>
      <c r="AI9" s="11"/>
      <c r="AJ9" s="11">
        <v>2</v>
      </c>
      <c r="AK9" s="11">
        <v>4</v>
      </c>
    </row>
    <row r="10" spans="1:37" ht="16">
      <c r="A10" s="52">
        <v>1</v>
      </c>
      <c r="B10" s="52">
        <v>1</v>
      </c>
      <c r="C10" s="52">
        <v>2</v>
      </c>
      <c r="D10" s="118">
        <v>4</v>
      </c>
      <c r="E10" s="156" t="s">
        <v>246</v>
      </c>
      <c r="F10" s="52" t="s">
        <v>260</v>
      </c>
      <c r="G10" s="21" t="str">
        <f>ePool17[[#This Row],[eClass]]&amp;"_"&amp;ePool17[[#This Row],[HeroId]]</f>
        <v>3T_r1_Light_StarSister_e1</v>
      </c>
      <c r="H10" s="21" t="s">
        <v>433</v>
      </c>
      <c r="I10" s="21" t="s">
        <v>425</v>
      </c>
      <c r="J10" s="21">
        <v>1</v>
      </c>
      <c r="K10" s="21">
        <v>1</v>
      </c>
      <c r="L10" s="21">
        <v>1</v>
      </c>
      <c r="N10" s="100">
        <v>1</v>
      </c>
      <c r="O10" s="101" t="s">
        <v>671</v>
      </c>
      <c r="P10" s="107"/>
      <c r="Q10" s="107"/>
      <c r="R10" s="101" t="s">
        <v>671</v>
      </c>
      <c r="S10" s="107"/>
      <c r="T10" s="107"/>
      <c r="U10" s="107">
        <f t="shared" si="0"/>
        <v>1</v>
      </c>
      <c r="V10" t="s">
        <v>500</v>
      </c>
      <c r="W10" s="104"/>
      <c r="X10" s="104"/>
      <c r="Y10" s="165">
        <v>1</v>
      </c>
      <c r="Z10" s="112"/>
      <c r="AA10" s="112"/>
      <c r="AB10" s="112"/>
      <c r="AC10" s="112"/>
      <c r="AD10" s="112"/>
      <c r="AE10" s="112"/>
      <c r="AG10" s="3">
        <v>2</v>
      </c>
      <c r="AH10" s="11"/>
      <c r="AI10" s="11"/>
      <c r="AJ10" s="11">
        <v>1</v>
      </c>
      <c r="AK10" s="11">
        <v>1</v>
      </c>
    </row>
    <row r="11" spans="1:37" ht="16">
      <c r="A11" s="52">
        <v>1</v>
      </c>
      <c r="B11" s="52">
        <v>1</v>
      </c>
      <c r="C11" s="52">
        <v>2</v>
      </c>
      <c r="D11" s="117">
        <v>3</v>
      </c>
      <c r="E11" s="156" t="s">
        <v>247</v>
      </c>
      <c r="F11" s="52" t="s">
        <v>260</v>
      </c>
      <c r="G11" s="21" t="str">
        <f>ePool17[[#This Row],[eClass]]&amp;"_"&amp;ePool17[[#This Row],[HeroId]]</f>
        <v>3T_r1_Water_Oracle_e1</v>
      </c>
      <c r="H11" s="21" t="s">
        <v>741</v>
      </c>
      <c r="I11" s="21" t="s">
        <v>425</v>
      </c>
      <c r="J11" s="21">
        <v>1</v>
      </c>
      <c r="K11" s="21">
        <v>1</v>
      </c>
      <c r="L11" s="21">
        <v>1</v>
      </c>
      <c r="W11" s="149">
        <v>2</v>
      </c>
      <c r="X11" s="149">
        <v>26</v>
      </c>
      <c r="Y11" s="103">
        <v>2</v>
      </c>
      <c r="AG11" s="97" t="s">
        <v>441</v>
      </c>
      <c r="AH11" s="11"/>
      <c r="AI11" s="11"/>
      <c r="AJ11" s="11">
        <v>1</v>
      </c>
      <c r="AK11" s="11">
        <v>1</v>
      </c>
    </row>
    <row r="12" spans="1:37" ht="16">
      <c r="A12" s="52">
        <v>1</v>
      </c>
      <c r="B12" s="52">
        <v>1</v>
      </c>
      <c r="C12" s="52">
        <v>2</v>
      </c>
      <c r="D12" s="117">
        <v>5</v>
      </c>
      <c r="E12" s="156" t="s">
        <v>243</v>
      </c>
      <c r="F12" s="52" t="s">
        <v>257</v>
      </c>
      <c r="G12" s="21" t="str">
        <f>ePool17[[#This Row],[eClass]]&amp;"_"&amp;ePool17[[#This Row],[HeroId]]</f>
        <v>4T_r1_Dark_SoulGuardian_e1</v>
      </c>
      <c r="H12" s="21" t="s">
        <v>491</v>
      </c>
      <c r="I12" s="21" t="s">
        <v>427</v>
      </c>
      <c r="J12" s="21">
        <v>1</v>
      </c>
      <c r="K12" s="21">
        <v>1</v>
      </c>
      <c r="L12" s="21">
        <v>1</v>
      </c>
      <c r="N12" s="100">
        <v>2</v>
      </c>
      <c r="O12" s="139" t="s">
        <v>426</v>
      </c>
      <c r="P12" s="139" t="s">
        <v>426</v>
      </c>
      <c r="Q12" s="141"/>
      <c r="R12" s="139" t="s">
        <v>426</v>
      </c>
      <c r="S12" s="141"/>
      <c r="T12" s="141"/>
      <c r="U12" s="140">
        <v>2</v>
      </c>
      <c r="V12" t="s">
        <v>500</v>
      </c>
      <c r="W12" s="142">
        <v>2</v>
      </c>
      <c r="X12" s="142">
        <v>4</v>
      </c>
      <c r="Y12" s="104">
        <v>1</v>
      </c>
      <c r="Z12" s="112"/>
      <c r="AA12" s="143"/>
      <c r="AB12" s="143"/>
      <c r="AC12" s="143"/>
      <c r="AD12" s="143"/>
      <c r="AE12" s="143"/>
      <c r="AG12" s="3" t="s">
        <v>254</v>
      </c>
      <c r="AH12" s="11">
        <v>5</v>
      </c>
      <c r="AI12" s="11">
        <v>5</v>
      </c>
      <c r="AJ12" s="11">
        <v>5</v>
      </c>
      <c r="AK12" s="11">
        <v>15</v>
      </c>
    </row>
    <row r="13" spans="1:37" ht="16">
      <c r="A13" s="52">
        <v>1</v>
      </c>
      <c r="B13" s="52">
        <v>1</v>
      </c>
      <c r="C13" s="52">
        <v>2</v>
      </c>
      <c r="D13" s="117">
        <v>2</v>
      </c>
      <c r="E13" s="156" t="s">
        <v>244</v>
      </c>
      <c r="F13" s="52" t="s">
        <v>257</v>
      </c>
      <c r="G13" s="21" t="str">
        <f>ePool17[[#This Row],[eClass]]&amp;"_"&amp;ePool17[[#This Row],[HeroId]]</f>
        <v>4T_r1_Earth_Enchantress_e1</v>
      </c>
      <c r="H13" s="21" t="s">
        <v>202</v>
      </c>
      <c r="I13" s="21" t="s">
        <v>427</v>
      </c>
      <c r="J13" s="21">
        <v>1</v>
      </c>
      <c r="K13" s="21">
        <v>1</v>
      </c>
      <c r="L13" s="21">
        <v>1</v>
      </c>
      <c r="N13" s="144">
        <v>2</v>
      </c>
      <c r="O13" s="145" t="s">
        <v>441</v>
      </c>
      <c r="P13" s="145" t="s">
        <v>441</v>
      </c>
      <c r="Q13" s="145" t="s">
        <v>441</v>
      </c>
      <c r="R13" s="145" t="s">
        <v>441</v>
      </c>
      <c r="S13" s="147" t="s">
        <v>442</v>
      </c>
      <c r="T13" s="147" t="s">
        <v>442</v>
      </c>
      <c r="U13" s="146">
        <v>3</v>
      </c>
      <c r="V13" t="s">
        <v>257</v>
      </c>
      <c r="W13" s="148">
        <v>2</v>
      </c>
      <c r="X13" s="148">
        <v>6</v>
      </c>
      <c r="Y13" s="104">
        <v>1</v>
      </c>
      <c r="Z13" s="112"/>
      <c r="AA13" s="143">
        <v>1</v>
      </c>
      <c r="AB13" s="143"/>
      <c r="AC13" s="143">
        <v>2</v>
      </c>
      <c r="AD13" s="143"/>
      <c r="AE13" s="143"/>
    </row>
    <row r="14" spans="1:37" ht="16">
      <c r="A14" s="52">
        <v>1</v>
      </c>
      <c r="B14" s="52">
        <v>1</v>
      </c>
      <c r="C14" s="52">
        <v>2</v>
      </c>
      <c r="D14" s="117">
        <v>1</v>
      </c>
      <c r="E14" s="156" t="s">
        <v>245</v>
      </c>
      <c r="F14" s="52" t="s">
        <v>257</v>
      </c>
      <c r="G14" s="21" t="str">
        <f>ePool17[[#This Row],[eClass]]&amp;"_"&amp;ePool17[[#This Row],[HeroId]]</f>
        <v>4T_r1_Fire_Sorceress_e1</v>
      </c>
      <c r="H14" s="21" t="s">
        <v>718</v>
      </c>
      <c r="I14" s="21" t="s">
        <v>427</v>
      </c>
      <c r="J14" s="21">
        <v>1</v>
      </c>
      <c r="K14" s="21">
        <v>1</v>
      </c>
      <c r="L14" s="21">
        <v>1</v>
      </c>
      <c r="N14" s="144">
        <v>2</v>
      </c>
      <c r="O14" s="145" t="s">
        <v>492</v>
      </c>
      <c r="P14" s="145" t="s">
        <v>492</v>
      </c>
      <c r="Q14" s="145" t="s">
        <v>492</v>
      </c>
      <c r="R14" s="145" t="s">
        <v>492</v>
      </c>
      <c r="S14" s="145" t="s">
        <v>492</v>
      </c>
      <c r="T14" s="145" t="s">
        <v>492</v>
      </c>
      <c r="U14" s="146">
        <v>5</v>
      </c>
      <c r="V14" t="s">
        <v>260</v>
      </c>
      <c r="W14" s="148">
        <v>2</v>
      </c>
      <c r="X14" s="148">
        <v>10</v>
      </c>
      <c r="Y14" s="104">
        <v>2</v>
      </c>
      <c r="Z14" s="112"/>
      <c r="AA14" s="143">
        <v>1</v>
      </c>
      <c r="AB14" s="143">
        <v>2</v>
      </c>
      <c r="AC14" s="143"/>
      <c r="AD14" s="143"/>
      <c r="AE14" s="143"/>
    </row>
    <row r="15" spans="1:37" ht="16">
      <c r="A15" s="52">
        <v>1</v>
      </c>
      <c r="B15" s="52">
        <v>1</v>
      </c>
      <c r="C15" s="52">
        <v>2</v>
      </c>
      <c r="D15" s="118">
        <v>4</v>
      </c>
      <c r="E15" s="156" t="s">
        <v>246</v>
      </c>
      <c r="F15" s="52" t="s">
        <v>257</v>
      </c>
      <c r="G15" s="21" t="str">
        <f>ePool17[[#This Row],[eClass]]&amp;"_"&amp;ePool17[[#This Row],[HeroId]]</f>
        <v>4T_r1_Light_Telepath_e1</v>
      </c>
      <c r="H15" s="21" t="s">
        <v>722</v>
      </c>
      <c r="I15" s="21" t="s">
        <v>427</v>
      </c>
      <c r="J15" s="21">
        <v>1</v>
      </c>
      <c r="K15" s="21">
        <v>1</v>
      </c>
      <c r="L15" s="21">
        <v>1</v>
      </c>
      <c r="N15" s="144">
        <v>2</v>
      </c>
      <c r="O15" s="145" t="s">
        <v>442</v>
      </c>
      <c r="P15" s="141"/>
      <c r="Q15" s="141"/>
      <c r="R15" s="145" t="s">
        <v>442</v>
      </c>
      <c r="S15" s="145" t="s">
        <v>442</v>
      </c>
      <c r="T15" s="145" t="s">
        <v>442</v>
      </c>
      <c r="U15" s="146">
        <v>3</v>
      </c>
      <c r="V15" t="s">
        <v>500</v>
      </c>
      <c r="W15" s="148">
        <v>2</v>
      </c>
      <c r="X15" s="148">
        <v>6</v>
      </c>
      <c r="Y15" s="104">
        <v>1</v>
      </c>
      <c r="Z15" s="112"/>
      <c r="AA15" s="143"/>
      <c r="AB15" s="143"/>
      <c r="AC15" s="143"/>
      <c r="AD15" s="143"/>
      <c r="AE15" s="143"/>
    </row>
    <row r="16" spans="1:37" ht="16">
      <c r="A16" s="52">
        <v>1</v>
      </c>
      <c r="B16" s="52">
        <v>1</v>
      </c>
      <c r="C16" s="52">
        <v>2</v>
      </c>
      <c r="D16" s="117">
        <v>3</v>
      </c>
      <c r="E16" s="156" t="s">
        <v>247</v>
      </c>
      <c r="F16" s="52" t="s">
        <v>257</v>
      </c>
      <c r="G16" s="21" t="str">
        <f>ePool17[[#This Row],[eClass]]&amp;"_"&amp;ePool17[[#This Row],[HeroId]]</f>
        <v>4T_r1_Water_Mage_e1</v>
      </c>
      <c r="H16" s="21" t="s">
        <v>435</v>
      </c>
      <c r="I16" s="21" t="s">
        <v>427</v>
      </c>
      <c r="J16" s="21">
        <v>1</v>
      </c>
      <c r="K16" s="21">
        <v>1</v>
      </c>
      <c r="L16" s="21">
        <v>1</v>
      </c>
      <c r="P16" s="52"/>
      <c r="Q16" s="52"/>
      <c r="R16" s="52"/>
      <c r="S16" s="52"/>
      <c r="T16" s="52"/>
      <c r="U16" s="52"/>
      <c r="W16" s="149">
        <v>4</v>
      </c>
      <c r="X16" s="149">
        <v>28</v>
      </c>
      <c r="Y16" s="163"/>
      <c r="Z16" s="112"/>
      <c r="AA16" s="143"/>
      <c r="AB16" s="143"/>
      <c r="AC16" s="143"/>
      <c r="AD16" s="143"/>
      <c r="AE16" s="143"/>
    </row>
    <row r="17" spans="1:31" ht="16">
      <c r="A17" s="52">
        <v>2</v>
      </c>
      <c r="B17" s="52">
        <v>3</v>
      </c>
      <c r="C17" s="52">
        <v>4</v>
      </c>
      <c r="D17" s="117">
        <v>5</v>
      </c>
      <c r="E17" s="156" t="s">
        <v>243</v>
      </c>
      <c r="F17" s="52" t="s">
        <v>259</v>
      </c>
      <c r="G17" s="21" t="str">
        <f>ePool17[[#This Row],[eClass]]&amp;"_"&amp;ePool17[[#This Row],[HeroId]]</f>
        <v>2T_r1_Dark_Blade_e1</v>
      </c>
      <c r="H17" s="21" t="s">
        <v>210</v>
      </c>
      <c r="I17" s="21" t="s">
        <v>424</v>
      </c>
      <c r="J17" s="21">
        <f t="shared" ref="J17:J46" si="1">K17+L17-1</f>
        <v>1</v>
      </c>
      <c r="K17" s="21">
        <f t="shared" ref="K17:K46" si="2">INT(RIGHT(I17,1))</f>
        <v>1</v>
      </c>
      <c r="L17" s="21">
        <v>1</v>
      </c>
      <c r="N17" s="100">
        <v>3</v>
      </c>
      <c r="O17" s="139" t="s">
        <v>443</v>
      </c>
      <c r="P17" s="141"/>
      <c r="Q17" s="140">
        <v>1</v>
      </c>
      <c r="R17" s="140">
        <v>1</v>
      </c>
      <c r="S17" s="140">
        <v>1</v>
      </c>
      <c r="T17" s="141"/>
      <c r="U17" s="140">
        <v>3</v>
      </c>
      <c r="W17" s="148">
        <v>2</v>
      </c>
      <c r="X17" s="148">
        <v>6</v>
      </c>
      <c r="Y17" s="164"/>
      <c r="Z17" s="112"/>
      <c r="AA17" s="143"/>
      <c r="AB17" s="143"/>
      <c r="AC17" s="143"/>
      <c r="AD17" s="143"/>
      <c r="AE17" s="143"/>
    </row>
    <row r="18" spans="1:31" ht="16">
      <c r="A18" s="52">
        <v>2</v>
      </c>
      <c r="B18" s="52">
        <v>3</v>
      </c>
      <c r="C18" s="52">
        <v>4</v>
      </c>
      <c r="D18" s="117">
        <v>2</v>
      </c>
      <c r="E18" s="156" t="s">
        <v>244</v>
      </c>
      <c r="F18" s="52" t="s">
        <v>259</v>
      </c>
      <c r="G18" s="21" t="str">
        <f>ePool17[[#This Row],[eClass]]&amp;"_"&amp;ePool17[[#This Row],[HeroId]]</f>
        <v>2T_r1_Earth_HorseArcher_e1</v>
      </c>
      <c r="H18" s="21" t="s">
        <v>750</v>
      </c>
      <c r="I18" s="21" t="s">
        <v>424</v>
      </c>
      <c r="J18" s="21">
        <f t="shared" si="1"/>
        <v>1</v>
      </c>
      <c r="K18" s="21">
        <f t="shared" si="2"/>
        <v>1</v>
      </c>
      <c r="L18" s="21">
        <v>1</v>
      </c>
      <c r="N18" s="144">
        <v>3</v>
      </c>
      <c r="O18" s="145" t="s">
        <v>444</v>
      </c>
      <c r="P18" s="141"/>
      <c r="Q18" s="141"/>
      <c r="R18" s="146">
        <v>1</v>
      </c>
      <c r="S18" s="141"/>
      <c r="T18" s="141"/>
      <c r="U18" s="146">
        <v>1</v>
      </c>
      <c r="W18" s="148">
        <v>4</v>
      </c>
      <c r="X18" s="148">
        <v>4</v>
      </c>
      <c r="Y18" s="164"/>
      <c r="Z18" s="112"/>
      <c r="AA18" s="143"/>
      <c r="AB18" s="143"/>
      <c r="AC18" s="143"/>
      <c r="AD18" s="143"/>
      <c r="AE18" s="143"/>
    </row>
    <row r="19" spans="1:31" ht="16">
      <c r="A19" s="52">
        <v>2</v>
      </c>
      <c r="B19" s="52">
        <v>3</v>
      </c>
      <c r="C19" s="52">
        <v>4</v>
      </c>
      <c r="D19" s="117">
        <v>1</v>
      </c>
      <c r="E19" s="156" t="s">
        <v>245</v>
      </c>
      <c r="F19" s="52" t="s">
        <v>259</v>
      </c>
      <c r="G19" s="21" t="str">
        <f>ePool17[[#This Row],[eClass]]&amp;"_"&amp;ePool17[[#This Row],[HeroId]]</f>
        <v>2T_r1_Fire_Knight_e1</v>
      </c>
      <c r="H19" s="21" t="s">
        <v>430</v>
      </c>
      <c r="I19" s="21" t="s">
        <v>424</v>
      </c>
      <c r="J19" s="21">
        <f t="shared" si="1"/>
        <v>1</v>
      </c>
      <c r="K19" s="21">
        <f t="shared" si="2"/>
        <v>1</v>
      </c>
      <c r="L19" s="21">
        <v>1</v>
      </c>
      <c r="N19" s="144">
        <v>3</v>
      </c>
      <c r="O19" s="145" t="s">
        <v>445</v>
      </c>
      <c r="P19" s="146">
        <v>1</v>
      </c>
      <c r="Q19" s="146">
        <v>1</v>
      </c>
      <c r="R19" s="146">
        <v>1</v>
      </c>
      <c r="S19" s="146">
        <v>1</v>
      </c>
      <c r="T19" s="146">
        <v>1</v>
      </c>
      <c r="U19" s="146">
        <v>5</v>
      </c>
      <c r="W19" s="148">
        <v>2</v>
      </c>
      <c r="X19" s="148">
        <v>10</v>
      </c>
      <c r="Y19" s="164"/>
      <c r="Z19" s="112"/>
      <c r="AA19" s="143"/>
      <c r="AB19" s="143"/>
      <c r="AC19" s="143"/>
      <c r="AD19" s="143"/>
      <c r="AE19" s="143"/>
    </row>
    <row r="20" spans="1:31" ht="16">
      <c r="A20" s="52">
        <v>2</v>
      </c>
      <c r="B20" s="52">
        <v>3</v>
      </c>
      <c r="C20" s="52">
        <v>4</v>
      </c>
      <c r="D20" s="118">
        <v>4</v>
      </c>
      <c r="E20" s="156" t="s">
        <v>246</v>
      </c>
      <c r="F20" s="52" t="s">
        <v>259</v>
      </c>
      <c r="G20" s="21" t="str">
        <f>ePool17[[#This Row],[eClass]]&amp;"_"&amp;ePool17[[#This Row],[HeroId]]</f>
        <v>2T_r1_Light_Valkyrie_e1</v>
      </c>
      <c r="H20" s="21" t="s">
        <v>434</v>
      </c>
      <c r="I20" s="21" t="s">
        <v>424</v>
      </c>
      <c r="J20" s="21">
        <f t="shared" si="1"/>
        <v>1</v>
      </c>
      <c r="K20" s="21">
        <f t="shared" si="2"/>
        <v>1</v>
      </c>
      <c r="L20" s="21">
        <v>1</v>
      </c>
      <c r="M20" s="21"/>
      <c r="N20" s="144">
        <v>3</v>
      </c>
      <c r="O20" s="145" t="s">
        <v>493</v>
      </c>
      <c r="P20" s="146">
        <v>1</v>
      </c>
      <c r="Q20" s="146">
        <v>1</v>
      </c>
      <c r="R20" s="141"/>
      <c r="S20" s="146">
        <v>1</v>
      </c>
      <c r="T20" s="146">
        <v>1</v>
      </c>
      <c r="U20" s="146">
        <v>4</v>
      </c>
      <c r="W20" s="148">
        <v>2</v>
      </c>
      <c r="X20" s="148">
        <v>8</v>
      </c>
      <c r="Y20" s="164"/>
      <c r="Z20" s="112"/>
      <c r="AA20" s="143"/>
      <c r="AB20" s="143"/>
      <c r="AC20" s="143"/>
      <c r="AD20" s="143"/>
      <c r="AE20" s="143"/>
    </row>
    <row r="21" spans="1:31" ht="16">
      <c r="A21" s="52">
        <v>2</v>
      </c>
      <c r="B21" s="52">
        <v>3</v>
      </c>
      <c r="C21" s="52">
        <v>4</v>
      </c>
      <c r="D21" s="117">
        <v>3</v>
      </c>
      <c r="E21" s="156" t="s">
        <v>247</v>
      </c>
      <c r="F21" s="52" t="s">
        <v>259</v>
      </c>
      <c r="G21" s="21" t="str">
        <f>ePool17[[#This Row],[eClass]]&amp;"_"&amp;ePool17[[#This Row],[HeroId]]</f>
        <v>2T_r1_Water_Reaver_e1</v>
      </c>
      <c r="H21" s="21" t="s">
        <v>436</v>
      </c>
      <c r="I21" s="21" t="s">
        <v>424</v>
      </c>
      <c r="J21" s="21">
        <f t="shared" si="1"/>
        <v>1</v>
      </c>
      <c r="K21" s="21">
        <f t="shared" si="2"/>
        <v>1</v>
      </c>
      <c r="L21" s="21">
        <v>1</v>
      </c>
      <c r="M21" s="21"/>
      <c r="P21" s="52"/>
      <c r="Q21" s="52"/>
      <c r="R21" s="52"/>
      <c r="S21" s="52"/>
      <c r="T21" s="52"/>
      <c r="U21" s="52"/>
      <c r="W21" s="149">
        <v>2</v>
      </c>
      <c r="X21" s="149">
        <v>16</v>
      </c>
      <c r="Y21" s="163"/>
      <c r="Z21" s="112"/>
      <c r="AA21" s="143"/>
      <c r="AB21" s="143"/>
      <c r="AC21" s="143"/>
      <c r="AD21" s="143"/>
      <c r="AE21" s="143"/>
    </row>
    <row r="22" spans="1:31" ht="16">
      <c r="A22" s="52">
        <v>2</v>
      </c>
      <c r="B22" s="52">
        <v>3</v>
      </c>
      <c r="C22" s="52">
        <v>4</v>
      </c>
      <c r="D22" s="117">
        <v>5</v>
      </c>
      <c r="E22" s="156" t="s">
        <v>243</v>
      </c>
      <c r="F22" s="52" t="s">
        <v>260</v>
      </c>
      <c r="G22" s="21" t="str">
        <f>ePool17[[#This Row],[eClass]]&amp;"_"&amp;ePool17[[#This Row],[HeroId]]</f>
        <v>3T_r2_Dark_Maiden_e1</v>
      </c>
      <c r="H22" s="21" t="s">
        <v>513</v>
      </c>
      <c r="I22" s="122" t="s">
        <v>492</v>
      </c>
      <c r="J22" s="21">
        <f t="shared" si="1"/>
        <v>2</v>
      </c>
      <c r="K22" s="21">
        <f t="shared" si="2"/>
        <v>2</v>
      </c>
      <c r="L22" s="21">
        <v>1</v>
      </c>
      <c r="M22" s="21"/>
      <c r="N22" s="100">
        <v>4</v>
      </c>
      <c r="O22" s="139" t="s">
        <v>446</v>
      </c>
      <c r="P22" s="140">
        <v>1</v>
      </c>
      <c r="Q22" s="141"/>
      <c r="R22" s="140">
        <v>1</v>
      </c>
      <c r="S22" s="140">
        <v>1</v>
      </c>
      <c r="T22" s="140">
        <v>1</v>
      </c>
      <c r="U22" s="140">
        <v>4</v>
      </c>
      <c r="W22" s="148">
        <v>1</v>
      </c>
      <c r="X22" s="148">
        <v>4</v>
      </c>
      <c r="Y22" s="164"/>
      <c r="Z22" s="112"/>
      <c r="AA22" s="143"/>
      <c r="AB22" s="143"/>
      <c r="AC22" s="143"/>
      <c r="AD22" s="143"/>
      <c r="AE22" s="143"/>
    </row>
    <row r="23" spans="1:31" ht="16">
      <c r="A23" s="52">
        <v>2</v>
      </c>
      <c r="B23" s="52">
        <v>3</v>
      </c>
      <c r="C23" s="52">
        <v>4</v>
      </c>
      <c r="D23" s="117">
        <v>2</v>
      </c>
      <c r="E23" s="156" t="s">
        <v>244</v>
      </c>
      <c r="F23" s="52" t="s">
        <v>260</v>
      </c>
      <c r="G23" s="21" t="str">
        <f>ePool17[[#This Row],[eClass]]&amp;"_"&amp;ePool17[[#This Row],[HeroId]]</f>
        <v>3T_r2_Earth_Songstress_e1</v>
      </c>
      <c r="H23" s="21" t="s">
        <v>510</v>
      </c>
      <c r="I23" s="21" t="s">
        <v>492</v>
      </c>
      <c r="J23" s="21">
        <f t="shared" si="1"/>
        <v>2</v>
      </c>
      <c r="K23" s="21">
        <f t="shared" si="2"/>
        <v>2</v>
      </c>
      <c r="L23" s="21">
        <v>1</v>
      </c>
      <c r="M23" s="21"/>
      <c r="N23" s="144">
        <v>4</v>
      </c>
      <c r="O23" s="145" t="s">
        <v>447</v>
      </c>
      <c r="P23" s="146">
        <v>1</v>
      </c>
      <c r="Q23" s="146">
        <v>1</v>
      </c>
      <c r="R23" s="141"/>
      <c r="S23" s="146">
        <v>1</v>
      </c>
      <c r="T23" s="146">
        <v>1</v>
      </c>
      <c r="U23" s="146">
        <v>4</v>
      </c>
      <c r="W23" s="148">
        <v>2</v>
      </c>
      <c r="X23" s="148">
        <v>8</v>
      </c>
      <c r="Y23" s="164"/>
      <c r="Z23" s="112"/>
      <c r="AA23" s="143"/>
      <c r="AB23" s="143"/>
      <c r="AC23" s="143"/>
      <c r="AD23" s="143"/>
      <c r="AE23" s="143"/>
    </row>
    <row r="24" spans="1:31" ht="16">
      <c r="A24" s="52">
        <v>2</v>
      </c>
      <c r="B24" s="52">
        <v>3</v>
      </c>
      <c r="C24" s="52">
        <v>4</v>
      </c>
      <c r="D24" s="117">
        <v>1</v>
      </c>
      <c r="E24" s="156" t="s">
        <v>245</v>
      </c>
      <c r="F24" s="52" t="s">
        <v>260</v>
      </c>
      <c r="G24" s="21" t="str">
        <f>ePool17[[#This Row],[eClass]]&amp;"_"&amp;ePool17[[#This Row],[HeroId]]</f>
        <v>3T_r2_Fire_EmberMage_e1</v>
      </c>
      <c r="H24" s="21" t="s">
        <v>509</v>
      </c>
      <c r="I24" s="21" t="s">
        <v>492</v>
      </c>
      <c r="J24" s="21">
        <f t="shared" si="1"/>
        <v>2</v>
      </c>
      <c r="K24" s="21">
        <f t="shared" si="2"/>
        <v>2</v>
      </c>
      <c r="L24" s="21">
        <v>1</v>
      </c>
      <c r="M24" s="21"/>
      <c r="N24" s="144">
        <v>4</v>
      </c>
      <c r="O24" s="145" t="s">
        <v>494</v>
      </c>
      <c r="P24" s="146">
        <v>1</v>
      </c>
      <c r="Q24" s="146">
        <v>1</v>
      </c>
      <c r="R24" s="141"/>
      <c r="S24" s="141"/>
      <c r="T24" s="141"/>
      <c r="U24" s="146">
        <v>2</v>
      </c>
      <c r="W24" s="148">
        <v>2</v>
      </c>
      <c r="X24" s="148">
        <v>4</v>
      </c>
      <c r="Y24" s="164"/>
      <c r="Z24" s="112"/>
      <c r="AA24" s="143"/>
      <c r="AB24" s="143"/>
      <c r="AC24" s="143"/>
      <c r="AD24" s="143"/>
      <c r="AE24" s="143"/>
    </row>
    <row r="25" spans="1:31" ht="16">
      <c r="A25" s="52">
        <v>2</v>
      </c>
      <c r="B25" s="52">
        <v>3</v>
      </c>
      <c r="C25" s="52">
        <v>4</v>
      </c>
      <c r="D25" s="118">
        <v>4</v>
      </c>
      <c r="E25" s="156" t="s">
        <v>246</v>
      </c>
      <c r="F25" s="52" t="s">
        <v>260</v>
      </c>
      <c r="G25" s="21" t="str">
        <f>ePool17[[#This Row],[eClass]]&amp;"_"&amp;ePool17[[#This Row],[HeroId]]</f>
        <v>3T_r2_Light_Zealot_e1</v>
      </c>
      <c r="H25" s="21" t="s">
        <v>512</v>
      </c>
      <c r="I25" s="21" t="s">
        <v>492</v>
      </c>
      <c r="J25" s="21">
        <f t="shared" si="1"/>
        <v>2</v>
      </c>
      <c r="K25" s="21">
        <f t="shared" si="2"/>
        <v>2</v>
      </c>
      <c r="L25" s="21">
        <v>1</v>
      </c>
      <c r="M25" s="21"/>
      <c r="P25" s="52"/>
      <c r="Q25" s="52"/>
      <c r="R25" s="52"/>
      <c r="S25" s="52"/>
      <c r="T25" s="52"/>
      <c r="U25" s="52"/>
      <c r="W25" s="149">
        <v>1</v>
      </c>
      <c r="X25" s="149">
        <v>1</v>
      </c>
      <c r="Y25" s="163"/>
      <c r="Z25" s="112"/>
      <c r="AA25" s="143"/>
      <c r="AB25" s="143"/>
      <c r="AC25" s="143"/>
      <c r="AD25" s="143"/>
      <c r="AE25" s="143"/>
    </row>
    <row r="26" spans="1:31" ht="16">
      <c r="A26" s="52">
        <v>2</v>
      </c>
      <c r="B26" s="52">
        <v>3</v>
      </c>
      <c r="C26" s="52">
        <v>4</v>
      </c>
      <c r="D26" s="117">
        <v>3</v>
      </c>
      <c r="E26" s="156" t="s">
        <v>247</v>
      </c>
      <c r="F26" s="52" t="s">
        <v>260</v>
      </c>
      <c r="G26" s="21" t="str">
        <f>ePool17[[#This Row],[eClass]]&amp;"_"&amp;ePool17[[#This Row],[HeroId]]</f>
        <v>3T_r2_Water_Wizard_e1</v>
      </c>
      <c r="H26" s="21" t="s">
        <v>511</v>
      </c>
      <c r="I26" s="122" t="s">
        <v>492</v>
      </c>
      <c r="J26" s="21">
        <f t="shared" si="1"/>
        <v>2</v>
      </c>
      <c r="K26" s="21">
        <f t="shared" si="2"/>
        <v>2</v>
      </c>
      <c r="L26" s="21">
        <v>1</v>
      </c>
      <c r="M26" s="21"/>
      <c r="N26" s="100">
        <v>5</v>
      </c>
      <c r="O26" s="139" t="s">
        <v>448</v>
      </c>
      <c r="P26" s="141"/>
      <c r="Q26" s="141"/>
      <c r="R26" s="141"/>
      <c r="S26" s="141"/>
      <c r="T26" s="140">
        <v>1</v>
      </c>
      <c r="U26" s="140">
        <v>1</v>
      </c>
      <c r="W26" s="148">
        <v>1</v>
      </c>
      <c r="X26" s="148">
        <v>1</v>
      </c>
      <c r="Y26" s="164"/>
      <c r="Z26" s="112"/>
      <c r="AA26" s="143"/>
      <c r="AB26" s="143"/>
      <c r="AC26" s="143"/>
      <c r="AD26" s="143"/>
      <c r="AE26" s="143"/>
    </row>
    <row r="27" spans="1:31" ht="16">
      <c r="A27" s="52">
        <v>2</v>
      </c>
      <c r="B27" s="52">
        <v>3</v>
      </c>
      <c r="C27" s="52">
        <v>4</v>
      </c>
      <c r="D27" s="117">
        <v>5</v>
      </c>
      <c r="E27" s="156" t="s">
        <v>243</v>
      </c>
      <c r="F27" s="52" t="s">
        <v>257</v>
      </c>
      <c r="G27" s="21" t="str">
        <f>ePool17[[#This Row],[eClass]]&amp;"_"&amp;ePool17[[#This Row],[HeroId]]</f>
        <v>4T_r2_Dark_Specter_e1</v>
      </c>
      <c r="H27" s="21" t="s">
        <v>517</v>
      </c>
      <c r="I27" s="122" t="s">
        <v>441</v>
      </c>
      <c r="J27" s="21">
        <f t="shared" si="1"/>
        <v>2</v>
      </c>
      <c r="K27" s="21">
        <f t="shared" si="2"/>
        <v>2</v>
      </c>
      <c r="L27" s="21">
        <v>1</v>
      </c>
      <c r="M27" s="21"/>
      <c r="P27" s="52"/>
      <c r="Q27" s="52"/>
      <c r="R27" s="52"/>
      <c r="S27" s="52"/>
      <c r="T27" s="52"/>
      <c r="U27" s="52"/>
      <c r="W27" s="149">
        <v>1</v>
      </c>
      <c r="X27" s="149">
        <v>2</v>
      </c>
      <c r="Y27" s="163"/>
      <c r="Z27" s="112"/>
      <c r="AA27" s="143"/>
      <c r="AB27" s="143"/>
      <c r="AC27" s="143"/>
      <c r="AD27" s="143"/>
      <c r="AE27" s="143"/>
    </row>
    <row r="28" spans="1:31" ht="16">
      <c r="A28" s="52">
        <v>2</v>
      </c>
      <c r="B28" s="52">
        <v>3</v>
      </c>
      <c r="C28" s="52">
        <v>4</v>
      </c>
      <c r="D28" s="117">
        <v>2</v>
      </c>
      <c r="E28" s="156" t="s">
        <v>244</v>
      </c>
      <c r="F28" s="52" t="s">
        <v>257</v>
      </c>
      <c r="G28" s="21" t="str">
        <f>ePool17[[#This Row],[eClass]]&amp;"_"&amp;ePool17[[#This Row],[HeroId]]</f>
        <v>4T_r2_Earth_Specter_e1</v>
      </c>
      <c r="H28" s="21" t="s">
        <v>514</v>
      </c>
      <c r="I28" s="122" t="s">
        <v>441</v>
      </c>
      <c r="J28" s="21">
        <f t="shared" si="1"/>
        <v>2</v>
      </c>
      <c r="K28" s="21">
        <f t="shared" si="2"/>
        <v>2</v>
      </c>
      <c r="L28" s="21">
        <v>1</v>
      </c>
      <c r="M28" s="21"/>
      <c r="N28" s="100">
        <v>6</v>
      </c>
      <c r="O28" s="139" t="s">
        <v>449</v>
      </c>
      <c r="P28" s="141"/>
      <c r="Q28" s="141"/>
      <c r="R28" s="141"/>
      <c r="S28" s="140">
        <v>1</v>
      </c>
      <c r="T28" s="140">
        <v>1</v>
      </c>
      <c r="U28" s="140">
        <v>2</v>
      </c>
      <c r="W28" s="148">
        <v>1</v>
      </c>
      <c r="X28" s="148">
        <v>2</v>
      </c>
      <c r="Y28" s="164"/>
      <c r="Z28" s="112"/>
      <c r="AA28" s="143"/>
      <c r="AB28" s="143"/>
      <c r="AC28" s="143"/>
      <c r="AD28" s="143"/>
      <c r="AE28" s="143"/>
    </row>
    <row r="29" spans="1:31" ht="16">
      <c r="A29" s="52">
        <v>2</v>
      </c>
      <c r="B29" s="52">
        <v>3</v>
      </c>
      <c r="C29" s="52">
        <v>4</v>
      </c>
      <c r="D29" s="117">
        <v>1</v>
      </c>
      <c r="E29" s="156" t="s">
        <v>245</v>
      </c>
      <c r="F29" s="52" t="s">
        <v>257</v>
      </c>
      <c r="G29" s="21" t="str">
        <f>ePool17[[#This Row],[eClass]]&amp;"_"&amp;ePool17[[#This Row],[HeroId]]</f>
        <v>4T_r2_Fire_Specter_e1</v>
      </c>
      <c r="H29" s="21" t="s">
        <v>489</v>
      </c>
      <c r="I29" s="122" t="s">
        <v>441</v>
      </c>
      <c r="J29" s="122">
        <f t="shared" si="1"/>
        <v>2</v>
      </c>
      <c r="K29" s="21">
        <f t="shared" si="2"/>
        <v>2</v>
      </c>
      <c r="L29" s="21">
        <v>1</v>
      </c>
      <c r="M29" s="21"/>
    </row>
    <row r="30" spans="1:31" ht="16">
      <c r="A30" s="52">
        <v>2</v>
      </c>
      <c r="B30" s="52">
        <v>3</v>
      </c>
      <c r="C30" s="52">
        <v>4</v>
      </c>
      <c r="D30" s="118">
        <v>4</v>
      </c>
      <c r="E30" s="156" t="s">
        <v>246</v>
      </c>
      <c r="F30" s="52" t="s">
        <v>257</v>
      </c>
      <c r="G30" s="21" t="str">
        <f>ePool17[[#This Row],[eClass]]&amp;"_"&amp;ePool17[[#This Row],[HeroId]]</f>
        <v>4T_r2_Light_Specter_e1</v>
      </c>
      <c r="H30" s="21" t="s">
        <v>786</v>
      </c>
      <c r="I30" s="122" t="s">
        <v>441</v>
      </c>
      <c r="J30" s="122">
        <f t="shared" si="1"/>
        <v>2</v>
      </c>
      <c r="K30" s="21">
        <f t="shared" si="2"/>
        <v>2</v>
      </c>
      <c r="L30" s="21">
        <v>1</v>
      </c>
      <c r="M30" s="21"/>
    </row>
    <row r="31" spans="1:31" ht="16">
      <c r="A31" s="52">
        <v>2</v>
      </c>
      <c r="B31" s="52">
        <v>3</v>
      </c>
      <c r="C31" s="52">
        <v>4</v>
      </c>
      <c r="D31" s="117">
        <v>3</v>
      </c>
      <c r="E31" s="156" t="s">
        <v>247</v>
      </c>
      <c r="F31" s="52" t="s">
        <v>257</v>
      </c>
      <c r="G31" s="21" t="str">
        <f>ePool17[[#This Row],[eClass]]&amp;"_"&amp;ePool17[[#This Row],[HeroId]]</f>
        <v>4T_r2_Water_Specter_e1</v>
      </c>
      <c r="H31" s="21" t="s">
        <v>788</v>
      </c>
      <c r="I31" s="122" t="s">
        <v>441</v>
      </c>
      <c r="J31" s="122">
        <f t="shared" si="1"/>
        <v>2</v>
      </c>
      <c r="K31" s="21">
        <f t="shared" si="2"/>
        <v>2</v>
      </c>
      <c r="L31" s="21">
        <v>1</v>
      </c>
      <c r="M31" s="21"/>
    </row>
    <row r="32" spans="1:31" ht="16">
      <c r="A32" s="52">
        <v>3</v>
      </c>
      <c r="B32" s="52">
        <v>5</v>
      </c>
      <c r="C32" s="52">
        <v>6</v>
      </c>
      <c r="D32" s="117">
        <v>5</v>
      </c>
      <c r="E32" s="156" t="s">
        <v>243</v>
      </c>
      <c r="F32" s="52" t="s">
        <v>259</v>
      </c>
      <c r="G32" s="21" t="str">
        <f>ePool17[[#This Row],[eClass]]&amp;"_"&amp;ePool17[[#This Row],[HeroId]]</f>
        <v>2T_r1_Dark_Blade_e2</v>
      </c>
      <c r="H32" s="21" t="s">
        <v>209</v>
      </c>
      <c r="I32" s="114" t="s">
        <v>424</v>
      </c>
      <c r="J32" s="122">
        <f t="shared" si="1"/>
        <v>1</v>
      </c>
      <c r="K32" s="21">
        <f t="shared" si="2"/>
        <v>1</v>
      </c>
      <c r="L32" s="21">
        <v>1</v>
      </c>
      <c r="M32" s="21"/>
    </row>
    <row r="33" spans="1:21" ht="16">
      <c r="A33" s="52">
        <v>3</v>
      </c>
      <c r="B33" s="52">
        <v>5</v>
      </c>
      <c r="C33" s="52">
        <v>6</v>
      </c>
      <c r="D33" s="117">
        <v>2</v>
      </c>
      <c r="E33" s="156" t="s">
        <v>244</v>
      </c>
      <c r="F33" s="52" t="s">
        <v>259</v>
      </c>
      <c r="G33" s="21" t="str">
        <f>ePool17[[#This Row],[eClass]]&amp;"_"&amp;ePool17[[#This Row],[HeroId]]</f>
        <v>2T_r1_Earth_HorseArcher_e2</v>
      </c>
      <c r="H33" s="21" t="s">
        <v>751</v>
      </c>
      <c r="I33" s="114" t="s">
        <v>424</v>
      </c>
      <c r="J33" s="122">
        <f t="shared" si="1"/>
        <v>1</v>
      </c>
      <c r="K33" s="21">
        <f t="shared" si="2"/>
        <v>1</v>
      </c>
      <c r="L33" s="21">
        <v>1</v>
      </c>
      <c r="M33" s="21"/>
    </row>
    <row r="34" spans="1:21" ht="16">
      <c r="A34" s="52">
        <v>3</v>
      </c>
      <c r="B34" s="52">
        <v>5</v>
      </c>
      <c r="C34" s="52">
        <v>6</v>
      </c>
      <c r="D34" s="117">
        <v>1</v>
      </c>
      <c r="E34" s="156" t="s">
        <v>245</v>
      </c>
      <c r="F34" s="52" t="s">
        <v>259</v>
      </c>
      <c r="G34" s="21" t="str">
        <f>ePool17[[#This Row],[eClass]]&amp;"_"&amp;ePool17[[#This Row],[HeroId]]</f>
        <v>2T_r1_Fire_Knight_e2</v>
      </c>
      <c r="H34" s="21" t="s">
        <v>755</v>
      </c>
      <c r="I34" s="114" t="s">
        <v>424</v>
      </c>
      <c r="J34" s="122">
        <f t="shared" si="1"/>
        <v>1</v>
      </c>
      <c r="K34" s="21">
        <f t="shared" si="2"/>
        <v>1</v>
      </c>
      <c r="L34" s="21">
        <v>1</v>
      </c>
      <c r="M34" s="21"/>
    </row>
    <row r="35" spans="1:21" ht="16">
      <c r="A35" s="52">
        <v>3</v>
      </c>
      <c r="B35" s="52">
        <v>5</v>
      </c>
      <c r="C35" s="52">
        <v>6</v>
      </c>
      <c r="D35" s="118">
        <v>4</v>
      </c>
      <c r="E35" s="156" t="s">
        <v>246</v>
      </c>
      <c r="F35" s="52" t="s">
        <v>259</v>
      </c>
      <c r="G35" s="21" t="str">
        <f>ePool17[[#This Row],[eClass]]&amp;"_"&amp;ePool17[[#This Row],[HeroId]]</f>
        <v>2T_r1_Light_Valkyrie_e2</v>
      </c>
      <c r="H35" s="21" t="s">
        <v>118</v>
      </c>
      <c r="I35" s="114" t="s">
        <v>424</v>
      </c>
      <c r="J35" s="122">
        <f t="shared" si="1"/>
        <v>1</v>
      </c>
      <c r="K35" s="21">
        <f t="shared" si="2"/>
        <v>1</v>
      </c>
      <c r="L35" s="21">
        <v>1</v>
      </c>
      <c r="M35" s="21"/>
    </row>
    <row r="36" spans="1:21" ht="16">
      <c r="A36" s="52">
        <v>3</v>
      </c>
      <c r="B36" s="52">
        <v>5</v>
      </c>
      <c r="C36" s="52">
        <v>6</v>
      </c>
      <c r="D36" s="117">
        <v>3</v>
      </c>
      <c r="E36" s="156" t="s">
        <v>247</v>
      </c>
      <c r="F36" s="52" t="s">
        <v>259</v>
      </c>
      <c r="G36" s="21" t="str">
        <f>ePool17[[#This Row],[eClass]]&amp;"_"&amp;ePool17[[#This Row],[HeroId]]</f>
        <v>2T_r1_Water_Reaver_e2</v>
      </c>
      <c r="H36" s="21" t="s">
        <v>761</v>
      </c>
      <c r="I36" s="114" t="s">
        <v>424</v>
      </c>
      <c r="J36" s="122">
        <f t="shared" si="1"/>
        <v>1</v>
      </c>
      <c r="K36" s="21">
        <f t="shared" si="2"/>
        <v>1</v>
      </c>
      <c r="L36" s="21">
        <v>1</v>
      </c>
      <c r="M36" s="21"/>
    </row>
    <row r="37" spans="1:21" ht="16">
      <c r="A37" s="52">
        <v>3</v>
      </c>
      <c r="B37" s="52">
        <v>5</v>
      </c>
      <c r="C37" s="52">
        <v>6</v>
      </c>
      <c r="D37" s="117">
        <v>5</v>
      </c>
      <c r="E37" s="156" t="s">
        <v>243</v>
      </c>
      <c r="F37" s="52" t="s">
        <v>260</v>
      </c>
      <c r="G37" s="21" t="str">
        <f>ePool17[[#This Row],[eClass]]&amp;"_"&amp;ePool17[[#This Row],[HeroId]]</f>
        <v>3T_r2_Dark_Maiden_e2</v>
      </c>
      <c r="H37" s="21" t="s">
        <v>791</v>
      </c>
      <c r="I37" s="157" t="s">
        <v>492</v>
      </c>
      <c r="J37" s="122">
        <f t="shared" si="1"/>
        <v>2</v>
      </c>
      <c r="K37" s="21">
        <f t="shared" si="2"/>
        <v>2</v>
      </c>
      <c r="L37" s="21">
        <v>1</v>
      </c>
      <c r="M37" s="21"/>
      <c r="O37" t="s">
        <v>673</v>
      </c>
    </row>
    <row r="38" spans="1:21" ht="16">
      <c r="A38" s="52">
        <v>3</v>
      </c>
      <c r="B38" s="52">
        <v>5</v>
      </c>
      <c r="C38" s="52">
        <v>6</v>
      </c>
      <c r="D38" s="117">
        <v>2</v>
      </c>
      <c r="E38" s="156" t="s">
        <v>244</v>
      </c>
      <c r="F38" s="52" t="s">
        <v>260</v>
      </c>
      <c r="G38" s="21" t="str">
        <f>ePool17[[#This Row],[eClass]]&amp;"_"&amp;ePool17[[#This Row],[HeroId]]</f>
        <v>3T_r2_Earth_Songstress_e2</v>
      </c>
      <c r="H38" s="21" t="s">
        <v>793</v>
      </c>
      <c r="I38" s="157" t="s">
        <v>492</v>
      </c>
      <c r="J38" s="122">
        <f t="shared" si="1"/>
        <v>2</v>
      </c>
      <c r="K38" s="21">
        <f t="shared" si="2"/>
        <v>2</v>
      </c>
      <c r="L38" s="21">
        <v>1</v>
      </c>
      <c r="M38" s="21"/>
      <c r="P38" s="81"/>
      <c r="Q38" s="81"/>
    </row>
    <row r="39" spans="1:21" ht="16">
      <c r="A39" s="52">
        <v>3</v>
      </c>
      <c r="B39" s="52">
        <v>5</v>
      </c>
      <c r="C39" s="52">
        <v>6</v>
      </c>
      <c r="D39" s="117">
        <v>1</v>
      </c>
      <c r="E39" s="156" t="s">
        <v>245</v>
      </c>
      <c r="F39" s="52" t="s">
        <v>260</v>
      </c>
      <c r="G39" s="21" t="str">
        <f>ePool17[[#This Row],[eClass]]&amp;"_"&amp;ePool17[[#This Row],[HeroId]]</f>
        <v>3T_r2_Fire_EmberMage_e2</v>
      </c>
      <c r="H39" s="21" t="s">
        <v>795</v>
      </c>
      <c r="I39" s="157" t="s">
        <v>492</v>
      </c>
      <c r="J39" s="122">
        <f t="shared" si="1"/>
        <v>2</v>
      </c>
      <c r="K39" s="21">
        <f t="shared" si="2"/>
        <v>2</v>
      </c>
      <c r="L39" s="21">
        <v>1</v>
      </c>
      <c r="M39" s="21"/>
    </row>
    <row r="40" spans="1:21" ht="16">
      <c r="A40" s="52">
        <v>3</v>
      </c>
      <c r="B40" s="52">
        <v>5</v>
      </c>
      <c r="C40" s="52">
        <v>6</v>
      </c>
      <c r="D40" s="118">
        <v>4</v>
      </c>
      <c r="E40" s="156" t="s">
        <v>246</v>
      </c>
      <c r="F40" s="52" t="s">
        <v>260</v>
      </c>
      <c r="G40" s="21" t="str">
        <f>ePool17[[#This Row],[eClass]]&amp;"_"&amp;ePool17[[#This Row],[HeroId]]</f>
        <v>3T_r2_Light_Zealot_e2</v>
      </c>
      <c r="H40" s="21" t="s">
        <v>670</v>
      </c>
      <c r="I40" s="157" t="s">
        <v>492</v>
      </c>
      <c r="J40" s="122">
        <f t="shared" si="1"/>
        <v>2</v>
      </c>
      <c r="K40" s="21">
        <f t="shared" si="2"/>
        <v>2</v>
      </c>
      <c r="L40" s="21">
        <v>1</v>
      </c>
      <c r="M40" s="21"/>
    </row>
    <row r="41" spans="1:21" ht="16">
      <c r="A41" s="52">
        <v>3</v>
      </c>
      <c r="B41" s="52">
        <v>5</v>
      </c>
      <c r="C41" s="52">
        <v>6</v>
      </c>
      <c r="D41" s="117">
        <v>3</v>
      </c>
      <c r="E41" s="156" t="s">
        <v>247</v>
      </c>
      <c r="F41" s="52" t="s">
        <v>260</v>
      </c>
      <c r="G41" s="21" t="str">
        <f>ePool17[[#This Row],[eClass]]&amp;"_"&amp;ePool17[[#This Row],[HeroId]]</f>
        <v>3T_r2_Water_Wizard_e2</v>
      </c>
      <c r="H41" s="21" t="s">
        <v>798</v>
      </c>
      <c r="I41" s="157" t="s">
        <v>492</v>
      </c>
      <c r="J41" s="122">
        <f t="shared" si="1"/>
        <v>2</v>
      </c>
      <c r="K41" s="21">
        <f t="shared" si="2"/>
        <v>2</v>
      </c>
      <c r="L41" s="21">
        <v>1</v>
      </c>
      <c r="M41" s="21"/>
    </row>
    <row r="42" spans="1:21" ht="16">
      <c r="A42" s="52">
        <v>3</v>
      </c>
      <c r="B42" s="52">
        <v>5</v>
      </c>
      <c r="C42" s="52">
        <v>6</v>
      </c>
      <c r="D42" s="117">
        <v>5</v>
      </c>
      <c r="E42" s="156" t="s">
        <v>243</v>
      </c>
      <c r="F42" s="52" t="s">
        <v>257</v>
      </c>
      <c r="G42" s="21" t="str">
        <f>ePool17[[#This Row],[eClass]]&amp;"_"&amp;ePool17[[#This Row],[HeroId]]</f>
        <v>4T_r1_Dark_SoulGuardian_e2</v>
      </c>
      <c r="H42" s="21" t="s">
        <v>712</v>
      </c>
      <c r="I42" s="114" t="s">
        <v>427</v>
      </c>
      <c r="J42" s="122">
        <f t="shared" si="1"/>
        <v>1</v>
      </c>
      <c r="K42" s="21">
        <f t="shared" si="2"/>
        <v>1</v>
      </c>
      <c r="L42" s="21">
        <v>1</v>
      </c>
      <c r="M42" s="21"/>
    </row>
    <row r="43" spans="1:21" ht="16">
      <c r="A43" s="52">
        <v>3</v>
      </c>
      <c r="B43" s="52">
        <v>5</v>
      </c>
      <c r="C43" s="52">
        <v>6</v>
      </c>
      <c r="D43" s="117">
        <v>2</v>
      </c>
      <c r="E43" s="156" t="s">
        <v>244</v>
      </c>
      <c r="F43" s="52" t="s">
        <v>257</v>
      </c>
      <c r="G43" s="21" t="str">
        <f>ePool17[[#This Row],[eClass]]&amp;"_"&amp;ePool17[[#This Row],[HeroId]]</f>
        <v>4T_r1_Earth_Enchantress_e2</v>
      </c>
      <c r="H43" s="21" t="s">
        <v>715</v>
      </c>
      <c r="I43" s="114" t="s">
        <v>427</v>
      </c>
      <c r="J43" s="122">
        <f t="shared" si="1"/>
        <v>1</v>
      </c>
      <c r="K43" s="21">
        <f t="shared" si="2"/>
        <v>1</v>
      </c>
      <c r="L43" s="21">
        <v>1</v>
      </c>
      <c r="M43" s="21"/>
    </row>
    <row r="44" spans="1:21" ht="16">
      <c r="A44" s="52">
        <v>3</v>
      </c>
      <c r="B44" s="52">
        <v>5</v>
      </c>
      <c r="C44" s="52">
        <v>6</v>
      </c>
      <c r="D44" s="117">
        <v>1</v>
      </c>
      <c r="E44" s="156" t="s">
        <v>245</v>
      </c>
      <c r="F44" s="52" t="s">
        <v>257</v>
      </c>
      <c r="G44" s="21" t="str">
        <f>ePool17[[#This Row],[eClass]]&amp;"_"&amp;ePool17[[#This Row],[HeroId]]</f>
        <v>4T_r1_Fire_Sorceress_e2</v>
      </c>
      <c r="H44" s="21" t="s">
        <v>719</v>
      </c>
      <c r="I44" s="114" t="s">
        <v>427</v>
      </c>
      <c r="J44" s="122">
        <f t="shared" si="1"/>
        <v>1</v>
      </c>
      <c r="K44" s="21">
        <f t="shared" si="2"/>
        <v>1</v>
      </c>
      <c r="L44" s="21">
        <v>1</v>
      </c>
      <c r="M44" s="21"/>
    </row>
    <row r="45" spans="1:21" ht="16">
      <c r="A45" s="52">
        <v>3</v>
      </c>
      <c r="B45" s="52">
        <v>5</v>
      </c>
      <c r="C45" s="52">
        <v>6</v>
      </c>
      <c r="D45" s="118">
        <v>4</v>
      </c>
      <c r="E45" s="156" t="s">
        <v>246</v>
      </c>
      <c r="F45" s="52" t="s">
        <v>257</v>
      </c>
      <c r="G45" s="21" t="str">
        <f>ePool17[[#This Row],[eClass]]&amp;"_"&amp;ePool17[[#This Row],[HeroId]]</f>
        <v>4T_r1_Light_Telepath_e2</v>
      </c>
      <c r="H45" s="21" t="s">
        <v>723</v>
      </c>
      <c r="I45" s="114" t="s">
        <v>427</v>
      </c>
      <c r="J45" s="122">
        <f t="shared" si="1"/>
        <v>1</v>
      </c>
      <c r="K45" s="21">
        <f t="shared" si="2"/>
        <v>1</v>
      </c>
      <c r="L45" s="21">
        <v>1</v>
      </c>
      <c r="M45" s="21"/>
    </row>
    <row r="46" spans="1:21" ht="16">
      <c r="A46" s="52">
        <v>3</v>
      </c>
      <c r="B46" s="52">
        <v>5</v>
      </c>
      <c r="C46" s="52">
        <v>6</v>
      </c>
      <c r="D46" s="117">
        <v>3</v>
      </c>
      <c r="E46" s="156" t="s">
        <v>247</v>
      </c>
      <c r="F46" s="52" t="s">
        <v>257</v>
      </c>
      <c r="G46" s="21" t="str">
        <f>ePool17[[#This Row],[eClass]]&amp;"_"&amp;ePool17[[#This Row],[HeroId]]</f>
        <v>4T_r1_Water_Mage_e2</v>
      </c>
      <c r="H46" s="21" t="s">
        <v>725</v>
      </c>
      <c r="I46" s="114" t="s">
        <v>427</v>
      </c>
      <c r="J46" s="122">
        <f t="shared" si="1"/>
        <v>1</v>
      </c>
      <c r="K46" s="21">
        <f t="shared" si="2"/>
        <v>1</v>
      </c>
      <c r="L46" s="21">
        <v>1</v>
      </c>
      <c r="M46" s="21"/>
    </row>
    <row r="47" spans="1:21">
      <c r="M47" s="21"/>
    </row>
    <row r="48" spans="1:21">
      <c r="M48" s="21"/>
      <c r="P48">
        <v>1</v>
      </c>
      <c r="Q48">
        <v>2</v>
      </c>
      <c r="R48">
        <v>3</v>
      </c>
      <c r="S48">
        <v>4</v>
      </c>
      <c r="T48">
        <v>5</v>
      </c>
      <c r="U48">
        <v>6</v>
      </c>
    </row>
    <row r="49" spans="13:21">
      <c r="M49" s="21"/>
      <c r="P49" t="s">
        <v>424</v>
      </c>
      <c r="Q49" t="s">
        <v>428</v>
      </c>
      <c r="R49" t="s">
        <v>424</v>
      </c>
      <c r="S49" t="s">
        <v>428</v>
      </c>
      <c r="T49" t="s">
        <v>424</v>
      </c>
      <c r="U49" t="s">
        <v>424</v>
      </c>
    </row>
    <row r="50" spans="13:21">
      <c r="N50" s="11"/>
      <c r="P50" t="s">
        <v>425</v>
      </c>
      <c r="Q50" t="s">
        <v>426</v>
      </c>
      <c r="R50" t="s">
        <v>427</v>
      </c>
      <c r="S50" t="s">
        <v>425</v>
      </c>
      <c r="T50" t="s">
        <v>427</v>
      </c>
      <c r="U50" t="s">
        <v>425</v>
      </c>
    </row>
    <row r="51" spans="13:21">
      <c r="N51" s="11"/>
      <c r="P51" t="s">
        <v>427</v>
      </c>
      <c r="Q51" t="s">
        <v>441</v>
      </c>
      <c r="R51" t="s">
        <v>442</v>
      </c>
      <c r="S51" t="s">
        <v>426</v>
      </c>
      <c r="T51" t="s">
        <v>442</v>
      </c>
      <c r="U51" t="s">
        <v>426</v>
      </c>
    </row>
    <row r="52" spans="13:21">
      <c r="N52" s="11"/>
      <c r="R52" t="s">
        <v>492</v>
      </c>
      <c r="S52" t="s">
        <v>441</v>
      </c>
      <c r="T52" t="s">
        <v>492</v>
      </c>
      <c r="U52" t="s">
        <v>441</v>
      </c>
    </row>
    <row r="53" spans="13:21">
      <c r="N53" s="11"/>
    </row>
    <row r="54" spans="13:21">
      <c r="N54" s="11"/>
    </row>
    <row r="55" spans="13:21">
      <c r="N55" s="11"/>
    </row>
    <row r="80" spans="1:1">
      <c r="A80" s="13" t="s">
        <v>1291</v>
      </c>
    </row>
    <row r="81" spans="1:12">
      <c r="A81">
        <v>1</v>
      </c>
      <c r="B81">
        <v>1</v>
      </c>
      <c r="C81">
        <v>2</v>
      </c>
      <c r="D81">
        <v>5</v>
      </c>
      <c r="E81" t="s">
        <v>243</v>
      </c>
      <c r="F81" t="s">
        <v>259</v>
      </c>
      <c r="G81" t="s">
        <v>1262</v>
      </c>
      <c r="H81" t="s">
        <v>210</v>
      </c>
      <c r="I81" t="s">
        <v>424</v>
      </c>
      <c r="J81">
        <v>1</v>
      </c>
      <c r="K81">
        <v>1</v>
      </c>
      <c r="L81">
        <v>1</v>
      </c>
    </row>
    <row r="82" spans="1:12">
      <c r="A82">
        <v>1</v>
      </c>
      <c r="B82">
        <v>1</v>
      </c>
      <c r="C82">
        <v>2</v>
      </c>
      <c r="D82">
        <v>2</v>
      </c>
      <c r="E82" t="s">
        <v>244</v>
      </c>
      <c r="F82" t="s">
        <v>259</v>
      </c>
      <c r="G82" t="s">
        <v>1263</v>
      </c>
      <c r="H82" t="s">
        <v>422</v>
      </c>
      <c r="I82" t="s">
        <v>428</v>
      </c>
      <c r="J82">
        <v>1</v>
      </c>
      <c r="K82">
        <v>1</v>
      </c>
      <c r="L82">
        <v>1</v>
      </c>
    </row>
    <row r="83" spans="1:12">
      <c r="A83">
        <v>1</v>
      </c>
      <c r="B83">
        <v>1</v>
      </c>
      <c r="C83">
        <v>2</v>
      </c>
      <c r="D83">
        <v>1</v>
      </c>
      <c r="E83" t="s">
        <v>245</v>
      </c>
      <c r="F83" t="s">
        <v>259</v>
      </c>
      <c r="G83" t="s">
        <v>1264</v>
      </c>
      <c r="H83" t="s">
        <v>430</v>
      </c>
      <c r="I83" t="s">
        <v>424</v>
      </c>
      <c r="J83">
        <v>1</v>
      </c>
      <c r="K83">
        <v>1</v>
      </c>
      <c r="L83">
        <v>1</v>
      </c>
    </row>
    <row r="84" spans="1:12">
      <c r="A84">
        <v>1</v>
      </c>
      <c r="B84">
        <v>1</v>
      </c>
      <c r="C84">
        <v>2</v>
      </c>
      <c r="D84">
        <v>4</v>
      </c>
      <c r="E84" t="s">
        <v>246</v>
      </c>
      <c r="F84" t="s">
        <v>259</v>
      </c>
      <c r="G84" t="s">
        <v>1265</v>
      </c>
      <c r="H84" t="s">
        <v>434</v>
      </c>
      <c r="I84" t="s">
        <v>424</v>
      </c>
      <c r="J84">
        <v>1</v>
      </c>
      <c r="K84">
        <v>1</v>
      </c>
      <c r="L84">
        <v>1</v>
      </c>
    </row>
    <row r="85" spans="1:12">
      <c r="A85">
        <v>1</v>
      </c>
      <c r="B85">
        <v>1</v>
      </c>
      <c r="C85">
        <v>2</v>
      </c>
      <c r="D85">
        <v>3</v>
      </c>
      <c r="E85" t="s">
        <v>247</v>
      </c>
      <c r="F85" t="s">
        <v>259</v>
      </c>
      <c r="G85" t="s">
        <v>1266</v>
      </c>
      <c r="H85" t="s">
        <v>436</v>
      </c>
      <c r="I85" t="s">
        <v>424</v>
      </c>
      <c r="J85">
        <v>1</v>
      </c>
      <c r="K85">
        <v>1</v>
      </c>
      <c r="L85">
        <v>1</v>
      </c>
    </row>
    <row r="86" spans="1:12">
      <c r="A86">
        <v>1</v>
      </c>
      <c r="B86">
        <v>1</v>
      </c>
      <c r="C86">
        <v>2</v>
      </c>
      <c r="D86">
        <v>5</v>
      </c>
      <c r="E86" t="s">
        <v>243</v>
      </c>
      <c r="F86" t="s">
        <v>260</v>
      </c>
      <c r="G86" t="s">
        <v>672</v>
      </c>
      <c r="H86" t="s">
        <v>267</v>
      </c>
      <c r="I86" t="s">
        <v>425</v>
      </c>
      <c r="J86">
        <v>1</v>
      </c>
      <c r="K86">
        <v>1</v>
      </c>
      <c r="L86">
        <v>1</v>
      </c>
    </row>
    <row r="87" spans="1:12">
      <c r="A87">
        <v>1</v>
      </c>
      <c r="B87">
        <v>1</v>
      </c>
      <c r="C87">
        <v>2</v>
      </c>
      <c r="D87">
        <v>2</v>
      </c>
      <c r="E87" t="s">
        <v>244</v>
      </c>
      <c r="F87" t="s">
        <v>260</v>
      </c>
      <c r="G87" t="s">
        <v>475</v>
      </c>
      <c r="H87" t="s">
        <v>429</v>
      </c>
      <c r="I87" t="s">
        <v>425</v>
      </c>
      <c r="J87">
        <v>1</v>
      </c>
      <c r="K87">
        <v>1</v>
      </c>
      <c r="L87">
        <v>1</v>
      </c>
    </row>
    <row r="88" spans="1:12">
      <c r="A88">
        <v>1</v>
      </c>
      <c r="B88">
        <v>1</v>
      </c>
      <c r="C88">
        <v>2</v>
      </c>
      <c r="D88">
        <v>1</v>
      </c>
      <c r="E88" t="s">
        <v>245</v>
      </c>
      <c r="F88" t="s">
        <v>260</v>
      </c>
      <c r="G88" t="s">
        <v>478</v>
      </c>
      <c r="H88" t="s">
        <v>431</v>
      </c>
      <c r="I88" t="s">
        <v>425</v>
      </c>
      <c r="J88">
        <v>1</v>
      </c>
      <c r="K88">
        <v>1</v>
      </c>
      <c r="L88">
        <v>1</v>
      </c>
    </row>
    <row r="89" spans="1:12">
      <c r="A89">
        <v>1</v>
      </c>
      <c r="B89">
        <v>1</v>
      </c>
      <c r="C89">
        <v>2</v>
      </c>
      <c r="D89">
        <v>4</v>
      </c>
      <c r="E89" t="s">
        <v>246</v>
      </c>
      <c r="F89" t="s">
        <v>260</v>
      </c>
      <c r="G89" t="s">
        <v>479</v>
      </c>
      <c r="H89" t="s">
        <v>433</v>
      </c>
      <c r="I89" t="s">
        <v>425</v>
      </c>
      <c r="J89">
        <v>1</v>
      </c>
      <c r="K89">
        <v>1</v>
      </c>
      <c r="L89">
        <v>1</v>
      </c>
    </row>
    <row r="90" spans="1:12">
      <c r="A90">
        <v>1</v>
      </c>
      <c r="B90">
        <v>1</v>
      </c>
      <c r="C90">
        <v>2</v>
      </c>
      <c r="D90">
        <v>3</v>
      </c>
      <c r="E90" t="s">
        <v>247</v>
      </c>
      <c r="F90" t="s">
        <v>260</v>
      </c>
      <c r="G90" t="s">
        <v>477</v>
      </c>
      <c r="H90" t="s">
        <v>154</v>
      </c>
      <c r="I90" t="s">
        <v>428</v>
      </c>
      <c r="J90">
        <v>1</v>
      </c>
      <c r="K90">
        <v>1</v>
      </c>
      <c r="L90">
        <v>1</v>
      </c>
    </row>
    <row r="91" spans="1:12">
      <c r="A91">
        <v>1</v>
      </c>
      <c r="B91">
        <v>1</v>
      </c>
      <c r="C91">
        <v>2</v>
      </c>
      <c r="D91">
        <v>5</v>
      </c>
      <c r="E91" t="s">
        <v>243</v>
      </c>
      <c r="F91" t="s">
        <v>257</v>
      </c>
      <c r="G91" t="s">
        <v>495</v>
      </c>
      <c r="H91" t="s">
        <v>491</v>
      </c>
      <c r="I91" t="s">
        <v>427</v>
      </c>
      <c r="J91">
        <v>1</v>
      </c>
      <c r="K91">
        <v>1</v>
      </c>
      <c r="L91">
        <v>1</v>
      </c>
    </row>
    <row r="92" spans="1:12">
      <c r="A92">
        <v>1</v>
      </c>
      <c r="B92">
        <v>1</v>
      </c>
      <c r="C92">
        <v>2</v>
      </c>
      <c r="D92">
        <v>2</v>
      </c>
      <c r="E92" t="s">
        <v>244</v>
      </c>
      <c r="F92" t="s">
        <v>257</v>
      </c>
      <c r="G92" t="s">
        <v>476</v>
      </c>
      <c r="H92" t="s">
        <v>202</v>
      </c>
      <c r="I92" t="s">
        <v>427</v>
      </c>
      <c r="J92">
        <v>1</v>
      </c>
      <c r="K92">
        <v>1</v>
      </c>
      <c r="L92">
        <v>1</v>
      </c>
    </row>
    <row r="93" spans="1:12">
      <c r="A93">
        <v>1</v>
      </c>
      <c r="B93">
        <v>1</v>
      </c>
      <c r="C93">
        <v>2</v>
      </c>
      <c r="D93">
        <v>1</v>
      </c>
      <c r="E93" t="s">
        <v>245</v>
      </c>
      <c r="F93" t="s">
        <v>257</v>
      </c>
      <c r="G93" t="s">
        <v>675</v>
      </c>
      <c r="H93" t="s">
        <v>674</v>
      </c>
      <c r="I93" t="s">
        <v>671</v>
      </c>
      <c r="J93">
        <v>1</v>
      </c>
      <c r="K93">
        <v>1</v>
      </c>
      <c r="L93">
        <v>1</v>
      </c>
    </row>
    <row r="94" spans="1:12">
      <c r="A94">
        <v>1</v>
      </c>
      <c r="B94">
        <v>1</v>
      </c>
      <c r="C94">
        <v>2</v>
      </c>
      <c r="D94">
        <v>4</v>
      </c>
      <c r="E94" t="s">
        <v>246</v>
      </c>
      <c r="F94" t="s">
        <v>257</v>
      </c>
      <c r="G94" t="s">
        <v>676</v>
      </c>
      <c r="H94" t="s">
        <v>432</v>
      </c>
      <c r="I94" t="s">
        <v>428</v>
      </c>
      <c r="J94">
        <v>1</v>
      </c>
      <c r="K94">
        <v>1</v>
      </c>
      <c r="L94">
        <v>1</v>
      </c>
    </row>
    <row r="95" spans="1:12">
      <c r="A95">
        <v>1</v>
      </c>
      <c r="B95">
        <v>1</v>
      </c>
      <c r="C95">
        <v>2</v>
      </c>
      <c r="D95">
        <v>3</v>
      </c>
      <c r="E95" t="s">
        <v>247</v>
      </c>
      <c r="F95" t="s">
        <v>257</v>
      </c>
      <c r="G95" t="s">
        <v>677</v>
      </c>
      <c r="H95" t="s">
        <v>435</v>
      </c>
      <c r="I95" t="s">
        <v>427</v>
      </c>
      <c r="J95">
        <v>1</v>
      </c>
      <c r="K95">
        <v>1</v>
      </c>
      <c r="L95">
        <v>1</v>
      </c>
    </row>
    <row r="96" spans="1:12">
      <c r="A96">
        <v>2</v>
      </c>
      <c r="B96">
        <v>3</v>
      </c>
      <c r="C96">
        <v>4</v>
      </c>
      <c r="D96">
        <v>5</v>
      </c>
      <c r="E96" t="s">
        <v>243</v>
      </c>
      <c r="F96" t="s">
        <v>259</v>
      </c>
      <c r="G96" t="s">
        <v>1262</v>
      </c>
      <c r="H96" t="s">
        <v>210</v>
      </c>
      <c r="I96" t="s">
        <v>424</v>
      </c>
      <c r="J96">
        <v>1</v>
      </c>
      <c r="K96">
        <v>1</v>
      </c>
      <c r="L96">
        <v>1</v>
      </c>
    </row>
    <row r="97" spans="1:12">
      <c r="A97">
        <v>2</v>
      </c>
      <c r="B97">
        <v>3</v>
      </c>
      <c r="C97">
        <v>4</v>
      </c>
      <c r="D97">
        <v>2</v>
      </c>
      <c r="E97" t="s">
        <v>244</v>
      </c>
      <c r="F97" t="s">
        <v>259</v>
      </c>
      <c r="G97" t="s">
        <v>1263</v>
      </c>
      <c r="H97" t="s">
        <v>422</v>
      </c>
      <c r="I97" t="s">
        <v>428</v>
      </c>
      <c r="J97">
        <v>1</v>
      </c>
      <c r="K97">
        <v>1</v>
      </c>
      <c r="L97">
        <v>1</v>
      </c>
    </row>
    <row r="98" spans="1:12">
      <c r="A98">
        <v>2</v>
      </c>
      <c r="B98">
        <v>3</v>
      </c>
      <c r="C98">
        <v>4</v>
      </c>
      <c r="D98">
        <v>1</v>
      </c>
      <c r="E98" t="s">
        <v>245</v>
      </c>
      <c r="F98" t="s">
        <v>259</v>
      </c>
      <c r="G98" t="s">
        <v>1264</v>
      </c>
      <c r="H98" t="s">
        <v>430</v>
      </c>
      <c r="I98" t="s">
        <v>424</v>
      </c>
      <c r="J98">
        <v>1</v>
      </c>
      <c r="K98">
        <v>1</v>
      </c>
      <c r="L98">
        <v>1</v>
      </c>
    </row>
    <row r="99" spans="1:12">
      <c r="A99">
        <v>2</v>
      </c>
      <c r="B99">
        <v>3</v>
      </c>
      <c r="C99">
        <v>4</v>
      </c>
      <c r="D99">
        <v>4</v>
      </c>
      <c r="E99" t="s">
        <v>246</v>
      </c>
      <c r="F99" t="s">
        <v>259</v>
      </c>
      <c r="G99" t="s">
        <v>1265</v>
      </c>
      <c r="H99" t="s">
        <v>434</v>
      </c>
      <c r="I99" t="s">
        <v>424</v>
      </c>
      <c r="J99">
        <v>1</v>
      </c>
      <c r="K99">
        <v>1</v>
      </c>
      <c r="L99">
        <v>1</v>
      </c>
    </row>
    <row r="100" spans="1:12">
      <c r="A100">
        <v>2</v>
      </c>
      <c r="B100">
        <v>3</v>
      </c>
      <c r="C100">
        <v>4</v>
      </c>
      <c r="D100">
        <v>3</v>
      </c>
      <c r="E100" t="s">
        <v>247</v>
      </c>
      <c r="F100" t="s">
        <v>259</v>
      </c>
      <c r="G100" t="s">
        <v>1266</v>
      </c>
      <c r="H100" t="s">
        <v>436</v>
      </c>
      <c r="I100" t="s">
        <v>424</v>
      </c>
      <c r="J100">
        <v>1</v>
      </c>
      <c r="K100">
        <v>1</v>
      </c>
      <c r="L100">
        <v>1</v>
      </c>
    </row>
    <row r="101" spans="1:12">
      <c r="A101">
        <v>2</v>
      </c>
      <c r="B101">
        <v>3</v>
      </c>
      <c r="C101">
        <v>4</v>
      </c>
      <c r="D101">
        <v>5</v>
      </c>
      <c r="E101" t="s">
        <v>243</v>
      </c>
      <c r="F101" t="s">
        <v>260</v>
      </c>
      <c r="G101" t="s">
        <v>1267</v>
      </c>
      <c r="H101" t="s">
        <v>513</v>
      </c>
      <c r="I101" t="s">
        <v>492</v>
      </c>
      <c r="J101">
        <v>2</v>
      </c>
      <c r="K101">
        <v>2</v>
      </c>
      <c r="L101">
        <v>1</v>
      </c>
    </row>
    <row r="102" spans="1:12">
      <c r="A102">
        <v>2</v>
      </c>
      <c r="B102">
        <v>3</v>
      </c>
      <c r="C102">
        <v>4</v>
      </c>
      <c r="D102">
        <v>2</v>
      </c>
      <c r="E102" t="s">
        <v>244</v>
      </c>
      <c r="F102" t="s">
        <v>260</v>
      </c>
      <c r="G102" t="s">
        <v>1268</v>
      </c>
      <c r="H102" t="s">
        <v>510</v>
      </c>
      <c r="I102" t="s">
        <v>492</v>
      </c>
      <c r="J102">
        <v>2</v>
      </c>
      <c r="K102">
        <v>2</v>
      </c>
      <c r="L102">
        <v>1</v>
      </c>
    </row>
    <row r="103" spans="1:12">
      <c r="A103">
        <v>2</v>
      </c>
      <c r="B103">
        <v>3</v>
      </c>
      <c r="C103">
        <v>4</v>
      </c>
      <c r="D103">
        <v>1</v>
      </c>
      <c r="E103" t="s">
        <v>245</v>
      </c>
      <c r="F103" t="s">
        <v>260</v>
      </c>
      <c r="G103" t="s">
        <v>1269</v>
      </c>
      <c r="H103" t="s">
        <v>509</v>
      </c>
      <c r="I103" t="s">
        <v>492</v>
      </c>
      <c r="J103">
        <v>2</v>
      </c>
      <c r="K103">
        <v>2</v>
      </c>
      <c r="L103">
        <v>1</v>
      </c>
    </row>
    <row r="104" spans="1:12">
      <c r="A104">
        <v>2</v>
      </c>
      <c r="B104">
        <v>3</v>
      </c>
      <c r="C104">
        <v>4</v>
      </c>
      <c r="D104">
        <v>4</v>
      </c>
      <c r="E104" t="s">
        <v>246</v>
      </c>
      <c r="F104" t="s">
        <v>260</v>
      </c>
      <c r="G104" t="s">
        <v>1270</v>
      </c>
      <c r="H104" t="s">
        <v>512</v>
      </c>
      <c r="I104" t="s">
        <v>492</v>
      </c>
      <c r="J104">
        <v>2</v>
      </c>
      <c r="K104">
        <v>2</v>
      </c>
      <c r="L104">
        <v>1</v>
      </c>
    </row>
    <row r="105" spans="1:12">
      <c r="A105">
        <v>2</v>
      </c>
      <c r="B105">
        <v>3</v>
      </c>
      <c r="C105">
        <v>4</v>
      </c>
      <c r="D105">
        <v>3</v>
      </c>
      <c r="E105" t="s">
        <v>247</v>
      </c>
      <c r="F105" t="s">
        <v>260</v>
      </c>
      <c r="G105" t="s">
        <v>1271</v>
      </c>
      <c r="H105" t="s">
        <v>511</v>
      </c>
      <c r="I105" t="s">
        <v>492</v>
      </c>
      <c r="J105">
        <v>2</v>
      </c>
      <c r="K105">
        <v>2</v>
      </c>
      <c r="L105">
        <v>1</v>
      </c>
    </row>
    <row r="106" spans="1:12">
      <c r="A106">
        <v>2</v>
      </c>
      <c r="B106">
        <v>3</v>
      </c>
      <c r="C106">
        <v>4</v>
      </c>
      <c r="D106">
        <v>5</v>
      </c>
      <c r="E106" t="s">
        <v>243</v>
      </c>
      <c r="F106" t="s">
        <v>257</v>
      </c>
      <c r="G106" t="s">
        <v>1272</v>
      </c>
      <c r="H106" t="s">
        <v>517</v>
      </c>
      <c r="I106" t="s">
        <v>441</v>
      </c>
      <c r="J106">
        <v>2</v>
      </c>
      <c r="K106">
        <v>2</v>
      </c>
      <c r="L106">
        <v>1</v>
      </c>
    </row>
    <row r="107" spans="1:12">
      <c r="A107">
        <v>2</v>
      </c>
      <c r="B107">
        <v>3</v>
      </c>
      <c r="C107">
        <v>4</v>
      </c>
      <c r="D107">
        <v>2</v>
      </c>
      <c r="E107" t="s">
        <v>244</v>
      </c>
      <c r="F107" t="s">
        <v>257</v>
      </c>
      <c r="G107" t="s">
        <v>1273</v>
      </c>
      <c r="H107" t="s">
        <v>514</v>
      </c>
      <c r="I107" t="s">
        <v>441</v>
      </c>
      <c r="J107">
        <v>2</v>
      </c>
      <c r="K107">
        <v>2</v>
      </c>
      <c r="L107">
        <v>1</v>
      </c>
    </row>
    <row r="108" spans="1:12">
      <c r="A108">
        <v>2</v>
      </c>
      <c r="B108">
        <v>3</v>
      </c>
      <c r="C108">
        <v>4</v>
      </c>
      <c r="D108">
        <v>1</v>
      </c>
      <c r="E108" t="s">
        <v>245</v>
      </c>
      <c r="F108" t="s">
        <v>257</v>
      </c>
      <c r="G108" t="s">
        <v>1274</v>
      </c>
      <c r="H108" t="s">
        <v>489</v>
      </c>
      <c r="I108" t="s">
        <v>441</v>
      </c>
      <c r="J108">
        <v>2</v>
      </c>
      <c r="K108">
        <v>2</v>
      </c>
      <c r="L108">
        <v>1</v>
      </c>
    </row>
    <row r="109" spans="1:12">
      <c r="A109">
        <v>2</v>
      </c>
      <c r="B109">
        <v>3</v>
      </c>
      <c r="C109">
        <v>4</v>
      </c>
      <c r="D109">
        <v>4</v>
      </c>
      <c r="E109" t="s">
        <v>246</v>
      </c>
      <c r="F109" t="s">
        <v>257</v>
      </c>
      <c r="G109" t="s">
        <v>1275</v>
      </c>
      <c r="H109" t="s">
        <v>516</v>
      </c>
      <c r="I109" t="s">
        <v>442</v>
      </c>
      <c r="J109">
        <v>2</v>
      </c>
      <c r="K109">
        <v>2</v>
      </c>
      <c r="L109">
        <v>1</v>
      </c>
    </row>
    <row r="110" spans="1:12">
      <c r="A110">
        <v>2</v>
      </c>
      <c r="B110">
        <v>3</v>
      </c>
      <c r="C110">
        <v>4</v>
      </c>
      <c r="D110">
        <v>3</v>
      </c>
      <c r="E110" t="s">
        <v>247</v>
      </c>
      <c r="F110" t="s">
        <v>257</v>
      </c>
      <c r="G110" t="s">
        <v>1276</v>
      </c>
      <c r="H110" t="s">
        <v>515</v>
      </c>
      <c r="I110" t="s">
        <v>442</v>
      </c>
      <c r="J110">
        <v>2</v>
      </c>
      <c r="K110">
        <v>2</v>
      </c>
      <c r="L110">
        <v>1</v>
      </c>
    </row>
    <row r="111" spans="1:12">
      <c r="A111">
        <v>3</v>
      </c>
      <c r="B111">
        <v>5</v>
      </c>
      <c r="C111">
        <v>6</v>
      </c>
      <c r="D111">
        <v>5</v>
      </c>
      <c r="E111" t="s">
        <v>243</v>
      </c>
      <c r="F111" t="s">
        <v>259</v>
      </c>
      <c r="G111" t="s">
        <v>1277</v>
      </c>
      <c r="H111" t="s">
        <v>209</v>
      </c>
      <c r="I111" t="s">
        <v>424</v>
      </c>
      <c r="J111">
        <v>1</v>
      </c>
      <c r="K111">
        <v>1</v>
      </c>
      <c r="L111">
        <v>1</v>
      </c>
    </row>
    <row r="112" spans="1:12">
      <c r="A112">
        <v>3</v>
      </c>
      <c r="B112">
        <v>5</v>
      </c>
      <c r="C112">
        <v>6</v>
      </c>
      <c r="D112">
        <v>2</v>
      </c>
      <c r="E112" t="s">
        <v>244</v>
      </c>
      <c r="F112" t="s">
        <v>259</v>
      </c>
      <c r="G112" t="s">
        <v>1278</v>
      </c>
      <c r="H112" t="s">
        <v>701</v>
      </c>
      <c r="I112" t="s">
        <v>428</v>
      </c>
      <c r="J112">
        <v>1</v>
      </c>
      <c r="K112">
        <v>1</v>
      </c>
      <c r="L112">
        <v>1</v>
      </c>
    </row>
    <row r="113" spans="1:12">
      <c r="A113">
        <v>3</v>
      </c>
      <c r="B113">
        <v>5</v>
      </c>
      <c r="C113">
        <v>6</v>
      </c>
      <c r="D113">
        <v>1</v>
      </c>
      <c r="E113" t="s">
        <v>245</v>
      </c>
      <c r="F113" t="s">
        <v>259</v>
      </c>
      <c r="G113" t="s">
        <v>1279</v>
      </c>
      <c r="H113" t="s">
        <v>755</v>
      </c>
      <c r="I113" t="s">
        <v>424</v>
      </c>
      <c r="J113">
        <v>1</v>
      </c>
      <c r="K113">
        <v>1</v>
      </c>
      <c r="L113">
        <v>1</v>
      </c>
    </row>
    <row r="114" spans="1:12">
      <c r="A114">
        <v>3</v>
      </c>
      <c r="B114">
        <v>5</v>
      </c>
      <c r="C114">
        <v>6</v>
      </c>
      <c r="D114">
        <v>4</v>
      </c>
      <c r="E114" t="s">
        <v>246</v>
      </c>
      <c r="F114" t="s">
        <v>259</v>
      </c>
      <c r="G114" t="s">
        <v>1280</v>
      </c>
      <c r="H114" t="s">
        <v>118</v>
      </c>
      <c r="I114" t="s">
        <v>424</v>
      </c>
      <c r="J114">
        <v>1</v>
      </c>
      <c r="K114">
        <v>1</v>
      </c>
      <c r="L114">
        <v>1</v>
      </c>
    </row>
    <row r="115" spans="1:12">
      <c r="A115">
        <v>3</v>
      </c>
      <c r="B115">
        <v>5</v>
      </c>
      <c r="C115">
        <v>6</v>
      </c>
      <c r="D115">
        <v>3</v>
      </c>
      <c r="E115" t="s">
        <v>247</v>
      </c>
      <c r="F115" t="s">
        <v>259</v>
      </c>
      <c r="G115" t="s">
        <v>1281</v>
      </c>
      <c r="H115" t="s">
        <v>761</v>
      </c>
      <c r="I115" t="s">
        <v>424</v>
      </c>
      <c r="J115">
        <v>1</v>
      </c>
      <c r="K115">
        <v>1</v>
      </c>
      <c r="L115">
        <v>1</v>
      </c>
    </row>
    <row r="116" spans="1:12">
      <c r="A116">
        <v>3</v>
      </c>
      <c r="B116">
        <v>5</v>
      </c>
      <c r="C116">
        <v>6</v>
      </c>
      <c r="D116">
        <v>5</v>
      </c>
      <c r="E116" t="s">
        <v>243</v>
      </c>
      <c r="F116" t="s">
        <v>260</v>
      </c>
      <c r="G116" t="s">
        <v>1282</v>
      </c>
      <c r="H116" t="s">
        <v>791</v>
      </c>
      <c r="I116" t="s">
        <v>492</v>
      </c>
      <c r="J116">
        <v>2</v>
      </c>
      <c r="K116">
        <v>2</v>
      </c>
      <c r="L116">
        <v>1</v>
      </c>
    </row>
    <row r="117" spans="1:12">
      <c r="A117">
        <v>3</v>
      </c>
      <c r="B117">
        <v>5</v>
      </c>
      <c r="C117">
        <v>6</v>
      </c>
      <c r="D117">
        <v>2</v>
      </c>
      <c r="E117" t="s">
        <v>244</v>
      </c>
      <c r="F117" t="s">
        <v>260</v>
      </c>
      <c r="G117" t="s">
        <v>1283</v>
      </c>
      <c r="H117" t="s">
        <v>793</v>
      </c>
      <c r="I117" t="s">
        <v>492</v>
      </c>
      <c r="J117">
        <v>2</v>
      </c>
      <c r="K117">
        <v>2</v>
      </c>
      <c r="L117">
        <v>1</v>
      </c>
    </row>
    <row r="118" spans="1:12">
      <c r="A118">
        <v>3</v>
      </c>
      <c r="B118">
        <v>5</v>
      </c>
      <c r="C118">
        <v>6</v>
      </c>
      <c r="D118">
        <v>1</v>
      </c>
      <c r="E118" t="s">
        <v>245</v>
      </c>
      <c r="F118" t="s">
        <v>260</v>
      </c>
      <c r="G118" t="s">
        <v>1284</v>
      </c>
      <c r="H118" t="s">
        <v>795</v>
      </c>
      <c r="I118" t="s">
        <v>492</v>
      </c>
      <c r="J118">
        <v>2</v>
      </c>
      <c r="K118">
        <v>2</v>
      </c>
      <c r="L118">
        <v>1</v>
      </c>
    </row>
    <row r="119" spans="1:12">
      <c r="A119">
        <v>3</v>
      </c>
      <c r="B119">
        <v>5</v>
      </c>
      <c r="C119">
        <v>6</v>
      </c>
      <c r="D119">
        <v>4</v>
      </c>
      <c r="E119" t="s">
        <v>246</v>
      </c>
      <c r="F119" t="s">
        <v>260</v>
      </c>
      <c r="G119" t="s">
        <v>1285</v>
      </c>
      <c r="H119" t="s">
        <v>670</v>
      </c>
      <c r="I119" t="s">
        <v>492</v>
      </c>
      <c r="J119">
        <v>2</v>
      </c>
      <c r="K119">
        <v>2</v>
      </c>
      <c r="L119">
        <v>1</v>
      </c>
    </row>
    <row r="120" spans="1:12">
      <c r="A120">
        <v>3</v>
      </c>
      <c r="B120">
        <v>5</v>
      </c>
      <c r="C120">
        <v>6</v>
      </c>
      <c r="D120">
        <v>3</v>
      </c>
      <c r="E120" t="s">
        <v>247</v>
      </c>
      <c r="F120" t="s">
        <v>260</v>
      </c>
      <c r="G120" t="s">
        <v>1286</v>
      </c>
      <c r="H120" t="s">
        <v>798</v>
      </c>
      <c r="I120" t="s">
        <v>492</v>
      </c>
      <c r="J120">
        <v>2</v>
      </c>
      <c r="K120">
        <v>2</v>
      </c>
      <c r="L120">
        <v>1</v>
      </c>
    </row>
    <row r="121" spans="1:12">
      <c r="A121">
        <v>3</v>
      </c>
      <c r="B121">
        <v>5</v>
      </c>
      <c r="C121">
        <v>6</v>
      </c>
      <c r="D121">
        <v>5</v>
      </c>
      <c r="E121" t="s">
        <v>243</v>
      </c>
      <c r="F121" t="s">
        <v>257</v>
      </c>
      <c r="G121" t="s">
        <v>1287</v>
      </c>
      <c r="H121" t="s">
        <v>712</v>
      </c>
      <c r="I121" t="s">
        <v>427</v>
      </c>
      <c r="J121">
        <v>1</v>
      </c>
      <c r="K121">
        <v>1</v>
      </c>
      <c r="L121">
        <v>1</v>
      </c>
    </row>
    <row r="122" spans="1:12">
      <c r="A122">
        <v>3</v>
      </c>
      <c r="B122">
        <v>5</v>
      </c>
      <c r="C122">
        <v>6</v>
      </c>
      <c r="D122">
        <v>2</v>
      </c>
      <c r="E122" t="s">
        <v>244</v>
      </c>
      <c r="F122" t="s">
        <v>257</v>
      </c>
      <c r="G122" t="s">
        <v>1288</v>
      </c>
      <c r="H122" t="s">
        <v>715</v>
      </c>
      <c r="I122" t="s">
        <v>427</v>
      </c>
      <c r="J122">
        <v>1</v>
      </c>
      <c r="K122">
        <v>1</v>
      </c>
      <c r="L122">
        <v>1</v>
      </c>
    </row>
    <row r="123" spans="1:12">
      <c r="A123">
        <v>3</v>
      </c>
      <c r="B123">
        <v>5</v>
      </c>
      <c r="C123">
        <v>6</v>
      </c>
      <c r="D123">
        <v>1</v>
      </c>
      <c r="E123" t="s">
        <v>245</v>
      </c>
      <c r="F123" t="s">
        <v>257</v>
      </c>
      <c r="G123" t="s">
        <v>675</v>
      </c>
      <c r="H123" t="s">
        <v>674</v>
      </c>
      <c r="I123" t="s">
        <v>671</v>
      </c>
      <c r="J123">
        <v>1</v>
      </c>
      <c r="K123">
        <v>1</v>
      </c>
      <c r="L123">
        <v>1</v>
      </c>
    </row>
    <row r="124" spans="1:12">
      <c r="A124">
        <v>3</v>
      </c>
      <c r="B124">
        <v>5</v>
      </c>
      <c r="C124">
        <v>6</v>
      </c>
      <c r="D124">
        <v>4</v>
      </c>
      <c r="E124" t="s">
        <v>246</v>
      </c>
      <c r="F124" t="s">
        <v>257</v>
      </c>
      <c r="G124" t="s">
        <v>1289</v>
      </c>
      <c r="H124" t="s">
        <v>707</v>
      </c>
      <c r="I124" t="s">
        <v>428</v>
      </c>
      <c r="J124">
        <v>1</v>
      </c>
      <c r="K124">
        <v>1</v>
      </c>
      <c r="L124">
        <v>1</v>
      </c>
    </row>
    <row r="125" spans="1:12">
      <c r="A125">
        <v>3</v>
      </c>
      <c r="B125">
        <v>5</v>
      </c>
      <c r="C125">
        <v>6</v>
      </c>
      <c r="D125">
        <v>3</v>
      </c>
      <c r="E125" t="s">
        <v>247</v>
      </c>
      <c r="F125" t="s">
        <v>257</v>
      </c>
      <c r="G125" t="s">
        <v>1290</v>
      </c>
      <c r="H125" t="s">
        <v>725</v>
      </c>
      <c r="I125" t="s">
        <v>427</v>
      </c>
      <c r="J125">
        <v>1</v>
      </c>
      <c r="K125">
        <v>1</v>
      </c>
      <c r="L125">
        <v>1</v>
      </c>
    </row>
  </sheetData>
  <conditionalFormatting sqref="P6 R6">
    <cfRule type="containsBlanks" dxfId="217" priority="13">
      <formula>LEN(TRIM(P6))=0</formula>
    </cfRule>
  </conditionalFormatting>
  <conditionalFormatting sqref="Q10">
    <cfRule type="containsBlanks" dxfId="216" priority="11">
      <formula>LEN(TRIM(Q10))=0</formula>
    </cfRule>
  </conditionalFormatting>
  <conditionalFormatting sqref="P10 S10:T10">
    <cfRule type="containsBlanks" dxfId="215" priority="12">
      <formula>LEN(TRIM(P10))=0</formula>
    </cfRule>
  </conditionalFormatting>
  <conditionalFormatting sqref="E2:E46">
    <cfRule type="containsText" dxfId="214" priority="6" operator="containsText" text="Light">
      <formula>NOT(ISERROR(SEARCH("Light",E2)))</formula>
    </cfRule>
    <cfRule type="containsText" dxfId="213" priority="7" operator="containsText" text="Dark">
      <formula>NOT(ISERROR(SEARCH("Dark",E2)))</formula>
    </cfRule>
    <cfRule type="containsText" dxfId="212" priority="8" operator="containsText" text="Fire">
      <formula>NOT(ISERROR(SEARCH("Fire",E2)))</formula>
    </cfRule>
    <cfRule type="containsText" dxfId="211" priority="9" operator="containsText" text="Water">
      <formula>NOT(ISERROR(SEARCH("Water",E2)))</formula>
    </cfRule>
    <cfRule type="containsText" dxfId="210" priority="10" operator="containsText" text="Earth">
      <formula>NOT(ISERROR(SEARCH("Earth",E2)))</formula>
    </cfRule>
  </conditionalFormatting>
  <conditionalFormatting sqref="P4:T4">
    <cfRule type="containsText" dxfId="209" priority="1" operator="containsText" text="Light">
      <formula>NOT(ISERROR(SEARCH("Light",P4)))</formula>
    </cfRule>
    <cfRule type="containsText" dxfId="208" priority="2" operator="containsText" text="Dark">
      <formula>NOT(ISERROR(SEARCH("Dark",P4)))</formula>
    </cfRule>
    <cfRule type="containsText" dxfId="207" priority="3" operator="containsText" text="Fire">
      <formula>NOT(ISERROR(SEARCH("Fire",P4)))</formula>
    </cfRule>
    <cfRule type="containsText" dxfId="206" priority="4" operator="containsText" text="Water">
      <formula>NOT(ISERROR(SEARCH("Water",P4)))</formula>
    </cfRule>
    <cfRule type="containsText" dxfId="205" priority="5" operator="containsText" text="Earth">
      <formula>NOT(ISERROR(SEARCH("Earth",P4)))</formula>
    </cfRule>
  </conditionalFormatting>
  <pageMargins left="0.75" right="0.75" top="1" bottom="1" header="0.5" footer="0.5"/>
  <pageSetup orientation="portrait" horizontalDpi="4294967292" verticalDpi="4294967292"/>
  <tableParts count="1"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78"/>
  <sheetViews>
    <sheetView workbookViewId="0">
      <pane xSplit="1" ySplit="1" topLeftCell="B67" activePane="bottomRight" state="frozen"/>
      <selection pane="topRight" activeCell="B1" sqref="B1"/>
      <selection pane="bottomLeft" activeCell="A2" sqref="A2"/>
      <selection pane="bottomRight" activeCell="A108" sqref="A108:XFD108"/>
    </sheetView>
  </sheetViews>
  <sheetFormatPr baseColWidth="10" defaultRowHeight="15" x14ac:dyDescent="0"/>
  <cols>
    <col min="1" max="1" width="17.7109375" style="1" bestFit="1" customWidth="1"/>
    <col min="2" max="2" width="10.85546875" style="12" bestFit="1" customWidth="1"/>
    <col min="3" max="3" width="9.42578125" style="12" bestFit="1" customWidth="1"/>
    <col min="4" max="4" width="7.42578125" style="12" bestFit="1" customWidth="1"/>
    <col min="5" max="5" width="7.42578125" style="12" customWidth="1"/>
    <col min="6" max="6" width="4.140625" style="32" customWidth="1"/>
    <col min="7" max="7" width="5.140625" bestFit="1" customWidth="1"/>
    <col min="8" max="9" width="6.7109375" bestFit="1" customWidth="1"/>
    <col min="10" max="10" width="7" bestFit="1" customWidth="1"/>
    <col min="11" max="11" width="10.5703125" style="52" customWidth="1"/>
    <col min="12" max="12" width="10.5703125" style="55" customWidth="1"/>
    <col min="13" max="13" width="11.5703125" customWidth="1"/>
    <col min="14" max="14" width="11.7109375" style="52" bestFit="1" customWidth="1"/>
    <col min="15" max="15" width="4.85546875" style="52" customWidth="1"/>
    <col min="16" max="17" width="5.140625" style="52" customWidth="1"/>
    <col min="18" max="18" width="4.85546875" style="52" bestFit="1" customWidth="1"/>
    <col min="19" max="19" width="5.140625" customWidth="1"/>
    <col min="20" max="20" width="8.28515625" bestFit="1" customWidth="1"/>
    <col min="21" max="21" width="9.42578125" bestFit="1" customWidth="1"/>
    <col min="22" max="22" width="9.140625" customWidth="1"/>
    <col min="23" max="23" width="5.140625" customWidth="1"/>
    <col min="24" max="24" width="5.140625" style="171" customWidth="1"/>
    <col min="25" max="26" width="5.140625" customWidth="1"/>
    <col min="27" max="27" width="5.140625" bestFit="1" customWidth="1"/>
    <col min="28" max="28" width="4.42578125" bestFit="1" customWidth="1"/>
  </cols>
  <sheetData>
    <row r="1" spans="1:32">
      <c r="A1" s="45" t="s">
        <v>31</v>
      </c>
      <c r="B1" s="63" t="s">
        <v>169</v>
      </c>
      <c r="C1" s="63" t="s">
        <v>170</v>
      </c>
      <c r="D1" s="63" t="s">
        <v>171</v>
      </c>
      <c r="E1" s="222" t="s">
        <v>438</v>
      </c>
      <c r="G1" s="82" t="s">
        <v>487</v>
      </c>
      <c r="H1" s="28" t="s">
        <v>1009</v>
      </c>
      <c r="I1" s="28" t="s">
        <v>1010</v>
      </c>
      <c r="J1" s="82" t="s">
        <v>497</v>
      </c>
      <c r="K1" s="28" t="s">
        <v>1007</v>
      </c>
      <c r="M1" s="52"/>
      <c r="N1"/>
      <c r="S1" s="52"/>
    </row>
    <row r="2" spans="1:32">
      <c r="A2" s="60" t="s">
        <v>399</v>
      </c>
      <c r="B2" s="223">
        <f t="shared" ref="B2:B33" si="0">INDEX($O$37:$S$41,MATCH(J2,$N$37:$N$41,0),MATCH(I2,$O$30:$S$30,0))</f>
        <v>0</v>
      </c>
      <c r="C2" s="64">
        <f>INDEX($O$7:$O$9,MATCH(G2,$N$7:$N$9,0))+INDEX(zOffset[z offset],MATCH(J2,zOffset[eCount],0))</f>
        <v>0.3</v>
      </c>
      <c r="D2" s="223">
        <f t="shared" ref="D2:D33" si="1">INDEX($O$31:$S$31,1,MATCH(I2,$O$30:$S$30,0))</f>
        <v>0</v>
      </c>
      <c r="E2" s="64" t="s">
        <v>398</v>
      </c>
      <c r="G2" s="12" t="s">
        <v>485</v>
      </c>
      <c r="H2" s="167">
        <v>1</v>
      </c>
      <c r="I2" s="167">
        <v>0</v>
      </c>
      <c r="J2">
        <f t="shared" ref="J2:J33" si="2">INT(LEFT(A2,1))</f>
        <v>1</v>
      </c>
      <c r="K2" s="60" t="s">
        <v>399</v>
      </c>
      <c r="L2" s="65"/>
      <c r="M2" s="52"/>
      <c r="N2" s="13" t="s">
        <v>481</v>
      </c>
      <c r="S2" s="52" t="s">
        <v>398</v>
      </c>
      <c r="X2" s="167"/>
      <c r="AF2" s="166"/>
    </row>
    <row r="3" spans="1:32">
      <c r="A3" s="60" t="s">
        <v>409</v>
      </c>
      <c r="B3" s="223">
        <f t="shared" si="0"/>
        <v>-0.4</v>
      </c>
      <c r="C3" s="64">
        <f>INDEX($O$7:$O$9,MATCH(G3,$N$7:$N$9,0))+INDEX(zOffset[z offset],MATCH(J3,zOffset[eCount],0))</f>
        <v>0.15</v>
      </c>
      <c r="D3" s="223">
        <f t="shared" si="1"/>
        <v>-7</v>
      </c>
      <c r="E3" s="64" t="s">
        <v>398</v>
      </c>
      <c r="G3" s="12" t="s">
        <v>483</v>
      </c>
      <c r="H3" s="167">
        <v>1</v>
      </c>
      <c r="I3" s="167">
        <v>-1</v>
      </c>
      <c r="J3">
        <f t="shared" si="2"/>
        <v>2</v>
      </c>
      <c r="K3" s="60" t="s">
        <v>409</v>
      </c>
      <c r="L3" s="65"/>
      <c r="M3" s="52"/>
      <c r="N3" s="13" t="s">
        <v>482</v>
      </c>
      <c r="O3" s="93" t="s">
        <v>158</v>
      </c>
      <c r="S3" s="52" t="s">
        <v>397</v>
      </c>
      <c r="X3" s="167"/>
      <c r="AC3" s="13" t="s">
        <v>1004</v>
      </c>
      <c r="AF3" s="166"/>
    </row>
    <row r="4" spans="1:32">
      <c r="A4" s="60" t="s">
        <v>409</v>
      </c>
      <c r="B4" s="223">
        <f t="shared" si="0"/>
        <v>0.4</v>
      </c>
      <c r="C4" s="64">
        <f>INDEX($O$7:$O$9,MATCH(G4,$N$7:$N$9,0))+INDEX(zOffset[z offset],MATCH(J4,zOffset[eCount],0))</f>
        <v>0.3</v>
      </c>
      <c r="D4" s="223">
        <f t="shared" si="1"/>
        <v>7</v>
      </c>
      <c r="E4" s="64" t="s">
        <v>398</v>
      </c>
      <c r="G4" s="12" t="s">
        <v>485</v>
      </c>
      <c r="H4" s="167">
        <v>2</v>
      </c>
      <c r="I4" s="167">
        <v>1</v>
      </c>
      <c r="J4">
        <f t="shared" si="2"/>
        <v>2</v>
      </c>
      <c r="K4" s="60" t="s">
        <v>409</v>
      </c>
      <c r="L4" s="65"/>
      <c r="M4" s="52" t="s">
        <v>486</v>
      </c>
      <c r="N4" t="s">
        <v>983</v>
      </c>
      <c r="O4" s="64">
        <v>0.3</v>
      </c>
      <c r="S4" s="52" t="s">
        <v>396</v>
      </c>
      <c r="X4" s="167"/>
      <c r="AC4" s="13" t="s">
        <v>1005</v>
      </c>
      <c r="AD4" s="13" t="s">
        <v>1006</v>
      </c>
      <c r="AE4" s="13" t="s">
        <v>1007</v>
      </c>
      <c r="AF4" s="166"/>
    </row>
    <row r="5" spans="1:32">
      <c r="A5" s="60" t="s">
        <v>410</v>
      </c>
      <c r="B5" s="223">
        <f t="shared" si="0"/>
        <v>-0.65</v>
      </c>
      <c r="C5" s="64">
        <f>INDEX($O$7:$O$9,MATCH(G5,$N$7:$N$9,0))+INDEX(zOffset[z offset],MATCH(J5,zOffset[eCount],0))</f>
        <v>0.15</v>
      </c>
      <c r="D5" s="223">
        <f t="shared" si="1"/>
        <v>-7</v>
      </c>
      <c r="E5" s="64" t="s">
        <v>398</v>
      </c>
      <c r="G5" s="12" t="s">
        <v>483</v>
      </c>
      <c r="H5" s="167">
        <v>1</v>
      </c>
      <c r="I5" s="173">
        <v>-2</v>
      </c>
      <c r="J5">
        <f t="shared" si="2"/>
        <v>3</v>
      </c>
      <c r="K5" s="60" t="s">
        <v>410</v>
      </c>
      <c r="L5" s="65"/>
      <c r="M5" s="52" t="s">
        <v>486</v>
      </c>
      <c r="N5" t="s">
        <v>984</v>
      </c>
      <c r="O5" s="52">
        <v>0.15</v>
      </c>
      <c r="S5" s="52"/>
      <c r="X5" s="167"/>
      <c r="AC5" t="s">
        <v>997</v>
      </c>
      <c r="AD5">
        <f t="shared" ref="AD5:AD27" si="3">MATCH(AC5,A:A,0)</f>
        <v>77</v>
      </c>
      <c r="AE5" t="s">
        <v>418</v>
      </c>
      <c r="AF5" s="166"/>
    </row>
    <row r="6" spans="1:32">
      <c r="A6" s="60" t="s">
        <v>410</v>
      </c>
      <c r="B6" s="223">
        <f t="shared" si="0"/>
        <v>0</v>
      </c>
      <c r="C6" s="64">
        <f>INDEX($O$7:$O$9,MATCH(G6,$N$7:$N$9,0))+INDEX(zOffset[z offset],MATCH(J6,zOffset[eCount],0))</f>
        <v>0.44999999999999996</v>
      </c>
      <c r="D6" s="223">
        <f t="shared" si="1"/>
        <v>0</v>
      </c>
      <c r="E6" s="64" t="s">
        <v>398</v>
      </c>
      <c r="G6" s="12" t="s">
        <v>484</v>
      </c>
      <c r="H6" s="167">
        <v>2</v>
      </c>
      <c r="I6" s="167">
        <v>0</v>
      </c>
      <c r="J6">
        <f t="shared" si="2"/>
        <v>3</v>
      </c>
      <c r="K6" s="60" t="s">
        <v>410</v>
      </c>
      <c r="L6" s="65"/>
      <c r="M6" s="52"/>
      <c r="N6"/>
      <c r="O6" s="52" t="s">
        <v>487</v>
      </c>
      <c r="S6" s="52"/>
      <c r="X6" s="167"/>
      <c r="AC6" t="s">
        <v>994</v>
      </c>
      <c r="AD6">
        <f t="shared" si="3"/>
        <v>85</v>
      </c>
      <c r="AE6" t="s">
        <v>418</v>
      </c>
      <c r="AF6" s="166"/>
    </row>
    <row r="7" spans="1:32">
      <c r="A7" s="60" t="s">
        <v>410</v>
      </c>
      <c r="B7" s="223">
        <f t="shared" si="0"/>
        <v>0.65</v>
      </c>
      <c r="C7" s="64">
        <f>INDEX($O$7:$O$9,MATCH(G7,$N$7:$N$9,0))+INDEX(zOffset[z offset],MATCH(J7,zOffset[eCount],0))</f>
        <v>0.3</v>
      </c>
      <c r="D7" s="223">
        <f t="shared" si="1"/>
        <v>7</v>
      </c>
      <c r="E7" s="64" t="s">
        <v>398</v>
      </c>
      <c r="G7" s="12" t="s">
        <v>485</v>
      </c>
      <c r="H7" s="167">
        <v>3</v>
      </c>
      <c r="I7" s="173">
        <v>2</v>
      </c>
      <c r="J7">
        <f t="shared" si="2"/>
        <v>3</v>
      </c>
      <c r="K7" s="60" t="s">
        <v>410</v>
      </c>
      <c r="L7" s="65"/>
      <c r="M7" s="52" t="s">
        <v>486</v>
      </c>
      <c r="N7" t="s">
        <v>485</v>
      </c>
      <c r="O7" s="64">
        <f>O4</f>
        <v>0.3</v>
      </c>
      <c r="S7" s="52"/>
      <c r="X7" s="167"/>
      <c r="AC7" t="s">
        <v>1002</v>
      </c>
      <c r="AD7">
        <f t="shared" si="3"/>
        <v>89</v>
      </c>
      <c r="AE7" t="s">
        <v>418</v>
      </c>
      <c r="AF7" s="166"/>
    </row>
    <row r="8" spans="1:32">
      <c r="A8" s="60" t="s">
        <v>411</v>
      </c>
      <c r="B8" s="223">
        <f t="shared" si="0"/>
        <v>-0.75</v>
      </c>
      <c r="C8" s="64">
        <f>INDEX($O$7:$O$9,MATCH(G8,$N$7:$N$9,0))+INDEX(zOffset[z offset],MATCH(J8,zOffset[eCount],0))</f>
        <v>0.55000000000000004</v>
      </c>
      <c r="D8" s="223">
        <f t="shared" si="1"/>
        <v>-7</v>
      </c>
      <c r="E8" s="64" t="s">
        <v>398</v>
      </c>
      <c r="G8" s="12" t="s">
        <v>483</v>
      </c>
      <c r="H8" s="167">
        <v>1</v>
      </c>
      <c r="I8" s="167">
        <v>-2</v>
      </c>
      <c r="J8">
        <f t="shared" si="2"/>
        <v>4</v>
      </c>
      <c r="K8" s="60" t="s">
        <v>411</v>
      </c>
      <c r="L8" s="65"/>
      <c r="M8" s="52" t="s">
        <v>486</v>
      </c>
      <c r="N8" t="s">
        <v>484</v>
      </c>
      <c r="O8" s="64">
        <f>O4+O5</f>
        <v>0.44999999999999996</v>
      </c>
      <c r="P8" s="55"/>
      <c r="Q8" s="55"/>
      <c r="R8" s="55"/>
      <c r="S8" s="55"/>
      <c r="X8" s="167"/>
      <c r="AC8" t="s">
        <v>999</v>
      </c>
      <c r="AD8">
        <f t="shared" si="3"/>
        <v>108</v>
      </c>
      <c r="AE8" t="s">
        <v>420</v>
      </c>
      <c r="AF8" s="166"/>
    </row>
    <row r="9" spans="1:32">
      <c r="A9" s="60" t="s">
        <v>411</v>
      </c>
      <c r="B9" s="223">
        <f t="shared" si="0"/>
        <v>-0.35</v>
      </c>
      <c r="C9" s="64">
        <f>INDEX($O$7:$O$9,MATCH(G9,$N$7:$N$9,0))+INDEX(zOffset[z offset],MATCH(J9,zOffset[eCount],0))</f>
        <v>0.85</v>
      </c>
      <c r="D9" s="223">
        <f t="shared" si="1"/>
        <v>-7</v>
      </c>
      <c r="E9" s="64" t="s">
        <v>398</v>
      </c>
      <c r="G9" s="12" t="s">
        <v>484</v>
      </c>
      <c r="H9" s="167">
        <v>2</v>
      </c>
      <c r="I9" s="167">
        <v>-1</v>
      </c>
      <c r="J9">
        <f t="shared" si="2"/>
        <v>4</v>
      </c>
      <c r="K9" s="60" t="s">
        <v>411</v>
      </c>
      <c r="L9" s="65"/>
      <c r="M9" s="52" t="s">
        <v>486</v>
      </c>
      <c r="N9" t="s">
        <v>483</v>
      </c>
      <c r="O9" s="64">
        <f>O4-O5</f>
        <v>0.15</v>
      </c>
      <c r="P9" s="55"/>
      <c r="Q9" s="55"/>
      <c r="R9" s="55"/>
      <c r="S9" s="55"/>
      <c r="X9" s="167"/>
      <c r="AC9" t="s">
        <v>996</v>
      </c>
      <c r="AD9">
        <f t="shared" si="3"/>
        <v>45</v>
      </c>
      <c r="AE9" t="s">
        <v>416</v>
      </c>
      <c r="AF9" s="166"/>
    </row>
    <row r="10" spans="1:32">
      <c r="A10" s="60" t="s">
        <v>411</v>
      </c>
      <c r="B10" s="223">
        <f t="shared" si="0"/>
        <v>0.35</v>
      </c>
      <c r="C10" s="64">
        <f>INDEX($O$7:$O$9,MATCH(G10,$N$7:$N$9,0))+INDEX(zOffset[z offset],MATCH(J10,zOffset[eCount],0))</f>
        <v>0.7</v>
      </c>
      <c r="D10" s="223">
        <f t="shared" si="1"/>
        <v>7</v>
      </c>
      <c r="E10" s="64" t="s">
        <v>398</v>
      </c>
      <c r="G10" s="12" t="s">
        <v>485</v>
      </c>
      <c r="H10" s="167">
        <v>3</v>
      </c>
      <c r="I10" s="167">
        <v>1</v>
      </c>
      <c r="J10">
        <f t="shared" si="2"/>
        <v>4</v>
      </c>
      <c r="K10" s="60" t="s">
        <v>411</v>
      </c>
      <c r="L10" s="65"/>
      <c r="M10" s="52"/>
      <c r="N10"/>
      <c r="O10" s="55"/>
      <c r="P10" s="55"/>
      <c r="Q10" s="55"/>
      <c r="R10" s="55"/>
      <c r="S10" s="55"/>
      <c r="X10" s="167"/>
      <c r="AC10" t="s">
        <v>1000</v>
      </c>
      <c r="AD10">
        <f t="shared" si="3"/>
        <v>48</v>
      </c>
      <c r="AE10" t="s">
        <v>416</v>
      </c>
      <c r="AF10" s="166"/>
    </row>
    <row r="11" spans="1:32">
      <c r="A11" s="60" t="s">
        <v>411</v>
      </c>
      <c r="B11" s="223">
        <f t="shared" si="0"/>
        <v>0.75</v>
      </c>
      <c r="C11" s="64">
        <f>INDEX($O$7:$O$9,MATCH(G11,$N$7:$N$9,0))+INDEX(zOffset[z offset],MATCH(J11,zOffset[eCount],0))</f>
        <v>0.55000000000000004</v>
      </c>
      <c r="D11" s="223">
        <f t="shared" si="1"/>
        <v>7</v>
      </c>
      <c r="E11" s="64" t="s">
        <v>398</v>
      </c>
      <c r="G11" s="12" t="s">
        <v>483</v>
      </c>
      <c r="H11" s="167">
        <v>4</v>
      </c>
      <c r="I11" s="167">
        <v>2</v>
      </c>
      <c r="J11">
        <f t="shared" si="2"/>
        <v>4</v>
      </c>
      <c r="K11" s="60" t="s">
        <v>411</v>
      </c>
      <c r="L11" s="65"/>
      <c r="M11" s="52"/>
      <c r="N11"/>
      <c r="O11" s="174" t="s">
        <v>403</v>
      </c>
      <c r="P11" s="151"/>
      <c r="Q11" s="151"/>
      <c r="R11" s="151"/>
      <c r="S11" s="152"/>
      <c r="X11" s="167"/>
      <c r="AC11" t="s">
        <v>998</v>
      </c>
      <c r="AD11">
        <f t="shared" si="3"/>
        <v>57</v>
      </c>
      <c r="AE11" t="s">
        <v>418</v>
      </c>
      <c r="AF11" s="166"/>
    </row>
    <row r="12" spans="1:32">
      <c r="A12" s="3" t="s">
        <v>412</v>
      </c>
      <c r="B12" s="223">
        <f t="shared" si="0"/>
        <v>-0.75</v>
      </c>
      <c r="C12" s="64">
        <f>INDEX($O$7:$O$9,MATCH(G12,$N$7:$N$9,0))+INDEX(zOffset[z offset],MATCH(J12,zOffset[eCount],0))</f>
        <v>0.55000000000000004</v>
      </c>
      <c r="D12" s="223">
        <f t="shared" si="1"/>
        <v>-7</v>
      </c>
      <c r="E12" s="64" t="s">
        <v>398</v>
      </c>
      <c r="G12" s="12" t="s">
        <v>483</v>
      </c>
      <c r="H12" s="167">
        <v>1</v>
      </c>
      <c r="I12" s="167">
        <v>-2</v>
      </c>
      <c r="J12">
        <f t="shared" si="2"/>
        <v>5</v>
      </c>
      <c r="K12" s="3" t="s">
        <v>412</v>
      </c>
      <c r="L12" s="65"/>
      <c r="M12" s="61" t="s">
        <v>402</v>
      </c>
      <c r="N12" s="62" t="s">
        <v>401</v>
      </c>
      <c r="O12" s="82" t="s">
        <v>467</v>
      </c>
      <c r="P12" s="83" t="s">
        <v>472</v>
      </c>
      <c r="Q12" s="83" t="s">
        <v>468</v>
      </c>
      <c r="R12" s="83" t="s">
        <v>473</v>
      </c>
      <c r="S12" s="84" t="s">
        <v>474</v>
      </c>
      <c r="T12" s="62" t="s">
        <v>404</v>
      </c>
      <c r="V12" s="170" t="s">
        <v>450</v>
      </c>
      <c r="W12" s="170" t="s">
        <v>488</v>
      </c>
      <c r="X12" s="167"/>
      <c r="AC12" t="s">
        <v>993</v>
      </c>
      <c r="AD12">
        <f t="shared" si="3"/>
        <v>61</v>
      </c>
      <c r="AE12" t="s">
        <v>418</v>
      </c>
      <c r="AF12" s="166"/>
    </row>
    <row r="13" spans="1:32">
      <c r="A13" s="3" t="s">
        <v>412</v>
      </c>
      <c r="B13" s="223">
        <f t="shared" si="0"/>
        <v>-0.35</v>
      </c>
      <c r="C13" s="64">
        <f>INDEX($O$7:$O$9,MATCH(G13,$N$7:$N$9,0))+INDEX(zOffset[z offset],MATCH(J13,zOffset[eCount],0))</f>
        <v>0.7</v>
      </c>
      <c r="D13" s="223">
        <f t="shared" si="1"/>
        <v>-7</v>
      </c>
      <c r="E13" s="64" t="s">
        <v>398</v>
      </c>
      <c r="G13" s="12" t="s">
        <v>485</v>
      </c>
      <c r="H13" s="167">
        <v>2</v>
      </c>
      <c r="I13" s="167">
        <v>-1</v>
      </c>
      <c r="J13">
        <f t="shared" si="2"/>
        <v>5</v>
      </c>
      <c r="K13" s="3" t="s">
        <v>412</v>
      </c>
      <c r="L13" s="65"/>
      <c r="M13" s="53" t="s">
        <v>398</v>
      </c>
      <c r="N13" s="52">
        <v>1</v>
      </c>
      <c r="O13" s="58"/>
      <c r="P13" s="58"/>
      <c r="Q13" s="58" t="s">
        <v>398</v>
      </c>
      <c r="R13" s="58"/>
      <c r="S13" s="58"/>
      <c r="T13" s="65" t="s">
        <v>399</v>
      </c>
      <c r="U13" s="65"/>
      <c r="V13" s="168">
        <v>1</v>
      </c>
      <c r="W13" s="169">
        <v>0</v>
      </c>
      <c r="X13" s="167"/>
      <c r="Y13" s="66"/>
      <c r="AC13" t="s">
        <v>991</v>
      </c>
      <c r="AD13">
        <f t="shared" si="3"/>
        <v>65</v>
      </c>
      <c r="AE13" t="s">
        <v>418</v>
      </c>
      <c r="AF13" s="166"/>
    </row>
    <row r="14" spans="1:32">
      <c r="A14" s="3" t="s">
        <v>412</v>
      </c>
      <c r="B14" s="223">
        <f t="shared" si="0"/>
        <v>0</v>
      </c>
      <c r="C14" s="64">
        <f>INDEX($O$7:$O$9,MATCH(G14,$N$7:$N$9,0))+INDEX(zOffset[z offset],MATCH(J14,zOffset[eCount],0))</f>
        <v>0.55000000000000004</v>
      </c>
      <c r="D14" s="223">
        <f t="shared" si="1"/>
        <v>0</v>
      </c>
      <c r="E14" s="64" t="s">
        <v>398</v>
      </c>
      <c r="G14" s="12" t="s">
        <v>483</v>
      </c>
      <c r="H14" s="167">
        <v>3</v>
      </c>
      <c r="I14" s="167">
        <v>0</v>
      </c>
      <c r="J14">
        <f t="shared" si="2"/>
        <v>5</v>
      </c>
      <c r="K14" s="3" t="s">
        <v>412</v>
      </c>
      <c r="L14" s="65"/>
      <c r="M14" s="53"/>
      <c r="N14" s="52">
        <v>2</v>
      </c>
      <c r="O14" s="58"/>
      <c r="P14" s="58" t="s">
        <v>398</v>
      </c>
      <c r="Q14" s="58"/>
      <c r="R14" s="58" t="s">
        <v>398</v>
      </c>
      <c r="S14" s="58"/>
      <c r="T14" s="65" t="s">
        <v>409</v>
      </c>
      <c r="U14" s="65"/>
      <c r="V14" s="168">
        <v>2</v>
      </c>
      <c r="W14" s="169">
        <v>0</v>
      </c>
      <c r="X14" s="167"/>
      <c r="Y14" s="66"/>
      <c r="AC14" t="s">
        <v>995</v>
      </c>
      <c r="AD14">
        <f t="shared" si="3"/>
        <v>69</v>
      </c>
      <c r="AE14" t="s">
        <v>418</v>
      </c>
      <c r="AF14" s="166"/>
    </row>
    <row r="15" spans="1:32">
      <c r="A15" s="3" t="s">
        <v>412</v>
      </c>
      <c r="B15" s="223">
        <f t="shared" si="0"/>
        <v>0.35</v>
      </c>
      <c r="C15" s="64">
        <f>INDEX($O$7:$O$9,MATCH(G15,$N$7:$N$9,0))+INDEX(zOffset[z offset],MATCH(J15,zOffset[eCount],0))</f>
        <v>0.7</v>
      </c>
      <c r="D15" s="223">
        <f t="shared" si="1"/>
        <v>7</v>
      </c>
      <c r="E15" s="64" t="s">
        <v>398</v>
      </c>
      <c r="G15" s="12" t="s">
        <v>485</v>
      </c>
      <c r="H15" s="167">
        <v>4</v>
      </c>
      <c r="I15" s="167">
        <v>1</v>
      </c>
      <c r="J15">
        <f t="shared" si="2"/>
        <v>5</v>
      </c>
      <c r="K15" s="3" t="s">
        <v>412</v>
      </c>
      <c r="L15" s="65"/>
      <c r="M15" s="53"/>
      <c r="N15" s="52">
        <v>3</v>
      </c>
      <c r="O15" s="58" t="s">
        <v>398</v>
      </c>
      <c r="P15" s="58"/>
      <c r="Q15" s="58" t="s">
        <v>398</v>
      </c>
      <c r="R15" s="58"/>
      <c r="S15" s="58" t="s">
        <v>398</v>
      </c>
      <c r="T15" s="65" t="s">
        <v>410</v>
      </c>
      <c r="U15" s="65"/>
      <c r="V15" s="168">
        <v>3</v>
      </c>
      <c r="W15" s="169">
        <v>0</v>
      </c>
      <c r="X15" s="167"/>
      <c r="Y15" s="66"/>
      <c r="AC15" s="29" t="s">
        <v>1001</v>
      </c>
      <c r="AD15">
        <f t="shared" si="3"/>
        <v>158</v>
      </c>
      <c r="AE15" t="s">
        <v>1008</v>
      </c>
      <c r="AF15" s="166"/>
    </row>
    <row r="16" spans="1:32">
      <c r="A16" s="3" t="s">
        <v>412</v>
      </c>
      <c r="B16" s="223">
        <f t="shared" si="0"/>
        <v>0.75</v>
      </c>
      <c r="C16" s="64">
        <f>INDEX($O$7:$O$9,MATCH(G16,$N$7:$N$9,0))+INDEX(zOffset[z offset],MATCH(J16,zOffset[eCount],0))</f>
        <v>0.55000000000000004</v>
      </c>
      <c r="D16" s="223">
        <f t="shared" si="1"/>
        <v>7</v>
      </c>
      <c r="E16" s="64" t="s">
        <v>398</v>
      </c>
      <c r="G16" s="12" t="s">
        <v>483</v>
      </c>
      <c r="H16" s="167">
        <v>5</v>
      </c>
      <c r="I16" s="167">
        <v>2</v>
      </c>
      <c r="J16">
        <f t="shared" si="2"/>
        <v>5</v>
      </c>
      <c r="K16" s="3" t="s">
        <v>412</v>
      </c>
      <c r="L16" s="65"/>
      <c r="M16" s="53"/>
      <c r="N16" s="52">
        <v>4</v>
      </c>
      <c r="O16" s="58" t="s">
        <v>398</v>
      </c>
      <c r="P16" s="58" t="s">
        <v>398</v>
      </c>
      <c r="Q16" s="58"/>
      <c r="R16" s="58" t="s">
        <v>398</v>
      </c>
      <c r="S16" s="58" t="s">
        <v>398</v>
      </c>
      <c r="T16" s="65" t="s">
        <v>411</v>
      </c>
      <c r="U16" s="65"/>
      <c r="V16" s="168">
        <v>4</v>
      </c>
      <c r="W16" s="169">
        <v>0.4</v>
      </c>
      <c r="X16" s="167"/>
      <c r="Y16" s="66"/>
      <c r="AC16" s="29" t="s">
        <v>1003</v>
      </c>
      <c r="AD16">
        <f t="shared" si="3"/>
        <v>169</v>
      </c>
      <c r="AE16" t="s">
        <v>1008</v>
      </c>
      <c r="AF16" s="166"/>
    </row>
    <row r="17" spans="1:32">
      <c r="A17" s="3" t="s">
        <v>405</v>
      </c>
      <c r="B17" s="223">
        <f t="shared" si="0"/>
        <v>0</v>
      </c>
      <c r="C17" s="64">
        <f>INDEX($O$7:$O$9,MATCH(G17,$N$7:$N$9,0))+INDEX(zOffset[z offset],MATCH(J17,zOffset[eCount],0))</f>
        <v>0.3</v>
      </c>
      <c r="D17" s="223">
        <f t="shared" si="1"/>
        <v>0</v>
      </c>
      <c r="E17" s="64" t="s">
        <v>397</v>
      </c>
      <c r="G17" s="12" t="s">
        <v>485</v>
      </c>
      <c r="H17" s="167">
        <v>1</v>
      </c>
      <c r="I17" s="167">
        <v>0</v>
      </c>
      <c r="J17">
        <f t="shared" si="2"/>
        <v>1</v>
      </c>
      <c r="K17" s="3" t="s">
        <v>405</v>
      </c>
      <c r="L17" s="65"/>
      <c r="M17" s="53"/>
      <c r="N17" s="52">
        <v>5</v>
      </c>
      <c r="O17" s="58" t="s">
        <v>398</v>
      </c>
      <c r="P17" s="58" t="s">
        <v>398</v>
      </c>
      <c r="Q17" s="58" t="s">
        <v>398</v>
      </c>
      <c r="R17" s="58" t="s">
        <v>398</v>
      </c>
      <c r="S17" s="58" t="s">
        <v>398</v>
      </c>
      <c r="T17" s="65" t="s">
        <v>412</v>
      </c>
      <c r="U17" s="65"/>
      <c r="V17" s="168">
        <v>5</v>
      </c>
      <c r="W17" s="169">
        <v>0.4</v>
      </c>
      <c r="X17" s="167"/>
      <c r="Y17" s="66"/>
      <c r="AC17" s="29" t="s">
        <v>992</v>
      </c>
      <c r="AD17">
        <f t="shared" si="3"/>
        <v>174</v>
      </c>
      <c r="AE17" t="s">
        <v>1008</v>
      </c>
      <c r="AF17" s="166"/>
    </row>
    <row r="18" spans="1:32">
      <c r="A18" s="3" t="s">
        <v>413</v>
      </c>
      <c r="B18" s="223">
        <f t="shared" si="0"/>
        <v>-0.4</v>
      </c>
      <c r="C18" s="64">
        <f>INDEX($O$7:$O$9,MATCH(G18,$N$7:$N$9,0))+INDEX(zOffset[z offset],MATCH(J18,zOffset[eCount],0))</f>
        <v>0.3</v>
      </c>
      <c r="D18" s="223">
        <f t="shared" si="1"/>
        <v>-7</v>
      </c>
      <c r="E18" s="64" t="s">
        <v>397</v>
      </c>
      <c r="G18" s="12" t="s">
        <v>485</v>
      </c>
      <c r="H18" s="167">
        <v>1</v>
      </c>
      <c r="I18" s="167">
        <v>-1</v>
      </c>
      <c r="J18">
        <f t="shared" si="2"/>
        <v>2</v>
      </c>
      <c r="K18" s="3" t="s">
        <v>413</v>
      </c>
      <c r="L18" s="65"/>
      <c r="M18" s="54" t="s">
        <v>397</v>
      </c>
      <c r="N18" s="52">
        <v>1</v>
      </c>
      <c r="O18" s="58"/>
      <c r="P18" s="58"/>
      <c r="Q18" s="58" t="s">
        <v>397</v>
      </c>
      <c r="R18" s="58"/>
      <c r="S18" s="58"/>
      <c r="T18" s="65" t="s">
        <v>405</v>
      </c>
      <c r="U18" s="65"/>
      <c r="V18" s="65"/>
      <c r="W18" s="66"/>
      <c r="X18" s="167"/>
      <c r="Y18" s="66"/>
      <c r="AC18" t="s">
        <v>415</v>
      </c>
      <c r="AD18">
        <f t="shared" si="3"/>
        <v>22</v>
      </c>
      <c r="AF18" s="166"/>
    </row>
    <row r="19" spans="1:32">
      <c r="A19" s="3" t="s">
        <v>413</v>
      </c>
      <c r="B19" s="223">
        <f t="shared" si="0"/>
        <v>0.4</v>
      </c>
      <c r="C19" s="64">
        <f>INDEX($O$7:$O$9,MATCH(G19,$N$7:$N$9,0))+INDEX(zOffset[z offset],MATCH(J19,zOffset[eCount],0))</f>
        <v>0.44999999999999996</v>
      </c>
      <c r="D19" s="223">
        <f t="shared" si="1"/>
        <v>7</v>
      </c>
      <c r="E19" s="64" t="s">
        <v>397</v>
      </c>
      <c r="G19" s="12" t="s">
        <v>484</v>
      </c>
      <c r="H19" s="167">
        <v>2</v>
      </c>
      <c r="I19" s="167">
        <v>1</v>
      </c>
      <c r="J19">
        <f t="shared" si="2"/>
        <v>2</v>
      </c>
      <c r="K19" s="3" t="s">
        <v>413</v>
      </c>
      <c r="L19" s="65"/>
      <c r="M19" s="54"/>
      <c r="N19" s="52">
        <v>2</v>
      </c>
      <c r="O19" s="58"/>
      <c r="P19" s="58" t="s">
        <v>397</v>
      </c>
      <c r="Q19" s="58"/>
      <c r="R19" s="58" t="s">
        <v>397</v>
      </c>
      <c r="S19" s="58"/>
      <c r="T19" s="65" t="s">
        <v>413</v>
      </c>
      <c r="U19" s="65"/>
      <c r="V19" s="65"/>
      <c r="W19" s="66"/>
      <c r="X19" s="167"/>
      <c r="Y19" s="66"/>
      <c r="AC19" t="s">
        <v>414</v>
      </c>
      <c r="AD19">
        <f t="shared" si="3"/>
        <v>20</v>
      </c>
      <c r="AF19" s="166"/>
    </row>
    <row r="20" spans="1:32">
      <c r="A20" s="3" t="s">
        <v>414</v>
      </c>
      <c r="B20" s="223">
        <f t="shared" si="0"/>
        <v>-0.4</v>
      </c>
      <c r="C20" s="64">
        <f>INDEX($O$7:$O$9,MATCH(G20,$N$7:$N$9,0))+INDEX(zOffset[z offset],MATCH(J20,zOffset[eCount],0))</f>
        <v>0.15</v>
      </c>
      <c r="D20" s="223">
        <f t="shared" si="1"/>
        <v>-7</v>
      </c>
      <c r="E20" s="64" t="s">
        <v>398</v>
      </c>
      <c r="G20" s="12" t="s">
        <v>483</v>
      </c>
      <c r="H20" s="167">
        <v>1</v>
      </c>
      <c r="I20" s="167">
        <v>-1</v>
      </c>
      <c r="J20">
        <f t="shared" si="2"/>
        <v>2</v>
      </c>
      <c r="K20" s="3" t="s">
        <v>414</v>
      </c>
      <c r="L20" s="65"/>
      <c r="M20" s="54" t="s">
        <v>400</v>
      </c>
      <c r="N20" s="52">
        <v>2</v>
      </c>
      <c r="O20" s="58"/>
      <c r="P20" s="58" t="s">
        <v>398</v>
      </c>
      <c r="Q20" s="58"/>
      <c r="R20" s="58" t="s">
        <v>397</v>
      </c>
      <c r="S20" s="58"/>
      <c r="T20" s="65" t="s">
        <v>414</v>
      </c>
      <c r="U20" s="65"/>
      <c r="V20" s="65"/>
      <c r="W20" s="66"/>
      <c r="X20" s="167"/>
      <c r="Y20" s="66"/>
      <c r="AC20" t="s">
        <v>409</v>
      </c>
      <c r="AD20">
        <f t="shared" si="3"/>
        <v>3</v>
      </c>
      <c r="AF20" s="166"/>
    </row>
    <row r="21" spans="1:32">
      <c r="A21" s="3" t="s">
        <v>414</v>
      </c>
      <c r="B21" s="223">
        <f t="shared" si="0"/>
        <v>0.4</v>
      </c>
      <c r="C21" s="64">
        <f>INDEX($O$7:$O$9,MATCH(G21,$N$7:$N$9,0))+INDEX(zOffset[z offset],MATCH(J21,zOffset[eCount],0))</f>
        <v>0.3</v>
      </c>
      <c r="D21" s="223">
        <f t="shared" si="1"/>
        <v>7</v>
      </c>
      <c r="E21" s="64" t="s">
        <v>397</v>
      </c>
      <c r="G21" s="12" t="s">
        <v>485</v>
      </c>
      <c r="H21" s="167">
        <v>2</v>
      </c>
      <c r="I21" s="167">
        <v>1</v>
      </c>
      <c r="J21">
        <f t="shared" si="2"/>
        <v>2</v>
      </c>
      <c r="K21" s="3" t="s">
        <v>414</v>
      </c>
      <c r="L21" s="65"/>
      <c r="M21" s="54"/>
      <c r="N21" s="52">
        <v>2</v>
      </c>
      <c r="O21" s="58"/>
      <c r="P21" s="58" t="s">
        <v>397</v>
      </c>
      <c r="Q21" s="58"/>
      <c r="R21" s="58" t="s">
        <v>398</v>
      </c>
      <c r="S21" s="58"/>
      <c r="T21" s="65" t="s">
        <v>415</v>
      </c>
      <c r="U21" s="65"/>
      <c r="V21" s="65"/>
      <c r="W21" s="66"/>
      <c r="X21" s="167"/>
      <c r="Y21" s="66"/>
      <c r="AC21" t="s">
        <v>417</v>
      </c>
      <c r="AD21">
        <f t="shared" si="3"/>
        <v>27</v>
      </c>
      <c r="AF21" s="166"/>
    </row>
    <row r="22" spans="1:32">
      <c r="A22" s="3" t="s">
        <v>415</v>
      </c>
      <c r="B22" s="223">
        <f t="shared" si="0"/>
        <v>-0.4</v>
      </c>
      <c r="C22" s="64">
        <f>INDEX($O$7:$O$9,MATCH(G22,$N$7:$N$9,0))+INDEX(zOffset[z offset],MATCH(J22,zOffset[eCount],0))</f>
        <v>0.3</v>
      </c>
      <c r="D22" s="223">
        <f t="shared" si="1"/>
        <v>-7</v>
      </c>
      <c r="E22" s="64" t="s">
        <v>397</v>
      </c>
      <c r="G22" s="12" t="s">
        <v>485</v>
      </c>
      <c r="H22" s="167">
        <v>1</v>
      </c>
      <c r="I22" s="167">
        <v>-1</v>
      </c>
      <c r="J22">
        <f t="shared" si="2"/>
        <v>2</v>
      </c>
      <c r="K22" s="3" t="s">
        <v>415</v>
      </c>
      <c r="L22" s="65"/>
      <c r="M22" s="54"/>
      <c r="N22" s="52">
        <v>3</v>
      </c>
      <c r="O22" s="58" t="s">
        <v>398</v>
      </c>
      <c r="P22" s="58"/>
      <c r="Q22" s="58" t="s">
        <v>397</v>
      </c>
      <c r="R22" s="58"/>
      <c r="S22" s="58" t="s">
        <v>398</v>
      </c>
      <c r="T22" s="65" t="s">
        <v>416</v>
      </c>
      <c r="U22" s="65"/>
      <c r="V22" s="65"/>
      <c r="W22" s="66"/>
      <c r="X22" s="167"/>
      <c r="Y22" s="66"/>
      <c r="AC22" t="s">
        <v>416</v>
      </c>
      <c r="AD22">
        <f t="shared" si="3"/>
        <v>24</v>
      </c>
      <c r="AF22" s="166"/>
    </row>
    <row r="23" spans="1:32">
      <c r="A23" s="3" t="s">
        <v>415</v>
      </c>
      <c r="B23" s="223">
        <f t="shared" si="0"/>
        <v>0.4</v>
      </c>
      <c r="C23" s="64">
        <f>INDEX($O$7:$O$9,MATCH(G23,$N$7:$N$9,0))+INDEX(zOffset[z offset],MATCH(J23,zOffset[eCount],0))</f>
        <v>0.15</v>
      </c>
      <c r="D23" s="223">
        <f t="shared" si="1"/>
        <v>7</v>
      </c>
      <c r="E23" s="64" t="s">
        <v>398</v>
      </c>
      <c r="G23" s="12" t="s">
        <v>483</v>
      </c>
      <c r="H23" s="167">
        <v>2</v>
      </c>
      <c r="I23" s="167">
        <v>1</v>
      </c>
      <c r="J23">
        <f t="shared" si="2"/>
        <v>2</v>
      </c>
      <c r="K23" s="3" t="s">
        <v>415</v>
      </c>
      <c r="L23" s="65"/>
      <c r="M23" s="54"/>
      <c r="N23" s="52">
        <v>3</v>
      </c>
      <c r="O23" s="58" t="s">
        <v>397</v>
      </c>
      <c r="P23" s="58"/>
      <c r="Q23" s="58" t="s">
        <v>398</v>
      </c>
      <c r="R23" s="58"/>
      <c r="S23" s="58" t="s">
        <v>397</v>
      </c>
      <c r="T23" s="65" t="s">
        <v>417</v>
      </c>
      <c r="U23" s="65"/>
      <c r="V23" s="65"/>
      <c r="W23" s="66"/>
      <c r="X23" s="167"/>
      <c r="Y23" s="66"/>
      <c r="AC23" t="s">
        <v>410</v>
      </c>
      <c r="AD23">
        <f t="shared" si="3"/>
        <v>5</v>
      </c>
      <c r="AF23" s="166"/>
    </row>
    <row r="24" spans="1:32">
      <c r="A24" s="3" t="s">
        <v>416</v>
      </c>
      <c r="B24" s="223">
        <f t="shared" si="0"/>
        <v>-0.65</v>
      </c>
      <c r="C24" s="64">
        <f>INDEX($O$7:$O$9,MATCH(G24,$N$7:$N$9,0))+INDEX(zOffset[z offset],MATCH(J24,zOffset[eCount],0))</f>
        <v>0.15</v>
      </c>
      <c r="D24" s="223">
        <f t="shared" si="1"/>
        <v>-7</v>
      </c>
      <c r="E24" s="64" t="s">
        <v>398</v>
      </c>
      <c r="G24" s="12" t="s">
        <v>483</v>
      </c>
      <c r="H24" s="167">
        <v>1</v>
      </c>
      <c r="I24" s="173">
        <v>-2</v>
      </c>
      <c r="J24">
        <f t="shared" si="2"/>
        <v>3</v>
      </c>
      <c r="K24" s="3" t="s">
        <v>416</v>
      </c>
      <c r="L24" s="65"/>
      <c r="M24" s="54"/>
      <c r="N24" s="52">
        <v>4</v>
      </c>
      <c r="O24" s="58" t="s">
        <v>398</v>
      </c>
      <c r="P24" s="58" t="s">
        <v>397</v>
      </c>
      <c r="Q24" s="58"/>
      <c r="R24" s="58" t="s">
        <v>397</v>
      </c>
      <c r="S24" s="58" t="s">
        <v>398</v>
      </c>
      <c r="T24" s="65" t="s">
        <v>418</v>
      </c>
      <c r="U24" s="65"/>
      <c r="V24" s="65"/>
      <c r="W24" s="66"/>
      <c r="X24" s="167"/>
      <c r="Y24" s="66"/>
      <c r="AC24" t="s">
        <v>411</v>
      </c>
      <c r="AD24">
        <f t="shared" si="3"/>
        <v>8</v>
      </c>
      <c r="AF24" s="166"/>
    </row>
    <row r="25" spans="1:32">
      <c r="A25" s="3" t="s">
        <v>416</v>
      </c>
      <c r="B25" s="223">
        <f t="shared" si="0"/>
        <v>0</v>
      </c>
      <c r="C25" s="64">
        <f>INDEX($O$7:$O$9,MATCH(G25,$N$7:$N$9,0))+INDEX(zOffset[z offset],MATCH(J25,zOffset[eCount],0))</f>
        <v>0.44999999999999996</v>
      </c>
      <c r="D25" s="223">
        <f t="shared" si="1"/>
        <v>0</v>
      </c>
      <c r="E25" s="64" t="s">
        <v>397</v>
      </c>
      <c r="G25" s="12" t="s">
        <v>484</v>
      </c>
      <c r="H25" s="167">
        <v>2</v>
      </c>
      <c r="I25" s="167">
        <v>0</v>
      </c>
      <c r="J25">
        <f t="shared" si="2"/>
        <v>3</v>
      </c>
      <c r="K25" s="3" t="s">
        <v>416</v>
      </c>
      <c r="L25" s="65"/>
      <c r="M25" s="54"/>
      <c r="N25" s="52">
        <v>5</v>
      </c>
      <c r="O25" s="58" t="s">
        <v>398</v>
      </c>
      <c r="P25" s="58" t="s">
        <v>398</v>
      </c>
      <c r="Q25" s="58" t="s">
        <v>397</v>
      </c>
      <c r="R25" s="58" t="s">
        <v>398</v>
      </c>
      <c r="S25" s="58" t="s">
        <v>398</v>
      </c>
      <c r="T25" s="65" t="s">
        <v>419</v>
      </c>
      <c r="U25" s="65"/>
      <c r="V25" s="65"/>
      <c r="W25" s="66"/>
      <c r="X25" s="167"/>
      <c r="Y25" s="66"/>
      <c r="AC25" t="s">
        <v>420</v>
      </c>
      <c r="AD25">
        <f t="shared" si="3"/>
        <v>39</v>
      </c>
      <c r="AF25" s="166"/>
    </row>
    <row r="26" spans="1:32">
      <c r="A26" s="3" t="s">
        <v>416</v>
      </c>
      <c r="B26" s="223">
        <f t="shared" si="0"/>
        <v>0.65</v>
      </c>
      <c r="C26" s="64">
        <f>INDEX($O$7:$O$9,MATCH(G26,$N$7:$N$9,0))+INDEX(zOffset[z offset],MATCH(J26,zOffset[eCount],0))</f>
        <v>0.3</v>
      </c>
      <c r="D26" s="223">
        <f t="shared" si="1"/>
        <v>7</v>
      </c>
      <c r="E26" s="64" t="s">
        <v>398</v>
      </c>
      <c r="G26" s="12" t="s">
        <v>485</v>
      </c>
      <c r="H26" s="167">
        <v>3</v>
      </c>
      <c r="I26" s="173">
        <v>2</v>
      </c>
      <c r="J26">
        <f t="shared" si="2"/>
        <v>3</v>
      </c>
      <c r="K26" s="3" t="s">
        <v>416</v>
      </c>
      <c r="L26" s="65"/>
      <c r="M26" s="54"/>
      <c r="N26" s="52">
        <v>5</v>
      </c>
      <c r="O26" s="58" t="s">
        <v>398</v>
      </c>
      <c r="P26" s="58" t="s">
        <v>397</v>
      </c>
      <c r="Q26" s="58" t="s">
        <v>398</v>
      </c>
      <c r="R26" s="58" t="s">
        <v>397</v>
      </c>
      <c r="S26" s="58" t="s">
        <v>398</v>
      </c>
      <c r="T26" s="65" t="s">
        <v>420</v>
      </c>
      <c r="U26" s="65"/>
      <c r="V26" s="65"/>
      <c r="W26" s="66"/>
      <c r="X26" s="167"/>
      <c r="Y26" s="66"/>
      <c r="AC26" t="s">
        <v>419</v>
      </c>
      <c r="AD26">
        <f t="shared" si="3"/>
        <v>34</v>
      </c>
      <c r="AF26" s="166"/>
    </row>
    <row r="27" spans="1:32">
      <c r="A27" s="3" t="s">
        <v>417</v>
      </c>
      <c r="B27" s="223">
        <f t="shared" si="0"/>
        <v>-0.65</v>
      </c>
      <c r="C27" s="64">
        <f>INDEX($O$7:$O$9,MATCH(G27,$N$7:$N$9,0))+INDEX(zOffset[z offset],MATCH(J27,zOffset[eCount],0))</f>
        <v>0.44999999999999996</v>
      </c>
      <c r="D27" s="223">
        <f t="shared" si="1"/>
        <v>-7</v>
      </c>
      <c r="E27" s="64" t="s">
        <v>397</v>
      </c>
      <c r="G27" s="12" t="s">
        <v>484</v>
      </c>
      <c r="H27" s="167">
        <v>1</v>
      </c>
      <c r="I27" s="173">
        <v>-2</v>
      </c>
      <c r="J27">
        <f t="shared" si="2"/>
        <v>3</v>
      </c>
      <c r="K27" s="3" t="s">
        <v>417</v>
      </c>
      <c r="L27" s="65"/>
      <c r="M27" s="56" t="s">
        <v>396</v>
      </c>
      <c r="N27" s="52">
        <v>1</v>
      </c>
      <c r="O27" s="58"/>
      <c r="P27" s="58"/>
      <c r="Q27" s="59" t="s">
        <v>396</v>
      </c>
      <c r="R27" s="58"/>
      <c r="S27" s="58"/>
      <c r="T27" s="65" t="s">
        <v>421</v>
      </c>
      <c r="U27" s="65"/>
      <c r="V27" s="65"/>
      <c r="W27" s="66"/>
      <c r="X27" s="167"/>
      <c r="Y27" s="66"/>
      <c r="AC27" t="s">
        <v>412</v>
      </c>
      <c r="AD27">
        <f t="shared" si="3"/>
        <v>12</v>
      </c>
      <c r="AF27" s="166"/>
    </row>
    <row r="28" spans="1:32">
      <c r="A28" s="3" t="s">
        <v>417</v>
      </c>
      <c r="B28" s="223">
        <f t="shared" si="0"/>
        <v>0</v>
      </c>
      <c r="C28" s="64">
        <f>INDEX($O$7:$O$9,MATCH(G28,$N$7:$N$9,0))+INDEX(zOffset[z offset],MATCH(J28,zOffset[eCount],0))</f>
        <v>0.15</v>
      </c>
      <c r="D28" s="223">
        <f t="shared" si="1"/>
        <v>0</v>
      </c>
      <c r="E28" s="64" t="s">
        <v>398</v>
      </c>
      <c r="G28" s="12" t="s">
        <v>483</v>
      </c>
      <c r="H28" s="167">
        <v>2</v>
      </c>
      <c r="I28" s="167">
        <v>0</v>
      </c>
      <c r="J28">
        <f t="shared" si="2"/>
        <v>3</v>
      </c>
      <c r="K28" s="3" t="s">
        <v>417</v>
      </c>
      <c r="L28" s="65"/>
      <c r="M28" s="52"/>
      <c r="N28"/>
      <c r="S28" s="52"/>
      <c r="V28" s="65"/>
      <c r="W28" s="66"/>
      <c r="X28" s="167"/>
      <c r="Y28" s="66"/>
      <c r="AF28" s="166"/>
    </row>
    <row r="29" spans="1:32">
      <c r="A29" s="3" t="s">
        <v>417</v>
      </c>
      <c r="B29" s="223">
        <f t="shared" si="0"/>
        <v>0.65</v>
      </c>
      <c r="C29" s="64">
        <f>INDEX($O$7:$O$9,MATCH(G29,$N$7:$N$9,0))+INDEX(zOffset[z offset],MATCH(J29,zOffset[eCount],0))</f>
        <v>0.3</v>
      </c>
      <c r="D29" s="223">
        <f t="shared" si="1"/>
        <v>7</v>
      </c>
      <c r="E29" s="64" t="s">
        <v>397</v>
      </c>
      <c r="G29" s="12" t="s">
        <v>485</v>
      </c>
      <c r="H29" s="167">
        <v>3</v>
      </c>
      <c r="I29" s="173">
        <v>2</v>
      </c>
      <c r="J29">
        <f t="shared" si="2"/>
        <v>3</v>
      </c>
      <c r="K29" s="3" t="s">
        <v>417</v>
      </c>
      <c r="L29" s="65"/>
      <c r="V29" s="65"/>
      <c r="W29" s="66"/>
      <c r="X29" s="167"/>
      <c r="Y29" s="66"/>
      <c r="AF29" s="166"/>
    </row>
    <row r="30" spans="1:32">
      <c r="A30" s="3" t="s">
        <v>418</v>
      </c>
      <c r="B30" s="223">
        <f t="shared" si="0"/>
        <v>-0.75</v>
      </c>
      <c r="C30" s="64">
        <f>INDEX($O$7:$O$9,MATCH(G30,$N$7:$N$9,0))+INDEX(zOffset[z offset],MATCH(J30,zOffset[eCount],0))</f>
        <v>0.55000000000000004</v>
      </c>
      <c r="D30" s="223">
        <f t="shared" si="1"/>
        <v>-7</v>
      </c>
      <c r="E30" s="64" t="s">
        <v>398</v>
      </c>
      <c r="G30" s="12" t="s">
        <v>483</v>
      </c>
      <c r="H30" s="167">
        <v>1</v>
      </c>
      <c r="I30" s="167">
        <v>-2</v>
      </c>
      <c r="J30">
        <f t="shared" si="2"/>
        <v>4</v>
      </c>
      <c r="K30" s="3" t="s">
        <v>418</v>
      </c>
      <c r="L30" s="65"/>
      <c r="M30" s="13"/>
      <c r="N30" s="159" t="s">
        <v>1010</v>
      </c>
      <c r="O30" s="93">
        <v>-2</v>
      </c>
      <c r="P30" s="93">
        <v>-1</v>
      </c>
      <c r="Q30" s="93">
        <v>0</v>
      </c>
      <c r="R30" s="93">
        <v>1</v>
      </c>
      <c r="S30" s="93">
        <v>2</v>
      </c>
      <c r="V30" s="65"/>
      <c r="W30" s="66"/>
      <c r="X30" s="167"/>
      <c r="Y30" s="66"/>
      <c r="AF30" s="166"/>
    </row>
    <row r="31" spans="1:32">
      <c r="A31" s="3" t="s">
        <v>418</v>
      </c>
      <c r="B31" s="223">
        <f t="shared" si="0"/>
        <v>-0.35</v>
      </c>
      <c r="C31" s="64">
        <f>INDEX($O$7:$O$9,MATCH(G31,$N$7:$N$9,0))+INDEX(zOffset[z offset],MATCH(J31,zOffset[eCount],0))</f>
        <v>0.85</v>
      </c>
      <c r="D31" s="223">
        <f t="shared" si="1"/>
        <v>-7</v>
      </c>
      <c r="E31" s="64" t="s">
        <v>397</v>
      </c>
      <c r="G31" s="12" t="s">
        <v>484</v>
      </c>
      <c r="H31" s="167">
        <v>2</v>
      </c>
      <c r="I31" s="167">
        <v>-1</v>
      </c>
      <c r="J31">
        <f t="shared" si="2"/>
        <v>4</v>
      </c>
      <c r="K31" s="3" t="s">
        <v>418</v>
      </c>
      <c r="L31" s="65"/>
      <c r="M31" s="52"/>
      <c r="N31" s="159" t="s">
        <v>1011</v>
      </c>
      <c r="O31" s="68">
        <v>-7</v>
      </c>
      <c r="P31" s="68">
        <v>-7</v>
      </c>
      <c r="Q31" s="68">
        <v>0</v>
      </c>
      <c r="R31" s="68">
        <v>7</v>
      </c>
      <c r="S31" s="68">
        <v>7</v>
      </c>
      <c r="V31" s="65"/>
      <c r="W31" s="66"/>
      <c r="X31" s="167"/>
      <c r="Y31" s="66"/>
      <c r="AF31" s="166"/>
    </row>
    <row r="32" spans="1:32">
      <c r="A32" s="3" t="s">
        <v>418</v>
      </c>
      <c r="B32" s="223">
        <f t="shared" si="0"/>
        <v>0.35</v>
      </c>
      <c r="C32" s="64">
        <f>INDEX($O$7:$O$9,MATCH(G32,$N$7:$N$9,0))+INDEX(zOffset[z offset],MATCH(J32,zOffset[eCount],0))</f>
        <v>0.7</v>
      </c>
      <c r="D32" s="223">
        <f t="shared" si="1"/>
        <v>7</v>
      </c>
      <c r="E32" s="64" t="s">
        <v>397</v>
      </c>
      <c r="G32" s="12" t="s">
        <v>485</v>
      </c>
      <c r="H32" s="167">
        <v>3</v>
      </c>
      <c r="I32" s="167">
        <v>1</v>
      </c>
      <c r="J32">
        <f t="shared" si="2"/>
        <v>4</v>
      </c>
      <c r="K32" s="3" t="s">
        <v>418</v>
      </c>
      <c r="L32" s="65"/>
      <c r="M32" s="159" t="s">
        <v>484</v>
      </c>
      <c r="N32" s="12">
        <v>0.45</v>
      </c>
      <c r="O32" s="153"/>
      <c r="P32" s="153"/>
      <c r="Q32" s="59" t="s">
        <v>396</v>
      </c>
      <c r="R32" s="153"/>
      <c r="S32" s="153"/>
      <c r="V32" s="65"/>
      <c r="W32" s="66"/>
      <c r="X32" s="167"/>
      <c r="Y32" s="66"/>
      <c r="AF32" s="166"/>
    </row>
    <row r="33" spans="1:32">
      <c r="A33" s="3" t="s">
        <v>418</v>
      </c>
      <c r="B33" s="223">
        <f t="shared" si="0"/>
        <v>0.75</v>
      </c>
      <c r="C33" s="64">
        <f>INDEX($O$7:$O$9,MATCH(G33,$N$7:$N$9,0))+INDEX(zOffset[z offset],MATCH(J33,zOffset[eCount],0))</f>
        <v>0.55000000000000004</v>
      </c>
      <c r="D33" s="223">
        <f t="shared" si="1"/>
        <v>7</v>
      </c>
      <c r="E33" s="64" t="s">
        <v>398</v>
      </c>
      <c r="G33" s="12" t="s">
        <v>483</v>
      </c>
      <c r="H33" s="167">
        <v>4</v>
      </c>
      <c r="I33" s="167">
        <v>2</v>
      </c>
      <c r="J33">
        <f t="shared" si="2"/>
        <v>4</v>
      </c>
      <c r="K33" s="3" t="s">
        <v>418</v>
      </c>
      <c r="L33" s="65"/>
      <c r="M33" s="159" t="s">
        <v>485</v>
      </c>
      <c r="N33" s="12">
        <v>0.3</v>
      </c>
      <c r="O33" s="153"/>
      <c r="P33" s="58" t="s">
        <v>397</v>
      </c>
      <c r="Q33" s="153"/>
      <c r="R33" s="58" t="s">
        <v>397</v>
      </c>
      <c r="S33" s="153"/>
      <c r="V33" s="65"/>
      <c r="W33" s="66"/>
      <c r="X33" s="167"/>
      <c r="Y33" s="66"/>
      <c r="AF33" s="166"/>
    </row>
    <row r="34" spans="1:32">
      <c r="A34" s="3" t="s">
        <v>419</v>
      </c>
      <c r="B34" s="223">
        <f t="shared" ref="B34:B65" si="4">INDEX($O$37:$S$41,MATCH(J34,$N$37:$N$41,0),MATCH(I34,$O$30:$S$30,0))</f>
        <v>-0.75</v>
      </c>
      <c r="C34" s="64">
        <f>INDEX($O$7:$O$9,MATCH(G34,$N$7:$N$9,0))+INDEX(zOffset[z offset],MATCH(J34,zOffset[eCount],0))</f>
        <v>0.55000000000000004</v>
      </c>
      <c r="D34" s="223">
        <f t="shared" ref="D34:D71" si="5">INDEX($O$31:$S$31,1,MATCH(I34,$O$30:$S$30,0))</f>
        <v>-7</v>
      </c>
      <c r="E34" s="64" t="s">
        <v>398</v>
      </c>
      <c r="G34" s="12" t="s">
        <v>483</v>
      </c>
      <c r="H34" s="167">
        <v>1</v>
      </c>
      <c r="I34" s="167">
        <v>-2</v>
      </c>
      <c r="J34">
        <f t="shared" ref="J34:J65" si="6">INT(LEFT(A34,1))</f>
        <v>5</v>
      </c>
      <c r="K34" s="3" t="s">
        <v>419</v>
      </c>
      <c r="L34" s="65"/>
      <c r="M34" s="159" t="s">
        <v>483</v>
      </c>
      <c r="N34" s="12">
        <v>0.15</v>
      </c>
      <c r="O34" s="153" t="s">
        <v>398</v>
      </c>
      <c r="P34" s="153"/>
      <c r="Q34" s="153" t="s">
        <v>398</v>
      </c>
      <c r="R34" s="153"/>
      <c r="S34" s="153" t="s">
        <v>398</v>
      </c>
      <c r="V34" s="65"/>
      <c r="W34" s="66"/>
      <c r="X34" s="167"/>
      <c r="Y34" s="66"/>
      <c r="AF34" s="166"/>
    </row>
    <row r="35" spans="1:32">
      <c r="A35" s="3" t="s">
        <v>419</v>
      </c>
      <c r="B35" s="223">
        <f t="shared" si="4"/>
        <v>-0.35</v>
      </c>
      <c r="C35" s="64">
        <f>INDEX($O$7:$O$9,MATCH(G35,$N$7:$N$9,0))+INDEX(zOffset[z offset],MATCH(J35,zOffset[eCount],0))</f>
        <v>0.7</v>
      </c>
      <c r="D35" s="223">
        <f t="shared" si="5"/>
        <v>-7</v>
      </c>
      <c r="E35" s="64" t="s">
        <v>398</v>
      </c>
      <c r="G35" s="12" t="s">
        <v>485</v>
      </c>
      <c r="H35" s="167">
        <v>2</v>
      </c>
      <c r="I35" s="167">
        <v>-1</v>
      </c>
      <c r="J35">
        <f t="shared" si="6"/>
        <v>5</v>
      </c>
      <c r="K35" s="3" t="s">
        <v>419</v>
      </c>
      <c r="L35" s="65"/>
      <c r="M35" s="52"/>
      <c r="N35"/>
      <c r="S35" s="52"/>
      <c r="V35" s="65"/>
      <c r="W35" s="66"/>
      <c r="X35" s="167"/>
      <c r="Y35" s="66"/>
      <c r="AF35" s="166"/>
    </row>
    <row r="36" spans="1:32">
      <c r="A36" s="3" t="s">
        <v>419</v>
      </c>
      <c r="B36" s="223">
        <f t="shared" si="4"/>
        <v>0</v>
      </c>
      <c r="C36" s="64">
        <f>INDEX($O$7:$O$9,MATCH(G36,$N$7:$N$9,0))+INDEX(zOffset[z offset],MATCH(J36,zOffset[eCount],0))</f>
        <v>0.85</v>
      </c>
      <c r="D36" s="223">
        <f t="shared" si="5"/>
        <v>0</v>
      </c>
      <c r="E36" s="64" t="s">
        <v>397</v>
      </c>
      <c r="G36" s="12" t="s">
        <v>484</v>
      </c>
      <c r="H36" s="167">
        <v>3</v>
      </c>
      <c r="I36" s="167">
        <v>0</v>
      </c>
      <c r="J36">
        <f t="shared" si="6"/>
        <v>5</v>
      </c>
      <c r="K36" s="3" t="s">
        <v>419</v>
      </c>
      <c r="L36" s="65"/>
      <c r="M36" s="52"/>
      <c r="N36" s="93" t="s">
        <v>450</v>
      </c>
      <c r="V36" s="65"/>
      <c r="W36" s="66"/>
      <c r="X36" s="167"/>
      <c r="Y36" s="66"/>
      <c r="AF36" s="166"/>
    </row>
    <row r="37" spans="1:32">
      <c r="A37" s="3" t="s">
        <v>419</v>
      </c>
      <c r="B37" s="223">
        <f t="shared" si="4"/>
        <v>0.35</v>
      </c>
      <c r="C37" s="64">
        <f>INDEX($O$7:$O$9,MATCH(G37,$N$7:$N$9,0))+INDEX(zOffset[z offset],MATCH(J37,zOffset[eCount],0))</f>
        <v>0.7</v>
      </c>
      <c r="D37" s="223">
        <f t="shared" si="5"/>
        <v>7</v>
      </c>
      <c r="E37" s="64" t="s">
        <v>398</v>
      </c>
      <c r="G37" s="12" t="s">
        <v>485</v>
      </c>
      <c r="H37" s="167">
        <v>4</v>
      </c>
      <c r="I37" s="167">
        <v>1</v>
      </c>
      <c r="J37">
        <f t="shared" si="6"/>
        <v>5</v>
      </c>
      <c r="K37" s="3" t="s">
        <v>419</v>
      </c>
      <c r="L37" s="65"/>
      <c r="M37" s="52"/>
      <c r="N37" s="175">
        <v>5</v>
      </c>
      <c r="O37" s="64">
        <v>-0.75</v>
      </c>
      <c r="P37" s="64">
        <v>-0.35</v>
      </c>
      <c r="Q37" s="64">
        <v>0</v>
      </c>
      <c r="R37" s="64">
        <v>0.35</v>
      </c>
      <c r="S37" s="64">
        <v>0.75</v>
      </c>
      <c r="V37" s="65"/>
      <c r="W37" s="66"/>
      <c r="X37" s="167"/>
      <c r="Y37" s="66"/>
      <c r="AF37" s="166"/>
    </row>
    <row r="38" spans="1:32">
      <c r="A38" s="3" t="s">
        <v>419</v>
      </c>
      <c r="B38" s="223">
        <f t="shared" si="4"/>
        <v>0.75</v>
      </c>
      <c r="C38" s="64">
        <f>INDEX($O$7:$O$9,MATCH(G38,$N$7:$N$9,0))+INDEX(zOffset[z offset],MATCH(J38,zOffset[eCount],0))</f>
        <v>0.55000000000000004</v>
      </c>
      <c r="D38" s="223">
        <f t="shared" si="5"/>
        <v>7</v>
      </c>
      <c r="E38" s="64" t="s">
        <v>398</v>
      </c>
      <c r="G38" s="12" t="s">
        <v>483</v>
      </c>
      <c r="H38" s="167">
        <v>5</v>
      </c>
      <c r="I38" s="167">
        <v>2</v>
      </c>
      <c r="J38">
        <f t="shared" si="6"/>
        <v>5</v>
      </c>
      <c r="K38" s="3" t="s">
        <v>419</v>
      </c>
      <c r="L38" s="65"/>
      <c r="M38" s="52"/>
      <c r="N38" s="175">
        <v>4</v>
      </c>
      <c r="O38" s="64">
        <v>-0.75</v>
      </c>
      <c r="P38" s="64">
        <v>-0.35</v>
      </c>
      <c r="Q38" s="181" t="s">
        <v>780</v>
      </c>
      <c r="R38" s="64">
        <v>0.35</v>
      </c>
      <c r="S38" s="64">
        <v>0.75</v>
      </c>
      <c r="V38" s="65"/>
      <c r="W38" s="66"/>
      <c r="X38" s="167"/>
      <c r="Y38" s="66"/>
      <c r="AF38" s="166"/>
    </row>
    <row r="39" spans="1:32">
      <c r="A39" s="3" t="s">
        <v>420</v>
      </c>
      <c r="B39" s="223">
        <f t="shared" si="4"/>
        <v>-0.75</v>
      </c>
      <c r="C39" s="64">
        <f>INDEX($O$7:$O$9,MATCH(G39,$N$7:$N$9,0))+INDEX(zOffset[z offset],MATCH(J39,zOffset[eCount],0))</f>
        <v>0.55000000000000004</v>
      </c>
      <c r="D39" s="223">
        <f t="shared" si="5"/>
        <v>-7</v>
      </c>
      <c r="E39" s="64" t="s">
        <v>398</v>
      </c>
      <c r="G39" s="12" t="s">
        <v>483</v>
      </c>
      <c r="H39" s="167">
        <v>1</v>
      </c>
      <c r="I39" s="167">
        <v>-2</v>
      </c>
      <c r="J39">
        <f t="shared" si="6"/>
        <v>5</v>
      </c>
      <c r="K39" s="3" t="s">
        <v>420</v>
      </c>
      <c r="L39" s="65"/>
      <c r="M39" s="52"/>
      <c r="N39" s="175">
        <v>3</v>
      </c>
      <c r="O39" s="64">
        <v>-0.65</v>
      </c>
      <c r="P39" s="181" t="s">
        <v>780</v>
      </c>
      <c r="Q39" s="64">
        <v>0</v>
      </c>
      <c r="R39" s="181" t="s">
        <v>780</v>
      </c>
      <c r="S39" s="64">
        <v>0.65</v>
      </c>
      <c r="V39" s="65"/>
      <c r="W39" s="66"/>
      <c r="X39" s="167"/>
      <c r="Y39" s="66"/>
      <c r="AF39" s="166"/>
    </row>
    <row r="40" spans="1:32">
      <c r="A40" s="3" t="s">
        <v>420</v>
      </c>
      <c r="B40" s="223">
        <f t="shared" si="4"/>
        <v>-0.35</v>
      </c>
      <c r="C40" s="64">
        <f>INDEX($O$7:$O$9,MATCH(G40,$N$7:$N$9,0))+INDEX(zOffset[z offset],MATCH(J40,zOffset[eCount],0))</f>
        <v>0.7</v>
      </c>
      <c r="D40" s="223">
        <f t="shared" si="5"/>
        <v>-7</v>
      </c>
      <c r="E40" s="64" t="s">
        <v>397</v>
      </c>
      <c r="G40" s="12" t="s">
        <v>485</v>
      </c>
      <c r="H40" s="167">
        <v>2</v>
      </c>
      <c r="I40" s="167">
        <v>-1</v>
      </c>
      <c r="J40">
        <f t="shared" si="6"/>
        <v>5</v>
      </c>
      <c r="K40" s="3" t="s">
        <v>420</v>
      </c>
      <c r="L40" s="65"/>
      <c r="M40" s="52"/>
      <c r="N40" s="176">
        <v>2</v>
      </c>
      <c r="O40" s="181" t="s">
        <v>780</v>
      </c>
      <c r="P40" s="64">
        <v>-0.4</v>
      </c>
      <c r="Q40" s="181" t="s">
        <v>780</v>
      </c>
      <c r="R40" s="64">
        <v>0.4</v>
      </c>
      <c r="S40" s="181" t="s">
        <v>780</v>
      </c>
      <c r="V40" s="65"/>
      <c r="W40" s="66"/>
      <c r="X40" s="167"/>
      <c r="Y40" s="66"/>
      <c r="AF40" s="166"/>
    </row>
    <row r="41" spans="1:32">
      <c r="A41" s="3" t="s">
        <v>420</v>
      </c>
      <c r="B41" s="223">
        <f t="shared" si="4"/>
        <v>0</v>
      </c>
      <c r="C41" s="64">
        <f>INDEX($O$7:$O$9,MATCH(G41,$N$7:$N$9,0))+INDEX(zOffset[z offset],MATCH(J41,zOffset[eCount],0))</f>
        <v>0.55000000000000004</v>
      </c>
      <c r="D41" s="223">
        <f t="shared" si="5"/>
        <v>0</v>
      </c>
      <c r="E41" s="64" t="s">
        <v>398</v>
      </c>
      <c r="G41" s="12" t="s">
        <v>483</v>
      </c>
      <c r="H41" s="167">
        <v>3</v>
      </c>
      <c r="I41" s="167">
        <v>0</v>
      </c>
      <c r="J41">
        <f t="shared" si="6"/>
        <v>5</v>
      </c>
      <c r="K41" s="3" t="s">
        <v>420</v>
      </c>
      <c r="L41" s="65"/>
      <c r="M41" s="52"/>
      <c r="N41" s="176">
        <v>1</v>
      </c>
      <c r="O41" s="181" t="s">
        <v>780</v>
      </c>
      <c r="P41" s="181" t="s">
        <v>780</v>
      </c>
      <c r="Q41" s="64">
        <v>0</v>
      </c>
      <c r="R41" s="181" t="s">
        <v>780</v>
      </c>
      <c r="S41" s="181" t="s">
        <v>780</v>
      </c>
      <c r="V41" s="65"/>
      <c r="W41" s="66"/>
      <c r="X41" s="167"/>
      <c r="Y41" s="66"/>
      <c r="AF41" s="166"/>
    </row>
    <row r="42" spans="1:32">
      <c r="A42" s="3" t="s">
        <v>420</v>
      </c>
      <c r="B42" s="223">
        <f t="shared" si="4"/>
        <v>0.35</v>
      </c>
      <c r="C42" s="64">
        <f>INDEX($O$7:$O$9,MATCH(G42,$N$7:$N$9,0))+INDEX(zOffset[z offset],MATCH(J42,zOffset[eCount],0))</f>
        <v>0.85</v>
      </c>
      <c r="D42" s="223">
        <f t="shared" si="5"/>
        <v>7</v>
      </c>
      <c r="E42" s="64" t="s">
        <v>397</v>
      </c>
      <c r="G42" s="12" t="s">
        <v>484</v>
      </c>
      <c r="H42" s="167">
        <v>4</v>
      </c>
      <c r="I42" s="167">
        <v>1</v>
      </c>
      <c r="J42">
        <f t="shared" si="6"/>
        <v>5</v>
      </c>
      <c r="K42" s="3" t="s">
        <v>420</v>
      </c>
      <c r="L42" s="65"/>
      <c r="M42" s="52"/>
      <c r="N42" s="93" t="s">
        <v>450</v>
      </c>
      <c r="S42" s="52"/>
      <c r="V42" s="65"/>
      <c r="W42" s="66"/>
      <c r="X42" s="167"/>
      <c r="Y42" s="66"/>
      <c r="AF42" s="166"/>
    </row>
    <row r="43" spans="1:32">
      <c r="A43" s="3" t="s">
        <v>420</v>
      </c>
      <c r="B43" s="223">
        <f t="shared" si="4"/>
        <v>0.75</v>
      </c>
      <c r="C43" s="64">
        <f>INDEX($O$7:$O$9,MATCH(G43,$N$7:$N$9,0))+INDEX(zOffset[z offset],MATCH(J43,zOffset[eCount],0))</f>
        <v>0.55000000000000004</v>
      </c>
      <c r="D43" s="223">
        <f t="shared" si="5"/>
        <v>7</v>
      </c>
      <c r="E43" s="64" t="s">
        <v>398</v>
      </c>
      <c r="G43" s="12" t="s">
        <v>483</v>
      </c>
      <c r="H43" s="167">
        <v>5</v>
      </c>
      <c r="I43" s="167">
        <v>2</v>
      </c>
      <c r="J43">
        <f t="shared" si="6"/>
        <v>5</v>
      </c>
      <c r="K43" s="3" t="s">
        <v>420</v>
      </c>
      <c r="L43" s="65"/>
      <c r="M43" s="52"/>
      <c r="N43" s="175">
        <v>5</v>
      </c>
      <c r="O43" s="64" t="s">
        <v>483</v>
      </c>
      <c r="P43" s="64" t="s">
        <v>485</v>
      </c>
      <c r="Q43" s="64" t="s">
        <v>483</v>
      </c>
      <c r="R43" s="64" t="s">
        <v>484</v>
      </c>
      <c r="S43" s="64" t="s">
        <v>483</v>
      </c>
      <c r="V43" s="65"/>
      <c r="W43" s="66"/>
      <c r="X43" s="167"/>
      <c r="Y43" s="66"/>
      <c r="AF43" s="166"/>
    </row>
    <row r="44" spans="1:32">
      <c r="A44" s="57" t="s">
        <v>421</v>
      </c>
      <c r="B44" s="223">
        <f t="shared" si="4"/>
        <v>0</v>
      </c>
      <c r="C44" s="64">
        <f>INDEX($O$7:$O$9,MATCH(G44,$N$7:$N$9,0))+INDEX(zOffset[z offset],MATCH(J44,zOffset[eCount],0))</f>
        <v>0.44999999999999996</v>
      </c>
      <c r="D44" s="223">
        <f t="shared" si="5"/>
        <v>0</v>
      </c>
      <c r="E44" s="64" t="s">
        <v>396</v>
      </c>
      <c r="G44" t="s">
        <v>484</v>
      </c>
      <c r="H44" s="167">
        <v>1</v>
      </c>
      <c r="I44" s="167">
        <v>0</v>
      </c>
      <c r="J44">
        <f t="shared" si="6"/>
        <v>1</v>
      </c>
      <c r="K44" s="57" t="s">
        <v>421</v>
      </c>
      <c r="L44" s="65"/>
      <c r="M44" s="52"/>
      <c r="N44" s="175">
        <v>4</v>
      </c>
      <c r="O44" s="64" t="s">
        <v>483</v>
      </c>
      <c r="P44" s="64" t="s">
        <v>484</v>
      </c>
      <c r="Q44" s="182" t="s">
        <v>780</v>
      </c>
      <c r="R44" s="64" t="s">
        <v>485</v>
      </c>
      <c r="S44" s="64" t="s">
        <v>483</v>
      </c>
      <c r="V44" s="65"/>
      <c r="W44" s="66"/>
      <c r="X44" s="167"/>
      <c r="Y44" s="66"/>
      <c r="AF44" s="166"/>
    </row>
    <row r="45" spans="1:32">
      <c r="A45" t="s">
        <v>996</v>
      </c>
      <c r="B45" s="223">
        <f t="shared" si="4"/>
        <v>0</v>
      </c>
      <c r="C45" s="64">
        <f>INDEX($O$7:$O$9,MATCH(G45,$N$7:$N$9,0))+INDEX(zOffset[z offset],MATCH(J45,zOffset[eCount],0))</f>
        <v>0.44999999999999996</v>
      </c>
      <c r="D45" s="223">
        <f t="shared" si="5"/>
        <v>0</v>
      </c>
      <c r="E45" s="64" t="s">
        <v>397</v>
      </c>
      <c r="G45" t="str">
        <f>INDEX($O$43:$S$47,MATCH(J45,$N$43:$N$47,0),MATCH(I45,$O$30:$S$30,0))</f>
        <v>far</v>
      </c>
      <c r="H45" s="167">
        <v>2</v>
      </c>
      <c r="I45" s="167">
        <v>0</v>
      </c>
      <c r="J45">
        <f t="shared" si="6"/>
        <v>3</v>
      </c>
      <c r="K45" t="s">
        <v>416</v>
      </c>
      <c r="L45" s="21"/>
      <c r="N45" s="175">
        <v>3</v>
      </c>
      <c r="O45" s="64" t="s">
        <v>483</v>
      </c>
      <c r="P45" s="182" t="s">
        <v>780</v>
      </c>
      <c r="Q45" s="64" t="s">
        <v>484</v>
      </c>
      <c r="R45" s="182" t="s">
        <v>780</v>
      </c>
      <c r="S45" s="64" t="s">
        <v>485</v>
      </c>
      <c r="V45" s="65"/>
      <c r="W45" s="66"/>
      <c r="X45" s="167"/>
      <c r="Y45" s="66"/>
    </row>
    <row r="46" spans="1:32">
      <c r="A46" t="s">
        <v>996</v>
      </c>
      <c r="B46" s="223">
        <f t="shared" si="4"/>
        <v>-0.65</v>
      </c>
      <c r="C46" s="64">
        <f>INDEX($O$7:$O$9,MATCH(G46,$N$7:$N$9,0))+INDEX(zOffset[z offset],MATCH(J46,zOffset[eCount],0))</f>
        <v>0.15</v>
      </c>
      <c r="D46" s="223">
        <f t="shared" si="5"/>
        <v>-7</v>
      </c>
      <c r="E46" s="64" t="s">
        <v>398</v>
      </c>
      <c r="G46" t="str">
        <f t="shared" ref="G46:G77" si="7">INDEX($O$43:$S$45,MATCH(J46,$N$43:$N$45,0),MATCH(I46,$O$30:$S$30,0))</f>
        <v>close</v>
      </c>
      <c r="H46" s="167">
        <v>1</v>
      </c>
      <c r="I46" s="173">
        <v>-2</v>
      </c>
      <c r="J46">
        <f t="shared" si="6"/>
        <v>3</v>
      </c>
      <c r="K46" t="s">
        <v>416</v>
      </c>
      <c r="L46" s="21"/>
      <c r="N46" s="175">
        <v>2</v>
      </c>
      <c r="O46" s="182" t="s">
        <v>780</v>
      </c>
      <c r="P46" s="52" t="s">
        <v>483</v>
      </c>
      <c r="Q46" s="182" t="s">
        <v>780</v>
      </c>
      <c r="R46" s="52" t="s">
        <v>485</v>
      </c>
      <c r="S46" s="182" t="s">
        <v>780</v>
      </c>
      <c r="V46" s="65"/>
      <c r="W46" s="66"/>
      <c r="X46" s="160"/>
      <c r="Y46" s="66"/>
    </row>
    <row r="47" spans="1:32">
      <c r="A47" t="s">
        <v>996</v>
      </c>
      <c r="B47" s="223">
        <f t="shared" si="4"/>
        <v>0.65</v>
      </c>
      <c r="C47" s="64">
        <f>INDEX($O$7:$O$9,MATCH(G47,$N$7:$N$9,0))+INDEX(zOffset[z offset],MATCH(J47,zOffset[eCount],0))</f>
        <v>0.3</v>
      </c>
      <c r="D47" s="223">
        <f t="shared" si="5"/>
        <v>7</v>
      </c>
      <c r="E47" s="64" t="s">
        <v>398</v>
      </c>
      <c r="G47" t="str">
        <f t="shared" si="7"/>
        <v>base</v>
      </c>
      <c r="H47" s="167">
        <v>3</v>
      </c>
      <c r="I47" s="173">
        <v>2</v>
      </c>
      <c r="J47">
        <f t="shared" si="6"/>
        <v>3</v>
      </c>
      <c r="K47" t="s">
        <v>416</v>
      </c>
      <c r="L47" s="21"/>
      <c r="N47" s="175">
        <v>1</v>
      </c>
      <c r="O47" s="182" t="s">
        <v>780</v>
      </c>
      <c r="P47" s="182" t="s">
        <v>780</v>
      </c>
      <c r="Q47" s="52" t="s">
        <v>485</v>
      </c>
      <c r="R47" s="182" t="s">
        <v>780</v>
      </c>
      <c r="S47" s="182" t="s">
        <v>780</v>
      </c>
      <c r="U47" s="65"/>
      <c r="V47" s="66"/>
      <c r="W47" s="66"/>
      <c r="X47" s="160"/>
      <c r="Y47" s="66"/>
    </row>
    <row r="48" spans="1:32">
      <c r="A48" t="s">
        <v>1000</v>
      </c>
      <c r="B48" s="223">
        <f t="shared" si="4"/>
        <v>-0.65</v>
      </c>
      <c r="C48" s="64">
        <f>INDEX($O$7:$O$9,MATCH(G48,$N$7:$N$9,0))+INDEX(zOffset[z offset],MATCH(J48,zOffset[eCount],0))</f>
        <v>0.15</v>
      </c>
      <c r="D48" s="223">
        <f t="shared" si="5"/>
        <v>-7</v>
      </c>
      <c r="E48" s="64" t="s">
        <v>398</v>
      </c>
      <c r="G48" t="str">
        <f t="shared" si="7"/>
        <v>close</v>
      </c>
      <c r="H48" s="167">
        <v>1</v>
      </c>
      <c r="I48" s="173">
        <v>-2</v>
      </c>
      <c r="J48">
        <f t="shared" si="6"/>
        <v>3</v>
      </c>
      <c r="K48" t="s">
        <v>416</v>
      </c>
      <c r="L48" s="21"/>
      <c r="U48" s="65"/>
      <c r="V48" s="66"/>
      <c r="W48" s="66"/>
      <c r="X48" s="160"/>
      <c r="Y48" s="66"/>
    </row>
    <row r="49" spans="1:31">
      <c r="A49" t="s">
        <v>1000</v>
      </c>
      <c r="B49" s="223">
        <f t="shared" si="4"/>
        <v>0.65</v>
      </c>
      <c r="C49" s="64">
        <f>INDEX($O$7:$O$9,MATCH(G49,$N$7:$N$9,0))+INDEX(zOffset[z offset],MATCH(J49,zOffset[eCount],0))</f>
        <v>0.3</v>
      </c>
      <c r="D49" s="223">
        <f t="shared" si="5"/>
        <v>7</v>
      </c>
      <c r="E49" s="64" t="s">
        <v>398</v>
      </c>
      <c r="G49" t="str">
        <f t="shared" si="7"/>
        <v>base</v>
      </c>
      <c r="H49" s="167">
        <v>3</v>
      </c>
      <c r="I49" s="173">
        <v>2</v>
      </c>
      <c r="J49">
        <f t="shared" si="6"/>
        <v>3</v>
      </c>
      <c r="K49" t="s">
        <v>416</v>
      </c>
      <c r="L49" s="21"/>
      <c r="U49" s="65"/>
      <c r="V49" s="66"/>
      <c r="W49" s="66"/>
      <c r="X49" s="160"/>
      <c r="Y49" s="66"/>
    </row>
    <row r="50" spans="1:31">
      <c r="A50" t="s">
        <v>1000</v>
      </c>
      <c r="B50" s="223">
        <f t="shared" si="4"/>
        <v>0</v>
      </c>
      <c r="C50" s="64">
        <f>INDEX($O$7:$O$9,MATCH(G50,$N$7:$N$9,0))+INDEX(zOffset[z offset],MATCH(J50,zOffset[eCount],0))</f>
        <v>0.44999999999999996</v>
      </c>
      <c r="D50" s="223">
        <f t="shared" si="5"/>
        <v>0</v>
      </c>
      <c r="E50" s="64" t="s">
        <v>397</v>
      </c>
      <c r="G50" t="str">
        <f t="shared" si="7"/>
        <v>far</v>
      </c>
      <c r="H50" s="167">
        <v>2</v>
      </c>
      <c r="I50" s="167">
        <v>0</v>
      </c>
      <c r="J50">
        <f t="shared" si="6"/>
        <v>3</v>
      </c>
      <c r="K50" t="s">
        <v>416</v>
      </c>
      <c r="L50" s="21"/>
      <c r="U50" s="65"/>
      <c r="V50" s="3"/>
      <c r="X50" s="66"/>
      <c r="Y50" s="66"/>
    </row>
    <row r="51" spans="1:31">
      <c r="A51" t="s">
        <v>1029</v>
      </c>
      <c r="B51" s="223">
        <f t="shared" si="4"/>
        <v>-0.65</v>
      </c>
      <c r="C51" s="64">
        <f>INDEX($O$7:$O$9,MATCH(G51,$N$7:$N$9,0))+INDEX(zOffset[z offset],MATCH(J51,zOffset[eCount],0))</f>
        <v>0.15</v>
      </c>
      <c r="D51" s="223">
        <f t="shared" ref="D51:D56" si="8">INDEX($O$31:$S$31,1,MATCH(I51,$O$30:$S$30,0))</f>
        <v>-7</v>
      </c>
      <c r="E51" s="64" t="s">
        <v>397</v>
      </c>
      <c r="G51" t="str">
        <f t="shared" si="7"/>
        <v>close</v>
      </c>
      <c r="H51" s="173">
        <v>1</v>
      </c>
      <c r="I51" s="173">
        <v>-2</v>
      </c>
      <c r="J51">
        <f t="shared" si="6"/>
        <v>3</v>
      </c>
      <c r="K51" t="s">
        <v>417</v>
      </c>
      <c r="L51" s="21"/>
      <c r="U51" s="65"/>
      <c r="V51" s="3"/>
      <c r="X51" s="66"/>
      <c r="Y51" s="66"/>
      <c r="AB51" s="13" t="s">
        <v>450</v>
      </c>
      <c r="AC51" s="13" t="s">
        <v>1304</v>
      </c>
      <c r="AD51" s="13" t="s">
        <v>1305</v>
      </c>
      <c r="AE51" s="13" t="s">
        <v>1303</v>
      </c>
    </row>
    <row r="52" spans="1:31" ht="16">
      <c r="A52" t="s">
        <v>1029</v>
      </c>
      <c r="B52" s="223">
        <f t="shared" si="4"/>
        <v>0.65</v>
      </c>
      <c r="C52" s="64">
        <f>INDEX($O$7:$O$9,MATCH(G52,$N$7:$N$9,0))+INDEX(zOffset[z offset],MATCH(J52,zOffset[eCount],0))</f>
        <v>0.3</v>
      </c>
      <c r="D52" s="223">
        <f t="shared" si="8"/>
        <v>7</v>
      </c>
      <c r="E52" s="64" t="s">
        <v>397</v>
      </c>
      <c r="G52" t="str">
        <f t="shared" si="7"/>
        <v>base</v>
      </c>
      <c r="H52" s="173">
        <v>3</v>
      </c>
      <c r="I52" s="173">
        <v>2</v>
      </c>
      <c r="J52">
        <f t="shared" si="6"/>
        <v>3</v>
      </c>
      <c r="K52" t="s">
        <v>417</v>
      </c>
      <c r="L52" s="21"/>
      <c r="U52" s="65"/>
      <c r="V52" s="226"/>
      <c r="X52" s="66"/>
      <c r="Y52" s="66"/>
      <c r="AB52" s="51">
        <v>1</v>
      </c>
      <c r="AC52" s="51" t="s">
        <v>1293</v>
      </c>
      <c r="AD52" t="s">
        <v>1298</v>
      </c>
      <c r="AE52">
        <v>2</v>
      </c>
    </row>
    <row r="53" spans="1:31" ht="16">
      <c r="A53" t="s">
        <v>1029</v>
      </c>
      <c r="B53" s="223">
        <f t="shared" si="4"/>
        <v>0</v>
      </c>
      <c r="C53" s="64">
        <f>INDEX($O$7:$O$9,MATCH(G53,$N$7:$N$9,0))+INDEX(zOffset[z offset],MATCH(J53,zOffset[eCount],0))</f>
        <v>0.44999999999999996</v>
      </c>
      <c r="D53" s="223">
        <f t="shared" si="8"/>
        <v>0</v>
      </c>
      <c r="E53" s="64" t="s">
        <v>398</v>
      </c>
      <c r="G53" t="str">
        <f t="shared" si="7"/>
        <v>far</v>
      </c>
      <c r="H53" s="173">
        <v>2</v>
      </c>
      <c r="I53" s="173">
        <v>0</v>
      </c>
      <c r="J53">
        <f t="shared" si="6"/>
        <v>3</v>
      </c>
      <c r="K53" t="s">
        <v>417</v>
      </c>
      <c r="L53" s="21"/>
      <c r="U53" s="65"/>
      <c r="V53" s="3"/>
      <c r="X53" s="66"/>
      <c r="Y53" s="66"/>
      <c r="AB53" s="51">
        <v>2</v>
      </c>
      <c r="AC53" s="51" t="s">
        <v>1294</v>
      </c>
      <c r="AD53" t="s">
        <v>1299</v>
      </c>
      <c r="AE53">
        <v>4</v>
      </c>
    </row>
    <row r="54" spans="1:31" ht="16">
      <c r="A54" t="s">
        <v>1030</v>
      </c>
      <c r="B54" s="223">
        <f t="shared" si="4"/>
        <v>0</v>
      </c>
      <c r="C54" s="64">
        <f>INDEX($O$7:$O$9,MATCH(G54,$N$7:$N$9,0))+INDEX(zOffset[z offset],MATCH(J54,zOffset[eCount],0))</f>
        <v>0.44999999999999996</v>
      </c>
      <c r="D54" s="223">
        <f t="shared" si="8"/>
        <v>0</v>
      </c>
      <c r="E54" s="64" t="s">
        <v>398</v>
      </c>
      <c r="G54" t="str">
        <f t="shared" si="7"/>
        <v>far</v>
      </c>
      <c r="H54" s="173">
        <v>2</v>
      </c>
      <c r="I54" s="173">
        <v>0</v>
      </c>
      <c r="J54">
        <f t="shared" si="6"/>
        <v>3</v>
      </c>
      <c r="K54" t="s">
        <v>417</v>
      </c>
      <c r="L54" s="21"/>
      <c r="U54" s="65"/>
      <c r="V54" s="3"/>
      <c r="X54" s="66"/>
      <c r="Y54" s="66"/>
      <c r="AB54" s="51">
        <v>3</v>
      </c>
      <c r="AC54" s="51" t="s">
        <v>1295</v>
      </c>
      <c r="AD54" t="s">
        <v>1300</v>
      </c>
      <c r="AE54">
        <v>7</v>
      </c>
    </row>
    <row r="55" spans="1:31" ht="16">
      <c r="A55" t="s">
        <v>1030</v>
      </c>
      <c r="B55" s="223">
        <f t="shared" si="4"/>
        <v>-0.65</v>
      </c>
      <c r="C55" s="64">
        <f>INDEX($O$7:$O$9,MATCH(G55,$N$7:$N$9,0))+INDEX(zOffset[z offset],MATCH(J55,zOffset[eCount],0))</f>
        <v>0.15</v>
      </c>
      <c r="D55" s="223">
        <f t="shared" si="8"/>
        <v>-7</v>
      </c>
      <c r="E55" s="64" t="s">
        <v>397</v>
      </c>
      <c r="G55" t="str">
        <f t="shared" si="7"/>
        <v>close</v>
      </c>
      <c r="H55" s="173">
        <v>1</v>
      </c>
      <c r="I55" s="173">
        <v>-2</v>
      </c>
      <c r="J55">
        <f t="shared" si="6"/>
        <v>3</v>
      </c>
      <c r="K55" t="s">
        <v>417</v>
      </c>
      <c r="L55" s="21"/>
      <c r="U55" s="65"/>
      <c r="V55" s="3"/>
      <c r="X55" s="66"/>
      <c r="Y55" s="66"/>
      <c r="AB55" s="51">
        <v>4</v>
      </c>
      <c r="AC55" s="51" t="s">
        <v>1296</v>
      </c>
      <c r="AD55" t="s">
        <v>1301</v>
      </c>
      <c r="AE55">
        <v>11</v>
      </c>
    </row>
    <row r="56" spans="1:31" ht="16">
      <c r="A56" t="s">
        <v>1030</v>
      </c>
      <c r="B56" s="223">
        <f t="shared" si="4"/>
        <v>0.65</v>
      </c>
      <c r="C56" s="64">
        <f>INDEX($O$7:$O$9,MATCH(G56,$N$7:$N$9,0))+INDEX(zOffset[z offset],MATCH(J56,zOffset[eCount],0))</f>
        <v>0.3</v>
      </c>
      <c r="D56" s="223">
        <f t="shared" si="8"/>
        <v>7</v>
      </c>
      <c r="E56" s="64" t="s">
        <v>397</v>
      </c>
      <c r="G56" t="str">
        <f t="shared" si="7"/>
        <v>base</v>
      </c>
      <c r="H56" s="173">
        <v>3</v>
      </c>
      <c r="I56" s="173">
        <v>2</v>
      </c>
      <c r="J56">
        <f t="shared" si="6"/>
        <v>3</v>
      </c>
      <c r="K56" t="s">
        <v>417</v>
      </c>
      <c r="L56" s="21"/>
      <c r="U56" s="65"/>
      <c r="V56" s="226"/>
      <c r="X56" s="66"/>
      <c r="Y56" s="66"/>
      <c r="AB56" s="51">
        <v>5</v>
      </c>
      <c r="AC56" s="51" t="s">
        <v>1297</v>
      </c>
      <c r="AD56" t="s">
        <v>1302</v>
      </c>
      <c r="AE56">
        <v>16</v>
      </c>
    </row>
    <row r="57" spans="1:31">
      <c r="A57" t="s">
        <v>998</v>
      </c>
      <c r="B57" s="223">
        <f t="shared" si="4"/>
        <v>-0.35</v>
      </c>
      <c r="C57" s="64">
        <f>INDEX($O$7:$O$9,MATCH(G57,$N$7:$N$9,0))+INDEX(zOffset[z offset],MATCH(J57,zOffset[eCount],0))</f>
        <v>0.85</v>
      </c>
      <c r="D57" s="223">
        <f t="shared" si="5"/>
        <v>-7</v>
      </c>
      <c r="E57" s="64" t="s">
        <v>397</v>
      </c>
      <c r="G57" t="str">
        <f t="shared" si="7"/>
        <v>far</v>
      </c>
      <c r="H57" s="167">
        <v>2</v>
      </c>
      <c r="I57">
        <v>-1</v>
      </c>
      <c r="J57">
        <f t="shared" si="6"/>
        <v>4</v>
      </c>
      <c r="K57" t="s">
        <v>418</v>
      </c>
      <c r="L57" s="21"/>
      <c r="U57" s="65"/>
      <c r="V57" s="226"/>
      <c r="X57" s="66"/>
      <c r="Y57" s="65"/>
      <c r="Z57" s="65"/>
      <c r="AA57" s="65"/>
    </row>
    <row r="58" spans="1:31">
      <c r="A58" t="s">
        <v>998</v>
      </c>
      <c r="B58" s="223">
        <f t="shared" si="4"/>
        <v>-0.75</v>
      </c>
      <c r="C58" s="64">
        <f>INDEX($O$7:$O$9,MATCH(G58,$N$7:$N$9,0))+INDEX(zOffset[z offset],MATCH(J58,zOffset[eCount],0))</f>
        <v>0.55000000000000004</v>
      </c>
      <c r="D58" s="223">
        <f t="shared" si="5"/>
        <v>-7</v>
      </c>
      <c r="E58" s="64" t="s">
        <v>398</v>
      </c>
      <c r="G58" t="str">
        <f t="shared" si="7"/>
        <v>close</v>
      </c>
      <c r="H58" s="167">
        <v>1</v>
      </c>
      <c r="I58">
        <v>-2</v>
      </c>
      <c r="J58">
        <f t="shared" si="6"/>
        <v>4</v>
      </c>
      <c r="K58" t="s">
        <v>418</v>
      </c>
      <c r="L58" s="21"/>
      <c r="U58" s="65"/>
      <c r="V58" s="226"/>
      <c r="X58" s="66"/>
      <c r="Y58" s="65"/>
      <c r="Z58" s="65"/>
      <c r="AA58" s="65"/>
    </row>
    <row r="59" spans="1:31">
      <c r="A59" t="s">
        <v>998</v>
      </c>
      <c r="B59" s="223">
        <f t="shared" si="4"/>
        <v>0.35</v>
      </c>
      <c r="C59" s="64">
        <f>INDEX($O$7:$O$9,MATCH(G59,$N$7:$N$9,0))+INDEX(zOffset[z offset],MATCH(J59,zOffset[eCount],0))</f>
        <v>0.7</v>
      </c>
      <c r="D59" s="223">
        <f t="shared" si="5"/>
        <v>7</v>
      </c>
      <c r="E59" s="64" t="s">
        <v>398</v>
      </c>
      <c r="G59" t="str">
        <f t="shared" si="7"/>
        <v>base</v>
      </c>
      <c r="H59" s="167">
        <v>3</v>
      </c>
      <c r="I59">
        <v>1</v>
      </c>
      <c r="J59">
        <f t="shared" si="6"/>
        <v>4</v>
      </c>
      <c r="K59" t="s">
        <v>418</v>
      </c>
      <c r="L59" s="21"/>
      <c r="U59" s="65"/>
      <c r="V59" s="226"/>
      <c r="X59" s="66"/>
      <c r="Y59" s="65"/>
      <c r="Z59" s="65"/>
      <c r="AA59" s="65"/>
    </row>
    <row r="60" spans="1:31">
      <c r="A60" t="s">
        <v>998</v>
      </c>
      <c r="B60" s="223">
        <f t="shared" si="4"/>
        <v>0.75</v>
      </c>
      <c r="C60" s="64">
        <f>INDEX($O$7:$O$9,MATCH(G60,$N$7:$N$9,0))+INDEX(zOffset[z offset],MATCH(J60,zOffset[eCount],0))</f>
        <v>0.55000000000000004</v>
      </c>
      <c r="D60" s="223">
        <f t="shared" si="5"/>
        <v>7</v>
      </c>
      <c r="E60" s="64" t="s">
        <v>398</v>
      </c>
      <c r="G60" t="str">
        <f t="shared" si="7"/>
        <v>close</v>
      </c>
      <c r="H60" s="167">
        <v>4</v>
      </c>
      <c r="I60">
        <v>2</v>
      </c>
      <c r="J60">
        <f t="shared" si="6"/>
        <v>4</v>
      </c>
      <c r="K60" t="s">
        <v>418</v>
      </c>
      <c r="L60" s="21"/>
      <c r="U60" s="65"/>
      <c r="V60" s="226"/>
      <c r="X60" s="66"/>
      <c r="Y60" s="65"/>
      <c r="Z60" s="65"/>
      <c r="AA60" s="65"/>
    </row>
    <row r="61" spans="1:31">
      <c r="A61" t="s">
        <v>993</v>
      </c>
      <c r="B61" s="223">
        <f t="shared" si="4"/>
        <v>-0.75</v>
      </c>
      <c r="C61" s="64">
        <f>INDEX($O$7:$O$9,MATCH(G61,$N$7:$N$9,0))+INDEX(zOffset[z offset],MATCH(J61,zOffset[eCount],0))</f>
        <v>0.55000000000000004</v>
      </c>
      <c r="D61" s="223">
        <f t="shared" si="5"/>
        <v>-7</v>
      </c>
      <c r="E61" s="64" t="s">
        <v>398</v>
      </c>
      <c r="G61" t="str">
        <f t="shared" si="7"/>
        <v>close</v>
      </c>
      <c r="H61" s="167">
        <v>1</v>
      </c>
      <c r="I61">
        <v>-2</v>
      </c>
      <c r="J61">
        <f t="shared" si="6"/>
        <v>4</v>
      </c>
      <c r="K61" t="s">
        <v>418</v>
      </c>
      <c r="L61" s="21"/>
      <c r="U61" s="65"/>
      <c r="V61" s="226"/>
      <c r="X61" s="66"/>
      <c r="Y61" s="66"/>
    </row>
    <row r="62" spans="1:31">
      <c r="A62" t="s">
        <v>993</v>
      </c>
      <c r="B62" s="223">
        <f t="shared" si="4"/>
        <v>-0.35</v>
      </c>
      <c r="C62" s="64">
        <f>INDEX($O$7:$O$9,MATCH(G62,$N$7:$N$9,0))+INDEX(zOffset[z offset],MATCH(J62,zOffset[eCount],0))</f>
        <v>0.85</v>
      </c>
      <c r="D62" s="223">
        <f t="shared" si="5"/>
        <v>-7</v>
      </c>
      <c r="E62" s="64" t="s">
        <v>397</v>
      </c>
      <c r="G62" t="str">
        <f t="shared" si="7"/>
        <v>far</v>
      </c>
      <c r="H62" s="167">
        <v>2</v>
      </c>
      <c r="I62">
        <v>-1</v>
      </c>
      <c r="J62">
        <f t="shared" si="6"/>
        <v>4</v>
      </c>
      <c r="K62" t="s">
        <v>418</v>
      </c>
      <c r="L62" s="21"/>
      <c r="V62" s="226"/>
      <c r="X62" s="66"/>
    </row>
    <row r="63" spans="1:31">
      <c r="A63" t="s">
        <v>993</v>
      </c>
      <c r="B63" s="223">
        <f t="shared" si="4"/>
        <v>0.35</v>
      </c>
      <c r="C63" s="64">
        <f>INDEX($O$7:$O$9,MATCH(G63,$N$7:$N$9,0))+INDEX(zOffset[z offset],MATCH(J63,zOffset[eCount],0))</f>
        <v>0.7</v>
      </c>
      <c r="D63" s="223">
        <f t="shared" si="5"/>
        <v>7</v>
      </c>
      <c r="E63" s="64" t="s">
        <v>398</v>
      </c>
      <c r="G63" t="str">
        <f t="shared" si="7"/>
        <v>base</v>
      </c>
      <c r="H63" s="167">
        <v>3</v>
      </c>
      <c r="I63">
        <v>1</v>
      </c>
      <c r="J63">
        <f t="shared" si="6"/>
        <v>4</v>
      </c>
      <c r="K63" t="s">
        <v>418</v>
      </c>
      <c r="L63" s="21"/>
      <c r="V63" s="226"/>
      <c r="X63" s="66"/>
    </row>
    <row r="64" spans="1:31">
      <c r="A64" t="s">
        <v>993</v>
      </c>
      <c r="B64" s="223">
        <f t="shared" si="4"/>
        <v>0.75</v>
      </c>
      <c r="C64" s="64">
        <f>INDEX($O$7:$O$9,MATCH(G64,$N$7:$N$9,0))+INDEX(zOffset[z offset],MATCH(J64,zOffset[eCount],0))</f>
        <v>0.55000000000000004</v>
      </c>
      <c r="D64" s="223">
        <f t="shared" si="5"/>
        <v>7</v>
      </c>
      <c r="E64" s="64" t="s">
        <v>398</v>
      </c>
      <c r="G64" t="str">
        <f t="shared" si="7"/>
        <v>close</v>
      </c>
      <c r="H64" s="167">
        <v>4</v>
      </c>
      <c r="I64">
        <v>2</v>
      </c>
      <c r="J64">
        <f t="shared" si="6"/>
        <v>4</v>
      </c>
      <c r="K64" t="s">
        <v>418</v>
      </c>
      <c r="L64" s="21"/>
      <c r="V64" s="3"/>
      <c r="X64" s="66"/>
    </row>
    <row r="65" spans="1:24">
      <c r="A65" t="s">
        <v>991</v>
      </c>
      <c r="B65" s="223">
        <f t="shared" si="4"/>
        <v>-0.75</v>
      </c>
      <c r="C65" s="64">
        <f>INDEX($O$7:$O$9,MATCH(G65,$N$7:$N$9,0))+INDEX(zOffset[z offset],MATCH(J65,zOffset[eCount],0))</f>
        <v>0.55000000000000004</v>
      </c>
      <c r="D65" s="223">
        <f t="shared" si="5"/>
        <v>-7</v>
      </c>
      <c r="E65" s="64" t="s">
        <v>398</v>
      </c>
      <c r="G65" t="str">
        <f t="shared" si="7"/>
        <v>close</v>
      </c>
      <c r="H65" s="167">
        <v>1</v>
      </c>
      <c r="I65">
        <v>-2</v>
      </c>
      <c r="J65">
        <f t="shared" si="6"/>
        <v>4</v>
      </c>
      <c r="K65" t="s">
        <v>418</v>
      </c>
      <c r="L65" s="21"/>
      <c r="V65" s="3"/>
      <c r="X65" s="66"/>
    </row>
    <row r="66" spans="1:24">
      <c r="A66" t="s">
        <v>991</v>
      </c>
      <c r="B66" s="223">
        <f t="shared" ref="B66:B97" si="9">INDEX($O$37:$S$41,MATCH(J66,$N$37:$N$41,0),MATCH(I66,$O$30:$S$30,0))</f>
        <v>0.35</v>
      </c>
      <c r="C66" s="64">
        <f>INDEX($O$7:$O$9,MATCH(G66,$N$7:$N$9,0))+INDEX(zOffset[z offset],MATCH(J66,zOffset[eCount],0))</f>
        <v>0.7</v>
      </c>
      <c r="D66" s="223">
        <f t="shared" si="5"/>
        <v>7</v>
      </c>
      <c r="E66" s="64" t="s">
        <v>398</v>
      </c>
      <c r="G66" t="str">
        <f t="shared" si="7"/>
        <v>base</v>
      </c>
      <c r="H66" s="167">
        <v>3</v>
      </c>
      <c r="I66">
        <v>1</v>
      </c>
      <c r="J66">
        <f t="shared" ref="J66:J97" si="10">INT(LEFT(A66,1))</f>
        <v>4</v>
      </c>
      <c r="K66" t="s">
        <v>418</v>
      </c>
      <c r="L66" s="21"/>
      <c r="V66" s="3"/>
      <c r="X66" s="66"/>
    </row>
    <row r="67" spans="1:24">
      <c r="A67" t="s">
        <v>991</v>
      </c>
      <c r="B67" s="223">
        <f t="shared" si="9"/>
        <v>-0.35</v>
      </c>
      <c r="C67" s="64">
        <f>INDEX($O$7:$O$9,MATCH(G67,$N$7:$N$9,0))+INDEX(zOffset[z offset],MATCH(J67,zOffset[eCount],0))</f>
        <v>0.85</v>
      </c>
      <c r="D67" s="223">
        <f t="shared" si="5"/>
        <v>-7</v>
      </c>
      <c r="E67" s="64" t="s">
        <v>397</v>
      </c>
      <c r="G67" t="str">
        <f t="shared" si="7"/>
        <v>far</v>
      </c>
      <c r="H67" s="167">
        <v>2</v>
      </c>
      <c r="I67">
        <v>-1</v>
      </c>
      <c r="J67">
        <f t="shared" si="10"/>
        <v>4</v>
      </c>
      <c r="K67" t="s">
        <v>418</v>
      </c>
      <c r="L67" s="21"/>
      <c r="V67" s="3"/>
      <c r="X67" s="66"/>
    </row>
    <row r="68" spans="1:24">
      <c r="A68" t="s">
        <v>991</v>
      </c>
      <c r="B68" s="223">
        <f t="shared" si="9"/>
        <v>0.75</v>
      </c>
      <c r="C68" s="64">
        <f>INDEX($O$7:$O$9,MATCH(G68,$N$7:$N$9,0))+INDEX(zOffset[z offset],MATCH(J68,zOffset[eCount],0))</f>
        <v>0.55000000000000004</v>
      </c>
      <c r="D68" s="223">
        <f t="shared" si="5"/>
        <v>7</v>
      </c>
      <c r="E68" s="64" t="s">
        <v>398</v>
      </c>
      <c r="G68" t="str">
        <f t="shared" si="7"/>
        <v>close</v>
      </c>
      <c r="H68" s="173">
        <v>4</v>
      </c>
      <c r="I68">
        <v>2</v>
      </c>
      <c r="J68">
        <f t="shared" si="10"/>
        <v>4</v>
      </c>
      <c r="K68" t="s">
        <v>418</v>
      </c>
      <c r="L68" s="21"/>
      <c r="V68" s="3"/>
      <c r="X68" s="66"/>
    </row>
    <row r="69" spans="1:24">
      <c r="A69" t="s">
        <v>995</v>
      </c>
      <c r="B69" s="223">
        <f t="shared" si="9"/>
        <v>-0.75</v>
      </c>
      <c r="C69" s="64">
        <f>INDEX($O$7:$O$9,MATCH(G69,$N$7:$N$9,0))+INDEX(zOffset[z offset],MATCH(J69,zOffset[eCount],0))</f>
        <v>0.55000000000000004</v>
      </c>
      <c r="D69" s="223">
        <f t="shared" si="5"/>
        <v>-7</v>
      </c>
      <c r="E69" s="64" t="s">
        <v>398</v>
      </c>
      <c r="G69" t="str">
        <f t="shared" si="7"/>
        <v>close</v>
      </c>
      <c r="H69" s="173">
        <v>1</v>
      </c>
      <c r="I69">
        <v>-2</v>
      </c>
      <c r="J69">
        <f t="shared" si="10"/>
        <v>4</v>
      </c>
      <c r="K69" t="s">
        <v>418</v>
      </c>
      <c r="L69" s="21"/>
      <c r="V69" s="65"/>
      <c r="X69" s="66"/>
    </row>
    <row r="70" spans="1:24">
      <c r="A70" t="s">
        <v>995</v>
      </c>
      <c r="B70" s="223">
        <f t="shared" si="9"/>
        <v>0.35</v>
      </c>
      <c r="C70" s="64">
        <f>INDEX($O$7:$O$9,MATCH(G70,$N$7:$N$9,0))+INDEX(zOffset[z offset],MATCH(J70,zOffset[eCount],0))</f>
        <v>0.7</v>
      </c>
      <c r="D70" s="223">
        <f t="shared" si="5"/>
        <v>7</v>
      </c>
      <c r="E70" s="64" t="s">
        <v>398</v>
      </c>
      <c r="G70" t="str">
        <f t="shared" si="7"/>
        <v>base</v>
      </c>
      <c r="H70" s="173">
        <v>3</v>
      </c>
      <c r="I70">
        <v>1</v>
      </c>
      <c r="J70">
        <f t="shared" si="10"/>
        <v>4</v>
      </c>
      <c r="K70" t="s">
        <v>418</v>
      </c>
      <c r="L70" s="21"/>
      <c r="V70" s="3"/>
      <c r="X70" s="66"/>
    </row>
    <row r="71" spans="1:24">
      <c r="A71" t="s">
        <v>995</v>
      </c>
      <c r="B71" s="223">
        <f t="shared" si="9"/>
        <v>0.75</v>
      </c>
      <c r="C71" s="64">
        <f>INDEX($O$7:$O$9,MATCH(G71,$N$7:$N$9,0))+INDEX(zOffset[z offset],MATCH(J71,zOffset[eCount],0))</f>
        <v>0.55000000000000004</v>
      </c>
      <c r="D71" s="223">
        <f t="shared" si="5"/>
        <v>7</v>
      </c>
      <c r="E71" s="64" t="s">
        <v>398</v>
      </c>
      <c r="G71" t="str">
        <f t="shared" si="7"/>
        <v>close</v>
      </c>
      <c r="H71" s="173">
        <v>4</v>
      </c>
      <c r="I71">
        <v>2</v>
      </c>
      <c r="J71">
        <f t="shared" si="10"/>
        <v>4</v>
      </c>
      <c r="K71" t="s">
        <v>418</v>
      </c>
      <c r="L71" s="21"/>
      <c r="V71" s="65"/>
      <c r="X71" s="66"/>
    </row>
    <row r="72" spans="1:24">
      <c r="A72" t="s">
        <v>995</v>
      </c>
      <c r="B72" s="223">
        <f t="shared" si="9"/>
        <v>-0.35</v>
      </c>
      <c r="C72" s="64">
        <f>INDEX($O$7:$O$9,MATCH(G72,$N$7:$N$9,0))+INDEX(zOffset[z offset],MATCH(J72,zOffset[eCount],0))</f>
        <v>0.85</v>
      </c>
      <c r="D72" s="223">
        <f t="shared" ref="D72:D103" si="11">INDEX($O$31:$S$31,1,MATCH(I72,$O$30:$S$30,0))</f>
        <v>-7</v>
      </c>
      <c r="E72" s="64" t="s">
        <v>397</v>
      </c>
      <c r="G72" t="str">
        <f t="shared" si="7"/>
        <v>far</v>
      </c>
      <c r="H72" s="173">
        <v>2</v>
      </c>
      <c r="I72">
        <v>-1</v>
      </c>
      <c r="J72">
        <f t="shared" si="10"/>
        <v>4</v>
      </c>
      <c r="K72" t="s">
        <v>418</v>
      </c>
      <c r="L72" s="21"/>
      <c r="V72" s="3"/>
      <c r="X72" s="66"/>
    </row>
    <row r="73" spans="1:24">
      <c r="A73" t="s">
        <v>1012</v>
      </c>
      <c r="B73" s="223">
        <f t="shared" si="9"/>
        <v>-0.35</v>
      </c>
      <c r="C73" s="64">
        <f>INDEX($O$7:$O$9,MATCH(G73,$N$7:$N$9,0))+INDEX(zOffset[z offset],MATCH(J73,zOffset[eCount],0))</f>
        <v>0.85</v>
      </c>
      <c r="D73" s="223">
        <f t="shared" si="11"/>
        <v>-7</v>
      </c>
      <c r="E73" s="64" t="s">
        <v>397</v>
      </c>
      <c r="G73" t="str">
        <f t="shared" si="7"/>
        <v>far</v>
      </c>
      <c r="H73" s="173">
        <v>2</v>
      </c>
      <c r="I73">
        <v>-1</v>
      </c>
      <c r="J73">
        <f t="shared" si="10"/>
        <v>4</v>
      </c>
      <c r="K73" t="s">
        <v>418</v>
      </c>
      <c r="L73" s="21"/>
      <c r="V73" s="3"/>
      <c r="X73" s="66"/>
    </row>
    <row r="74" spans="1:24">
      <c r="A74" t="s">
        <v>1012</v>
      </c>
      <c r="B74" s="223">
        <f t="shared" si="9"/>
        <v>0.35</v>
      </c>
      <c r="C74" s="64">
        <f>INDEX($O$7:$O$9,MATCH(G74,$N$7:$N$9,0))+INDEX(zOffset[z offset],MATCH(J74,zOffset[eCount],0))</f>
        <v>0.7</v>
      </c>
      <c r="D74" s="223">
        <f t="shared" si="11"/>
        <v>7</v>
      </c>
      <c r="E74" s="64" t="s">
        <v>397</v>
      </c>
      <c r="G74" t="str">
        <f t="shared" si="7"/>
        <v>base</v>
      </c>
      <c r="H74" s="173">
        <v>3</v>
      </c>
      <c r="I74">
        <v>1</v>
      </c>
      <c r="J74">
        <f t="shared" si="10"/>
        <v>4</v>
      </c>
      <c r="K74" t="s">
        <v>418</v>
      </c>
      <c r="L74" s="21"/>
      <c r="V74" s="226"/>
      <c r="X74" s="66"/>
    </row>
    <row r="75" spans="1:24">
      <c r="A75" t="s">
        <v>1012</v>
      </c>
      <c r="B75" s="223">
        <f t="shared" si="9"/>
        <v>-0.75</v>
      </c>
      <c r="C75" s="64">
        <f>INDEX($O$7:$O$9,MATCH(G75,$N$7:$N$9,0))+INDEX(zOffset[z offset],MATCH(J75,zOffset[eCount],0))</f>
        <v>0.55000000000000004</v>
      </c>
      <c r="D75" s="223">
        <f t="shared" si="11"/>
        <v>-7</v>
      </c>
      <c r="E75" s="64" t="s">
        <v>398</v>
      </c>
      <c r="G75" t="str">
        <f t="shared" si="7"/>
        <v>close</v>
      </c>
      <c r="H75" s="173">
        <v>1</v>
      </c>
      <c r="I75">
        <v>-2</v>
      </c>
      <c r="J75">
        <f t="shared" si="10"/>
        <v>4</v>
      </c>
      <c r="K75" t="s">
        <v>418</v>
      </c>
      <c r="L75" s="21"/>
      <c r="V75" s="3"/>
      <c r="X75" s="66"/>
    </row>
    <row r="76" spans="1:24">
      <c r="A76" t="s">
        <v>1012</v>
      </c>
      <c r="B76" s="223">
        <f t="shared" si="9"/>
        <v>-0.35</v>
      </c>
      <c r="C76" s="64">
        <f>INDEX($O$7:$O$9,MATCH(G76,$N$7:$N$9,0))+INDEX(zOffset[z offset],MATCH(J76,zOffset[eCount],0))</f>
        <v>0.85</v>
      </c>
      <c r="D76" s="223">
        <f t="shared" si="11"/>
        <v>-7</v>
      </c>
      <c r="E76" s="64" t="s">
        <v>398</v>
      </c>
      <c r="G76" t="str">
        <f t="shared" si="7"/>
        <v>far</v>
      </c>
      <c r="H76" s="173">
        <v>2</v>
      </c>
      <c r="I76">
        <v>-1</v>
      </c>
      <c r="J76">
        <f t="shared" si="10"/>
        <v>4</v>
      </c>
      <c r="K76" t="s">
        <v>418</v>
      </c>
      <c r="L76" s="21"/>
      <c r="V76" s="3"/>
      <c r="X76" s="66"/>
    </row>
    <row r="77" spans="1:24">
      <c r="A77" t="s">
        <v>997</v>
      </c>
      <c r="B77" s="223">
        <f t="shared" si="9"/>
        <v>-0.35</v>
      </c>
      <c r="C77" s="64">
        <f>INDEX($O$7:$O$9,MATCH(G77,$N$7:$N$9,0))+INDEX(zOffset[z offset],MATCH(J77,zOffset[eCount],0))</f>
        <v>0.85</v>
      </c>
      <c r="D77" s="223">
        <f t="shared" si="11"/>
        <v>-7</v>
      </c>
      <c r="E77" s="64" t="s">
        <v>397</v>
      </c>
      <c r="G77" t="str">
        <f t="shared" si="7"/>
        <v>far</v>
      </c>
      <c r="H77" s="173">
        <v>2</v>
      </c>
      <c r="I77">
        <v>-1</v>
      </c>
      <c r="J77">
        <f t="shared" si="10"/>
        <v>4</v>
      </c>
      <c r="K77" t="s">
        <v>418</v>
      </c>
      <c r="L77" s="21"/>
      <c r="V77" s="3"/>
      <c r="X77" s="66"/>
    </row>
    <row r="78" spans="1:24">
      <c r="A78" t="s">
        <v>997</v>
      </c>
      <c r="B78" s="223">
        <f t="shared" si="9"/>
        <v>-0.75</v>
      </c>
      <c r="C78" s="64">
        <f>INDEX($O$7:$O$9,MATCH(G78,$N$7:$N$9,0))+INDEX(zOffset[z offset],MATCH(J78,zOffset[eCount],0))</f>
        <v>0.55000000000000004</v>
      </c>
      <c r="D78" s="223">
        <f t="shared" si="11"/>
        <v>-7</v>
      </c>
      <c r="E78" s="64" t="s">
        <v>398</v>
      </c>
      <c r="G78" t="str">
        <f t="shared" ref="G78:G109" si="12">INDEX($O$43:$S$45,MATCH(J78,$N$43:$N$45,0),MATCH(I78,$O$30:$S$30,0))</f>
        <v>close</v>
      </c>
      <c r="H78" s="173">
        <v>1</v>
      </c>
      <c r="I78">
        <v>-2</v>
      </c>
      <c r="J78">
        <f t="shared" si="10"/>
        <v>4</v>
      </c>
      <c r="K78" t="s">
        <v>418</v>
      </c>
      <c r="L78" s="21"/>
      <c r="V78" s="3"/>
      <c r="X78" s="66"/>
    </row>
    <row r="79" spans="1:24">
      <c r="A79" t="s">
        <v>997</v>
      </c>
      <c r="B79" s="223">
        <f t="shared" si="9"/>
        <v>0.35</v>
      </c>
      <c r="C79" s="64">
        <f>INDEX($O$7:$O$9,MATCH(G79,$N$7:$N$9,0))+INDEX(zOffset[z offset],MATCH(J79,zOffset[eCount],0))</f>
        <v>0.7</v>
      </c>
      <c r="D79" s="223">
        <f t="shared" si="11"/>
        <v>7</v>
      </c>
      <c r="E79" s="64" t="s">
        <v>397</v>
      </c>
      <c r="G79" t="str">
        <f t="shared" si="12"/>
        <v>base</v>
      </c>
      <c r="H79" s="173">
        <v>3</v>
      </c>
      <c r="I79">
        <v>1</v>
      </c>
      <c r="J79">
        <f t="shared" si="10"/>
        <v>4</v>
      </c>
      <c r="K79" t="s">
        <v>418</v>
      </c>
      <c r="L79" s="21"/>
      <c r="V79" s="3"/>
      <c r="X79" s="66"/>
    </row>
    <row r="80" spans="1:24">
      <c r="A80" t="s">
        <v>997</v>
      </c>
      <c r="B80" s="223">
        <f t="shared" si="9"/>
        <v>0.75</v>
      </c>
      <c r="C80" s="64">
        <f>INDEX($O$7:$O$9,MATCH(G80,$N$7:$N$9,0))+INDEX(zOffset[z offset],MATCH(J80,zOffset[eCount],0))</f>
        <v>0.55000000000000004</v>
      </c>
      <c r="D80" s="223">
        <f t="shared" si="11"/>
        <v>7</v>
      </c>
      <c r="E80" s="64" t="s">
        <v>398</v>
      </c>
      <c r="G80" t="str">
        <f t="shared" si="12"/>
        <v>close</v>
      </c>
      <c r="H80" s="173">
        <v>4</v>
      </c>
      <c r="I80">
        <v>2</v>
      </c>
      <c r="J80">
        <f t="shared" si="10"/>
        <v>4</v>
      </c>
      <c r="K80" t="s">
        <v>418</v>
      </c>
      <c r="L80" s="21"/>
      <c r="V80" s="3"/>
      <c r="X80" s="66"/>
    </row>
    <row r="81" spans="1:24">
      <c r="A81" t="s">
        <v>1013</v>
      </c>
      <c r="B81" s="223">
        <f t="shared" si="9"/>
        <v>-0.35</v>
      </c>
      <c r="C81" s="64">
        <f>INDEX($O$7:$O$9,MATCH(G81,$N$7:$N$9,0))+INDEX(zOffset[z offset],MATCH(J81,zOffset[eCount],0))</f>
        <v>0.85</v>
      </c>
      <c r="D81" s="223">
        <f t="shared" si="11"/>
        <v>-7</v>
      </c>
      <c r="E81" s="64" t="s">
        <v>397</v>
      </c>
      <c r="G81" t="str">
        <f t="shared" si="12"/>
        <v>far</v>
      </c>
      <c r="H81" s="173">
        <v>2</v>
      </c>
      <c r="I81">
        <v>-1</v>
      </c>
      <c r="J81">
        <f t="shared" si="10"/>
        <v>4</v>
      </c>
      <c r="K81" t="s">
        <v>418</v>
      </c>
      <c r="L81" s="21"/>
      <c r="V81" s="3"/>
      <c r="X81" s="66"/>
    </row>
    <row r="82" spans="1:24">
      <c r="A82" t="s">
        <v>1013</v>
      </c>
      <c r="B82" s="223">
        <f t="shared" si="9"/>
        <v>-0.75</v>
      </c>
      <c r="C82" s="64">
        <f>INDEX($O$7:$O$9,MATCH(G82,$N$7:$N$9,0))+INDEX(zOffset[z offset],MATCH(J82,zOffset[eCount],0))</f>
        <v>0.55000000000000004</v>
      </c>
      <c r="D82" s="223">
        <f t="shared" si="11"/>
        <v>-7</v>
      </c>
      <c r="E82" s="64" t="s">
        <v>398</v>
      </c>
      <c r="G82" t="str">
        <f t="shared" si="12"/>
        <v>close</v>
      </c>
      <c r="H82" s="173">
        <v>1</v>
      </c>
      <c r="I82">
        <v>-2</v>
      </c>
      <c r="J82">
        <f t="shared" si="10"/>
        <v>4</v>
      </c>
      <c r="K82" t="s">
        <v>418</v>
      </c>
      <c r="L82" s="21"/>
      <c r="V82" s="3"/>
      <c r="X82" s="66"/>
    </row>
    <row r="83" spans="1:24">
      <c r="A83" t="s">
        <v>1013</v>
      </c>
      <c r="B83" s="223">
        <f t="shared" si="9"/>
        <v>0.75</v>
      </c>
      <c r="C83" s="64">
        <f>INDEX($O$7:$O$9,MATCH(G83,$N$7:$N$9,0))+INDEX(zOffset[z offset],MATCH(J83,zOffset[eCount],0))</f>
        <v>0.55000000000000004</v>
      </c>
      <c r="D83" s="223">
        <f t="shared" si="11"/>
        <v>7</v>
      </c>
      <c r="E83" s="64" t="s">
        <v>398</v>
      </c>
      <c r="G83" t="str">
        <f t="shared" si="12"/>
        <v>close</v>
      </c>
      <c r="H83" s="173">
        <v>4</v>
      </c>
      <c r="I83">
        <v>2</v>
      </c>
      <c r="J83">
        <f t="shared" si="10"/>
        <v>4</v>
      </c>
      <c r="K83" t="s">
        <v>418</v>
      </c>
      <c r="L83" s="21"/>
      <c r="V83" s="3"/>
      <c r="X83" s="66"/>
    </row>
    <row r="84" spans="1:24">
      <c r="A84" t="s">
        <v>1013</v>
      </c>
      <c r="B84" s="223">
        <f t="shared" si="9"/>
        <v>0.35</v>
      </c>
      <c r="C84" s="64">
        <f>INDEX($O$7:$O$9,MATCH(G84,$N$7:$N$9,0))+INDEX(zOffset[z offset],MATCH(J84,zOffset[eCount],0))</f>
        <v>0.7</v>
      </c>
      <c r="D84" s="223">
        <f t="shared" si="11"/>
        <v>7</v>
      </c>
      <c r="E84" s="64" t="s">
        <v>397</v>
      </c>
      <c r="G84" t="str">
        <f t="shared" si="12"/>
        <v>base</v>
      </c>
      <c r="H84" s="173">
        <v>3</v>
      </c>
      <c r="I84">
        <v>1</v>
      </c>
      <c r="J84">
        <f t="shared" si="10"/>
        <v>4</v>
      </c>
      <c r="K84" t="s">
        <v>418</v>
      </c>
      <c r="L84" s="21"/>
      <c r="V84" s="3"/>
      <c r="X84" s="66"/>
    </row>
    <row r="85" spans="1:24">
      <c r="A85" t="s">
        <v>994</v>
      </c>
      <c r="B85" s="223">
        <f t="shared" si="9"/>
        <v>-0.75</v>
      </c>
      <c r="C85" s="64">
        <f>INDEX($O$7:$O$9,MATCH(G85,$N$7:$N$9,0))+INDEX(zOffset[z offset],MATCH(J85,zOffset[eCount],0))</f>
        <v>0.55000000000000004</v>
      </c>
      <c r="D85" s="223">
        <f t="shared" si="11"/>
        <v>-7</v>
      </c>
      <c r="E85" s="64" t="s">
        <v>398</v>
      </c>
      <c r="G85" t="str">
        <f t="shared" si="12"/>
        <v>close</v>
      </c>
      <c r="H85" s="173">
        <v>1</v>
      </c>
      <c r="I85">
        <v>-2</v>
      </c>
      <c r="J85">
        <f t="shared" si="10"/>
        <v>4</v>
      </c>
      <c r="K85" t="s">
        <v>418</v>
      </c>
      <c r="L85" s="21"/>
      <c r="V85" s="3"/>
      <c r="X85" s="66"/>
    </row>
    <row r="86" spans="1:24">
      <c r="A86" t="s">
        <v>994</v>
      </c>
      <c r="B86" s="223">
        <f t="shared" si="9"/>
        <v>-0.35</v>
      </c>
      <c r="C86" s="64">
        <f>INDEX($O$7:$O$9,MATCH(G86,$N$7:$N$9,0))+INDEX(zOffset[z offset],MATCH(J86,zOffset[eCount],0))</f>
        <v>0.85</v>
      </c>
      <c r="D86" s="223">
        <f t="shared" si="11"/>
        <v>-7</v>
      </c>
      <c r="E86" s="64" t="s">
        <v>397</v>
      </c>
      <c r="G86" t="str">
        <f t="shared" si="12"/>
        <v>far</v>
      </c>
      <c r="H86" s="173">
        <v>2</v>
      </c>
      <c r="I86">
        <v>-1</v>
      </c>
      <c r="J86">
        <f t="shared" si="10"/>
        <v>4</v>
      </c>
      <c r="K86" t="s">
        <v>418</v>
      </c>
      <c r="L86" s="21"/>
      <c r="V86" s="3"/>
      <c r="X86" s="66"/>
    </row>
    <row r="87" spans="1:24">
      <c r="A87" t="s">
        <v>994</v>
      </c>
      <c r="B87" s="223">
        <f t="shared" si="9"/>
        <v>0.75</v>
      </c>
      <c r="C87" s="64">
        <f>INDEX($O$7:$O$9,MATCH(G87,$N$7:$N$9,0))+INDEX(zOffset[z offset],MATCH(J87,zOffset[eCount],0))</f>
        <v>0.55000000000000004</v>
      </c>
      <c r="D87" s="223">
        <f t="shared" si="11"/>
        <v>7</v>
      </c>
      <c r="E87" s="64" t="s">
        <v>398</v>
      </c>
      <c r="G87" t="str">
        <f t="shared" si="12"/>
        <v>close</v>
      </c>
      <c r="H87" s="173">
        <v>4</v>
      </c>
      <c r="I87">
        <v>2</v>
      </c>
      <c r="J87">
        <f t="shared" si="10"/>
        <v>4</v>
      </c>
      <c r="K87" t="s">
        <v>418</v>
      </c>
      <c r="L87" s="21"/>
      <c r="V87" s="3"/>
      <c r="X87" s="66"/>
    </row>
    <row r="88" spans="1:24">
      <c r="A88" t="s">
        <v>994</v>
      </c>
      <c r="B88" s="223">
        <f t="shared" si="9"/>
        <v>0.35</v>
      </c>
      <c r="C88" s="64">
        <f>INDEX($O$7:$O$9,MATCH(G88,$N$7:$N$9,0))+INDEX(zOffset[z offset],MATCH(J88,zOffset[eCount],0))</f>
        <v>0.7</v>
      </c>
      <c r="D88" s="223">
        <f t="shared" si="11"/>
        <v>7</v>
      </c>
      <c r="E88" s="64" t="s">
        <v>397</v>
      </c>
      <c r="G88" t="str">
        <f t="shared" si="12"/>
        <v>base</v>
      </c>
      <c r="H88" s="173">
        <v>3</v>
      </c>
      <c r="I88">
        <v>1</v>
      </c>
      <c r="J88">
        <f t="shared" si="10"/>
        <v>4</v>
      </c>
      <c r="K88" t="s">
        <v>418</v>
      </c>
      <c r="L88" s="21"/>
      <c r="V88" s="3"/>
      <c r="X88" s="66"/>
    </row>
    <row r="89" spans="1:24">
      <c r="A89" t="s">
        <v>1002</v>
      </c>
      <c r="B89" s="223">
        <f t="shared" si="9"/>
        <v>-0.75</v>
      </c>
      <c r="C89" s="64">
        <f>INDEX($O$7:$O$9,MATCH(G89,$N$7:$N$9,0))+INDEX(zOffset[z offset],MATCH(J89,zOffset[eCount],0))</f>
        <v>0.55000000000000004</v>
      </c>
      <c r="D89" s="223">
        <f t="shared" si="11"/>
        <v>-7</v>
      </c>
      <c r="E89" s="64" t="s">
        <v>398</v>
      </c>
      <c r="G89" t="str">
        <f t="shared" si="12"/>
        <v>close</v>
      </c>
      <c r="H89" s="173">
        <v>1</v>
      </c>
      <c r="I89">
        <v>-2</v>
      </c>
      <c r="J89">
        <f t="shared" si="10"/>
        <v>4</v>
      </c>
      <c r="K89" t="s">
        <v>418</v>
      </c>
      <c r="L89" s="21"/>
      <c r="V89" s="3"/>
      <c r="X89" s="66"/>
    </row>
    <row r="90" spans="1:24">
      <c r="A90" t="s">
        <v>1002</v>
      </c>
      <c r="B90" s="223">
        <f t="shared" si="9"/>
        <v>0.75</v>
      </c>
      <c r="C90" s="64">
        <f>INDEX($O$7:$O$9,MATCH(G90,$N$7:$N$9,0))+INDEX(zOffset[z offset],MATCH(J90,zOffset[eCount],0))</f>
        <v>0.55000000000000004</v>
      </c>
      <c r="D90" s="223">
        <f t="shared" si="11"/>
        <v>7</v>
      </c>
      <c r="E90" s="64" t="s">
        <v>398</v>
      </c>
      <c r="G90" t="str">
        <f t="shared" si="12"/>
        <v>close</v>
      </c>
      <c r="H90" s="173">
        <v>4</v>
      </c>
      <c r="I90">
        <v>2</v>
      </c>
      <c r="J90">
        <f t="shared" si="10"/>
        <v>4</v>
      </c>
      <c r="K90" t="s">
        <v>418</v>
      </c>
      <c r="L90" s="21"/>
      <c r="V90" s="65"/>
      <c r="X90" s="66"/>
    </row>
    <row r="91" spans="1:24">
      <c r="A91" t="s">
        <v>1002</v>
      </c>
      <c r="B91" s="223">
        <f t="shared" si="9"/>
        <v>-0.35</v>
      </c>
      <c r="C91" s="64">
        <f>INDEX($O$7:$O$9,MATCH(G91,$N$7:$N$9,0))+INDEX(zOffset[z offset],MATCH(J91,zOffset[eCount],0))</f>
        <v>0.85</v>
      </c>
      <c r="D91" s="223">
        <f t="shared" si="11"/>
        <v>-7</v>
      </c>
      <c r="E91" s="64" t="s">
        <v>397</v>
      </c>
      <c r="G91" t="str">
        <f t="shared" si="12"/>
        <v>far</v>
      </c>
      <c r="H91" s="173">
        <v>2</v>
      </c>
      <c r="I91">
        <v>-1</v>
      </c>
      <c r="J91">
        <f t="shared" si="10"/>
        <v>4</v>
      </c>
      <c r="K91" t="s">
        <v>418</v>
      </c>
      <c r="L91" s="21"/>
    </row>
    <row r="92" spans="1:24">
      <c r="A92" t="s">
        <v>1002</v>
      </c>
      <c r="B92" s="223">
        <f t="shared" si="9"/>
        <v>0.35</v>
      </c>
      <c r="C92" s="64">
        <f>INDEX($O$7:$O$9,MATCH(G92,$N$7:$N$9,0))+INDEX(zOffset[z offset],MATCH(J92,zOffset[eCount],0))</f>
        <v>0.7</v>
      </c>
      <c r="D92" s="223">
        <f t="shared" si="11"/>
        <v>7</v>
      </c>
      <c r="E92" s="64" t="s">
        <v>397</v>
      </c>
      <c r="G92" t="str">
        <f t="shared" si="12"/>
        <v>base</v>
      </c>
      <c r="H92" s="173">
        <v>3</v>
      </c>
      <c r="I92">
        <v>1</v>
      </c>
      <c r="J92">
        <f t="shared" si="10"/>
        <v>4</v>
      </c>
      <c r="K92" t="s">
        <v>418</v>
      </c>
      <c r="L92" s="21"/>
    </row>
    <row r="93" spans="1:24">
      <c r="A93" t="s">
        <v>1015</v>
      </c>
      <c r="B93" s="223">
        <f t="shared" si="9"/>
        <v>-0.35</v>
      </c>
      <c r="C93" s="64">
        <f>INDEX($O$7:$O$9,MATCH(G93,$N$7:$N$9,0))+INDEX(zOffset[z offset],MATCH(J93,zOffset[eCount],0))</f>
        <v>0.7</v>
      </c>
      <c r="D93" s="223">
        <f t="shared" si="11"/>
        <v>-7</v>
      </c>
      <c r="E93" s="64" t="s">
        <v>397</v>
      </c>
      <c r="G93" t="str">
        <f t="shared" si="12"/>
        <v>base</v>
      </c>
      <c r="H93" s="173">
        <v>2</v>
      </c>
      <c r="I93">
        <v>-1</v>
      </c>
      <c r="J93">
        <f t="shared" si="10"/>
        <v>5</v>
      </c>
      <c r="K93" t="s">
        <v>420</v>
      </c>
      <c r="L93" s="21"/>
    </row>
    <row r="94" spans="1:24">
      <c r="A94" t="s">
        <v>1015</v>
      </c>
      <c r="B94" s="223">
        <f t="shared" si="9"/>
        <v>0.35</v>
      </c>
      <c r="C94" s="64">
        <f>INDEX($O$7:$O$9,MATCH(G94,$N$7:$N$9,0))+INDEX(zOffset[z offset],MATCH(J94,zOffset[eCount],0))</f>
        <v>0.85</v>
      </c>
      <c r="D94" s="223">
        <f t="shared" si="11"/>
        <v>7</v>
      </c>
      <c r="E94" s="64" t="s">
        <v>397</v>
      </c>
      <c r="G94" t="str">
        <f t="shared" si="12"/>
        <v>far</v>
      </c>
      <c r="H94" s="173">
        <v>4</v>
      </c>
      <c r="I94">
        <v>1</v>
      </c>
      <c r="J94">
        <f t="shared" si="10"/>
        <v>5</v>
      </c>
      <c r="K94" t="s">
        <v>420</v>
      </c>
      <c r="L94" s="21"/>
    </row>
    <row r="95" spans="1:24">
      <c r="A95" t="s">
        <v>1015</v>
      </c>
      <c r="B95" s="223">
        <f t="shared" si="9"/>
        <v>-0.75</v>
      </c>
      <c r="C95" s="64">
        <f>INDEX($O$7:$O$9,MATCH(G95,$N$7:$N$9,0))+INDEX(zOffset[z offset],MATCH(J95,zOffset[eCount],0))</f>
        <v>0.55000000000000004</v>
      </c>
      <c r="D95" s="223">
        <f t="shared" si="11"/>
        <v>-7</v>
      </c>
      <c r="E95" s="64" t="s">
        <v>398</v>
      </c>
      <c r="G95" t="str">
        <f t="shared" si="12"/>
        <v>close</v>
      </c>
      <c r="H95" s="173">
        <v>1</v>
      </c>
      <c r="I95">
        <v>-2</v>
      </c>
      <c r="J95">
        <f t="shared" si="10"/>
        <v>5</v>
      </c>
      <c r="K95" t="s">
        <v>420</v>
      </c>
      <c r="L95" s="21"/>
    </row>
    <row r="96" spans="1:24">
      <c r="A96" t="s">
        <v>1015</v>
      </c>
      <c r="B96" s="223">
        <f t="shared" si="9"/>
        <v>0</v>
      </c>
      <c r="C96" s="64">
        <f>INDEX($O$7:$O$9,MATCH(G96,$N$7:$N$9,0))+INDEX(zOffset[z offset],MATCH(J96,zOffset[eCount],0))</f>
        <v>0.55000000000000004</v>
      </c>
      <c r="D96" s="223">
        <f t="shared" si="11"/>
        <v>0</v>
      </c>
      <c r="E96" s="64" t="s">
        <v>398</v>
      </c>
      <c r="G96" t="str">
        <f t="shared" si="12"/>
        <v>close</v>
      </c>
      <c r="H96" s="173">
        <v>3</v>
      </c>
      <c r="I96">
        <v>0</v>
      </c>
      <c r="J96">
        <f t="shared" si="10"/>
        <v>5</v>
      </c>
      <c r="K96" t="s">
        <v>420</v>
      </c>
      <c r="L96" s="21"/>
    </row>
    <row r="97" spans="1:15">
      <c r="A97" t="s">
        <v>1015</v>
      </c>
      <c r="B97" s="223">
        <f t="shared" si="9"/>
        <v>0.75</v>
      </c>
      <c r="C97" s="64">
        <f>INDEX($O$7:$O$9,MATCH(G97,$N$7:$N$9,0))+INDEX(zOffset[z offset],MATCH(J97,zOffset[eCount],0))</f>
        <v>0.55000000000000004</v>
      </c>
      <c r="D97" s="223">
        <f t="shared" si="11"/>
        <v>7</v>
      </c>
      <c r="E97" s="64" t="s">
        <v>398</v>
      </c>
      <c r="G97" t="str">
        <f t="shared" si="12"/>
        <v>close</v>
      </c>
      <c r="H97" s="173">
        <v>5</v>
      </c>
      <c r="I97">
        <v>2</v>
      </c>
      <c r="J97">
        <f t="shared" si="10"/>
        <v>5</v>
      </c>
      <c r="K97" t="s">
        <v>420</v>
      </c>
      <c r="L97" s="21"/>
    </row>
    <row r="98" spans="1:15">
      <c r="A98" t="s">
        <v>1014</v>
      </c>
      <c r="B98" s="223">
        <f t="shared" ref="B98:B129" si="13">INDEX($O$37:$S$41,MATCH(J98,$N$37:$N$41,0),MATCH(I98,$O$30:$S$30,0))</f>
        <v>-0.35</v>
      </c>
      <c r="C98" s="64">
        <f>INDEX($O$7:$O$9,MATCH(G98,$N$7:$N$9,0))+INDEX(zOffset[z offset],MATCH(J98,zOffset[eCount],0))</f>
        <v>0.7</v>
      </c>
      <c r="D98" s="223">
        <f t="shared" si="11"/>
        <v>-7</v>
      </c>
      <c r="E98" s="64" t="s">
        <v>397</v>
      </c>
      <c r="G98" t="str">
        <f t="shared" si="12"/>
        <v>base</v>
      </c>
      <c r="H98" s="173">
        <v>2</v>
      </c>
      <c r="I98">
        <v>-1</v>
      </c>
      <c r="J98">
        <f t="shared" ref="J98:J129" si="14">INT(LEFT(A98,1))</f>
        <v>5</v>
      </c>
      <c r="K98" t="s">
        <v>420</v>
      </c>
      <c r="L98" s="21"/>
    </row>
    <row r="99" spans="1:15">
      <c r="A99" t="s">
        <v>1014</v>
      </c>
      <c r="B99" s="223">
        <f t="shared" si="13"/>
        <v>-0.75</v>
      </c>
      <c r="C99" s="64">
        <f>INDEX($O$7:$O$9,MATCH(G99,$N$7:$N$9,0))+INDEX(zOffset[z offset],MATCH(J99,zOffset[eCount],0))</f>
        <v>0.55000000000000004</v>
      </c>
      <c r="D99" s="223">
        <f t="shared" si="11"/>
        <v>-7</v>
      </c>
      <c r="E99" s="64" t="s">
        <v>398</v>
      </c>
      <c r="G99" t="str">
        <f t="shared" si="12"/>
        <v>close</v>
      </c>
      <c r="H99" s="173">
        <v>1</v>
      </c>
      <c r="I99">
        <v>-2</v>
      </c>
      <c r="J99">
        <f t="shared" si="14"/>
        <v>5</v>
      </c>
      <c r="K99" t="s">
        <v>420</v>
      </c>
      <c r="L99" s="21"/>
    </row>
    <row r="100" spans="1:15">
      <c r="A100" t="s">
        <v>1014</v>
      </c>
      <c r="B100" s="223">
        <f t="shared" si="13"/>
        <v>0.35</v>
      </c>
      <c r="C100" s="64">
        <f>INDEX($O$7:$O$9,MATCH(G100,$N$7:$N$9,0))+INDEX(zOffset[z offset],MATCH(J100,zOffset[eCount],0))</f>
        <v>0.85</v>
      </c>
      <c r="D100" s="223">
        <f t="shared" si="11"/>
        <v>7</v>
      </c>
      <c r="E100" s="64" t="s">
        <v>397</v>
      </c>
      <c r="G100" t="str">
        <f t="shared" si="12"/>
        <v>far</v>
      </c>
      <c r="H100" s="173">
        <v>4</v>
      </c>
      <c r="I100">
        <v>1</v>
      </c>
      <c r="J100">
        <f t="shared" si="14"/>
        <v>5</v>
      </c>
      <c r="K100" t="s">
        <v>420</v>
      </c>
      <c r="L100" s="21"/>
    </row>
    <row r="101" spans="1:15">
      <c r="A101" t="s">
        <v>1014</v>
      </c>
      <c r="B101" s="223">
        <f t="shared" si="13"/>
        <v>0</v>
      </c>
      <c r="C101" s="64">
        <f>INDEX($O$7:$O$9,MATCH(G101,$N$7:$N$9,0))+INDEX(zOffset[z offset],MATCH(J101,zOffset[eCount],0))</f>
        <v>0.55000000000000004</v>
      </c>
      <c r="D101" s="223">
        <f t="shared" si="11"/>
        <v>0</v>
      </c>
      <c r="E101" s="64" t="s">
        <v>398</v>
      </c>
      <c r="G101" t="str">
        <f t="shared" si="12"/>
        <v>close</v>
      </c>
      <c r="H101" s="173">
        <v>3</v>
      </c>
      <c r="I101">
        <v>0</v>
      </c>
      <c r="J101">
        <f t="shared" si="14"/>
        <v>5</v>
      </c>
      <c r="K101" t="s">
        <v>420</v>
      </c>
      <c r="L101" s="21"/>
    </row>
    <row r="102" spans="1:15">
      <c r="A102" t="s">
        <v>1014</v>
      </c>
      <c r="B102" s="223">
        <f t="shared" si="13"/>
        <v>0.75</v>
      </c>
      <c r="C102" s="64">
        <f>INDEX($O$7:$O$9,MATCH(G102,$N$7:$N$9,0))+INDEX(zOffset[z offset],MATCH(J102,zOffset[eCount],0))</f>
        <v>0.55000000000000004</v>
      </c>
      <c r="D102" s="223">
        <f t="shared" si="11"/>
        <v>7</v>
      </c>
      <c r="E102" s="64" t="s">
        <v>398</v>
      </c>
      <c r="G102" t="str">
        <f t="shared" si="12"/>
        <v>close</v>
      </c>
      <c r="H102" s="173">
        <v>5</v>
      </c>
      <c r="I102">
        <v>2</v>
      </c>
      <c r="J102">
        <f t="shared" si="14"/>
        <v>5</v>
      </c>
      <c r="K102" t="s">
        <v>420</v>
      </c>
      <c r="L102" s="21"/>
      <c r="N102" t="s">
        <v>416</v>
      </c>
      <c r="O102" s="52">
        <f>MATCH(N102,A:A,0)</f>
        <v>24</v>
      </c>
    </row>
    <row r="103" spans="1:15">
      <c r="A103" t="s">
        <v>1016</v>
      </c>
      <c r="B103" s="223">
        <f t="shared" si="13"/>
        <v>-0.35</v>
      </c>
      <c r="C103" s="64">
        <f>INDEX($O$7:$O$9,MATCH(G103,$N$7:$N$9,0))+INDEX(zOffset[z offset],MATCH(J103,zOffset[eCount],0))</f>
        <v>0.7</v>
      </c>
      <c r="D103" s="223">
        <f t="shared" si="11"/>
        <v>-7</v>
      </c>
      <c r="E103" s="64" t="s">
        <v>397</v>
      </c>
      <c r="G103" t="str">
        <f t="shared" si="12"/>
        <v>base</v>
      </c>
      <c r="H103" s="173">
        <v>2</v>
      </c>
      <c r="I103">
        <v>-1</v>
      </c>
      <c r="J103">
        <f t="shared" si="14"/>
        <v>5</v>
      </c>
      <c r="K103" t="s">
        <v>420</v>
      </c>
      <c r="L103" s="21"/>
      <c r="N103" t="s">
        <v>999</v>
      </c>
      <c r="O103" s="52">
        <f t="shared" ref="O103:O104" si="15">MATCH(N103,A:A,0)</f>
        <v>108</v>
      </c>
    </row>
    <row r="104" spans="1:15">
      <c r="A104" t="s">
        <v>1016</v>
      </c>
      <c r="B104" s="223">
        <f t="shared" si="13"/>
        <v>-0.75</v>
      </c>
      <c r="C104" s="64">
        <f>INDEX($O$7:$O$9,MATCH(G104,$N$7:$N$9,0))+INDEX(zOffset[z offset],MATCH(J104,zOffset[eCount],0))</f>
        <v>0.55000000000000004</v>
      </c>
      <c r="D104" s="223">
        <f t="shared" ref="D104:D135" si="16">INDEX($O$31:$S$31,1,MATCH(I104,$O$30:$S$30,0))</f>
        <v>-7</v>
      </c>
      <c r="E104" s="64" t="s">
        <v>398</v>
      </c>
      <c r="G104" t="str">
        <f t="shared" si="12"/>
        <v>close</v>
      </c>
      <c r="H104" s="173">
        <v>1</v>
      </c>
      <c r="I104">
        <v>-2</v>
      </c>
      <c r="J104">
        <f t="shared" si="14"/>
        <v>5</v>
      </c>
      <c r="K104" t="s">
        <v>420</v>
      </c>
      <c r="L104" s="21"/>
      <c r="N104" t="s">
        <v>418</v>
      </c>
      <c r="O104" s="52">
        <f t="shared" si="15"/>
        <v>30</v>
      </c>
    </row>
    <row r="105" spans="1:15">
      <c r="A105" t="s">
        <v>1016</v>
      </c>
      <c r="B105" s="223">
        <f t="shared" si="13"/>
        <v>0</v>
      </c>
      <c r="C105" s="64">
        <f>INDEX($O$7:$O$9,MATCH(G105,$N$7:$N$9,0))+INDEX(zOffset[z offset],MATCH(J105,zOffset[eCount],0))</f>
        <v>0.55000000000000004</v>
      </c>
      <c r="D105" s="223">
        <f t="shared" si="16"/>
        <v>0</v>
      </c>
      <c r="E105" s="64" t="s">
        <v>398</v>
      </c>
      <c r="G105" t="str">
        <f t="shared" si="12"/>
        <v>close</v>
      </c>
      <c r="H105" s="173">
        <v>3</v>
      </c>
      <c r="I105">
        <v>0</v>
      </c>
      <c r="J105">
        <f t="shared" si="14"/>
        <v>5</v>
      </c>
      <c r="K105" t="s">
        <v>420</v>
      </c>
      <c r="L105" s="21"/>
    </row>
    <row r="106" spans="1:15">
      <c r="A106" t="s">
        <v>1016</v>
      </c>
      <c r="B106" s="223">
        <f t="shared" si="13"/>
        <v>0.35</v>
      </c>
      <c r="C106" s="64">
        <f>INDEX($O$7:$O$9,MATCH(G106,$N$7:$N$9,0))+INDEX(zOffset[z offset],MATCH(J106,zOffset[eCount],0))</f>
        <v>0.85</v>
      </c>
      <c r="D106" s="223">
        <f t="shared" si="16"/>
        <v>7</v>
      </c>
      <c r="E106" s="64" t="s">
        <v>397</v>
      </c>
      <c r="G106" t="str">
        <f t="shared" si="12"/>
        <v>far</v>
      </c>
      <c r="H106" s="173">
        <v>4</v>
      </c>
      <c r="I106">
        <v>1</v>
      </c>
      <c r="J106">
        <f t="shared" si="14"/>
        <v>5</v>
      </c>
      <c r="K106" t="s">
        <v>420</v>
      </c>
      <c r="L106" s="21"/>
    </row>
    <row r="107" spans="1:15">
      <c r="A107" t="s">
        <v>1016</v>
      </c>
      <c r="B107" s="223">
        <f t="shared" si="13"/>
        <v>0.75</v>
      </c>
      <c r="C107" s="64">
        <f>INDEX($O$7:$O$9,MATCH(G107,$N$7:$N$9,0))+INDEX(zOffset[z offset],MATCH(J107,zOffset[eCount],0))</f>
        <v>0.55000000000000004</v>
      </c>
      <c r="D107" s="223">
        <f t="shared" si="16"/>
        <v>7</v>
      </c>
      <c r="E107" s="64" t="s">
        <v>398</v>
      </c>
      <c r="G107" t="str">
        <f t="shared" si="12"/>
        <v>close</v>
      </c>
      <c r="H107" s="173">
        <v>5</v>
      </c>
      <c r="I107">
        <v>2</v>
      </c>
      <c r="J107">
        <f t="shared" si="14"/>
        <v>5</v>
      </c>
      <c r="K107" t="s">
        <v>420</v>
      </c>
      <c r="L107" s="21"/>
    </row>
    <row r="108" spans="1:15">
      <c r="A108" t="s">
        <v>999</v>
      </c>
      <c r="B108" s="223">
        <f t="shared" si="13"/>
        <v>-0.35</v>
      </c>
      <c r="C108" s="64">
        <f>INDEX($O$7:$O$9,MATCH(G108,$N$7:$N$9,0))+INDEX(zOffset[z offset],MATCH(J108,zOffset[eCount],0))</f>
        <v>0.7</v>
      </c>
      <c r="D108" s="223">
        <f t="shared" si="16"/>
        <v>-7</v>
      </c>
      <c r="E108" s="64" t="s">
        <v>397</v>
      </c>
      <c r="G108" t="str">
        <f t="shared" si="12"/>
        <v>base</v>
      </c>
      <c r="H108" s="173">
        <v>2</v>
      </c>
      <c r="I108">
        <v>-1</v>
      </c>
      <c r="J108">
        <f t="shared" si="14"/>
        <v>5</v>
      </c>
      <c r="K108" t="s">
        <v>420</v>
      </c>
      <c r="L108" s="21"/>
    </row>
    <row r="109" spans="1:15">
      <c r="A109" t="s">
        <v>999</v>
      </c>
      <c r="B109" s="223">
        <f t="shared" si="13"/>
        <v>-0.75</v>
      </c>
      <c r="C109" s="64">
        <f>INDEX($O$7:$O$9,MATCH(G109,$N$7:$N$9,0))+INDEX(zOffset[z offset],MATCH(J109,zOffset[eCount],0))</f>
        <v>0.55000000000000004</v>
      </c>
      <c r="D109" s="223">
        <f t="shared" si="16"/>
        <v>-7</v>
      </c>
      <c r="E109" s="64" t="s">
        <v>398</v>
      </c>
      <c r="G109" t="str">
        <f t="shared" si="12"/>
        <v>close</v>
      </c>
      <c r="H109" s="173">
        <v>1</v>
      </c>
      <c r="I109">
        <v>-2</v>
      </c>
      <c r="J109">
        <f t="shared" si="14"/>
        <v>5</v>
      </c>
      <c r="K109" t="s">
        <v>420</v>
      </c>
      <c r="L109" s="21"/>
    </row>
    <row r="110" spans="1:15">
      <c r="A110" t="s">
        <v>999</v>
      </c>
      <c r="B110" s="223">
        <f t="shared" si="13"/>
        <v>0</v>
      </c>
      <c r="C110" s="64">
        <f>INDEX($O$7:$O$9,MATCH(G110,$N$7:$N$9,0))+INDEX(zOffset[z offset],MATCH(J110,zOffset[eCount],0))</f>
        <v>0.55000000000000004</v>
      </c>
      <c r="D110" s="223">
        <f t="shared" si="16"/>
        <v>0</v>
      </c>
      <c r="E110" s="64" t="s">
        <v>398</v>
      </c>
      <c r="G110" t="str">
        <f t="shared" ref="G110:G141" si="17">INDEX($O$43:$S$45,MATCH(J110,$N$43:$N$45,0),MATCH(I110,$O$30:$S$30,0))</f>
        <v>close</v>
      </c>
      <c r="H110" s="173">
        <v>3</v>
      </c>
      <c r="I110">
        <v>0</v>
      </c>
      <c r="J110">
        <f t="shared" si="14"/>
        <v>5</v>
      </c>
      <c r="K110" t="s">
        <v>420</v>
      </c>
      <c r="L110" s="21"/>
    </row>
    <row r="111" spans="1:15">
      <c r="A111" t="s">
        <v>999</v>
      </c>
      <c r="B111" s="223">
        <f t="shared" si="13"/>
        <v>0.75</v>
      </c>
      <c r="C111" s="64">
        <f>INDEX($O$7:$O$9,MATCH(G111,$N$7:$N$9,0))+INDEX(zOffset[z offset],MATCH(J111,zOffset[eCount],0))</f>
        <v>0.55000000000000004</v>
      </c>
      <c r="D111" s="223">
        <f t="shared" si="16"/>
        <v>7</v>
      </c>
      <c r="E111" s="64" t="s">
        <v>398</v>
      </c>
      <c r="G111" t="str">
        <f t="shared" si="17"/>
        <v>close</v>
      </c>
      <c r="H111" s="173">
        <v>5</v>
      </c>
      <c r="I111">
        <v>2</v>
      </c>
      <c r="J111">
        <f t="shared" si="14"/>
        <v>5</v>
      </c>
      <c r="K111" t="s">
        <v>420</v>
      </c>
      <c r="L111" s="21"/>
    </row>
    <row r="112" spans="1:15">
      <c r="A112" t="s">
        <v>999</v>
      </c>
      <c r="B112" s="223">
        <f t="shared" si="13"/>
        <v>0.35</v>
      </c>
      <c r="C112" s="64">
        <f>INDEX($O$7:$O$9,MATCH(G112,$N$7:$N$9,0))+INDEX(zOffset[z offset],MATCH(J112,zOffset[eCount],0))</f>
        <v>0.85</v>
      </c>
      <c r="D112" s="223">
        <f t="shared" si="16"/>
        <v>7</v>
      </c>
      <c r="E112" s="64" t="s">
        <v>397</v>
      </c>
      <c r="G112" t="str">
        <f t="shared" si="17"/>
        <v>far</v>
      </c>
      <c r="H112" s="173">
        <v>4</v>
      </c>
      <c r="I112">
        <v>1</v>
      </c>
      <c r="J112">
        <f t="shared" si="14"/>
        <v>5</v>
      </c>
      <c r="K112" t="s">
        <v>420</v>
      </c>
      <c r="L112" s="21"/>
    </row>
    <row r="113" spans="1:12">
      <c r="A113" t="s">
        <v>1017</v>
      </c>
      <c r="B113" s="223">
        <f t="shared" si="13"/>
        <v>-0.75</v>
      </c>
      <c r="C113" s="64">
        <f>INDEX($O$7:$O$9,MATCH(G113,$N$7:$N$9,0))+INDEX(zOffset[z offset],MATCH(J113,zOffset[eCount],0))</f>
        <v>0.55000000000000004</v>
      </c>
      <c r="D113" s="223">
        <f t="shared" si="16"/>
        <v>-7</v>
      </c>
      <c r="E113" s="64" t="s">
        <v>398</v>
      </c>
      <c r="G113" t="str">
        <f t="shared" si="17"/>
        <v>close</v>
      </c>
      <c r="H113" s="173">
        <v>1</v>
      </c>
      <c r="I113">
        <v>-2</v>
      </c>
      <c r="J113">
        <f t="shared" si="14"/>
        <v>5</v>
      </c>
      <c r="K113" t="s">
        <v>420</v>
      </c>
      <c r="L113" s="21"/>
    </row>
    <row r="114" spans="1:12">
      <c r="A114" t="s">
        <v>1017</v>
      </c>
      <c r="B114" s="223">
        <f t="shared" si="13"/>
        <v>-0.35</v>
      </c>
      <c r="C114" s="64">
        <f>INDEX($O$7:$O$9,MATCH(G114,$N$7:$N$9,0))+INDEX(zOffset[z offset],MATCH(J114,zOffset[eCount],0))</f>
        <v>0.7</v>
      </c>
      <c r="D114" s="223">
        <f t="shared" si="16"/>
        <v>-7</v>
      </c>
      <c r="E114" s="64" t="s">
        <v>397</v>
      </c>
      <c r="G114" t="str">
        <f t="shared" si="17"/>
        <v>base</v>
      </c>
      <c r="H114" s="173">
        <v>2</v>
      </c>
      <c r="I114">
        <v>-1</v>
      </c>
      <c r="J114">
        <f t="shared" si="14"/>
        <v>5</v>
      </c>
      <c r="K114" t="s">
        <v>420</v>
      </c>
      <c r="L114" s="21"/>
    </row>
    <row r="115" spans="1:12">
      <c r="A115" t="s">
        <v>1017</v>
      </c>
      <c r="B115" s="223">
        <f t="shared" si="13"/>
        <v>0.35</v>
      </c>
      <c r="C115" s="64">
        <f>INDEX($O$7:$O$9,MATCH(G115,$N$7:$N$9,0))+INDEX(zOffset[z offset],MATCH(J115,zOffset[eCount],0))</f>
        <v>0.85</v>
      </c>
      <c r="D115" s="223">
        <f t="shared" si="16"/>
        <v>7</v>
      </c>
      <c r="E115" s="64" t="s">
        <v>397</v>
      </c>
      <c r="G115" t="str">
        <f t="shared" si="17"/>
        <v>far</v>
      </c>
      <c r="H115" s="173">
        <v>4</v>
      </c>
      <c r="I115">
        <v>1</v>
      </c>
      <c r="J115">
        <f t="shared" si="14"/>
        <v>5</v>
      </c>
      <c r="K115" t="s">
        <v>420</v>
      </c>
      <c r="L115" s="21"/>
    </row>
    <row r="116" spans="1:12">
      <c r="A116" t="s">
        <v>1017</v>
      </c>
      <c r="B116" s="223">
        <f t="shared" si="13"/>
        <v>0</v>
      </c>
      <c r="C116" s="64">
        <f>INDEX($O$7:$O$9,MATCH(G116,$N$7:$N$9,0))+INDEX(zOffset[z offset],MATCH(J116,zOffset[eCount],0))</f>
        <v>0.55000000000000004</v>
      </c>
      <c r="D116" s="223">
        <f t="shared" si="16"/>
        <v>0</v>
      </c>
      <c r="E116" s="64" t="s">
        <v>398</v>
      </c>
      <c r="G116" t="str">
        <f t="shared" si="17"/>
        <v>close</v>
      </c>
      <c r="H116" s="173">
        <v>3</v>
      </c>
      <c r="I116">
        <v>0</v>
      </c>
      <c r="J116">
        <f t="shared" si="14"/>
        <v>5</v>
      </c>
      <c r="K116" t="s">
        <v>420</v>
      </c>
      <c r="L116" s="21"/>
    </row>
    <row r="117" spans="1:12">
      <c r="A117" t="s">
        <v>1017</v>
      </c>
      <c r="B117" s="223">
        <f t="shared" si="13"/>
        <v>0.75</v>
      </c>
      <c r="C117" s="64">
        <f>INDEX($O$7:$O$9,MATCH(G117,$N$7:$N$9,0))+INDEX(zOffset[z offset],MATCH(J117,zOffset[eCount],0))</f>
        <v>0.55000000000000004</v>
      </c>
      <c r="D117" s="223">
        <f t="shared" si="16"/>
        <v>7</v>
      </c>
      <c r="E117" s="64" t="s">
        <v>398</v>
      </c>
      <c r="G117" t="str">
        <f t="shared" si="17"/>
        <v>close</v>
      </c>
      <c r="H117" s="173">
        <v>5</v>
      </c>
      <c r="I117">
        <v>2</v>
      </c>
      <c r="J117">
        <f t="shared" si="14"/>
        <v>5</v>
      </c>
      <c r="K117" t="s">
        <v>420</v>
      </c>
      <c r="L117" s="21"/>
    </row>
    <row r="118" spans="1:12">
      <c r="A118" t="s">
        <v>1018</v>
      </c>
      <c r="B118" s="223">
        <f t="shared" si="13"/>
        <v>-0.75</v>
      </c>
      <c r="C118" s="64">
        <f>INDEX($O$7:$O$9,MATCH(G118,$N$7:$N$9,0))+INDEX(zOffset[z offset],MATCH(J118,zOffset[eCount],0))</f>
        <v>0.55000000000000004</v>
      </c>
      <c r="D118" s="223">
        <f t="shared" si="16"/>
        <v>-7</v>
      </c>
      <c r="E118" s="64" t="s">
        <v>398</v>
      </c>
      <c r="G118" t="str">
        <f t="shared" si="17"/>
        <v>close</v>
      </c>
      <c r="H118" s="173">
        <v>1</v>
      </c>
      <c r="I118">
        <v>-2</v>
      </c>
      <c r="J118">
        <f t="shared" si="14"/>
        <v>5</v>
      </c>
      <c r="K118" t="s">
        <v>420</v>
      </c>
      <c r="L118" s="21"/>
    </row>
    <row r="119" spans="1:12">
      <c r="A119" t="s">
        <v>1018</v>
      </c>
      <c r="B119" s="223">
        <f t="shared" si="13"/>
        <v>-0.35</v>
      </c>
      <c r="C119" s="64">
        <f>INDEX($O$7:$O$9,MATCH(G119,$N$7:$N$9,0))+INDEX(zOffset[z offset],MATCH(J119,zOffset[eCount],0))</f>
        <v>0.7</v>
      </c>
      <c r="D119" s="223">
        <f t="shared" si="16"/>
        <v>-7</v>
      </c>
      <c r="E119" s="64" t="s">
        <v>397</v>
      </c>
      <c r="G119" t="str">
        <f t="shared" si="17"/>
        <v>base</v>
      </c>
      <c r="H119" s="173">
        <v>2</v>
      </c>
      <c r="I119">
        <v>-1</v>
      </c>
      <c r="J119">
        <f t="shared" si="14"/>
        <v>5</v>
      </c>
      <c r="K119" t="s">
        <v>420</v>
      </c>
      <c r="L119" s="21"/>
    </row>
    <row r="120" spans="1:12">
      <c r="A120" t="s">
        <v>1018</v>
      </c>
      <c r="B120" s="223">
        <f t="shared" si="13"/>
        <v>0</v>
      </c>
      <c r="C120" s="64">
        <f>INDEX($O$7:$O$9,MATCH(G120,$N$7:$N$9,0))+INDEX(zOffset[z offset],MATCH(J120,zOffset[eCount],0))</f>
        <v>0.55000000000000004</v>
      </c>
      <c r="D120" s="223">
        <f t="shared" si="16"/>
        <v>0</v>
      </c>
      <c r="E120" s="64" t="s">
        <v>398</v>
      </c>
      <c r="G120" t="str">
        <f t="shared" si="17"/>
        <v>close</v>
      </c>
      <c r="H120" s="173">
        <v>3</v>
      </c>
      <c r="I120">
        <v>0</v>
      </c>
      <c r="J120">
        <f t="shared" si="14"/>
        <v>5</v>
      </c>
      <c r="K120" t="s">
        <v>420</v>
      </c>
      <c r="L120" s="21"/>
    </row>
    <row r="121" spans="1:12">
      <c r="A121" t="s">
        <v>1018</v>
      </c>
      <c r="B121" s="223">
        <f t="shared" si="13"/>
        <v>0.75</v>
      </c>
      <c r="C121" s="64">
        <f>INDEX($O$7:$O$9,MATCH(G121,$N$7:$N$9,0))+INDEX(zOffset[z offset],MATCH(J121,zOffset[eCount],0))</f>
        <v>0.55000000000000004</v>
      </c>
      <c r="D121" s="223">
        <f t="shared" si="16"/>
        <v>7</v>
      </c>
      <c r="E121" s="64" t="s">
        <v>398</v>
      </c>
      <c r="G121" t="str">
        <f t="shared" si="17"/>
        <v>close</v>
      </c>
      <c r="H121" s="173">
        <v>5</v>
      </c>
      <c r="I121">
        <v>2</v>
      </c>
      <c r="J121">
        <f t="shared" si="14"/>
        <v>5</v>
      </c>
      <c r="K121" t="s">
        <v>420</v>
      </c>
      <c r="L121" s="21"/>
    </row>
    <row r="122" spans="1:12">
      <c r="A122" t="s">
        <v>1018</v>
      </c>
      <c r="B122" s="223">
        <f t="shared" si="13"/>
        <v>0.35</v>
      </c>
      <c r="C122" s="64">
        <f>INDEX($O$7:$O$9,MATCH(G122,$N$7:$N$9,0))+INDEX(zOffset[z offset],MATCH(J122,zOffset[eCount],0))</f>
        <v>0.85</v>
      </c>
      <c r="D122" s="223">
        <f t="shared" si="16"/>
        <v>7</v>
      </c>
      <c r="E122" s="64" t="s">
        <v>397</v>
      </c>
      <c r="G122" t="str">
        <f t="shared" si="17"/>
        <v>far</v>
      </c>
      <c r="H122" s="173">
        <v>4</v>
      </c>
      <c r="I122">
        <v>1</v>
      </c>
      <c r="J122">
        <f t="shared" si="14"/>
        <v>5</v>
      </c>
      <c r="K122" t="s">
        <v>420</v>
      </c>
      <c r="L122" s="21"/>
    </row>
    <row r="123" spans="1:12">
      <c r="A123" t="s">
        <v>1019</v>
      </c>
      <c r="B123" s="223">
        <f t="shared" si="13"/>
        <v>-0.75</v>
      </c>
      <c r="C123" s="64">
        <f>INDEX($O$7:$O$9,MATCH(G123,$N$7:$N$9,0))+INDEX(zOffset[z offset],MATCH(J123,zOffset[eCount],0))</f>
        <v>0.55000000000000004</v>
      </c>
      <c r="D123" s="223">
        <f t="shared" si="16"/>
        <v>-7</v>
      </c>
      <c r="E123" s="64" t="s">
        <v>398</v>
      </c>
      <c r="G123" t="str">
        <f t="shared" si="17"/>
        <v>close</v>
      </c>
      <c r="H123" s="173">
        <v>1</v>
      </c>
      <c r="I123">
        <v>-2</v>
      </c>
      <c r="J123">
        <f t="shared" si="14"/>
        <v>5</v>
      </c>
      <c r="K123" t="s">
        <v>420</v>
      </c>
      <c r="L123" s="21"/>
    </row>
    <row r="124" spans="1:12">
      <c r="A124" t="s">
        <v>1019</v>
      </c>
      <c r="B124" s="223">
        <f t="shared" si="13"/>
        <v>0</v>
      </c>
      <c r="C124" s="64">
        <f>INDEX($O$7:$O$9,MATCH(G124,$N$7:$N$9,0))+INDEX(zOffset[z offset],MATCH(J124,zOffset[eCount],0))</f>
        <v>0.55000000000000004</v>
      </c>
      <c r="D124" s="223">
        <f t="shared" si="16"/>
        <v>0</v>
      </c>
      <c r="E124" s="64" t="s">
        <v>398</v>
      </c>
      <c r="G124" t="str">
        <f t="shared" si="17"/>
        <v>close</v>
      </c>
      <c r="H124" s="173">
        <v>3</v>
      </c>
      <c r="I124">
        <v>0</v>
      </c>
      <c r="J124">
        <f t="shared" si="14"/>
        <v>5</v>
      </c>
      <c r="K124" t="s">
        <v>420</v>
      </c>
      <c r="L124" s="21"/>
    </row>
    <row r="125" spans="1:12">
      <c r="A125" t="s">
        <v>1019</v>
      </c>
      <c r="B125" s="223">
        <f t="shared" si="13"/>
        <v>-0.35</v>
      </c>
      <c r="C125" s="64">
        <f>INDEX($O$7:$O$9,MATCH(G125,$N$7:$N$9,0))+INDEX(zOffset[z offset],MATCH(J125,zOffset[eCount],0))</f>
        <v>0.7</v>
      </c>
      <c r="D125" s="223">
        <f t="shared" si="16"/>
        <v>-7</v>
      </c>
      <c r="E125" s="64" t="s">
        <v>397</v>
      </c>
      <c r="G125" t="str">
        <f t="shared" si="17"/>
        <v>base</v>
      </c>
      <c r="H125" s="173">
        <v>2</v>
      </c>
      <c r="I125">
        <v>-1</v>
      </c>
      <c r="J125">
        <f t="shared" si="14"/>
        <v>5</v>
      </c>
      <c r="K125" t="s">
        <v>420</v>
      </c>
      <c r="L125" s="21"/>
    </row>
    <row r="126" spans="1:12">
      <c r="A126" t="s">
        <v>1019</v>
      </c>
      <c r="B126" s="223">
        <f t="shared" si="13"/>
        <v>0.35</v>
      </c>
      <c r="C126" s="64">
        <f>INDEX($O$7:$O$9,MATCH(G126,$N$7:$N$9,0))+INDEX(zOffset[z offset],MATCH(J126,zOffset[eCount],0))</f>
        <v>0.85</v>
      </c>
      <c r="D126" s="223">
        <f t="shared" si="16"/>
        <v>7</v>
      </c>
      <c r="E126" s="64" t="s">
        <v>397</v>
      </c>
      <c r="G126" t="str">
        <f t="shared" si="17"/>
        <v>far</v>
      </c>
      <c r="H126" s="173">
        <v>4</v>
      </c>
      <c r="I126">
        <v>1</v>
      </c>
      <c r="J126">
        <f t="shared" si="14"/>
        <v>5</v>
      </c>
      <c r="K126" t="s">
        <v>420</v>
      </c>
      <c r="L126" s="21"/>
    </row>
    <row r="127" spans="1:12">
      <c r="A127" t="s">
        <v>1019</v>
      </c>
      <c r="B127" s="223">
        <f t="shared" si="13"/>
        <v>0.75</v>
      </c>
      <c r="C127" s="64">
        <f>INDEX($O$7:$O$9,MATCH(G127,$N$7:$N$9,0))+INDEX(zOffset[z offset],MATCH(J127,zOffset[eCount],0))</f>
        <v>0.55000000000000004</v>
      </c>
      <c r="D127" s="223">
        <f t="shared" si="16"/>
        <v>7</v>
      </c>
      <c r="E127" s="64" t="s">
        <v>398</v>
      </c>
      <c r="G127" t="str">
        <f t="shared" si="17"/>
        <v>close</v>
      </c>
      <c r="H127" s="173">
        <v>5</v>
      </c>
      <c r="I127">
        <v>2</v>
      </c>
      <c r="J127">
        <f t="shared" si="14"/>
        <v>5</v>
      </c>
      <c r="K127" t="s">
        <v>420</v>
      </c>
      <c r="L127" s="21"/>
    </row>
    <row r="128" spans="1:12">
      <c r="A128" t="s">
        <v>1020</v>
      </c>
      <c r="B128" s="223">
        <f t="shared" si="13"/>
        <v>-0.75</v>
      </c>
      <c r="C128" s="64">
        <f>INDEX($O$7:$O$9,MATCH(G128,$N$7:$N$9,0))+INDEX(zOffset[z offset],MATCH(J128,zOffset[eCount],0))</f>
        <v>0.55000000000000004</v>
      </c>
      <c r="D128" s="223">
        <f t="shared" si="16"/>
        <v>-7</v>
      </c>
      <c r="E128" s="64" t="s">
        <v>398</v>
      </c>
      <c r="G128" t="str">
        <f t="shared" si="17"/>
        <v>close</v>
      </c>
      <c r="H128" s="173">
        <v>1</v>
      </c>
      <c r="I128">
        <v>-2</v>
      </c>
      <c r="J128">
        <f t="shared" si="14"/>
        <v>5</v>
      </c>
      <c r="K128" t="s">
        <v>420</v>
      </c>
      <c r="L128" s="21"/>
    </row>
    <row r="129" spans="1:28">
      <c r="A129" t="s">
        <v>1020</v>
      </c>
      <c r="B129" s="223">
        <f t="shared" si="13"/>
        <v>0</v>
      </c>
      <c r="C129" s="64">
        <f>INDEX($O$7:$O$9,MATCH(G129,$N$7:$N$9,0))+INDEX(zOffset[z offset],MATCH(J129,zOffset[eCount],0))</f>
        <v>0.55000000000000004</v>
      </c>
      <c r="D129" s="223">
        <f t="shared" si="16"/>
        <v>0</v>
      </c>
      <c r="E129" s="64" t="s">
        <v>398</v>
      </c>
      <c r="G129" t="str">
        <f t="shared" si="17"/>
        <v>close</v>
      </c>
      <c r="H129" s="173">
        <v>3</v>
      </c>
      <c r="I129">
        <v>0</v>
      </c>
      <c r="J129">
        <f t="shared" si="14"/>
        <v>5</v>
      </c>
      <c r="K129" t="s">
        <v>420</v>
      </c>
      <c r="L129" s="21"/>
    </row>
    <row r="130" spans="1:28">
      <c r="A130" t="s">
        <v>1020</v>
      </c>
      <c r="B130" s="223">
        <f t="shared" ref="B130:B157" si="18">INDEX($O$37:$S$41,MATCH(J130,$N$37:$N$41,0),MATCH(I130,$O$30:$S$30,0))</f>
        <v>-0.35</v>
      </c>
      <c r="C130" s="64">
        <f>INDEX($O$7:$O$9,MATCH(G130,$N$7:$N$9,0))+INDEX(zOffset[z offset],MATCH(J130,zOffset[eCount],0))</f>
        <v>0.7</v>
      </c>
      <c r="D130" s="223">
        <f t="shared" si="16"/>
        <v>-7</v>
      </c>
      <c r="E130" s="64" t="s">
        <v>397</v>
      </c>
      <c r="G130" t="str">
        <f t="shared" si="17"/>
        <v>base</v>
      </c>
      <c r="H130" s="173">
        <v>2</v>
      </c>
      <c r="I130">
        <v>-1</v>
      </c>
      <c r="J130">
        <f t="shared" ref="J130:J157" si="19">INT(LEFT(A130,1))</f>
        <v>5</v>
      </c>
      <c r="K130" t="s">
        <v>420</v>
      </c>
      <c r="L130" s="21"/>
    </row>
    <row r="131" spans="1:28">
      <c r="A131" t="s">
        <v>1020</v>
      </c>
      <c r="B131" s="223">
        <f t="shared" si="18"/>
        <v>0.75</v>
      </c>
      <c r="C131" s="64">
        <f>INDEX($O$7:$O$9,MATCH(G131,$N$7:$N$9,0))+INDEX(zOffset[z offset],MATCH(J131,zOffset[eCount],0))</f>
        <v>0.55000000000000004</v>
      </c>
      <c r="D131" s="223">
        <f t="shared" si="16"/>
        <v>7</v>
      </c>
      <c r="E131" s="64" t="s">
        <v>398</v>
      </c>
      <c r="G131" t="str">
        <f t="shared" si="17"/>
        <v>close</v>
      </c>
      <c r="H131" s="173">
        <v>5</v>
      </c>
      <c r="I131">
        <v>2</v>
      </c>
      <c r="J131">
        <f t="shared" si="19"/>
        <v>5</v>
      </c>
      <c r="K131" t="s">
        <v>420</v>
      </c>
      <c r="L131" s="21"/>
    </row>
    <row r="132" spans="1:28">
      <c r="A132" t="s">
        <v>1020</v>
      </c>
      <c r="B132" s="223">
        <f t="shared" si="18"/>
        <v>0.35</v>
      </c>
      <c r="C132" s="64">
        <f>INDEX($O$7:$O$9,MATCH(G132,$N$7:$N$9,0))+INDEX(zOffset[z offset],MATCH(J132,zOffset[eCount],0))</f>
        <v>0.85</v>
      </c>
      <c r="D132" s="223">
        <f t="shared" si="16"/>
        <v>7</v>
      </c>
      <c r="E132" s="64" t="s">
        <v>397</v>
      </c>
      <c r="G132" t="str">
        <f t="shared" si="17"/>
        <v>far</v>
      </c>
      <c r="H132" s="173">
        <v>4</v>
      </c>
      <c r="I132">
        <v>1</v>
      </c>
      <c r="J132">
        <f t="shared" si="19"/>
        <v>5</v>
      </c>
      <c r="K132" t="s">
        <v>420</v>
      </c>
      <c r="L132" s="21"/>
    </row>
    <row r="133" spans="1:28">
      <c r="A133" t="s">
        <v>1021</v>
      </c>
      <c r="B133" s="223">
        <f t="shared" si="18"/>
        <v>-0.75</v>
      </c>
      <c r="C133" s="64">
        <f>INDEX($O$7:$O$9,MATCH(G133,$N$7:$N$9,0))+INDEX(zOffset[z offset],MATCH(J133,zOffset[eCount],0))</f>
        <v>0.55000000000000004</v>
      </c>
      <c r="D133" s="223">
        <f t="shared" si="16"/>
        <v>-7</v>
      </c>
      <c r="E133" s="64" t="s">
        <v>398</v>
      </c>
      <c r="G133" t="str">
        <f t="shared" si="17"/>
        <v>close</v>
      </c>
      <c r="H133" s="173">
        <v>1</v>
      </c>
      <c r="I133">
        <v>-2</v>
      </c>
      <c r="J133">
        <f t="shared" si="19"/>
        <v>5</v>
      </c>
      <c r="K133" t="s">
        <v>420</v>
      </c>
      <c r="L133" s="21"/>
      <c r="U133" s="65"/>
      <c r="W133" s="65"/>
      <c r="X133" s="65"/>
      <c r="Y133" s="65"/>
      <c r="Z133" s="65"/>
      <c r="AA133" s="65"/>
      <c r="AB133" s="65"/>
    </row>
    <row r="134" spans="1:28">
      <c r="A134" t="s">
        <v>1021</v>
      </c>
      <c r="B134" s="223">
        <f t="shared" si="18"/>
        <v>0</v>
      </c>
      <c r="C134" s="64">
        <f>INDEX($O$7:$O$9,MATCH(G134,$N$7:$N$9,0))+INDEX(zOffset[z offset],MATCH(J134,zOffset[eCount],0))</f>
        <v>0.55000000000000004</v>
      </c>
      <c r="D134" s="223">
        <f t="shared" si="16"/>
        <v>0</v>
      </c>
      <c r="E134" s="64" t="s">
        <v>398</v>
      </c>
      <c r="G134" t="str">
        <f t="shared" si="17"/>
        <v>close</v>
      </c>
      <c r="H134" s="173">
        <v>3</v>
      </c>
      <c r="I134">
        <v>0</v>
      </c>
      <c r="J134">
        <f t="shared" si="19"/>
        <v>5</v>
      </c>
      <c r="K134" t="s">
        <v>420</v>
      </c>
      <c r="L134" s="21"/>
      <c r="U134" s="65"/>
      <c r="W134" s="65"/>
      <c r="X134" s="65"/>
      <c r="Y134" s="65"/>
      <c r="Z134" s="65"/>
      <c r="AA134" s="65"/>
      <c r="AB134" s="65"/>
    </row>
    <row r="135" spans="1:28">
      <c r="A135" t="s">
        <v>1021</v>
      </c>
      <c r="B135" s="223">
        <f t="shared" si="18"/>
        <v>0.75</v>
      </c>
      <c r="C135" s="64">
        <f>INDEX($O$7:$O$9,MATCH(G135,$N$7:$N$9,0))+INDEX(zOffset[z offset],MATCH(J135,zOffset[eCount],0))</f>
        <v>0.55000000000000004</v>
      </c>
      <c r="D135" s="223">
        <f t="shared" si="16"/>
        <v>7</v>
      </c>
      <c r="E135" s="64" t="s">
        <v>398</v>
      </c>
      <c r="G135" t="str">
        <f t="shared" si="17"/>
        <v>close</v>
      </c>
      <c r="H135" s="173">
        <v>5</v>
      </c>
      <c r="I135">
        <v>2</v>
      </c>
      <c r="J135">
        <f t="shared" si="19"/>
        <v>5</v>
      </c>
      <c r="K135" t="s">
        <v>420</v>
      </c>
      <c r="L135" s="21"/>
      <c r="U135" s="65"/>
      <c r="W135" s="65"/>
      <c r="X135" s="65"/>
      <c r="Y135" s="65"/>
      <c r="Z135" s="65"/>
      <c r="AA135" s="65"/>
      <c r="AB135" s="65"/>
    </row>
    <row r="136" spans="1:28">
      <c r="A136" t="s">
        <v>1021</v>
      </c>
      <c r="B136" s="223">
        <f t="shared" si="18"/>
        <v>-0.35</v>
      </c>
      <c r="C136" s="64">
        <f>INDEX($O$7:$O$9,MATCH(G136,$N$7:$N$9,0))+INDEX(zOffset[z offset],MATCH(J136,zOffset[eCount],0))</f>
        <v>0.7</v>
      </c>
      <c r="D136" s="223">
        <f t="shared" ref="D136:D157" si="20">INDEX($O$31:$S$31,1,MATCH(I136,$O$30:$S$30,0))</f>
        <v>-7</v>
      </c>
      <c r="E136" s="64" t="s">
        <v>397</v>
      </c>
      <c r="G136" t="str">
        <f t="shared" si="17"/>
        <v>base</v>
      </c>
      <c r="H136" s="173">
        <v>2</v>
      </c>
      <c r="I136">
        <v>-1</v>
      </c>
      <c r="J136">
        <f t="shared" si="19"/>
        <v>5</v>
      </c>
      <c r="K136" t="s">
        <v>420</v>
      </c>
      <c r="L136" s="21"/>
      <c r="U136" s="65"/>
      <c r="W136" s="65"/>
      <c r="X136" s="65"/>
      <c r="Y136" s="65"/>
      <c r="Z136" s="65"/>
      <c r="AA136" s="65"/>
      <c r="AB136" s="65"/>
    </row>
    <row r="137" spans="1:28">
      <c r="A137" t="s">
        <v>1021</v>
      </c>
      <c r="B137" s="223">
        <f t="shared" si="18"/>
        <v>0.35</v>
      </c>
      <c r="C137" s="64">
        <f>INDEX($O$7:$O$9,MATCH(G137,$N$7:$N$9,0))+INDEX(zOffset[z offset],MATCH(J137,zOffset[eCount],0))</f>
        <v>0.85</v>
      </c>
      <c r="D137" s="223">
        <f t="shared" si="20"/>
        <v>7</v>
      </c>
      <c r="E137" s="64" t="s">
        <v>397</v>
      </c>
      <c r="G137" t="str">
        <f t="shared" si="17"/>
        <v>far</v>
      </c>
      <c r="H137" s="173">
        <v>4</v>
      </c>
      <c r="I137">
        <v>1</v>
      </c>
      <c r="J137">
        <f t="shared" si="19"/>
        <v>5</v>
      </c>
      <c r="K137" t="s">
        <v>420</v>
      </c>
      <c r="L137" s="21"/>
      <c r="U137" s="65"/>
      <c r="W137" s="65"/>
      <c r="X137" s="65"/>
      <c r="Y137" s="65"/>
      <c r="Z137" s="65"/>
      <c r="AA137" s="65"/>
      <c r="AB137" s="65"/>
    </row>
    <row r="138" spans="1:28">
      <c r="A138" t="s">
        <v>1022</v>
      </c>
      <c r="B138" s="223">
        <f t="shared" si="18"/>
        <v>0</v>
      </c>
      <c r="C138" s="64">
        <f>INDEX($O$7:$O$9,MATCH(G138,$N$7:$N$9,0))+INDEX(zOffset[z offset],MATCH(J138,zOffset[eCount],0))</f>
        <v>0.55000000000000004</v>
      </c>
      <c r="D138" s="223">
        <f t="shared" si="20"/>
        <v>0</v>
      </c>
      <c r="E138" s="64" t="s">
        <v>397</v>
      </c>
      <c r="G138" t="str">
        <f t="shared" si="17"/>
        <v>close</v>
      </c>
      <c r="H138" s="173">
        <v>3</v>
      </c>
      <c r="I138">
        <v>0</v>
      </c>
      <c r="J138">
        <f t="shared" si="19"/>
        <v>5</v>
      </c>
      <c r="K138" s="172" t="s">
        <v>419</v>
      </c>
      <c r="L138" s="21"/>
    </row>
    <row r="139" spans="1:28">
      <c r="A139" t="s">
        <v>1022</v>
      </c>
      <c r="B139" s="223">
        <f t="shared" si="18"/>
        <v>-0.75</v>
      </c>
      <c r="C139" s="64">
        <f>INDEX($O$7:$O$9,MATCH(G139,$N$7:$N$9,0))+INDEX(zOffset[z offset],MATCH(J139,zOffset[eCount],0))</f>
        <v>0.55000000000000004</v>
      </c>
      <c r="D139" s="223">
        <f t="shared" si="20"/>
        <v>-7</v>
      </c>
      <c r="E139" s="64" t="s">
        <v>398</v>
      </c>
      <c r="G139" t="str">
        <f t="shared" si="17"/>
        <v>close</v>
      </c>
      <c r="H139" s="173">
        <v>1</v>
      </c>
      <c r="I139">
        <v>-2</v>
      </c>
      <c r="J139">
        <f t="shared" si="19"/>
        <v>5</v>
      </c>
      <c r="K139" s="172" t="s">
        <v>419</v>
      </c>
      <c r="L139" s="21"/>
    </row>
    <row r="140" spans="1:28">
      <c r="A140" t="s">
        <v>1022</v>
      </c>
      <c r="B140" s="223">
        <f t="shared" si="18"/>
        <v>-0.35</v>
      </c>
      <c r="C140" s="64">
        <f>INDEX($O$7:$O$9,MATCH(G140,$N$7:$N$9,0))+INDEX(zOffset[z offset],MATCH(J140,zOffset[eCount],0))</f>
        <v>0.7</v>
      </c>
      <c r="D140" s="223">
        <f t="shared" si="20"/>
        <v>-7</v>
      </c>
      <c r="E140" s="64" t="s">
        <v>398</v>
      </c>
      <c r="G140" t="str">
        <f t="shared" si="17"/>
        <v>base</v>
      </c>
      <c r="H140" s="173">
        <v>2</v>
      </c>
      <c r="I140">
        <v>-1</v>
      </c>
      <c r="J140">
        <f t="shared" si="19"/>
        <v>5</v>
      </c>
      <c r="K140" s="172" t="s">
        <v>419</v>
      </c>
      <c r="L140" s="21"/>
    </row>
    <row r="141" spans="1:28">
      <c r="A141" t="s">
        <v>1022</v>
      </c>
      <c r="B141" s="223">
        <f t="shared" si="18"/>
        <v>0.35</v>
      </c>
      <c r="C141" s="64">
        <f>INDEX($O$7:$O$9,MATCH(G141,$N$7:$N$9,0))+INDEX(zOffset[z offset],MATCH(J141,zOffset[eCount],0))</f>
        <v>0.85</v>
      </c>
      <c r="D141" s="223">
        <f t="shared" si="20"/>
        <v>7</v>
      </c>
      <c r="E141" s="64" t="s">
        <v>398</v>
      </c>
      <c r="G141" t="str">
        <f t="shared" si="17"/>
        <v>far</v>
      </c>
      <c r="H141" s="173">
        <v>4</v>
      </c>
      <c r="I141">
        <v>1</v>
      </c>
      <c r="J141">
        <f t="shared" si="19"/>
        <v>5</v>
      </c>
      <c r="K141" s="172" t="s">
        <v>419</v>
      </c>
      <c r="L141" s="21"/>
    </row>
    <row r="142" spans="1:28">
      <c r="A142" t="s">
        <v>1022</v>
      </c>
      <c r="B142" s="223">
        <f t="shared" si="18"/>
        <v>0.75</v>
      </c>
      <c r="C142" s="64">
        <f>INDEX($O$7:$O$9,MATCH(G142,$N$7:$N$9,0))+INDEX(zOffset[z offset],MATCH(J142,zOffset[eCount],0))</f>
        <v>0.55000000000000004</v>
      </c>
      <c r="D142" s="223">
        <f t="shared" si="20"/>
        <v>7</v>
      </c>
      <c r="E142" s="64" t="s">
        <v>398</v>
      </c>
      <c r="G142" t="str">
        <f t="shared" ref="G142:G157" si="21">INDEX($O$43:$S$45,MATCH(J142,$N$43:$N$45,0),MATCH(I142,$O$30:$S$30,0))</f>
        <v>close</v>
      </c>
      <c r="H142" s="173">
        <v>5</v>
      </c>
      <c r="I142">
        <v>2</v>
      </c>
      <c r="J142">
        <f t="shared" si="19"/>
        <v>5</v>
      </c>
      <c r="K142" s="172" t="s">
        <v>419</v>
      </c>
      <c r="L142" s="21"/>
    </row>
    <row r="143" spans="1:28">
      <c r="A143" t="s">
        <v>1023</v>
      </c>
      <c r="B143" s="223">
        <f t="shared" si="18"/>
        <v>-0.75</v>
      </c>
      <c r="C143" s="64">
        <f>INDEX($O$7:$O$9,MATCH(G143,$N$7:$N$9,0))+INDEX(zOffset[z offset],MATCH(J143,zOffset[eCount],0))</f>
        <v>0.55000000000000004</v>
      </c>
      <c r="D143" s="223">
        <f t="shared" si="20"/>
        <v>-7</v>
      </c>
      <c r="E143" s="64" t="s">
        <v>398</v>
      </c>
      <c r="G143" t="str">
        <f t="shared" si="21"/>
        <v>close</v>
      </c>
      <c r="H143" s="173">
        <v>1</v>
      </c>
      <c r="I143">
        <v>-2</v>
      </c>
      <c r="J143">
        <f t="shared" si="19"/>
        <v>5</v>
      </c>
      <c r="K143" s="172" t="s">
        <v>419</v>
      </c>
      <c r="L143" s="21"/>
    </row>
    <row r="144" spans="1:28">
      <c r="A144" t="s">
        <v>1023</v>
      </c>
      <c r="B144" s="223">
        <f t="shared" si="18"/>
        <v>0</v>
      </c>
      <c r="C144" s="64">
        <f>INDEX($O$7:$O$9,MATCH(G144,$N$7:$N$9,0))+INDEX(zOffset[z offset],MATCH(J144,zOffset[eCount],0))</f>
        <v>0.55000000000000004</v>
      </c>
      <c r="D144" s="223">
        <f t="shared" si="20"/>
        <v>0</v>
      </c>
      <c r="E144" s="64" t="s">
        <v>397</v>
      </c>
      <c r="G144" t="str">
        <f t="shared" si="21"/>
        <v>close</v>
      </c>
      <c r="H144" s="173">
        <v>3</v>
      </c>
      <c r="I144">
        <v>0</v>
      </c>
      <c r="J144">
        <f t="shared" si="19"/>
        <v>5</v>
      </c>
      <c r="K144" s="172" t="s">
        <v>419</v>
      </c>
      <c r="L144" s="21"/>
    </row>
    <row r="145" spans="1:12">
      <c r="A145" t="s">
        <v>1023</v>
      </c>
      <c r="B145" s="223">
        <f t="shared" si="18"/>
        <v>-0.35</v>
      </c>
      <c r="C145" s="64">
        <f>INDEX($O$7:$O$9,MATCH(G145,$N$7:$N$9,0))+INDEX(zOffset[z offset],MATCH(J145,zOffset[eCount],0))</f>
        <v>0.7</v>
      </c>
      <c r="D145" s="223">
        <f t="shared" si="20"/>
        <v>-7</v>
      </c>
      <c r="E145" s="64" t="s">
        <v>398</v>
      </c>
      <c r="G145" t="str">
        <f t="shared" si="21"/>
        <v>base</v>
      </c>
      <c r="H145" s="173">
        <v>2</v>
      </c>
      <c r="I145">
        <v>-1</v>
      </c>
      <c r="J145">
        <f t="shared" si="19"/>
        <v>5</v>
      </c>
      <c r="K145" s="172" t="s">
        <v>419</v>
      </c>
      <c r="L145" s="21"/>
    </row>
    <row r="146" spans="1:12">
      <c r="A146" t="s">
        <v>1023</v>
      </c>
      <c r="B146" s="223">
        <f t="shared" si="18"/>
        <v>0.35</v>
      </c>
      <c r="C146" s="64">
        <f>INDEX($O$7:$O$9,MATCH(G146,$N$7:$N$9,0))+INDEX(zOffset[z offset],MATCH(J146,zOffset[eCount],0))</f>
        <v>0.85</v>
      </c>
      <c r="D146" s="223">
        <f t="shared" si="20"/>
        <v>7</v>
      </c>
      <c r="E146" s="64" t="s">
        <v>398</v>
      </c>
      <c r="G146" t="str">
        <f t="shared" si="21"/>
        <v>far</v>
      </c>
      <c r="H146" s="173">
        <v>4</v>
      </c>
      <c r="I146">
        <v>1</v>
      </c>
      <c r="J146">
        <f t="shared" si="19"/>
        <v>5</v>
      </c>
      <c r="K146" s="172" t="s">
        <v>419</v>
      </c>
      <c r="L146" s="21"/>
    </row>
    <row r="147" spans="1:12">
      <c r="A147" t="s">
        <v>1023</v>
      </c>
      <c r="B147" s="223">
        <f t="shared" si="18"/>
        <v>0.75</v>
      </c>
      <c r="C147" s="64">
        <f>INDEX($O$7:$O$9,MATCH(G147,$N$7:$N$9,0))+INDEX(zOffset[z offset],MATCH(J147,zOffset[eCount],0))</f>
        <v>0.55000000000000004</v>
      </c>
      <c r="D147" s="223">
        <f t="shared" si="20"/>
        <v>7</v>
      </c>
      <c r="E147" s="64" t="s">
        <v>398</v>
      </c>
      <c r="G147" t="str">
        <f t="shared" si="21"/>
        <v>close</v>
      </c>
      <c r="H147" s="173">
        <v>5</v>
      </c>
      <c r="I147">
        <v>2</v>
      </c>
      <c r="J147">
        <f t="shared" si="19"/>
        <v>5</v>
      </c>
      <c r="K147" s="172" t="s">
        <v>419</v>
      </c>
      <c r="L147" s="21"/>
    </row>
    <row r="148" spans="1:12">
      <c r="A148" t="s">
        <v>1024</v>
      </c>
      <c r="B148" s="223">
        <f t="shared" si="18"/>
        <v>-0.75</v>
      </c>
      <c r="C148" s="64">
        <f>INDEX($O$7:$O$9,MATCH(G148,$N$7:$N$9,0))+INDEX(zOffset[z offset],MATCH(J148,zOffset[eCount],0))</f>
        <v>0.55000000000000004</v>
      </c>
      <c r="D148" s="223">
        <f t="shared" si="20"/>
        <v>-7</v>
      </c>
      <c r="E148" s="64" t="s">
        <v>398</v>
      </c>
      <c r="G148" t="str">
        <f t="shared" si="21"/>
        <v>close</v>
      </c>
      <c r="H148" s="173">
        <v>1</v>
      </c>
      <c r="I148">
        <v>-2</v>
      </c>
      <c r="J148">
        <f t="shared" si="19"/>
        <v>5</v>
      </c>
      <c r="K148" s="172" t="s">
        <v>419</v>
      </c>
      <c r="L148" s="21"/>
    </row>
    <row r="149" spans="1:12">
      <c r="A149" t="s">
        <v>1024</v>
      </c>
      <c r="B149" s="223">
        <f t="shared" si="18"/>
        <v>-0.35</v>
      </c>
      <c r="C149" s="64">
        <f>INDEX($O$7:$O$9,MATCH(G149,$N$7:$N$9,0))+INDEX(zOffset[z offset],MATCH(J149,zOffset[eCount],0))</f>
        <v>0.7</v>
      </c>
      <c r="D149" s="223">
        <f t="shared" si="20"/>
        <v>-7</v>
      </c>
      <c r="E149" s="64" t="s">
        <v>398</v>
      </c>
      <c r="G149" t="str">
        <f t="shared" si="21"/>
        <v>base</v>
      </c>
      <c r="H149" s="173">
        <v>2</v>
      </c>
      <c r="I149">
        <v>-1</v>
      </c>
      <c r="J149">
        <f t="shared" si="19"/>
        <v>5</v>
      </c>
      <c r="K149" s="172" t="s">
        <v>419</v>
      </c>
      <c r="L149" s="21"/>
    </row>
    <row r="150" spans="1:12">
      <c r="A150" t="s">
        <v>1024</v>
      </c>
      <c r="B150" s="223">
        <f t="shared" si="18"/>
        <v>0.35</v>
      </c>
      <c r="C150" s="64">
        <f>INDEX($O$7:$O$9,MATCH(G150,$N$7:$N$9,0))+INDEX(zOffset[z offset],MATCH(J150,zOffset[eCount],0))</f>
        <v>0.85</v>
      </c>
      <c r="D150" s="223">
        <f t="shared" si="20"/>
        <v>7</v>
      </c>
      <c r="E150" s="64" t="s">
        <v>398</v>
      </c>
      <c r="G150" t="str">
        <f t="shared" si="21"/>
        <v>far</v>
      </c>
      <c r="H150" s="173">
        <v>4</v>
      </c>
      <c r="I150">
        <v>1</v>
      </c>
      <c r="J150">
        <f t="shared" si="19"/>
        <v>5</v>
      </c>
      <c r="K150" s="172" t="s">
        <v>419</v>
      </c>
      <c r="L150" s="21"/>
    </row>
    <row r="151" spans="1:12">
      <c r="A151" t="s">
        <v>1024</v>
      </c>
      <c r="B151" s="223">
        <f t="shared" si="18"/>
        <v>0</v>
      </c>
      <c r="C151" s="64">
        <f>INDEX($O$7:$O$9,MATCH(G151,$N$7:$N$9,0))+INDEX(zOffset[z offset],MATCH(J151,zOffset[eCount],0))</f>
        <v>0.55000000000000004</v>
      </c>
      <c r="D151" s="223">
        <f t="shared" si="20"/>
        <v>0</v>
      </c>
      <c r="E151" s="64" t="s">
        <v>397</v>
      </c>
      <c r="G151" t="str">
        <f t="shared" si="21"/>
        <v>close</v>
      </c>
      <c r="H151" s="173">
        <v>3</v>
      </c>
      <c r="I151">
        <v>0</v>
      </c>
      <c r="J151">
        <f t="shared" si="19"/>
        <v>5</v>
      </c>
      <c r="K151" s="172" t="s">
        <v>419</v>
      </c>
      <c r="L151" s="21"/>
    </row>
    <row r="152" spans="1:12">
      <c r="A152" t="s">
        <v>1024</v>
      </c>
      <c r="B152" s="223">
        <f t="shared" si="18"/>
        <v>0.75</v>
      </c>
      <c r="C152" s="64">
        <f>INDEX($O$7:$O$9,MATCH(G152,$N$7:$N$9,0))+INDEX(zOffset[z offset],MATCH(J152,zOffset[eCount],0))</f>
        <v>0.55000000000000004</v>
      </c>
      <c r="D152" s="223">
        <f t="shared" si="20"/>
        <v>7</v>
      </c>
      <c r="E152" s="64" t="s">
        <v>398</v>
      </c>
      <c r="G152" t="str">
        <f t="shared" si="21"/>
        <v>close</v>
      </c>
      <c r="H152" s="173">
        <v>5</v>
      </c>
      <c r="I152">
        <v>2</v>
      </c>
      <c r="J152">
        <f t="shared" si="19"/>
        <v>5</v>
      </c>
      <c r="K152" s="172" t="s">
        <v>419</v>
      </c>
      <c r="L152" s="21"/>
    </row>
    <row r="153" spans="1:12">
      <c r="A153" t="s">
        <v>1025</v>
      </c>
      <c r="B153" s="223">
        <f t="shared" si="18"/>
        <v>-0.75</v>
      </c>
      <c r="C153" s="64">
        <f>INDEX($O$7:$O$9,MATCH(G153,$N$7:$N$9,0))+INDEX(zOffset[z offset],MATCH(J153,zOffset[eCount],0))</f>
        <v>0.55000000000000004</v>
      </c>
      <c r="D153" s="223">
        <f t="shared" si="20"/>
        <v>-7</v>
      </c>
      <c r="E153" s="64" t="s">
        <v>398</v>
      </c>
      <c r="G153" t="str">
        <f t="shared" si="21"/>
        <v>close</v>
      </c>
      <c r="H153" s="173">
        <v>1</v>
      </c>
      <c r="I153">
        <v>-2</v>
      </c>
      <c r="J153">
        <f t="shared" si="19"/>
        <v>5</v>
      </c>
      <c r="K153" s="172" t="s">
        <v>419</v>
      </c>
      <c r="L153" s="21"/>
    </row>
    <row r="154" spans="1:12">
      <c r="A154" t="s">
        <v>1025</v>
      </c>
      <c r="B154" s="223">
        <f t="shared" si="18"/>
        <v>-0.35</v>
      </c>
      <c r="C154" s="64">
        <f>INDEX($O$7:$O$9,MATCH(G154,$N$7:$N$9,0))+INDEX(zOffset[z offset],MATCH(J154,zOffset[eCount],0))</f>
        <v>0.7</v>
      </c>
      <c r="D154" s="223">
        <f t="shared" si="20"/>
        <v>-7</v>
      </c>
      <c r="E154" s="64" t="s">
        <v>398</v>
      </c>
      <c r="G154" t="str">
        <f t="shared" si="21"/>
        <v>base</v>
      </c>
      <c r="H154" s="173">
        <v>2</v>
      </c>
      <c r="I154">
        <v>-1</v>
      </c>
      <c r="J154">
        <f t="shared" si="19"/>
        <v>5</v>
      </c>
      <c r="K154" s="172" t="s">
        <v>419</v>
      </c>
      <c r="L154" s="21"/>
    </row>
    <row r="155" spans="1:12">
      <c r="A155" t="s">
        <v>1025</v>
      </c>
      <c r="B155" s="223">
        <f t="shared" si="18"/>
        <v>0.35</v>
      </c>
      <c r="C155" s="64">
        <f>INDEX($O$7:$O$9,MATCH(G155,$N$7:$N$9,0))+INDEX(zOffset[z offset],MATCH(J155,zOffset[eCount],0))</f>
        <v>0.85</v>
      </c>
      <c r="D155" s="223">
        <f t="shared" si="20"/>
        <v>7</v>
      </c>
      <c r="E155" s="64" t="s">
        <v>398</v>
      </c>
      <c r="G155" t="str">
        <f t="shared" si="21"/>
        <v>far</v>
      </c>
      <c r="H155" s="173">
        <v>4</v>
      </c>
      <c r="I155">
        <v>1</v>
      </c>
      <c r="J155">
        <f t="shared" si="19"/>
        <v>5</v>
      </c>
      <c r="K155" s="172" t="s">
        <v>419</v>
      </c>
      <c r="L155" s="21"/>
    </row>
    <row r="156" spans="1:12">
      <c r="A156" t="s">
        <v>1025</v>
      </c>
      <c r="B156" s="223">
        <f t="shared" si="18"/>
        <v>0.75</v>
      </c>
      <c r="C156" s="64">
        <f>INDEX($O$7:$O$9,MATCH(G156,$N$7:$N$9,0))+INDEX(zOffset[z offset],MATCH(J156,zOffset[eCount],0))</f>
        <v>0.55000000000000004</v>
      </c>
      <c r="D156" s="223">
        <f t="shared" si="20"/>
        <v>7</v>
      </c>
      <c r="E156" s="64" t="s">
        <v>398</v>
      </c>
      <c r="G156" t="str">
        <f t="shared" si="21"/>
        <v>close</v>
      </c>
      <c r="H156" s="173">
        <v>5</v>
      </c>
      <c r="I156">
        <v>2</v>
      </c>
      <c r="J156">
        <f t="shared" si="19"/>
        <v>5</v>
      </c>
      <c r="K156" s="172" t="s">
        <v>419</v>
      </c>
      <c r="L156" s="21"/>
    </row>
    <row r="157" spans="1:12">
      <c r="A157" t="s">
        <v>1025</v>
      </c>
      <c r="B157" s="223">
        <f t="shared" si="18"/>
        <v>0</v>
      </c>
      <c r="C157" s="64">
        <f>INDEX($O$7:$O$9,MATCH(G157,$N$7:$N$9,0))+INDEX(zOffset[z offset],MATCH(J157,zOffset[eCount],0))</f>
        <v>0.55000000000000004</v>
      </c>
      <c r="D157" s="223">
        <f t="shared" si="20"/>
        <v>0</v>
      </c>
      <c r="E157" s="64" t="s">
        <v>397</v>
      </c>
      <c r="G157" t="str">
        <f t="shared" si="21"/>
        <v>close</v>
      </c>
      <c r="H157" s="173">
        <v>3</v>
      </c>
      <c r="I157">
        <v>0</v>
      </c>
      <c r="J157">
        <f t="shared" si="19"/>
        <v>5</v>
      </c>
      <c r="K157" s="172" t="s">
        <v>419</v>
      </c>
      <c r="L157" s="21"/>
    </row>
    <row r="158" spans="1:12">
      <c r="A158" s="29" t="s">
        <v>1001</v>
      </c>
      <c r="B158" s="224">
        <v>-0.65</v>
      </c>
      <c r="C158" s="179">
        <v>0.15</v>
      </c>
      <c r="D158" s="224">
        <v>-7</v>
      </c>
      <c r="E158" s="179" t="s">
        <v>398</v>
      </c>
      <c r="F158" s="29"/>
      <c r="G158" s="29" t="s">
        <v>483</v>
      </c>
      <c r="H158" s="29">
        <v>1</v>
      </c>
      <c r="I158" s="29">
        <v>-2</v>
      </c>
      <c r="J158" s="29">
        <v>3</v>
      </c>
      <c r="K158" s="180" t="s">
        <v>410</v>
      </c>
    </row>
    <row r="159" spans="1:12">
      <c r="A159" s="29" t="s">
        <v>1001</v>
      </c>
      <c r="B159" s="224">
        <v>0</v>
      </c>
      <c r="C159" s="179">
        <v>0.44999999999999996</v>
      </c>
      <c r="D159" s="224">
        <v>0</v>
      </c>
      <c r="E159" s="179" t="s">
        <v>398</v>
      </c>
      <c r="F159" s="29"/>
      <c r="G159" s="29" t="s">
        <v>484</v>
      </c>
      <c r="H159" s="29">
        <v>2</v>
      </c>
      <c r="I159" s="29">
        <v>0</v>
      </c>
      <c r="J159" s="29">
        <v>3</v>
      </c>
      <c r="K159" s="180" t="s">
        <v>410</v>
      </c>
    </row>
    <row r="160" spans="1:12">
      <c r="A160" s="29" t="s">
        <v>1001</v>
      </c>
      <c r="B160" s="224">
        <v>0.65</v>
      </c>
      <c r="C160" s="179">
        <v>0.3</v>
      </c>
      <c r="D160" s="224">
        <v>7</v>
      </c>
      <c r="E160" s="179" t="s">
        <v>398</v>
      </c>
      <c r="F160" s="29"/>
      <c r="G160" s="29" t="s">
        <v>485</v>
      </c>
      <c r="H160" s="29">
        <v>3</v>
      </c>
      <c r="I160" s="29">
        <v>2</v>
      </c>
      <c r="J160" s="29">
        <v>3</v>
      </c>
      <c r="K160" s="180" t="s">
        <v>410</v>
      </c>
    </row>
    <row r="161" spans="1:11">
      <c r="A161" s="29" t="s">
        <v>1032</v>
      </c>
      <c r="B161" s="224">
        <v>-0.6</v>
      </c>
      <c r="C161" s="179">
        <v>0.15</v>
      </c>
      <c r="D161" s="224">
        <v>-7</v>
      </c>
      <c r="E161" s="179" t="s">
        <v>398</v>
      </c>
      <c r="F161" s="29"/>
      <c r="G161" s="29" t="s">
        <v>483</v>
      </c>
      <c r="H161" s="29">
        <v>1</v>
      </c>
      <c r="I161" s="29">
        <v>-2</v>
      </c>
      <c r="J161" s="29">
        <v>4</v>
      </c>
      <c r="K161" s="180" t="s">
        <v>411</v>
      </c>
    </row>
    <row r="162" spans="1:11">
      <c r="A162" s="29" t="s">
        <v>1032</v>
      </c>
      <c r="B162" s="224">
        <v>-0.3</v>
      </c>
      <c r="C162" s="179">
        <v>0.44999999999999996</v>
      </c>
      <c r="D162" s="224">
        <v>-7</v>
      </c>
      <c r="E162" s="179" t="s">
        <v>398</v>
      </c>
      <c r="F162" s="29"/>
      <c r="G162" s="29" t="s">
        <v>484</v>
      </c>
      <c r="H162" s="29">
        <v>2</v>
      </c>
      <c r="I162" s="29">
        <v>-1</v>
      </c>
      <c r="J162" s="29">
        <v>4</v>
      </c>
      <c r="K162" s="180" t="s">
        <v>411</v>
      </c>
    </row>
    <row r="163" spans="1:11">
      <c r="A163" s="29" t="s">
        <v>1032</v>
      </c>
      <c r="B163" s="224">
        <v>0.3</v>
      </c>
      <c r="C163" s="179">
        <v>0.3</v>
      </c>
      <c r="D163" s="224">
        <v>7</v>
      </c>
      <c r="E163" s="179" t="s">
        <v>398</v>
      </c>
      <c r="F163" s="29"/>
      <c r="G163" s="29" t="s">
        <v>485</v>
      </c>
      <c r="H163" s="29">
        <v>3</v>
      </c>
      <c r="I163" s="29">
        <v>1</v>
      </c>
      <c r="J163" s="29">
        <v>4</v>
      </c>
      <c r="K163" s="180" t="s">
        <v>411</v>
      </c>
    </row>
    <row r="164" spans="1:11">
      <c r="A164" s="29" t="s">
        <v>1032</v>
      </c>
      <c r="B164" s="224">
        <v>0.6</v>
      </c>
      <c r="C164" s="179">
        <v>0.15</v>
      </c>
      <c r="D164" s="224">
        <v>7</v>
      </c>
      <c r="E164" s="179" t="s">
        <v>398</v>
      </c>
      <c r="F164" s="29"/>
      <c r="G164" s="29" t="s">
        <v>483</v>
      </c>
      <c r="H164" s="29">
        <v>4</v>
      </c>
      <c r="I164" s="29">
        <v>2</v>
      </c>
      <c r="J164" s="29">
        <v>4</v>
      </c>
      <c r="K164" s="180" t="s">
        <v>411</v>
      </c>
    </row>
    <row r="165" spans="1:11">
      <c r="A165" s="29" t="s">
        <v>1031</v>
      </c>
      <c r="B165" s="224">
        <v>-0.6</v>
      </c>
      <c r="C165" s="179">
        <v>0.15</v>
      </c>
      <c r="D165" s="224">
        <v>-7</v>
      </c>
      <c r="E165" s="179" t="s">
        <v>398</v>
      </c>
      <c r="F165" s="29"/>
      <c r="G165" s="29" t="s">
        <v>483</v>
      </c>
      <c r="H165" s="29">
        <v>1</v>
      </c>
      <c r="I165" s="29">
        <v>-2</v>
      </c>
      <c r="J165" s="29">
        <v>4</v>
      </c>
      <c r="K165" s="180" t="s">
        <v>411</v>
      </c>
    </row>
    <row r="166" spans="1:11">
      <c r="A166" s="29" t="s">
        <v>1031</v>
      </c>
      <c r="B166" s="224">
        <v>-0.3</v>
      </c>
      <c r="C166" s="179">
        <v>0.44999999999999996</v>
      </c>
      <c r="D166" s="224">
        <v>-7</v>
      </c>
      <c r="E166" s="179" t="s">
        <v>398</v>
      </c>
      <c r="F166" s="29"/>
      <c r="G166" s="29" t="s">
        <v>484</v>
      </c>
      <c r="H166" s="29">
        <v>2</v>
      </c>
      <c r="I166" s="29">
        <v>-1</v>
      </c>
      <c r="J166" s="29">
        <v>4</v>
      </c>
      <c r="K166" s="180" t="s">
        <v>411</v>
      </c>
    </row>
    <row r="167" spans="1:11">
      <c r="A167" s="29" t="s">
        <v>1031</v>
      </c>
      <c r="B167" s="224">
        <v>0.3</v>
      </c>
      <c r="C167" s="179">
        <v>0.3</v>
      </c>
      <c r="D167" s="224">
        <v>7</v>
      </c>
      <c r="E167" s="179" t="s">
        <v>398</v>
      </c>
      <c r="F167" s="29"/>
      <c r="G167" s="29" t="s">
        <v>485</v>
      </c>
      <c r="H167" s="29">
        <v>3</v>
      </c>
      <c r="I167" s="29">
        <v>1</v>
      </c>
      <c r="J167" s="29">
        <v>4</v>
      </c>
      <c r="K167" s="180" t="s">
        <v>411</v>
      </c>
    </row>
    <row r="168" spans="1:11">
      <c r="A168" s="29" t="s">
        <v>1031</v>
      </c>
      <c r="B168" s="224">
        <v>0.6</v>
      </c>
      <c r="C168" s="179">
        <v>0.15</v>
      </c>
      <c r="D168" s="224">
        <v>7</v>
      </c>
      <c r="E168" s="179" t="s">
        <v>398</v>
      </c>
      <c r="F168" s="29"/>
      <c r="G168" s="29" t="s">
        <v>483</v>
      </c>
      <c r="H168" s="29">
        <v>4</v>
      </c>
      <c r="I168" s="29">
        <v>2</v>
      </c>
      <c r="J168" s="29">
        <v>4</v>
      </c>
      <c r="K168" s="180" t="s">
        <v>411</v>
      </c>
    </row>
    <row r="169" spans="1:11">
      <c r="A169" s="29" t="s">
        <v>1003</v>
      </c>
      <c r="B169" s="224">
        <v>-0.75</v>
      </c>
      <c r="C169" s="179">
        <v>0.55000000000000004</v>
      </c>
      <c r="D169" s="224">
        <v>-7</v>
      </c>
      <c r="E169" s="179" t="s">
        <v>398</v>
      </c>
      <c r="F169" s="29"/>
      <c r="G169" s="29" t="s">
        <v>483</v>
      </c>
      <c r="H169" s="29">
        <v>1</v>
      </c>
      <c r="I169" s="29">
        <v>-2</v>
      </c>
      <c r="J169" s="29">
        <v>5</v>
      </c>
      <c r="K169" s="180" t="s">
        <v>412</v>
      </c>
    </row>
    <row r="170" spans="1:11">
      <c r="A170" s="29" t="s">
        <v>1003</v>
      </c>
      <c r="B170" s="224">
        <v>-0.35</v>
      </c>
      <c r="C170" s="179">
        <v>0.7</v>
      </c>
      <c r="D170" s="224">
        <v>-7</v>
      </c>
      <c r="E170" s="179" t="s">
        <v>398</v>
      </c>
      <c r="F170" s="29"/>
      <c r="G170" s="29" t="s">
        <v>485</v>
      </c>
      <c r="H170" s="29">
        <v>2</v>
      </c>
      <c r="I170" s="29">
        <v>-1</v>
      </c>
      <c r="J170" s="29">
        <v>5</v>
      </c>
      <c r="K170" s="180" t="s">
        <v>412</v>
      </c>
    </row>
    <row r="171" spans="1:11">
      <c r="A171" s="29" t="s">
        <v>1003</v>
      </c>
      <c r="B171" s="224">
        <v>0</v>
      </c>
      <c r="C171" s="179">
        <v>0.55000000000000004</v>
      </c>
      <c r="D171" s="224">
        <v>0</v>
      </c>
      <c r="E171" s="179" t="s">
        <v>398</v>
      </c>
      <c r="F171" s="29"/>
      <c r="G171" s="29" t="s">
        <v>483</v>
      </c>
      <c r="H171" s="29">
        <v>3</v>
      </c>
      <c r="I171" s="29">
        <v>0</v>
      </c>
      <c r="J171" s="29">
        <v>5</v>
      </c>
      <c r="K171" s="180" t="s">
        <v>412</v>
      </c>
    </row>
    <row r="172" spans="1:11">
      <c r="A172" s="29" t="s">
        <v>1003</v>
      </c>
      <c r="B172" s="224">
        <v>0.35</v>
      </c>
      <c r="C172" s="179">
        <v>0.7</v>
      </c>
      <c r="D172" s="224">
        <v>7</v>
      </c>
      <c r="E172" s="179" t="s">
        <v>398</v>
      </c>
      <c r="F172" s="29"/>
      <c r="G172" s="29" t="s">
        <v>485</v>
      </c>
      <c r="H172" s="29">
        <v>4</v>
      </c>
      <c r="I172" s="29">
        <v>1</v>
      </c>
      <c r="J172" s="29">
        <v>5</v>
      </c>
      <c r="K172" s="180" t="s">
        <v>412</v>
      </c>
    </row>
    <row r="173" spans="1:11">
      <c r="A173" s="29" t="s">
        <v>1003</v>
      </c>
      <c r="B173" s="224">
        <v>0.75</v>
      </c>
      <c r="C173" s="179">
        <v>0.55000000000000004</v>
      </c>
      <c r="D173" s="224">
        <v>7</v>
      </c>
      <c r="E173" s="179" t="s">
        <v>398</v>
      </c>
      <c r="F173" s="29"/>
      <c r="G173" s="29" t="s">
        <v>483</v>
      </c>
      <c r="H173" s="29">
        <v>5</v>
      </c>
      <c r="I173" s="29">
        <v>2</v>
      </c>
      <c r="J173" s="29">
        <v>5</v>
      </c>
      <c r="K173" s="180" t="s">
        <v>412</v>
      </c>
    </row>
    <row r="174" spans="1:11">
      <c r="A174" s="29" t="s">
        <v>992</v>
      </c>
      <c r="B174" s="224">
        <v>-0.75</v>
      </c>
      <c r="C174" s="179">
        <v>0.55000000000000004</v>
      </c>
      <c r="D174" s="224">
        <v>-7</v>
      </c>
      <c r="E174" s="179" t="s">
        <v>398</v>
      </c>
      <c r="F174" s="29"/>
      <c r="G174" s="29" t="s">
        <v>483</v>
      </c>
      <c r="H174" s="29">
        <v>1</v>
      </c>
      <c r="I174" s="29">
        <v>-2</v>
      </c>
      <c r="J174" s="29">
        <v>5</v>
      </c>
      <c r="K174" s="180" t="s">
        <v>412</v>
      </c>
    </row>
    <row r="175" spans="1:11">
      <c r="A175" s="29" t="s">
        <v>992</v>
      </c>
      <c r="B175" s="224">
        <v>-0.35</v>
      </c>
      <c r="C175" s="179">
        <v>0.7</v>
      </c>
      <c r="D175" s="224">
        <v>-7</v>
      </c>
      <c r="E175" s="179" t="s">
        <v>398</v>
      </c>
      <c r="F175" s="29"/>
      <c r="G175" s="29" t="s">
        <v>485</v>
      </c>
      <c r="H175" s="29">
        <v>2</v>
      </c>
      <c r="I175" s="29">
        <v>-1</v>
      </c>
      <c r="J175" s="29">
        <v>5</v>
      </c>
      <c r="K175" s="180" t="s">
        <v>412</v>
      </c>
    </row>
    <row r="176" spans="1:11">
      <c r="A176" s="29" t="s">
        <v>992</v>
      </c>
      <c r="B176" s="224">
        <v>0</v>
      </c>
      <c r="C176" s="179">
        <v>0.55000000000000004</v>
      </c>
      <c r="D176" s="224">
        <v>0</v>
      </c>
      <c r="E176" s="179" t="s">
        <v>398</v>
      </c>
      <c r="F176" s="29"/>
      <c r="G176" s="29" t="s">
        <v>483</v>
      </c>
      <c r="H176" s="29">
        <v>3</v>
      </c>
      <c r="I176" s="29">
        <v>0</v>
      </c>
      <c r="J176" s="29">
        <v>5</v>
      </c>
      <c r="K176" s="180" t="s">
        <v>412</v>
      </c>
    </row>
    <row r="177" spans="1:11">
      <c r="A177" s="29" t="s">
        <v>992</v>
      </c>
      <c r="B177" s="224">
        <v>0.35</v>
      </c>
      <c r="C177" s="179">
        <v>0.7</v>
      </c>
      <c r="D177" s="224">
        <v>7</v>
      </c>
      <c r="E177" s="179" t="s">
        <v>398</v>
      </c>
      <c r="F177" s="29"/>
      <c r="G177" s="29" t="s">
        <v>485</v>
      </c>
      <c r="H177" s="29">
        <v>4</v>
      </c>
      <c r="I177" s="29">
        <v>1</v>
      </c>
      <c r="J177" s="29">
        <v>5</v>
      </c>
      <c r="K177" s="180" t="s">
        <v>412</v>
      </c>
    </row>
    <row r="178" spans="1:11">
      <c r="A178" s="29" t="s">
        <v>992</v>
      </c>
      <c r="B178" s="224">
        <v>0.75</v>
      </c>
      <c r="C178" s="179">
        <v>0.55000000000000004</v>
      </c>
      <c r="D178" s="224">
        <v>7</v>
      </c>
      <c r="E178" s="179" t="s">
        <v>398</v>
      </c>
      <c r="F178" s="29"/>
      <c r="G178" s="29" t="s">
        <v>483</v>
      </c>
      <c r="H178" s="29">
        <v>5</v>
      </c>
      <c r="I178" s="29">
        <v>2</v>
      </c>
      <c r="J178" s="29">
        <v>5</v>
      </c>
      <c r="K178" s="180" t="s">
        <v>412</v>
      </c>
    </row>
  </sheetData>
  <sortState ref="V50:W90">
    <sortCondition ref="V50"/>
  </sortState>
  <conditionalFormatting sqref="U47:U60 V45:V46">
    <cfRule type="containsText" dxfId="191" priority="185" operator="containsText" text="M">
      <formula>NOT(ISERROR(SEARCH("M",U45)))</formula>
    </cfRule>
    <cfRule type="containsText" dxfId="190" priority="186" operator="containsText" text="S">
      <formula>NOT(ISERROR(SEARCH("S",U45)))</formula>
    </cfRule>
  </conditionalFormatting>
  <conditionalFormatting sqref="A44">
    <cfRule type="containsText" dxfId="189" priority="110" operator="containsText" text="M">
      <formula>NOT(ISERROR(SEARCH("M",A44)))</formula>
    </cfRule>
    <cfRule type="containsText" dxfId="188" priority="111" operator="containsText" text="S">
      <formula>NOT(ISERROR(SEARCH("S",A44)))</formula>
    </cfRule>
  </conditionalFormatting>
  <conditionalFormatting sqref="A6">
    <cfRule type="containsText" dxfId="187" priority="148" operator="containsText" text="M">
      <formula>NOT(ISERROR(SEARCH("M",A6)))</formula>
    </cfRule>
    <cfRule type="containsText" dxfId="186" priority="149" operator="containsText" text="S">
      <formula>NOT(ISERROR(SEARCH("S",A6)))</formula>
    </cfRule>
  </conditionalFormatting>
  <conditionalFormatting sqref="A5">
    <cfRule type="containsText" dxfId="185" priority="150" operator="containsText" text="M">
      <formula>NOT(ISERROR(SEARCH("M",A5)))</formula>
    </cfRule>
    <cfRule type="containsText" dxfId="184" priority="151" operator="containsText" text="S">
      <formula>NOT(ISERROR(SEARCH("S",A5)))</formula>
    </cfRule>
  </conditionalFormatting>
  <conditionalFormatting sqref="A7">
    <cfRule type="containsText" dxfId="183" priority="146" operator="containsText" text="M">
      <formula>NOT(ISERROR(SEARCH("M",A7)))</formula>
    </cfRule>
    <cfRule type="containsText" dxfId="182" priority="147" operator="containsText" text="S">
      <formula>NOT(ISERROR(SEARCH("S",A7)))</formula>
    </cfRule>
  </conditionalFormatting>
  <conditionalFormatting sqref="A8:A9">
    <cfRule type="containsText" dxfId="181" priority="144" operator="containsText" text="M">
      <formula>NOT(ISERROR(SEARCH("M",A8)))</formula>
    </cfRule>
    <cfRule type="containsText" dxfId="180" priority="145" operator="containsText" text="S">
      <formula>NOT(ISERROR(SEARCH("S",A8)))</formula>
    </cfRule>
  </conditionalFormatting>
  <conditionalFormatting sqref="A10:A11">
    <cfRule type="containsText" dxfId="179" priority="142" operator="containsText" text="M">
      <formula>NOT(ISERROR(SEARCH("M",A10)))</formula>
    </cfRule>
    <cfRule type="containsText" dxfId="178" priority="143" operator="containsText" text="S">
      <formula>NOT(ISERROR(SEARCH("S",A10)))</formula>
    </cfRule>
  </conditionalFormatting>
  <conditionalFormatting sqref="A12:A13">
    <cfRule type="containsText" dxfId="177" priority="140" operator="containsText" text="M">
      <formula>NOT(ISERROR(SEARCH("M",A12)))</formula>
    </cfRule>
    <cfRule type="containsText" dxfId="176" priority="141" operator="containsText" text="S">
      <formula>NOT(ISERROR(SEARCH("S",A12)))</formula>
    </cfRule>
  </conditionalFormatting>
  <conditionalFormatting sqref="A14:A15">
    <cfRule type="containsText" dxfId="175" priority="138" operator="containsText" text="M">
      <formula>NOT(ISERROR(SEARCH("M",A14)))</formula>
    </cfRule>
    <cfRule type="containsText" dxfId="174" priority="139" operator="containsText" text="S">
      <formula>NOT(ISERROR(SEARCH("S",A14)))</formula>
    </cfRule>
  </conditionalFormatting>
  <conditionalFormatting sqref="A16">
    <cfRule type="containsText" dxfId="173" priority="136" operator="containsText" text="M">
      <formula>NOT(ISERROR(SEARCH("M",A16)))</formula>
    </cfRule>
    <cfRule type="containsText" dxfId="172" priority="137" operator="containsText" text="S">
      <formula>NOT(ISERROR(SEARCH("S",A16)))</formula>
    </cfRule>
  </conditionalFormatting>
  <conditionalFormatting sqref="A17">
    <cfRule type="containsText" dxfId="171" priority="134" operator="containsText" text="M">
      <formula>NOT(ISERROR(SEARCH("M",A17)))</formula>
    </cfRule>
    <cfRule type="containsText" dxfId="170" priority="135" operator="containsText" text="S">
      <formula>NOT(ISERROR(SEARCH("S",A17)))</formula>
    </cfRule>
  </conditionalFormatting>
  <conditionalFormatting sqref="A18">
    <cfRule type="containsText" dxfId="169" priority="132" operator="containsText" text="M">
      <formula>NOT(ISERROR(SEARCH("M",A18)))</formula>
    </cfRule>
    <cfRule type="containsText" dxfId="168" priority="133" operator="containsText" text="S">
      <formula>NOT(ISERROR(SEARCH("S",A18)))</formula>
    </cfRule>
  </conditionalFormatting>
  <conditionalFormatting sqref="A19">
    <cfRule type="containsText" dxfId="167" priority="130" operator="containsText" text="M">
      <formula>NOT(ISERROR(SEARCH("M",A19)))</formula>
    </cfRule>
    <cfRule type="containsText" dxfId="166" priority="131" operator="containsText" text="S">
      <formula>NOT(ISERROR(SEARCH("S",A19)))</formula>
    </cfRule>
  </conditionalFormatting>
  <conditionalFormatting sqref="A20">
    <cfRule type="containsText" dxfId="165" priority="128" operator="containsText" text="M">
      <formula>NOT(ISERROR(SEARCH("M",A20)))</formula>
    </cfRule>
    <cfRule type="containsText" dxfId="164" priority="129" operator="containsText" text="S">
      <formula>NOT(ISERROR(SEARCH("S",A20)))</formula>
    </cfRule>
  </conditionalFormatting>
  <conditionalFormatting sqref="A21">
    <cfRule type="containsText" dxfId="163" priority="126" operator="containsText" text="M">
      <formula>NOT(ISERROR(SEARCH("M",A21)))</formula>
    </cfRule>
    <cfRule type="containsText" dxfId="162" priority="127" operator="containsText" text="S">
      <formula>NOT(ISERROR(SEARCH("S",A21)))</formula>
    </cfRule>
  </conditionalFormatting>
  <conditionalFormatting sqref="A22">
    <cfRule type="containsText" dxfId="161" priority="124" operator="containsText" text="M">
      <formula>NOT(ISERROR(SEARCH("M",A22)))</formula>
    </cfRule>
    <cfRule type="containsText" dxfId="160" priority="125" operator="containsText" text="S">
      <formula>NOT(ISERROR(SEARCH("S",A22)))</formula>
    </cfRule>
  </conditionalFormatting>
  <conditionalFormatting sqref="A23">
    <cfRule type="containsText" dxfId="159" priority="122" operator="containsText" text="M">
      <formula>NOT(ISERROR(SEARCH("M",A23)))</formula>
    </cfRule>
    <cfRule type="containsText" dxfId="158" priority="123" operator="containsText" text="S">
      <formula>NOT(ISERROR(SEARCH("S",A23)))</formula>
    </cfRule>
  </conditionalFormatting>
  <conditionalFormatting sqref="A24:A25">
    <cfRule type="containsText" dxfId="157" priority="120" operator="containsText" text="M">
      <formula>NOT(ISERROR(SEARCH("M",A24)))</formula>
    </cfRule>
    <cfRule type="containsText" dxfId="156" priority="121" operator="containsText" text="S">
      <formula>NOT(ISERROR(SEARCH("S",A24)))</formula>
    </cfRule>
  </conditionalFormatting>
  <conditionalFormatting sqref="A26:A27">
    <cfRule type="containsText" dxfId="155" priority="118" operator="containsText" text="M">
      <formula>NOT(ISERROR(SEARCH("M",A26)))</formula>
    </cfRule>
    <cfRule type="containsText" dxfId="154" priority="119" operator="containsText" text="S">
      <formula>NOT(ISERROR(SEARCH("S",A26)))</formula>
    </cfRule>
  </conditionalFormatting>
  <conditionalFormatting sqref="A28:A29">
    <cfRule type="containsText" dxfId="153" priority="116" operator="containsText" text="M">
      <formula>NOT(ISERROR(SEARCH("M",A28)))</formula>
    </cfRule>
    <cfRule type="containsText" dxfId="152" priority="117" operator="containsText" text="S">
      <formula>NOT(ISERROR(SEARCH("S",A28)))</formula>
    </cfRule>
  </conditionalFormatting>
  <conditionalFormatting sqref="A30:A33">
    <cfRule type="containsText" dxfId="151" priority="114" operator="containsText" text="M">
      <formula>NOT(ISERROR(SEARCH("M",A30)))</formula>
    </cfRule>
    <cfRule type="containsText" dxfId="150" priority="115" operator="containsText" text="S">
      <formula>NOT(ISERROR(SEARCH("S",A30)))</formula>
    </cfRule>
  </conditionalFormatting>
  <conditionalFormatting sqref="A34:A43">
    <cfRule type="containsText" dxfId="149" priority="112" operator="containsText" text="M">
      <formula>NOT(ISERROR(SEARCH("M",A34)))</formula>
    </cfRule>
    <cfRule type="containsText" dxfId="148" priority="113" operator="containsText" text="S">
      <formula>NOT(ISERROR(SEARCH("S",A34)))</formula>
    </cfRule>
  </conditionalFormatting>
  <conditionalFormatting sqref="U15:U27">
    <cfRule type="containsText" dxfId="147" priority="108" operator="containsText" text="M">
      <formula>NOT(ISERROR(SEARCH("M",U15)))</formula>
    </cfRule>
    <cfRule type="containsText" dxfId="146" priority="109" operator="containsText" text="S">
      <formula>NOT(ISERROR(SEARCH("S",U15)))</formula>
    </cfRule>
  </conditionalFormatting>
  <conditionalFormatting sqref="O13:T27">
    <cfRule type="containsText" dxfId="145" priority="103" operator="containsText" text="L">
      <formula>NOT(ISERROR(SEARCH("L",O13)))</formula>
    </cfRule>
    <cfRule type="containsText" dxfId="144" priority="244" operator="containsText" text="M">
      <formula>NOT(ISERROR(SEARCH("M",O13)))</formula>
    </cfRule>
    <cfRule type="containsText" dxfId="143" priority="245" operator="containsText" text="S">
      <formula>NOT(ISERROR(SEARCH("S",O13)))</formula>
    </cfRule>
  </conditionalFormatting>
  <conditionalFormatting sqref="U61">
    <cfRule type="containsText" dxfId="142" priority="61" operator="containsText" text="M">
      <formula>NOT(ISERROR(SEARCH("M",U61)))</formula>
    </cfRule>
    <cfRule type="containsText" dxfId="141" priority="62" operator="containsText" text="S">
      <formula>NOT(ISERROR(SEARCH("S",U61)))</formula>
    </cfRule>
  </conditionalFormatting>
  <conditionalFormatting sqref="V18">
    <cfRule type="containsText" dxfId="140" priority="97" operator="containsText" text="M">
      <formula>NOT(ISERROR(SEARCH("M",V18)))</formula>
    </cfRule>
    <cfRule type="containsText" dxfId="139" priority="98" operator="containsText" text="S">
      <formula>NOT(ISERROR(SEARCH("S",V18)))</formula>
    </cfRule>
  </conditionalFormatting>
  <conditionalFormatting sqref="V19:V20">
    <cfRule type="containsText" dxfId="138" priority="95" operator="containsText" text="M">
      <formula>NOT(ISERROR(SEARCH("M",V19)))</formula>
    </cfRule>
    <cfRule type="containsText" dxfId="137" priority="96" operator="containsText" text="S">
      <formula>NOT(ISERROR(SEARCH("S",V19)))</formula>
    </cfRule>
  </conditionalFormatting>
  <conditionalFormatting sqref="V21:V22">
    <cfRule type="containsText" dxfId="136" priority="93" operator="containsText" text="M">
      <formula>NOT(ISERROR(SEARCH("M",V21)))</formula>
    </cfRule>
    <cfRule type="containsText" dxfId="135" priority="94" operator="containsText" text="S">
      <formula>NOT(ISERROR(SEARCH("S",V21)))</formula>
    </cfRule>
  </conditionalFormatting>
  <conditionalFormatting sqref="V23:V24">
    <cfRule type="containsText" dxfId="134" priority="91" operator="containsText" text="M">
      <formula>NOT(ISERROR(SEARCH("M",V23)))</formula>
    </cfRule>
    <cfRule type="containsText" dxfId="133" priority="92" operator="containsText" text="S">
      <formula>NOT(ISERROR(SEARCH("S",V23)))</formula>
    </cfRule>
  </conditionalFormatting>
  <conditionalFormatting sqref="V25:V26">
    <cfRule type="containsText" dxfId="132" priority="89" operator="containsText" text="M">
      <formula>NOT(ISERROR(SEARCH("M",V25)))</formula>
    </cfRule>
    <cfRule type="containsText" dxfId="131" priority="90" operator="containsText" text="S">
      <formula>NOT(ISERROR(SEARCH("S",V25)))</formula>
    </cfRule>
  </conditionalFormatting>
  <conditionalFormatting sqref="V27">
    <cfRule type="containsText" dxfId="130" priority="87" operator="containsText" text="M">
      <formula>NOT(ISERROR(SEARCH("M",V27)))</formula>
    </cfRule>
    <cfRule type="containsText" dxfId="129" priority="88" operator="containsText" text="S">
      <formula>NOT(ISERROR(SEARCH("S",V27)))</formula>
    </cfRule>
  </conditionalFormatting>
  <conditionalFormatting sqref="V28">
    <cfRule type="containsText" dxfId="128" priority="85" operator="containsText" text="M">
      <formula>NOT(ISERROR(SEARCH("M",V28)))</formula>
    </cfRule>
    <cfRule type="containsText" dxfId="127" priority="86" operator="containsText" text="S">
      <formula>NOT(ISERROR(SEARCH("S",V28)))</formula>
    </cfRule>
  </conditionalFormatting>
  <conditionalFormatting sqref="V29">
    <cfRule type="containsText" dxfId="126" priority="83" operator="containsText" text="M">
      <formula>NOT(ISERROR(SEARCH("M",V29)))</formula>
    </cfRule>
    <cfRule type="containsText" dxfId="125" priority="84" operator="containsText" text="S">
      <formula>NOT(ISERROR(SEARCH("S",V29)))</formula>
    </cfRule>
  </conditionalFormatting>
  <conditionalFormatting sqref="V30">
    <cfRule type="containsText" dxfId="124" priority="81" operator="containsText" text="M">
      <formula>NOT(ISERROR(SEARCH("M",V30)))</formula>
    </cfRule>
    <cfRule type="containsText" dxfId="123" priority="82" operator="containsText" text="S">
      <formula>NOT(ISERROR(SEARCH("S",V30)))</formula>
    </cfRule>
  </conditionalFormatting>
  <conditionalFormatting sqref="V31">
    <cfRule type="containsText" dxfId="122" priority="79" operator="containsText" text="M">
      <formula>NOT(ISERROR(SEARCH("M",V31)))</formula>
    </cfRule>
    <cfRule type="containsText" dxfId="121" priority="80" operator="containsText" text="S">
      <formula>NOT(ISERROR(SEARCH("S",V31)))</formula>
    </cfRule>
  </conditionalFormatting>
  <conditionalFormatting sqref="V32">
    <cfRule type="containsText" dxfId="120" priority="77" operator="containsText" text="M">
      <formula>NOT(ISERROR(SEARCH("M",V32)))</formula>
    </cfRule>
    <cfRule type="containsText" dxfId="119" priority="78" operator="containsText" text="S">
      <formula>NOT(ISERROR(SEARCH("S",V32)))</formula>
    </cfRule>
  </conditionalFormatting>
  <conditionalFormatting sqref="V33">
    <cfRule type="containsText" dxfId="118" priority="75" operator="containsText" text="M">
      <formula>NOT(ISERROR(SEARCH("M",V33)))</formula>
    </cfRule>
    <cfRule type="containsText" dxfId="117" priority="76" operator="containsText" text="S">
      <formula>NOT(ISERROR(SEARCH("S",V33)))</formula>
    </cfRule>
  </conditionalFormatting>
  <conditionalFormatting sqref="V34">
    <cfRule type="containsText" dxfId="116" priority="73" operator="containsText" text="M">
      <formula>NOT(ISERROR(SEARCH("M",V34)))</formula>
    </cfRule>
    <cfRule type="containsText" dxfId="115" priority="74" operator="containsText" text="S">
      <formula>NOT(ISERROR(SEARCH("S",V34)))</formula>
    </cfRule>
  </conditionalFormatting>
  <conditionalFormatting sqref="V35:V36">
    <cfRule type="containsText" dxfId="114" priority="71" operator="containsText" text="M">
      <formula>NOT(ISERROR(SEARCH("M",V35)))</formula>
    </cfRule>
    <cfRule type="containsText" dxfId="113" priority="72" operator="containsText" text="S">
      <formula>NOT(ISERROR(SEARCH("S",V35)))</formula>
    </cfRule>
  </conditionalFormatting>
  <conditionalFormatting sqref="V37:V38">
    <cfRule type="containsText" dxfId="112" priority="69" operator="containsText" text="M">
      <formula>NOT(ISERROR(SEARCH("M",V37)))</formula>
    </cfRule>
    <cfRule type="containsText" dxfId="111" priority="70" operator="containsText" text="S">
      <formula>NOT(ISERROR(SEARCH("S",V37)))</formula>
    </cfRule>
  </conditionalFormatting>
  <conditionalFormatting sqref="V39:V40">
    <cfRule type="containsText" dxfId="110" priority="67" operator="containsText" text="M">
      <formula>NOT(ISERROR(SEARCH("M",V39)))</formula>
    </cfRule>
    <cfRule type="containsText" dxfId="109" priority="68" operator="containsText" text="S">
      <formula>NOT(ISERROR(SEARCH("S",V39)))</formula>
    </cfRule>
  </conditionalFormatting>
  <conditionalFormatting sqref="V41:V44">
    <cfRule type="containsText" dxfId="108" priority="65" operator="containsText" text="M">
      <formula>NOT(ISERROR(SEARCH("M",V41)))</formula>
    </cfRule>
    <cfRule type="containsText" dxfId="107" priority="66" operator="containsText" text="S">
      <formula>NOT(ISERROR(SEARCH("S",V41)))</formula>
    </cfRule>
  </conditionalFormatting>
  <conditionalFormatting sqref="U57:V60 Y57:AA60">
    <cfRule type="containsText" dxfId="106" priority="63" operator="containsText" text="M">
      <formula>NOT(ISERROR(SEARCH("M",U57)))</formula>
    </cfRule>
    <cfRule type="containsText" dxfId="105" priority="64" operator="containsText" text="S">
      <formula>NOT(ISERROR(SEARCH("S",U57)))</formula>
    </cfRule>
  </conditionalFormatting>
  <conditionalFormatting sqref="O32:P32 O34:S34 O33 Q33 S33 R32:S32">
    <cfRule type="containsText" dxfId="104" priority="57" operator="containsText" text="L">
      <formula>NOT(ISERROR(SEARCH("L",O32)))</formula>
    </cfRule>
    <cfRule type="containsText" dxfId="103" priority="58" operator="containsText" text="M">
      <formula>NOT(ISERROR(SEARCH("M",O32)))</formula>
    </cfRule>
    <cfRule type="containsText" dxfId="102" priority="59" operator="containsText" text="S">
      <formula>NOT(ISERROR(SEARCH("S",O32)))</formula>
    </cfRule>
  </conditionalFormatting>
  <conditionalFormatting sqref="P33">
    <cfRule type="containsText" dxfId="101" priority="54" operator="containsText" text="L">
      <formula>NOT(ISERROR(SEARCH("L",P33)))</formula>
    </cfRule>
    <cfRule type="containsText" dxfId="100" priority="55" operator="containsText" text="M">
      <formula>NOT(ISERROR(SEARCH("M",P33)))</formula>
    </cfRule>
    <cfRule type="containsText" dxfId="99" priority="56" operator="containsText" text="S">
      <formula>NOT(ISERROR(SEARCH("S",P33)))</formula>
    </cfRule>
  </conditionalFormatting>
  <conditionalFormatting sqref="R33">
    <cfRule type="containsText" dxfId="98" priority="51" operator="containsText" text="L">
      <formula>NOT(ISERROR(SEARCH("L",R33)))</formula>
    </cfRule>
    <cfRule type="containsText" dxfId="97" priority="52" operator="containsText" text="M">
      <formula>NOT(ISERROR(SEARCH("M",R33)))</formula>
    </cfRule>
    <cfRule type="containsText" dxfId="96" priority="53" operator="containsText" text="S">
      <formula>NOT(ISERROR(SEARCH("S",R33)))</formula>
    </cfRule>
  </conditionalFormatting>
  <conditionalFormatting sqref="Q32">
    <cfRule type="containsText" dxfId="95" priority="48" operator="containsText" text="L">
      <formula>NOT(ISERROR(SEARCH("L",Q32)))</formula>
    </cfRule>
    <cfRule type="containsText" dxfId="94" priority="49" operator="containsText" text="M">
      <formula>NOT(ISERROR(SEARCH("M",Q32)))</formula>
    </cfRule>
    <cfRule type="containsText" dxfId="93" priority="50" operator="containsText" text="S">
      <formula>NOT(ISERROR(SEARCH("S",Q32)))</formula>
    </cfRule>
  </conditionalFormatting>
  <conditionalFormatting sqref="C2:C157">
    <cfRule type="colorScale" priority="47">
      <colorScale>
        <cfvo type="min"/>
        <cfvo type="max"/>
        <color rgb="FFFDEB79"/>
        <color rgb="FFF94B1D"/>
      </colorScale>
    </cfRule>
  </conditionalFormatting>
  <conditionalFormatting sqref="U133:U137 W133:AB137">
    <cfRule type="containsText" dxfId="92" priority="43" operator="containsText" text="M">
      <formula>NOT(ISERROR(SEARCH("M",U133)))</formula>
    </cfRule>
    <cfRule type="containsText" dxfId="91" priority="44" operator="containsText" text="S">
      <formula>NOT(ISERROR(SEARCH("S",U133)))</formula>
    </cfRule>
  </conditionalFormatting>
  <conditionalFormatting sqref="K44:L44">
    <cfRule type="containsText" dxfId="90" priority="1" operator="containsText" text="M">
      <formula>NOT(ISERROR(SEARCH("M",K44)))</formula>
    </cfRule>
    <cfRule type="containsText" dxfId="89" priority="2" operator="containsText" text="S">
      <formula>NOT(ISERROR(SEARCH("S",K44)))</formula>
    </cfRule>
  </conditionalFormatting>
  <conditionalFormatting sqref="K6:L6">
    <cfRule type="containsText" dxfId="88" priority="39" operator="containsText" text="M">
      <formula>NOT(ISERROR(SEARCH("M",K6)))</formula>
    </cfRule>
    <cfRule type="containsText" dxfId="87" priority="40" operator="containsText" text="S">
      <formula>NOT(ISERROR(SEARCH("S",K6)))</formula>
    </cfRule>
  </conditionalFormatting>
  <conditionalFormatting sqref="K5:L5">
    <cfRule type="containsText" dxfId="86" priority="41" operator="containsText" text="M">
      <formula>NOT(ISERROR(SEARCH("M",K5)))</formula>
    </cfRule>
    <cfRule type="containsText" dxfId="85" priority="42" operator="containsText" text="S">
      <formula>NOT(ISERROR(SEARCH("S",K5)))</formula>
    </cfRule>
  </conditionalFormatting>
  <conditionalFormatting sqref="K7:L7">
    <cfRule type="containsText" dxfId="84" priority="37" operator="containsText" text="M">
      <formula>NOT(ISERROR(SEARCH("M",K7)))</formula>
    </cfRule>
    <cfRule type="containsText" dxfId="83" priority="38" operator="containsText" text="S">
      <formula>NOT(ISERROR(SEARCH("S",K7)))</formula>
    </cfRule>
  </conditionalFormatting>
  <conditionalFormatting sqref="K8:L9">
    <cfRule type="containsText" dxfId="82" priority="35" operator="containsText" text="M">
      <formula>NOT(ISERROR(SEARCH("M",K8)))</formula>
    </cfRule>
    <cfRule type="containsText" dxfId="81" priority="36" operator="containsText" text="S">
      <formula>NOT(ISERROR(SEARCH("S",K8)))</formula>
    </cfRule>
  </conditionalFormatting>
  <conditionalFormatting sqref="K10:L11">
    <cfRule type="containsText" dxfId="80" priority="33" operator="containsText" text="M">
      <formula>NOT(ISERROR(SEARCH("M",K10)))</formula>
    </cfRule>
    <cfRule type="containsText" dxfId="79" priority="34" operator="containsText" text="S">
      <formula>NOT(ISERROR(SEARCH("S",K10)))</formula>
    </cfRule>
  </conditionalFormatting>
  <conditionalFormatting sqref="K12:L13">
    <cfRule type="containsText" dxfId="78" priority="31" operator="containsText" text="M">
      <formula>NOT(ISERROR(SEARCH("M",K12)))</formula>
    </cfRule>
    <cfRule type="containsText" dxfId="77" priority="32" operator="containsText" text="S">
      <formula>NOT(ISERROR(SEARCH("S",K12)))</formula>
    </cfRule>
  </conditionalFormatting>
  <conditionalFormatting sqref="K14:L15">
    <cfRule type="containsText" dxfId="76" priority="29" operator="containsText" text="M">
      <formula>NOT(ISERROR(SEARCH("M",K14)))</formula>
    </cfRule>
    <cfRule type="containsText" dxfId="75" priority="30" operator="containsText" text="S">
      <formula>NOT(ISERROR(SEARCH("S",K14)))</formula>
    </cfRule>
  </conditionalFormatting>
  <conditionalFormatting sqref="K16:L16">
    <cfRule type="containsText" dxfId="74" priority="27" operator="containsText" text="M">
      <formula>NOT(ISERROR(SEARCH("M",K16)))</formula>
    </cfRule>
    <cfRule type="containsText" dxfId="73" priority="28" operator="containsText" text="S">
      <formula>NOT(ISERROR(SEARCH("S",K16)))</formula>
    </cfRule>
  </conditionalFormatting>
  <conditionalFormatting sqref="K17:L17">
    <cfRule type="containsText" dxfId="72" priority="25" operator="containsText" text="M">
      <formula>NOT(ISERROR(SEARCH("M",K17)))</formula>
    </cfRule>
    <cfRule type="containsText" dxfId="71" priority="26" operator="containsText" text="S">
      <formula>NOT(ISERROR(SEARCH("S",K17)))</formula>
    </cfRule>
  </conditionalFormatting>
  <conditionalFormatting sqref="K18:L18">
    <cfRule type="containsText" dxfId="70" priority="23" operator="containsText" text="M">
      <formula>NOT(ISERROR(SEARCH("M",K18)))</formula>
    </cfRule>
    <cfRule type="containsText" dxfId="69" priority="24" operator="containsText" text="S">
      <formula>NOT(ISERROR(SEARCH("S",K18)))</formula>
    </cfRule>
  </conditionalFormatting>
  <conditionalFormatting sqref="K19:L19">
    <cfRule type="containsText" dxfId="68" priority="21" operator="containsText" text="M">
      <formula>NOT(ISERROR(SEARCH("M",K19)))</formula>
    </cfRule>
    <cfRule type="containsText" dxfId="67" priority="22" operator="containsText" text="S">
      <formula>NOT(ISERROR(SEARCH("S",K19)))</formula>
    </cfRule>
  </conditionalFormatting>
  <conditionalFormatting sqref="K20:L20">
    <cfRule type="containsText" dxfId="66" priority="19" operator="containsText" text="M">
      <formula>NOT(ISERROR(SEARCH("M",K20)))</formula>
    </cfRule>
    <cfRule type="containsText" dxfId="65" priority="20" operator="containsText" text="S">
      <formula>NOT(ISERROR(SEARCH("S",K20)))</formula>
    </cfRule>
  </conditionalFormatting>
  <conditionalFormatting sqref="K21:L21">
    <cfRule type="containsText" dxfId="64" priority="17" operator="containsText" text="M">
      <formula>NOT(ISERROR(SEARCH("M",K21)))</formula>
    </cfRule>
    <cfRule type="containsText" dxfId="63" priority="18" operator="containsText" text="S">
      <formula>NOT(ISERROR(SEARCH("S",K21)))</formula>
    </cfRule>
  </conditionalFormatting>
  <conditionalFormatting sqref="K22:L22">
    <cfRule type="containsText" dxfId="62" priority="15" operator="containsText" text="M">
      <formula>NOT(ISERROR(SEARCH("M",K22)))</formula>
    </cfRule>
    <cfRule type="containsText" dxfId="61" priority="16" operator="containsText" text="S">
      <formula>NOT(ISERROR(SEARCH("S",K22)))</formula>
    </cfRule>
  </conditionalFormatting>
  <conditionalFormatting sqref="K23:L23">
    <cfRule type="containsText" dxfId="60" priority="13" operator="containsText" text="M">
      <formula>NOT(ISERROR(SEARCH("M",K23)))</formula>
    </cfRule>
    <cfRule type="containsText" dxfId="59" priority="14" operator="containsText" text="S">
      <formula>NOT(ISERROR(SEARCH("S",K23)))</formula>
    </cfRule>
  </conditionalFormatting>
  <conditionalFormatting sqref="K24:L25">
    <cfRule type="containsText" dxfId="58" priority="11" operator="containsText" text="M">
      <formula>NOT(ISERROR(SEARCH("M",K24)))</formula>
    </cfRule>
    <cfRule type="containsText" dxfId="57" priority="12" operator="containsText" text="S">
      <formula>NOT(ISERROR(SEARCH("S",K24)))</formula>
    </cfRule>
  </conditionalFormatting>
  <conditionalFormatting sqref="K26:L27">
    <cfRule type="containsText" dxfId="56" priority="9" operator="containsText" text="M">
      <formula>NOT(ISERROR(SEARCH("M",K26)))</formula>
    </cfRule>
    <cfRule type="containsText" dxfId="55" priority="10" operator="containsText" text="S">
      <formula>NOT(ISERROR(SEARCH("S",K26)))</formula>
    </cfRule>
  </conditionalFormatting>
  <conditionalFormatting sqref="K28:L29">
    <cfRule type="containsText" dxfId="54" priority="7" operator="containsText" text="M">
      <formula>NOT(ISERROR(SEARCH("M",K28)))</formula>
    </cfRule>
    <cfRule type="containsText" dxfId="53" priority="8" operator="containsText" text="S">
      <formula>NOT(ISERROR(SEARCH("S",K28)))</formula>
    </cfRule>
  </conditionalFormatting>
  <conditionalFormatting sqref="K30:L33">
    <cfRule type="containsText" dxfId="52" priority="5" operator="containsText" text="M">
      <formula>NOT(ISERROR(SEARCH("M",K30)))</formula>
    </cfRule>
    <cfRule type="containsText" dxfId="51" priority="6" operator="containsText" text="S">
      <formula>NOT(ISERROR(SEARCH("S",K30)))</formula>
    </cfRule>
  </conditionalFormatting>
  <conditionalFormatting sqref="K34:L43">
    <cfRule type="containsText" dxfId="50" priority="3" operator="containsText" text="M">
      <formula>NOT(ISERROR(SEARCH("M",K34)))</formula>
    </cfRule>
    <cfRule type="containsText" dxfId="49" priority="4" operator="containsText" text="S">
      <formula>NOT(ISERROR(SEARCH("S",K34)))</formula>
    </cfRule>
  </conditionalFormatting>
  <pageMargins left="0.75" right="0.75" top="1" bottom="1" header="0.5" footer="0.5"/>
  <pageSetup orientation="portrait" horizontalDpi="4294967292" verticalDpi="4294967292"/>
  <tableParts count="2">
    <tablePart r:id="rId1"/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1"/>
  <sheetViews>
    <sheetView topLeftCell="A127" workbookViewId="0">
      <selection activeCell="J235" sqref="J235"/>
    </sheetView>
  </sheetViews>
  <sheetFormatPr baseColWidth="10" defaultRowHeight="15" x14ac:dyDescent="0"/>
  <cols>
    <col min="1" max="1" width="19" style="2" bestFit="1" customWidth="1"/>
    <col min="2" max="2" width="6.7109375" style="2" bestFit="1" customWidth="1"/>
    <col min="3" max="3" width="9" style="2" bestFit="1" customWidth="1"/>
    <col min="4" max="4" width="11.28515625" style="2" bestFit="1" customWidth="1"/>
    <col min="5" max="5" width="10.7109375" style="2"/>
    <col min="6" max="8" width="10.7109375" style="4"/>
    <col min="9" max="9" width="10.7109375" style="2"/>
    <col min="10" max="10" width="17.5703125" style="2" customWidth="1"/>
    <col min="11" max="11" width="37.28515625" style="2" customWidth="1"/>
    <col min="12" max="16384" width="10.7109375" style="2"/>
  </cols>
  <sheetData>
    <row r="1" spans="1:11" s="13" customFormat="1">
      <c r="A1" s="13" t="s">
        <v>96</v>
      </c>
      <c r="B1" s="13" t="s">
        <v>97</v>
      </c>
      <c r="C1" s="13" t="s">
        <v>98</v>
      </c>
      <c r="D1" s="13" t="s">
        <v>99</v>
      </c>
      <c r="E1" s="13" t="s">
        <v>100</v>
      </c>
      <c r="F1" s="194" t="s">
        <v>158</v>
      </c>
      <c r="G1" s="194" t="s">
        <v>159</v>
      </c>
      <c r="H1" s="194" t="s">
        <v>160</v>
      </c>
      <c r="K1" s="194" t="s">
        <v>105</v>
      </c>
    </row>
    <row r="2" spans="1:11">
      <c r="A2" s="7" t="s">
        <v>566</v>
      </c>
      <c r="B2" s="7">
        <v>1</v>
      </c>
      <c r="C2" s="7" t="s">
        <v>102</v>
      </c>
      <c r="D2" s="7" t="s">
        <v>149</v>
      </c>
      <c r="E2" s="7">
        <v>100</v>
      </c>
      <c r="F2" s="8"/>
      <c r="G2" s="8"/>
      <c r="H2" s="8"/>
      <c r="K2" s="4" t="s">
        <v>101</v>
      </c>
    </row>
    <row r="3" spans="1:11">
      <c r="A3" s="7" t="s">
        <v>567</v>
      </c>
      <c r="B3" s="7">
        <v>1</v>
      </c>
      <c r="C3" s="7" t="s">
        <v>102</v>
      </c>
      <c r="D3" s="7" t="s">
        <v>149</v>
      </c>
      <c r="E3" s="7">
        <v>150</v>
      </c>
      <c r="F3" s="8"/>
      <c r="G3" s="8"/>
      <c r="H3" s="8"/>
      <c r="K3" s="4" t="s">
        <v>103</v>
      </c>
    </row>
    <row r="4" spans="1:11">
      <c r="A4" s="7" t="s">
        <v>568</v>
      </c>
      <c r="B4" s="7">
        <v>1</v>
      </c>
      <c r="C4" s="7" t="s">
        <v>102</v>
      </c>
      <c r="D4" s="7" t="s">
        <v>149</v>
      </c>
      <c r="E4" s="7">
        <v>50</v>
      </c>
      <c r="F4" s="8"/>
      <c r="G4" s="8"/>
      <c r="H4" s="8"/>
      <c r="K4" s="4" t="s">
        <v>102</v>
      </c>
    </row>
    <row r="5" spans="1:11">
      <c r="A5" s="7" t="str">
        <f>"gold"&amp;10000000</f>
        <v>gold10000000</v>
      </c>
      <c r="B5" s="7">
        <v>1</v>
      </c>
      <c r="C5" s="7" t="s">
        <v>101</v>
      </c>
      <c r="K5" s="4" t="s">
        <v>106</v>
      </c>
    </row>
    <row r="6" spans="1:11" ht="16">
      <c r="A6" s="7" t="str">
        <f>"gold"&amp;10000000+E6+25</f>
        <v>gold10000100</v>
      </c>
      <c r="B6" s="7">
        <v>1</v>
      </c>
      <c r="C6" s="7" t="s">
        <v>102</v>
      </c>
      <c r="D6" s="7" t="s">
        <v>104</v>
      </c>
      <c r="E6" s="51">
        <v>75</v>
      </c>
      <c r="F6" s="8"/>
      <c r="G6" s="8"/>
      <c r="H6" s="8"/>
    </row>
    <row r="7" spans="1:11" ht="16">
      <c r="A7" s="7" t="str">
        <f t="shared" ref="A7:A70" si="0">"gold"&amp;10000000+E7+25</f>
        <v>gold10000200</v>
      </c>
      <c r="B7" s="7">
        <v>1</v>
      </c>
      <c r="C7" s="7" t="s">
        <v>102</v>
      </c>
      <c r="D7" s="7" t="s">
        <v>104</v>
      </c>
      <c r="E7" s="51">
        <v>175</v>
      </c>
      <c r="F7" s="8"/>
      <c r="G7" s="8"/>
      <c r="H7" s="8"/>
      <c r="J7" s="4" t="s">
        <v>156</v>
      </c>
      <c r="K7" s="4"/>
    </row>
    <row r="8" spans="1:11" ht="16">
      <c r="A8" s="7" t="str">
        <f t="shared" si="0"/>
        <v>gold10000300</v>
      </c>
      <c r="B8" s="7">
        <v>1</v>
      </c>
      <c r="C8" s="7" t="s">
        <v>102</v>
      </c>
      <c r="D8" s="7" t="s">
        <v>104</v>
      </c>
      <c r="E8" s="51">
        <v>275</v>
      </c>
      <c r="F8" s="8"/>
      <c r="G8" s="8"/>
      <c r="H8" s="9"/>
      <c r="J8" s="4" t="s">
        <v>157</v>
      </c>
      <c r="K8" s="10">
        <v>6.9999999999999999E-4</v>
      </c>
    </row>
    <row r="9" spans="1:11" ht="16">
      <c r="A9" s="7" t="str">
        <f t="shared" si="0"/>
        <v>gold10000400</v>
      </c>
      <c r="B9" s="7">
        <v>1</v>
      </c>
      <c r="C9" s="7" t="s">
        <v>102</v>
      </c>
      <c r="D9" s="7" t="s">
        <v>104</v>
      </c>
      <c r="E9" s="51">
        <v>375</v>
      </c>
      <c r="F9" s="9"/>
      <c r="G9" s="9"/>
      <c r="H9" s="9"/>
    </row>
    <row r="10" spans="1:11" ht="16">
      <c r="A10" s="7" t="str">
        <f t="shared" si="0"/>
        <v>gold10000500</v>
      </c>
      <c r="B10" s="7">
        <v>1</v>
      </c>
      <c r="C10" s="7" t="s">
        <v>102</v>
      </c>
      <c r="D10" s="7" t="s">
        <v>104</v>
      </c>
      <c r="E10" s="51">
        <v>475</v>
      </c>
      <c r="F10" s="6"/>
      <c r="G10" s="9"/>
      <c r="H10" s="9"/>
    </row>
    <row r="11" spans="1:11" ht="16">
      <c r="A11" s="7" t="str">
        <f t="shared" si="0"/>
        <v>gold10000600</v>
      </c>
      <c r="B11" s="7">
        <v>1</v>
      </c>
      <c r="C11" s="7" t="s">
        <v>102</v>
      </c>
      <c r="D11" s="7" t="s">
        <v>104</v>
      </c>
      <c r="E11" s="51">
        <v>575</v>
      </c>
      <c r="G11" s="5"/>
      <c r="H11" s="5"/>
    </row>
    <row r="12" spans="1:11" ht="16">
      <c r="A12" s="7" t="str">
        <f t="shared" si="0"/>
        <v>gold10000700</v>
      </c>
      <c r="B12" s="7">
        <v>1</v>
      </c>
      <c r="C12" s="7" t="s">
        <v>102</v>
      </c>
      <c r="D12" s="7" t="s">
        <v>104</v>
      </c>
      <c r="E12" s="51">
        <v>675</v>
      </c>
      <c r="G12" s="5"/>
      <c r="H12" s="5"/>
    </row>
    <row r="13" spans="1:11" ht="16">
      <c r="A13" s="7" t="str">
        <f t="shared" si="0"/>
        <v>gold10000800</v>
      </c>
      <c r="B13" s="7">
        <v>1</v>
      </c>
      <c r="C13" s="7" t="s">
        <v>102</v>
      </c>
      <c r="D13" s="7" t="s">
        <v>104</v>
      </c>
      <c r="E13" s="51">
        <v>775</v>
      </c>
    </row>
    <row r="14" spans="1:11" ht="16">
      <c r="A14" s="7" t="str">
        <f t="shared" si="0"/>
        <v>gold10000900</v>
      </c>
      <c r="B14" s="7">
        <v>1</v>
      </c>
      <c r="C14" s="7" t="s">
        <v>102</v>
      </c>
      <c r="D14" s="7" t="s">
        <v>104</v>
      </c>
      <c r="E14" s="51">
        <v>875</v>
      </c>
      <c r="I14" s="51"/>
    </row>
    <row r="15" spans="1:11" ht="16">
      <c r="A15" s="7" t="str">
        <f t="shared" si="0"/>
        <v>gold10001000</v>
      </c>
      <c r="B15" s="7">
        <v>1</v>
      </c>
      <c r="C15" s="7" t="s">
        <v>102</v>
      </c>
      <c r="D15" s="7" t="s">
        <v>104</v>
      </c>
      <c r="E15" s="51">
        <v>975</v>
      </c>
      <c r="I15" s="51"/>
    </row>
    <row r="16" spans="1:11" ht="16">
      <c r="A16" s="7" t="str">
        <f t="shared" si="0"/>
        <v>gold10001100</v>
      </c>
      <c r="B16" s="7">
        <v>1</v>
      </c>
      <c r="C16" s="7" t="s">
        <v>102</v>
      </c>
      <c r="D16" s="7" t="s">
        <v>104</v>
      </c>
      <c r="E16" s="51">
        <v>1075</v>
      </c>
      <c r="I16" s="51"/>
    </row>
    <row r="17" spans="1:9" ht="16">
      <c r="A17" s="7" t="str">
        <f t="shared" si="0"/>
        <v>gold10001200</v>
      </c>
      <c r="B17" s="7">
        <v>1</v>
      </c>
      <c r="C17" s="7" t="s">
        <v>102</v>
      </c>
      <c r="D17" s="7" t="s">
        <v>104</v>
      </c>
      <c r="E17" s="51">
        <v>1175</v>
      </c>
      <c r="I17" s="51"/>
    </row>
    <row r="18" spans="1:9" ht="16">
      <c r="A18" s="7" t="str">
        <f t="shared" si="0"/>
        <v>gold10001300</v>
      </c>
      <c r="B18" s="7">
        <v>1</v>
      </c>
      <c r="C18" s="7" t="s">
        <v>102</v>
      </c>
      <c r="D18" s="7" t="s">
        <v>104</v>
      </c>
      <c r="E18" s="51">
        <v>1275</v>
      </c>
      <c r="I18" s="51"/>
    </row>
    <row r="19" spans="1:9" ht="16">
      <c r="A19" s="7" t="str">
        <f t="shared" si="0"/>
        <v>gold10001400</v>
      </c>
      <c r="B19" s="7">
        <v>1</v>
      </c>
      <c r="C19" s="7" t="s">
        <v>102</v>
      </c>
      <c r="D19" s="7" t="s">
        <v>104</v>
      </c>
      <c r="E19" s="51">
        <v>1375</v>
      </c>
      <c r="I19" s="51"/>
    </row>
    <row r="20" spans="1:9" ht="16">
      <c r="A20" s="7" t="str">
        <f t="shared" si="0"/>
        <v>gold10001500</v>
      </c>
      <c r="B20" s="7">
        <v>1</v>
      </c>
      <c r="C20" s="7" t="s">
        <v>102</v>
      </c>
      <c r="D20" s="7" t="s">
        <v>104</v>
      </c>
      <c r="E20" s="51">
        <v>1475</v>
      </c>
      <c r="I20" s="51"/>
    </row>
    <row r="21" spans="1:9" ht="16">
      <c r="A21" s="7" t="str">
        <f t="shared" si="0"/>
        <v>gold10001600</v>
      </c>
      <c r="B21" s="7">
        <v>1</v>
      </c>
      <c r="C21" s="7" t="s">
        <v>102</v>
      </c>
      <c r="D21" s="7" t="s">
        <v>104</v>
      </c>
      <c r="E21" s="51">
        <v>1575</v>
      </c>
      <c r="I21" s="51"/>
    </row>
    <row r="22" spans="1:9" ht="16">
      <c r="A22" s="7" t="str">
        <f t="shared" si="0"/>
        <v>gold10001700</v>
      </c>
      <c r="B22" s="7">
        <v>1</v>
      </c>
      <c r="C22" s="7" t="s">
        <v>102</v>
      </c>
      <c r="D22" s="7" t="s">
        <v>104</v>
      </c>
      <c r="E22" s="51">
        <v>1675</v>
      </c>
      <c r="I22" s="51"/>
    </row>
    <row r="23" spans="1:9" ht="16">
      <c r="A23" s="7" t="str">
        <f t="shared" si="0"/>
        <v>gold10001800</v>
      </c>
      <c r="B23" s="7">
        <v>1</v>
      </c>
      <c r="C23" s="7" t="s">
        <v>102</v>
      </c>
      <c r="D23" s="7" t="s">
        <v>104</v>
      </c>
      <c r="E23" s="51">
        <v>1775</v>
      </c>
      <c r="I23" s="51"/>
    </row>
    <row r="24" spans="1:9" ht="16">
      <c r="A24" s="7" t="str">
        <f t="shared" si="0"/>
        <v>gold10001900</v>
      </c>
      <c r="B24" s="7">
        <v>1</v>
      </c>
      <c r="C24" s="7" t="s">
        <v>102</v>
      </c>
      <c r="D24" s="7" t="s">
        <v>104</v>
      </c>
      <c r="E24" s="51">
        <v>1875</v>
      </c>
      <c r="I24" s="51"/>
    </row>
    <row r="25" spans="1:9" ht="16">
      <c r="A25" s="7" t="str">
        <f t="shared" si="0"/>
        <v>gold10002000</v>
      </c>
      <c r="B25" s="7">
        <v>1</v>
      </c>
      <c r="C25" s="7" t="s">
        <v>102</v>
      </c>
      <c r="D25" s="7" t="s">
        <v>104</v>
      </c>
      <c r="E25" s="51">
        <v>1975</v>
      </c>
      <c r="I25" s="51"/>
    </row>
    <row r="26" spans="1:9" ht="16">
      <c r="A26" s="7" t="str">
        <f t="shared" si="0"/>
        <v>gold10002100</v>
      </c>
      <c r="B26" s="7">
        <v>1</v>
      </c>
      <c r="C26" s="7" t="s">
        <v>102</v>
      </c>
      <c r="D26" s="7" t="s">
        <v>104</v>
      </c>
      <c r="E26" s="51">
        <v>2075</v>
      </c>
      <c r="I26" s="51"/>
    </row>
    <row r="27" spans="1:9" ht="16">
      <c r="A27" s="7" t="str">
        <f t="shared" si="0"/>
        <v>gold10002200</v>
      </c>
      <c r="B27" s="7">
        <v>1</v>
      </c>
      <c r="C27" s="7" t="s">
        <v>102</v>
      </c>
      <c r="D27" s="7" t="s">
        <v>104</v>
      </c>
      <c r="E27" s="51">
        <v>2175</v>
      </c>
      <c r="I27" s="51"/>
    </row>
    <row r="28" spans="1:9" ht="16">
      <c r="A28" s="7" t="str">
        <f t="shared" si="0"/>
        <v>gold10002300</v>
      </c>
      <c r="B28" s="7">
        <v>1</v>
      </c>
      <c r="C28" s="7" t="s">
        <v>102</v>
      </c>
      <c r="D28" s="7" t="s">
        <v>104</v>
      </c>
      <c r="E28" s="51">
        <v>2275</v>
      </c>
      <c r="I28" s="51"/>
    </row>
    <row r="29" spans="1:9" ht="16">
      <c r="A29" s="7" t="str">
        <f t="shared" si="0"/>
        <v>gold10002400</v>
      </c>
      <c r="B29" s="7">
        <v>1</v>
      </c>
      <c r="C29" s="7" t="s">
        <v>102</v>
      </c>
      <c r="D29" s="7" t="s">
        <v>104</v>
      </c>
      <c r="E29" s="51">
        <v>2375</v>
      </c>
      <c r="I29" s="51"/>
    </row>
    <row r="30" spans="1:9" ht="16">
      <c r="A30" s="7" t="str">
        <f t="shared" si="0"/>
        <v>gold10002500</v>
      </c>
      <c r="B30" s="7">
        <v>1</v>
      </c>
      <c r="C30" s="7" t="s">
        <v>102</v>
      </c>
      <c r="D30" s="7" t="s">
        <v>104</v>
      </c>
      <c r="E30" s="51">
        <v>2475</v>
      </c>
      <c r="I30" s="51"/>
    </row>
    <row r="31" spans="1:9" ht="16">
      <c r="A31" s="7" t="str">
        <f t="shared" si="0"/>
        <v>gold10002600</v>
      </c>
      <c r="B31" s="7">
        <v>1</v>
      </c>
      <c r="C31" s="7" t="s">
        <v>102</v>
      </c>
      <c r="D31" s="7" t="s">
        <v>104</v>
      </c>
      <c r="E31" s="51">
        <v>2575</v>
      </c>
      <c r="I31" s="51"/>
    </row>
    <row r="32" spans="1:9" ht="16">
      <c r="A32" s="7" t="str">
        <f t="shared" si="0"/>
        <v>gold10002700</v>
      </c>
      <c r="B32" s="7">
        <v>1</v>
      </c>
      <c r="C32" s="7" t="s">
        <v>102</v>
      </c>
      <c r="D32" s="7" t="s">
        <v>104</v>
      </c>
      <c r="E32" s="51">
        <v>2675</v>
      </c>
      <c r="I32" s="51"/>
    </row>
    <row r="33" spans="1:9" ht="16">
      <c r="A33" s="7" t="str">
        <f t="shared" si="0"/>
        <v>gold10002800</v>
      </c>
      <c r="B33" s="7">
        <v>1</v>
      </c>
      <c r="C33" s="7" t="s">
        <v>102</v>
      </c>
      <c r="D33" s="7" t="s">
        <v>104</v>
      </c>
      <c r="E33" s="51">
        <v>2775</v>
      </c>
      <c r="I33" s="51"/>
    </row>
    <row r="34" spans="1:9" ht="16">
      <c r="A34" s="7" t="str">
        <f t="shared" si="0"/>
        <v>gold10002900</v>
      </c>
      <c r="B34" s="7">
        <v>1</v>
      </c>
      <c r="C34" s="7" t="s">
        <v>102</v>
      </c>
      <c r="D34" s="7" t="s">
        <v>104</v>
      </c>
      <c r="E34" s="51">
        <v>2875</v>
      </c>
      <c r="I34" s="51"/>
    </row>
    <row r="35" spans="1:9" ht="16">
      <c r="A35" s="7" t="str">
        <f t="shared" si="0"/>
        <v>gold10003000</v>
      </c>
      <c r="B35" s="7">
        <v>1</v>
      </c>
      <c r="C35" s="7" t="s">
        <v>102</v>
      </c>
      <c r="D35" s="7" t="s">
        <v>104</v>
      </c>
      <c r="E35" s="51">
        <v>2975</v>
      </c>
      <c r="I35" s="51"/>
    </row>
    <row r="36" spans="1:9" ht="16">
      <c r="A36" s="7" t="str">
        <f t="shared" si="0"/>
        <v>gold10003100</v>
      </c>
      <c r="B36" s="7">
        <v>1</v>
      </c>
      <c r="C36" s="7" t="s">
        <v>102</v>
      </c>
      <c r="D36" s="7" t="s">
        <v>104</v>
      </c>
      <c r="E36" s="51">
        <v>3075</v>
      </c>
      <c r="I36" s="51"/>
    </row>
    <row r="37" spans="1:9" ht="16">
      <c r="A37" s="7" t="str">
        <f t="shared" si="0"/>
        <v>gold10003200</v>
      </c>
      <c r="B37" s="7">
        <v>1</v>
      </c>
      <c r="C37" s="7" t="s">
        <v>102</v>
      </c>
      <c r="D37" s="7" t="s">
        <v>104</v>
      </c>
      <c r="E37" s="51">
        <v>3175</v>
      </c>
      <c r="I37" s="51"/>
    </row>
    <row r="38" spans="1:9" ht="16">
      <c r="A38" s="7" t="str">
        <f t="shared" si="0"/>
        <v>gold10003300</v>
      </c>
      <c r="B38" s="7">
        <v>1</v>
      </c>
      <c r="C38" s="7" t="s">
        <v>102</v>
      </c>
      <c r="D38" s="7" t="s">
        <v>104</v>
      </c>
      <c r="E38" s="51">
        <v>3275</v>
      </c>
      <c r="I38" s="51"/>
    </row>
    <row r="39" spans="1:9" ht="16">
      <c r="A39" s="7" t="str">
        <f t="shared" si="0"/>
        <v>gold10003400</v>
      </c>
      <c r="B39" s="7">
        <v>1</v>
      </c>
      <c r="C39" s="7" t="s">
        <v>102</v>
      </c>
      <c r="D39" s="7" t="s">
        <v>104</v>
      </c>
      <c r="E39" s="51">
        <v>3375</v>
      </c>
      <c r="I39" s="51"/>
    </row>
    <row r="40" spans="1:9" ht="16">
      <c r="A40" s="7" t="str">
        <f t="shared" si="0"/>
        <v>gold10003500</v>
      </c>
      <c r="B40" s="7">
        <v>1</v>
      </c>
      <c r="C40" s="7" t="s">
        <v>102</v>
      </c>
      <c r="D40" s="7" t="s">
        <v>104</v>
      </c>
      <c r="E40" s="51">
        <v>3475</v>
      </c>
      <c r="I40" s="51"/>
    </row>
    <row r="41" spans="1:9" ht="16">
      <c r="A41" s="7" t="str">
        <f t="shared" si="0"/>
        <v>gold10003600</v>
      </c>
      <c r="B41" s="7">
        <v>1</v>
      </c>
      <c r="C41" s="7" t="s">
        <v>102</v>
      </c>
      <c r="D41" s="7" t="s">
        <v>104</v>
      </c>
      <c r="E41" s="51">
        <v>3575</v>
      </c>
      <c r="I41" s="51"/>
    </row>
    <row r="42" spans="1:9" ht="16">
      <c r="A42" s="7" t="str">
        <f t="shared" si="0"/>
        <v>gold10003700</v>
      </c>
      <c r="B42" s="7">
        <v>1</v>
      </c>
      <c r="C42" s="7" t="s">
        <v>102</v>
      </c>
      <c r="D42" s="7" t="s">
        <v>104</v>
      </c>
      <c r="E42" s="51">
        <v>3675</v>
      </c>
      <c r="I42" s="51"/>
    </row>
    <row r="43" spans="1:9" ht="16">
      <c r="A43" s="7" t="str">
        <f t="shared" si="0"/>
        <v>gold10003800</v>
      </c>
      <c r="B43" s="7">
        <v>1</v>
      </c>
      <c r="C43" s="7" t="s">
        <v>102</v>
      </c>
      <c r="D43" s="7" t="s">
        <v>104</v>
      </c>
      <c r="E43" s="51">
        <v>3775</v>
      </c>
      <c r="I43" s="51"/>
    </row>
    <row r="44" spans="1:9" ht="16">
      <c r="A44" s="7" t="str">
        <f t="shared" si="0"/>
        <v>gold10003900</v>
      </c>
      <c r="B44" s="7">
        <v>1</v>
      </c>
      <c r="C44" s="7" t="s">
        <v>102</v>
      </c>
      <c r="D44" s="7" t="s">
        <v>104</v>
      </c>
      <c r="E44" s="51">
        <v>3875</v>
      </c>
      <c r="I44" s="51"/>
    </row>
    <row r="45" spans="1:9" ht="16">
      <c r="A45" s="7" t="str">
        <f t="shared" si="0"/>
        <v>gold10004000</v>
      </c>
      <c r="B45" s="7">
        <v>1</v>
      </c>
      <c r="C45" s="7" t="s">
        <v>102</v>
      </c>
      <c r="D45" s="7" t="s">
        <v>104</v>
      </c>
      <c r="E45" s="51">
        <v>3975</v>
      </c>
      <c r="I45" s="51"/>
    </row>
    <row r="46" spans="1:9" ht="16">
      <c r="A46" s="7" t="str">
        <f t="shared" si="0"/>
        <v>gold10004100</v>
      </c>
      <c r="B46" s="7">
        <v>1</v>
      </c>
      <c r="C46" s="7" t="s">
        <v>102</v>
      </c>
      <c r="D46" s="7" t="s">
        <v>104</v>
      </c>
      <c r="E46" s="51">
        <v>4075</v>
      </c>
      <c r="I46" s="51"/>
    </row>
    <row r="47" spans="1:9" ht="16">
      <c r="A47" s="7" t="str">
        <f t="shared" si="0"/>
        <v>gold10004200</v>
      </c>
      <c r="B47" s="7">
        <v>1</v>
      </c>
      <c r="C47" s="7" t="s">
        <v>102</v>
      </c>
      <c r="D47" s="7" t="s">
        <v>104</v>
      </c>
      <c r="E47" s="51">
        <v>4175</v>
      </c>
      <c r="I47" s="51"/>
    </row>
    <row r="48" spans="1:9" ht="16">
      <c r="A48" s="7" t="str">
        <f t="shared" si="0"/>
        <v>gold10004300</v>
      </c>
      <c r="B48" s="7">
        <v>1</v>
      </c>
      <c r="C48" s="7" t="s">
        <v>102</v>
      </c>
      <c r="D48" s="7" t="s">
        <v>104</v>
      </c>
      <c r="E48" s="51">
        <v>4275</v>
      </c>
      <c r="I48" s="51"/>
    </row>
    <row r="49" spans="1:9" ht="16">
      <c r="A49" s="7" t="str">
        <f t="shared" si="0"/>
        <v>gold10004400</v>
      </c>
      <c r="B49" s="7">
        <v>1</v>
      </c>
      <c r="C49" s="7" t="s">
        <v>102</v>
      </c>
      <c r="D49" s="7" t="s">
        <v>104</v>
      </c>
      <c r="E49" s="51">
        <v>4375</v>
      </c>
      <c r="I49" s="51"/>
    </row>
    <row r="50" spans="1:9" ht="16">
      <c r="A50" s="7" t="str">
        <f t="shared" si="0"/>
        <v>gold10004500</v>
      </c>
      <c r="B50" s="7">
        <v>1</v>
      </c>
      <c r="C50" s="7" t="s">
        <v>102</v>
      </c>
      <c r="D50" s="7" t="s">
        <v>104</v>
      </c>
      <c r="E50" s="51">
        <v>4475</v>
      </c>
      <c r="I50" s="51"/>
    </row>
    <row r="51" spans="1:9" ht="16">
      <c r="A51" s="7" t="str">
        <f t="shared" si="0"/>
        <v>gold10004600</v>
      </c>
      <c r="B51" s="7">
        <v>1</v>
      </c>
      <c r="C51" s="7" t="s">
        <v>102</v>
      </c>
      <c r="D51" s="7" t="s">
        <v>104</v>
      </c>
      <c r="E51" s="51">
        <v>4575</v>
      </c>
      <c r="I51" s="51"/>
    </row>
    <row r="52" spans="1:9" ht="16">
      <c r="A52" s="7" t="str">
        <f t="shared" si="0"/>
        <v>gold10004700</v>
      </c>
      <c r="B52" s="7">
        <v>1</v>
      </c>
      <c r="C52" s="7" t="s">
        <v>102</v>
      </c>
      <c r="D52" s="7" t="s">
        <v>104</v>
      </c>
      <c r="E52" s="51">
        <v>4675</v>
      </c>
      <c r="I52" s="51"/>
    </row>
    <row r="53" spans="1:9" ht="16">
      <c r="A53" s="7" t="str">
        <f t="shared" si="0"/>
        <v>gold10004800</v>
      </c>
      <c r="B53" s="7">
        <v>1</v>
      </c>
      <c r="C53" s="7" t="s">
        <v>102</v>
      </c>
      <c r="D53" s="7" t="s">
        <v>104</v>
      </c>
      <c r="E53" s="51">
        <v>4775</v>
      </c>
      <c r="I53" s="51"/>
    </row>
    <row r="54" spans="1:9" ht="16">
      <c r="A54" s="7" t="str">
        <f t="shared" si="0"/>
        <v>gold10004900</v>
      </c>
      <c r="B54" s="7">
        <v>1</v>
      </c>
      <c r="C54" s="7" t="s">
        <v>102</v>
      </c>
      <c r="D54" s="7" t="s">
        <v>104</v>
      </c>
      <c r="E54" s="51">
        <v>4875</v>
      </c>
      <c r="I54" s="51"/>
    </row>
    <row r="55" spans="1:9" ht="16">
      <c r="A55" s="7" t="str">
        <f t="shared" si="0"/>
        <v>gold10005000</v>
      </c>
      <c r="B55" s="7">
        <v>1</v>
      </c>
      <c r="C55" s="7" t="s">
        <v>102</v>
      </c>
      <c r="D55" s="7" t="s">
        <v>104</v>
      </c>
      <c r="E55" s="51">
        <v>4975</v>
      </c>
      <c r="I55" s="51"/>
    </row>
    <row r="56" spans="1:9" ht="16">
      <c r="A56" s="7" t="str">
        <f t="shared" si="0"/>
        <v>gold10005100</v>
      </c>
      <c r="B56" s="7">
        <v>1</v>
      </c>
      <c r="C56" s="7" t="s">
        <v>102</v>
      </c>
      <c r="D56" s="7" t="s">
        <v>104</v>
      </c>
      <c r="E56" s="51">
        <v>5075</v>
      </c>
      <c r="I56" s="51"/>
    </row>
    <row r="57" spans="1:9" ht="16">
      <c r="A57" s="7" t="str">
        <f t="shared" si="0"/>
        <v>gold10005200</v>
      </c>
      <c r="B57" s="7">
        <v>1</v>
      </c>
      <c r="C57" s="7" t="s">
        <v>102</v>
      </c>
      <c r="D57" s="7" t="s">
        <v>104</v>
      </c>
      <c r="E57" s="51">
        <v>5175</v>
      </c>
      <c r="I57" s="51"/>
    </row>
    <row r="58" spans="1:9" ht="16">
      <c r="A58" s="7" t="str">
        <f t="shared" si="0"/>
        <v>gold10005300</v>
      </c>
      <c r="B58" s="7">
        <v>1</v>
      </c>
      <c r="C58" s="7" t="s">
        <v>102</v>
      </c>
      <c r="D58" s="7" t="s">
        <v>104</v>
      </c>
      <c r="E58" s="51">
        <v>5275</v>
      </c>
      <c r="I58" s="51"/>
    </row>
    <row r="59" spans="1:9" ht="16">
      <c r="A59" s="7" t="str">
        <f t="shared" si="0"/>
        <v>gold10005400</v>
      </c>
      <c r="B59" s="7">
        <v>1</v>
      </c>
      <c r="C59" s="7" t="s">
        <v>102</v>
      </c>
      <c r="D59" s="7" t="s">
        <v>104</v>
      </c>
      <c r="E59" s="51">
        <v>5375</v>
      </c>
      <c r="I59" s="51"/>
    </row>
    <row r="60" spans="1:9" ht="16">
      <c r="A60" s="7" t="str">
        <f t="shared" si="0"/>
        <v>gold10005500</v>
      </c>
      <c r="B60" s="7">
        <v>1</v>
      </c>
      <c r="C60" s="7" t="s">
        <v>102</v>
      </c>
      <c r="D60" s="7" t="s">
        <v>104</v>
      </c>
      <c r="E60" s="51">
        <v>5475</v>
      </c>
      <c r="I60" s="51"/>
    </row>
    <row r="61" spans="1:9" ht="16">
      <c r="A61" s="7" t="str">
        <f t="shared" si="0"/>
        <v>gold10005600</v>
      </c>
      <c r="B61" s="7">
        <v>1</v>
      </c>
      <c r="C61" s="7" t="s">
        <v>102</v>
      </c>
      <c r="D61" s="7" t="s">
        <v>104</v>
      </c>
      <c r="E61" s="51">
        <v>5575</v>
      </c>
      <c r="I61" s="51"/>
    </row>
    <row r="62" spans="1:9" ht="16">
      <c r="A62" s="7" t="str">
        <f t="shared" si="0"/>
        <v>gold10005700</v>
      </c>
      <c r="B62" s="7">
        <v>1</v>
      </c>
      <c r="C62" s="7" t="s">
        <v>102</v>
      </c>
      <c r="D62" s="7" t="s">
        <v>104</v>
      </c>
      <c r="E62" s="51">
        <v>5675</v>
      </c>
      <c r="I62" s="51"/>
    </row>
    <row r="63" spans="1:9" ht="16">
      <c r="A63" s="7" t="str">
        <f t="shared" si="0"/>
        <v>gold10005800</v>
      </c>
      <c r="B63" s="7">
        <v>1</v>
      </c>
      <c r="C63" s="7" t="s">
        <v>102</v>
      </c>
      <c r="D63" s="7" t="s">
        <v>104</v>
      </c>
      <c r="E63" s="51">
        <v>5775</v>
      </c>
      <c r="I63" s="51"/>
    </row>
    <row r="64" spans="1:9" ht="16">
      <c r="A64" s="7" t="str">
        <f t="shared" si="0"/>
        <v>gold10005900</v>
      </c>
      <c r="B64" s="7">
        <v>1</v>
      </c>
      <c r="C64" s="7" t="s">
        <v>102</v>
      </c>
      <c r="D64" s="7" t="s">
        <v>104</v>
      </c>
      <c r="E64" s="51">
        <v>5875</v>
      </c>
      <c r="I64" s="51"/>
    </row>
    <row r="65" spans="1:9" ht="16">
      <c r="A65" s="7" t="str">
        <f t="shared" si="0"/>
        <v>gold10006000</v>
      </c>
      <c r="B65" s="7">
        <v>1</v>
      </c>
      <c r="C65" s="7" t="s">
        <v>102</v>
      </c>
      <c r="D65" s="7" t="s">
        <v>104</v>
      </c>
      <c r="E65" s="51">
        <v>5975</v>
      </c>
      <c r="I65" s="51"/>
    </row>
    <row r="66" spans="1:9" ht="16">
      <c r="A66" s="7" t="str">
        <f t="shared" si="0"/>
        <v>gold10006100</v>
      </c>
      <c r="B66" s="7">
        <v>1</v>
      </c>
      <c r="C66" s="7" t="s">
        <v>102</v>
      </c>
      <c r="D66" s="7" t="s">
        <v>104</v>
      </c>
      <c r="E66" s="51">
        <v>6075</v>
      </c>
      <c r="I66" s="51"/>
    </row>
    <row r="67" spans="1:9" ht="16">
      <c r="A67" s="7" t="str">
        <f t="shared" si="0"/>
        <v>gold10006200</v>
      </c>
      <c r="B67" s="7">
        <v>1</v>
      </c>
      <c r="C67" s="7" t="s">
        <v>102</v>
      </c>
      <c r="D67" s="7" t="s">
        <v>104</v>
      </c>
      <c r="E67" s="51">
        <v>6175</v>
      </c>
      <c r="I67" s="51"/>
    </row>
    <row r="68" spans="1:9" ht="16">
      <c r="A68" s="7" t="str">
        <f t="shared" si="0"/>
        <v>gold10006300</v>
      </c>
      <c r="B68" s="7">
        <v>1</v>
      </c>
      <c r="C68" s="7" t="s">
        <v>102</v>
      </c>
      <c r="D68" s="7" t="s">
        <v>104</v>
      </c>
      <c r="E68" s="51">
        <v>6275</v>
      </c>
      <c r="I68" s="51"/>
    </row>
    <row r="69" spans="1:9" ht="16">
      <c r="A69" s="7" t="str">
        <f t="shared" si="0"/>
        <v>gold10006400</v>
      </c>
      <c r="B69" s="7">
        <v>1</v>
      </c>
      <c r="C69" s="7" t="s">
        <v>102</v>
      </c>
      <c r="D69" s="7" t="s">
        <v>104</v>
      </c>
      <c r="E69" s="51">
        <v>6375</v>
      </c>
      <c r="I69" s="51"/>
    </row>
    <row r="70" spans="1:9" ht="16">
      <c r="A70" s="7" t="str">
        <f t="shared" si="0"/>
        <v>gold10006500</v>
      </c>
      <c r="B70" s="7">
        <v>1</v>
      </c>
      <c r="C70" s="7" t="s">
        <v>102</v>
      </c>
      <c r="D70" s="7" t="s">
        <v>104</v>
      </c>
      <c r="E70" s="51">
        <v>6475</v>
      </c>
      <c r="I70" s="51"/>
    </row>
    <row r="71" spans="1:9" ht="16">
      <c r="A71" s="7" t="str">
        <f t="shared" ref="A71:A134" si="1">"gold"&amp;10000000+E71+25</f>
        <v>gold10006600</v>
      </c>
      <c r="B71" s="7">
        <v>1</v>
      </c>
      <c r="C71" s="7" t="s">
        <v>102</v>
      </c>
      <c r="D71" s="7" t="s">
        <v>104</v>
      </c>
      <c r="E71" s="51">
        <v>6575</v>
      </c>
      <c r="I71" s="51"/>
    </row>
    <row r="72" spans="1:9" ht="16">
      <c r="A72" s="7" t="str">
        <f t="shared" si="1"/>
        <v>gold10006700</v>
      </c>
      <c r="B72" s="7">
        <v>1</v>
      </c>
      <c r="C72" s="7" t="s">
        <v>102</v>
      </c>
      <c r="D72" s="7" t="s">
        <v>104</v>
      </c>
      <c r="E72" s="51">
        <v>6675</v>
      </c>
      <c r="I72" s="51"/>
    </row>
    <row r="73" spans="1:9" ht="16">
      <c r="A73" s="7" t="str">
        <f t="shared" si="1"/>
        <v>gold10006800</v>
      </c>
      <c r="B73" s="7">
        <v>1</v>
      </c>
      <c r="C73" s="7" t="s">
        <v>102</v>
      </c>
      <c r="D73" s="7" t="s">
        <v>104</v>
      </c>
      <c r="E73" s="51">
        <v>6775</v>
      </c>
      <c r="I73" s="51"/>
    </row>
    <row r="74" spans="1:9" ht="16">
      <c r="A74" s="7" t="str">
        <f t="shared" si="1"/>
        <v>gold10006900</v>
      </c>
      <c r="B74" s="7">
        <v>1</v>
      </c>
      <c r="C74" s="7" t="s">
        <v>102</v>
      </c>
      <c r="D74" s="7" t="s">
        <v>104</v>
      </c>
      <c r="E74" s="51">
        <v>6875</v>
      </c>
      <c r="I74" s="51"/>
    </row>
    <row r="75" spans="1:9" ht="16">
      <c r="A75" s="7" t="str">
        <f t="shared" si="1"/>
        <v>gold10007000</v>
      </c>
      <c r="B75" s="7">
        <v>1</v>
      </c>
      <c r="C75" s="7" t="s">
        <v>102</v>
      </c>
      <c r="D75" s="7" t="s">
        <v>104</v>
      </c>
      <c r="E75" s="51">
        <v>6975</v>
      </c>
      <c r="I75" s="51"/>
    </row>
    <row r="76" spans="1:9" ht="16">
      <c r="A76" s="7" t="str">
        <f t="shared" si="1"/>
        <v>gold10007100</v>
      </c>
      <c r="B76" s="7">
        <v>1</v>
      </c>
      <c r="C76" s="7" t="s">
        <v>102</v>
      </c>
      <c r="D76" s="7" t="s">
        <v>104</v>
      </c>
      <c r="E76" s="51">
        <v>7075</v>
      </c>
      <c r="I76" s="51"/>
    </row>
    <row r="77" spans="1:9" ht="16">
      <c r="A77" s="7" t="str">
        <f t="shared" si="1"/>
        <v>gold10007200</v>
      </c>
      <c r="B77" s="7">
        <v>1</v>
      </c>
      <c r="C77" s="7" t="s">
        <v>102</v>
      </c>
      <c r="D77" s="7" t="s">
        <v>104</v>
      </c>
      <c r="E77" s="51">
        <v>7175</v>
      </c>
      <c r="I77" s="51"/>
    </row>
    <row r="78" spans="1:9" ht="16">
      <c r="A78" s="7" t="str">
        <f t="shared" si="1"/>
        <v>gold10007300</v>
      </c>
      <c r="B78" s="7">
        <v>1</v>
      </c>
      <c r="C78" s="7" t="s">
        <v>102</v>
      </c>
      <c r="D78" s="7" t="s">
        <v>104</v>
      </c>
      <c r="E78" s="51">
        <v>7275</v>
      </c>
      <c r="I78" s="51"/>
    </row>
    <row r="79" spans="1:9" ht="16">
      <c r="A79" s="7" t="str">
        <f t="shared" si="1"/>
        <v>gold10007400</v>
      </c>
      <c r="B79" s="7">
        <v>1</v>
      </c>
      <c r="C79" s="7" t="s">
        <v>102</v>
      </c>
      <c r="D79" s="7" t="s">
        <v>104</v>
      </c>
      <c r="E79" s="51">
        <v>7375</v>
      </c>
      <c r="I79" s="51"/>
    </row>
    <row r="80" spans="1:9" ht="16">
      <c r="A80" s="7" t="str">
        <f t="shared" si="1"/>
        <v>gold10007500</v>
      </c>
      <c r="B80" s="7">
        <v>1</v>
      </c>
      <c r="C80" s="7" t="s">
        <v>102</v>
      </c>
      <c r="D80" s="7" t="s">
        <v>104</v>
      </c>
      <c r="E80" s="51">
        <v>7475</v>
      </c>
      <c r="I80" s="51"/>
    </row>
    <row r="81" spans="1:9" ht="16">
      <c r="A81" s="7" t="str">
        <f t="shared" si="1"/>
        <v>gold10007600</v>
      </c>
      <c r="B81" s="7">
        <v>1</v>
      </c>
      <c r="C81" s="7" t="s">
        <v>102</v>
      </c>
      <c r="D81" s="7" t="s">
        <v>104</v>
      </c>
      <c r="E81" s="51">
        <v>7575</v>
      </c>
      <c r="I81" s="51"/>
    </row>
    <row r="82" spans="1:9" ht="16">
      <c r="A82" s="7" t="str">
        <f t="shared" si="1"/>
        <v>gold10007700</v>
      </c>
      <c r="B82" s="7">
        <v>1</v>
      </c>
      <c r="C82" s="7" t="s">
        <v>102</v>
      </c>
      <c r="D82" s="7" t="s">
        <v>104</v>
      </c>
      <c r="E82" s="51">
        <v>7675</v>
      </c>
      <c r="I82" s="51"/>
    </row>
    <row r="83" spans="1:9" ht="16">
      <c r="A83" s="7" t="str">
        <f t="shared" si="1"/>
        <v>gold10007800</v>
      </c>
      <c r="B83" s="7">
        <v>1</v>
      </c>
      <c r="C83" s="7" t="s">
        <v>102</v>
      </c>
      <c r="D83" s="7" t="s">
        <v>104</v>
      </c>
      <c r="E83" s="51">
        <v>7775</v>
      </c>
      <c r="I83" s="51"/>
    </row>
    <row r="84" spans="1:9" ht="16">
      <c r="A84" s="7" t="str">
        <f t="shared" si="1"/>
        <v>gold10007900</v>
      </c>
      <c r="B84" s="7">
        <v>1</v>
      </c>
      <c r="C84" s="7" t="s">
        <v>102</v>
      </c>
      <c r="D84" s="7" t="s">
        <v>104</v>
      </c>
      <c r="E84" s="51">
        <v>7875</v>
      </c>
      <c r="I84" s="51"/>
    </row>
    <row r="85" spans="1:9" ht="16">
      <c r="A85" s="7" t="str">
        <f t="shared" si="1"/>
        <v>gold10008000</v>
      </c>
      <c r="B85" s="7">
        <v>1</v>
      </c>
      <c r="C85" s="7" t="s">
        <v>102</v>
      </c>
      <c r="D85" s="7" t="s">
        <v>104</v>
      </c>
      <c r="E85" s="51">
        <v>7975</v>
      </c>
      <c r="I85" s="51"/>
    </row>
    <row r="86" spans="1:9" ht="16">
      <c r="A86" s="7" t="str">
        <f t="shared" si="1"/>
        <v>gold10008100</v>
      </c>
      <c r="B86" s="7">
        <v>1</v>
      </c>
      <c r="C86" s="7" t="s">
        <v>102</v>
      </c>
      <c r="D86" s="7" t="s">
        <v>104</v>
      </c>
      <c r="E86" s="51">
        <v>8075</v>
      </c>
      <c r="I86" s="51"/>
    </row>
    <row r="87" spans="1:9" ht="16">
      <c r="A87" s="7" t="str">
        <f t="shared" si="1"/>
        <v>gold10008200</v>
      </c>
      <c r="B87" s="7">
        <v>1</v>
      </c>
      <c r="C87" s="7" t="s">
        <v>102</v>
      </c>
      <c r="D87" s="7" t="s">
        <v>104</v>
      </c>
      <c r="E87" s="51">
        <v>8175</v>
      </c>
      <c r="I87" s="51"/>
    </row>
    <row r="88" spans="1:9" ht="16">
      <c r="A88" s="7" t="str">
        <f t="shared" si="1"/>
        <v>gold10008300</v>
      </c>
      <c r="B88" s="7">
        <v>1</v>
      </c>
      <c r="C88" s="7" t="s">
        <v>102</v>
      </c>
      <c r="D88" s="7" t="s">
        <v>104</v>
      </c>
      <c r="E88" s="51">
        <v>8275</v>
      </c>
      <c r="I88" s="51"/>
    </row>
    <row r="89" spans="1:9" ht="16">
      <c r="A89" s="7" t="str">
        <f t="shared" si="1"/>
        <v>gold10008400</v>
      </c>
      <c r="B89" s="7">
        <v>1</v>
      </c>
      <c r="C89" s="7" t="s">
        <v>102</v>
      </c>
      <c r="D89" s="7" t="s">
        <v>104</v>
      </c>
      <c r="E89" s="51">
        <v>8375</v>
      </c>
      <c r="I89" s="51"/>
    </row>
    <row r="90" spans="1:9" ht="16">
      <c r="A90" s="7" t="str">
        <f t="shared" si="1"/>
        <v>gold10008500</v>
      </c>
      <c r="B90" s="7">
        <v>1</v>
      </c>
      <c r="C90" s="7" t="s">
        <v>102</v>
      </c>
      <c r="D90" s="7" t="s">
        <v>104</v>
      </c>
      <c r="E90" s="51">
        <v>8475</v>
      </c>
      <c r="I90" s="51"/>
    </row>
    <row r="91" spans="1:9" ht="16">
      <c r="A91" s="7" t="str">
        <f t="shared" si="1"/>
        <v>gold10008600</v>
      </c>
      <c r="B91" s="7">
        <v>1</v>
      </c>
      <c r="C91" s="7" t="s">
        <v>102</v>
      </c>
      <c r="D91" s="7" t="s">
        <v>104</v>
      </c>
      <c r="E91" s="51">
        <v>8575</v>
      </c>
      <c r="I91" s="51"/>
    </row>
    <row r="92" spans="1:9" ht="16">
      <c r="A92" s="7" t="str">
        <f t="shared" si="1"/>
        <v>gold10008700</v>
      </c>
      <c r="B92" s="7">
        <v>1</v>
      </c>
      <c r="C92" s="7" t="s">
        <v>102</v>
      </c>
      <c r="D92" s="7" t="s">
        <v>104</v>
      </c>
      <c r="E92" s="51">
        <v>8675</v>
      </c>
      <c r="I92" s="51"/>
    </row>
    <row r="93" spans="1:9" ht="16">
      <c r="A93" s="7" t="str">
        <f t="shared" si="1"/>
        <v>gold10008800</v>
      </c>
      <c r="B93" s="7">
        <v>1</v>
      </c>
      <c r="C93" s="7" t="s">
        <v>102</v>
      </c>
      <c r="D93" s="7" t="s">
        <v>104</v>
      </c>
      <c r="E93" s="51">
        <v>8775</v>
      </c>
      <c r="I93" s="51"/>
    </row>
    <row r="94" spans="1:9" ht="16">
      <c r="A94" s="7" t="str">
        <f t="shared" si="1"/>
        <v>gold10008900</v>
      </c>
      <c r="B94" s="7">
        <v>1</v>
      </c>
      <c r="C94" s="7" t="s">
        <v>102</v>
      </c>
      <c r="D94" s="7" t="s">
        <v>104</v>
      </c>
      <c r="E94" s="51">
        <v>8875</v>
      </c>
      <c r="I94" s="51"/>
    </row>
    <row r="95" spans="1:9" ht="16">
      <c r="A95" s="7" t="str">
        <f t="shared" si="1"/>
        <v>gold10009000</v>
      </c>
      <c r="B95" s="7">
        <v>1</v>
      </c>
      <c r="C95" s="7" t="s">
        <v>102</v>
      </c>
      <c r="D95" s="7" t="s">
        <v>104</v>
      </c>
      <c r="E95" s="51">
        <v>8975</v>
      </c>
    </row>
    <row r="96" spans="1:9" ht="16">
      <c r="A96" s="7" t="str">
        <f t="shared" si="1"/>
        <v>gold10009100</v>
      </c>
      <c r="B96" s="7">
        <v>1</v>
      </c>
      <c r="C96" s="7" t="s">
        <v>102</v>
      </c>
      <c r="D96" s="7" t="s">
        <v>104</v>
      </c>
      <c r="E96" s="51">
        <v>9075</v>
      </c>
    </row>
    <row r="97" spans="1:5" ht="16">
      <c r="A97" s="7" t="str">
        <f t="shared" si="1"/>
        <v>gold10009200</v>
      </c>
      <c r="B97" s="7">
        <v>1</v>
      </c>
      <c r="C97" s="7" t="s">
        <v>102</v>
      </c>
      <c r="D97" s="7" t="s">
        <v>104</v>
      </c>
      <c r="E97" s="51">
        <v>9175</v>
      </c>
    </row>
    <row r="98" spans="1:5" ht="16">
      <c r="A98" s="7" t="str">
        <f t="shared" si="1"/>
        <v>gold10009300</v>
      </c>
      <c r="B98" s="7">
        <v>1</v>
      </c>
      <c r="C98" s="7" t="s">
        <v>102</v>
      </c>
      <c r="D98" s="7" t="s">
        <v>104</v>
      </c>
      <c r="E98" s="51">
        <v>9275</v>
      </c>
    </row>
    <row r="99" spans="1:5" ht="16">
      <c r="A99" s="7" t="str">
        <f t="shared" si="1"/>
        <v>gold10009400</v>
      </c>
      <c r="B99" s="7">
        <v>1</v>
      </c>
      <c r="C99" s="7" t="s">
        <v>102</v>
      </c>
      <c r="D99" s="7" t="s">
        <v>104</v>
      </c>
      <c r="E99" s="51">
        <v>9375</v>
      </c>
    </row>
    <row r="100" spans="1:5" ht="16">
      <c r="A100" s="7" t="str">
        <f t="shared" si="1"/>
        <v>gold10009500</v>
      </c>
      <c r="B100" s="7">
        <v>1</v>
      </c>
      <c r="C100" s="7" t="s">
        <v>102</v>
      </c>
      <c r="D100" s="7" t="s">
        <v>104</v>
      </c>
      <c r="E100" s="51">
        <v>9475</v>
      </c>
    </row>
    <row r="101" spans="1:5" ht="16">
      <c r="A101" s="7" t="str">
        <f t="shared" si="1"/>
        <v>gold10009600</v>
      </c>
      <c r="B101" s="7">
        <v>1</v>
      </c>
      <c r="C101" s="7" t="s">
        <v>102</v>
      </c>
      <c r="D101" s="7" t="s">
        <v>104</v>
      </c>
      <c r="E101" s="51">
        <v>9575</v>
      </c>
    </row>
    <row r="102" spans="1:5" ht="16">
      <c r="A102" s="7" t="str">
        <f t="shared" si="1"/>
        <v>gold10009700</v>
      </c>
      <c r="B102" s="7">
        <v>1</v>
      </c>
      <c r="C102" s="7" t="s">
        <v>102</v>
      </c>
      <c r="D102" s="7" t="s">
        <v>104</v>
      </c>
      <c r="E102" s="51">
        <v>9675</v>
      </c>
    </row>
    <row r="103" spans="1:5" ht="16">
      <c r="A103" s="7" t="str">
        <f t="shared" si="1"/>
        <v>gold10009800</v>
      </c>
      <c r="B103" s="7">
        <v>1</v>
      </c>
      <c r="C103" s="7" t="s">
        <v>102</v>
      </c>
      <c r="D103" s="7" t="s">
        <v>104</v>
      </c>
      <c r="E103" s="51">
        <v>9775</v>
      </c>
    </row>
    <row r="104" spans="1:5" ht="16">
      <c r="A104" s="7" t="str">
        <f t="shared" si="1"/>
        <v>gold10009900</v>
      </c>
      <c r="B104" s="7">
        <v>1</v>
      </c>
      <c r="C104" s="7" t="s">
        <v>102</v>
      </c>
      <c r="D104" s="7" t="s">
        <v>104</v>
      </c>
      <c r="E104" s="51">
        <v>9875</v>
      </c>
    </row>
    <row r="105" spans="1:5" ht="16">
      <c r="A105" s="7" t="str">
        <f t="shared" si="1"/>
        <v>gold10010000</v>
      </c>
      <c r="B105" s="7">
        <v>1</v>
      </c>
      <c r="C105" s="7" t="s">
        <v>102</v>
      </c>
      <c r="D105" s="7" t="s">
        <v>104</v>
      </c>
      <c r="E105" s="51">
        <v>9975</v>
      </c>
    </row>
    <row r="106" spans="1:5" ht="16">
      <c r="A106" s="7" t="str">
        <f t="shared" si="1"/>
        <v>gold10010100</v>
      </c>
      <c r="B106" s="7">
        <v>1</v>
      </c>
      <c r="C106" s="7" t="s">
        <v>102</v>
      </c>
      <c r="D106" s="7" t="s">
        <v>104</v>
      </c>
      <c r="E106" s="51">
        <v>10075</v>
      </c>
    </row>
    <row r="107" spans="1:5" ht="16">
      <c r="A107" s="7" t="str">
        <f t="shared" si="1"/>
        <v>gold10010200</v>
      </c>
      <c r="B107" s="7">
        <v>1</v>
      </c>
      <c r="C107" s="7" t="s">
        <v>102</v>
      </c>
      <c r="D107" s="7" t="s">
        <v>104</v>
      </c>
      <c r="E107" s="51">
        <v>10175</v>
      </c>
    </row>
    <row r="108" spans="1:5" ht="16">
      <c r="A108" s="7" t="str">
        <f t="shared" si="1"/>
        <v>gold10010300</v>
      </c>
      <c r="B108" s="7">
        <v>1</v>
      </c>
      <c r="C108" s="7" t="s">
        <v>102</v>
      </c>
      <c r="D108" s="7" t="s">
        <v>104</v>
      </c>
      <c r="E108" s="51">
        <v>10275</v>
      </c>
    </row>
    <row r="109" spans="1:5" ht="16">
      <c r="A109" s="7" t="str">
        <f t="shared" si="1"/>
        <v>gold10010400</v>
      </c>
      <c r="B109" s="7">
        <v>1</v>
      </c>
      <c r="C109" s="7" t="s">
        <v>102</v>
      </c>
      <c r="D109" s="7" t="s">
        <v>104</v>
      </c>
      <c r="E109" s="51">
        <v>10375</v>
      </c>
    </row>
    <row r="110" spans="1:5" ht="16">
      <c r="A110" s="7" t="str">
        <f t="shared" si="1"/>
        <v>gold10010500</v>
      </c>
      <c r="B110" s="7">
        <v>1</v>
      </c>
      <c r="C110" s="7" t="s">
        <v>102</v>
      </c>
      <c r="D110" s="7" t="s">
        <v>104</v>
      </c>
      <c r="E110" s="51">
        <v>10475</v>
      </c>
    </row>
    <row r="111" spans="1:5" ht="16">
      <c r="A111" s="7" t="str">
        <f t="shared" si="1"/>
        <v>gold10010600</v>
      </c>
      <c r="B111" s="7">
        <v>1</v>
      </c>
      <c r="C111" s="7" t="s">
        <v>102</v>
      </c>
      <c r="D111" s="7" t="s">
        <v>104</v>
      </c>
      <c r="E111" s="51">
        <v>10575</v>
      </c>
    </row>
    <row r="112" spans="1:5" ht="16">
      <c r="A112" s="7" t="str">
        <f t="shared" si="1"/>
        <v>gold10010700</v>
      </c>
      <c r="B112" s="7">
        <v>1</v>
      </c>
      <c r="C112" s="7" t="s">
        <v>102</v>
      </c>
      <c r="D112" s="7" t="s">
        <v>104</v>
      </c>
      <c r="E112" s="51">
        <v>10675</v>
      </c>
    </row>
    <row r="113" spans="1:5" ht="16">
      <c r="A113" s="7" t="str">
        <f t="shared" si="1"/>
        <v>gold10010800</v>
      </c>
      <c r="B113" s="7">
        <v>1</v>
      </c>
      <c r="C113" s="7" t="s">
        <v>102</v>
      </c>
      <c r="D113" s="7" t="s">
        <v>104</v>
      </c>
      <c r="E113" s="51">
        <v>10775</v>
      </c>
    </row>
    <row r="114" spans="1:5" ht="16">
      <c r="A114" s="7" t="str">
        <f t="shared" si="1"/>
        <v>gold10010900</v>
      </c>
      <c r="B114" s="7">
        <v>1</v>
      </c>
      <c r="C114" s="7" t="s">
        <v>102</v>
      </c>
      <c r="D114" s="7" t="s">
        <v>104</v>
      </c>
      <c r="E114" s="51">
        <v>10875</v>
      </c>
    </row>
    <row r="115" spans="1:5" ht="16">
      <c r="A115" s="7" t="str">
        <f t="shared" si="1"/>
        <v>gold10011000</v>
      </c>
      <c r="B115" s="7">
        <v>1</v>
      </c>
      <c r="C115" s="7" t="s">
        <v>102</v>
      </c>
      <c r="D115" s="7" t="s">
        <v>104</v>
      </c>
      <c r="E115" s="51">
        <v>10975</v>
      </c>
    </row>
    <row r="116" spans="1:5" ht="16">
      <c r="A116" s="7" t="str">
        <f t="shared" si="1"/>
        <v>gold10011100</v>
      </c>
      <c r="B116" s="7">
        <v>1</v>
      </c>
      <c r="C116" s="7" t="s">
        <v>102</v>
      </c>
      <c r="D116" s="7" t="s">
        <v>104</v>
      </c>
      <c r="E116" s="51">
        <v>11075</v>
      </c>
    </row>
    <row r="117" spans="1:5" ht="16">
      <c r="A117" s="7" t="str">
        <f t="shared" si="1"/>
        <v>gold10011200</v>
      </c>
      <c r="B117" s="7">
        <v>1</v>
      </c>
      <c r="C117" s="7" t="s">
        <v>102</v>
      </c>
      <c r="D117" s="7" t="s">
        <v>104</v>
      </c>
      <c r="E117" s="51">
        <v>11175</v>
      </c>
    </row>
    <row r="118" spans="1:5" ht="16">
      <c r="A118" s="7" t="str">
        <f t="shared" si="1"/>
        <v>gold10011300</v>
      </c>
      <c r="B118" s="7">
        <v>1</v>
      </c>
      <c r="C118" s="7" t="s">
        <v>102</v>
      </c>
      <c r="D118" s="7" t="s">
        <v>104</v>
      </c>
      <c r="E118" s="51">
        <v>11275</v>
      </c>
    </row>
    <row r="119" spans="1:5" ht="16">
      <c r="A119" s="7" t="str">
        <f t="shared" si="1"/>
        <v>gold10011400</v>
      </c>
      <c r="B119" s="7">
        <v>1</v>
      </c>
      <c r="C119" s="7" t="s">
        <v>102</v>
      </c>
      <c r="D119" s="7" t="s">
        <v>104</v>
      </c>
      <c r="E119" s="51">
        <v>11375</v>
      </c>
    </row>
    <row r="120" spans="1:5" ht="16">
      <c r="A120" s="7" t="str">
        <f t="shared" si="1"/>
        <v>gold10011500</v>
      </c>
      <c r="B120" s="7">
        <v>1</v>
      </c>
      <c r="C120" s="7" t="s">
        <v>102</v>
      </c>
      <c r="D120" s="7" t="s">
        <v>104</v>
      </c>
      <c r="E120" s="51">
        <v>11475</v>
      </c>
    </row>
    <row r="121" spans="1:5" ht="16">
      <c r="A121" s="7" t="str">
        <f t="shared" si="1"/>
        <v>gold10011600</v>
      </c>
      <c r="B121" s="7">
        <v>1</v>
      </c>
      <c r="C121" s="7" t="s">
        <v>102</v>
      </c>
      <c r="D121" s="7" t="s">
        <v>104</v>
      </c>
      <c r="E121" s="51">
        <v>11575</v>
      </c>
    </row>
    <row r="122" spans="1:5" ht="16">
      <c r="A122" s="7" t="str">
        <f t="shared" si="1"/>
        <v>gold10011700</v>
      </c>
      <c r="B122" s="7">
        <v>1</v>
      </c>
      <c r="C122" s="7" t="s">
        <v>102</v>
      </c>
      <c r="D122" s="7" t="s">
        <v>104</v>
      </c>
      <c r="E122" s="51">
        <v>11675</v>
      </c>
    </row>
    <row r="123" spans="1:5" ht="16">
      <c r="A123" s="7" t="str">
        <f t="shared" si="1"/>
        <v>gold10011800</v>
      </c>
      <c r="B123" s="7">
        <v>1</v>
      </c>
      <c r="C123" s="7" t="s">
        <v>102</v>
      </c>
      <c r="D123" s="7" t="s">
        <v>104</v>
      </c>
      <c r="E123" s="51">
        <v>11775</v>
      </c>
    </row>
    <row r="124" spans="1:5" ht="16">
      <c r="A124" s="7" t="str">
        <f t="shared" si="1"/>
        <v>gold10011900</v>
      </c>
      <c r="B124" s="7">
        <v>1</v>
      </c>
      <c r="C124" s="7" t="s">
        <v>102</v>
      </c>
      <c r="D124" s="7" t="s">
        <v>104</v>
      </c>
      <c r="E124" s="51">
        <v>11875</v>
      </c>
    </row>
    <row r="125" spans="1:5" ht="16">
      <c r="A125" s="7" t="str">
        <f t="shared" si="1"/>
        <v>gold10012000</v>
      </c>
      <c r="B125" s="7">
        <v>1</v>
      </c>
      <c r="C125" s="7" t="s">
        <v>102</v>
      </c>
      <c r="D125" s="7" t="s">
        <v>104</v>
      </c>
      <c r="E125" s="51">
        <v>11975</v>
      </c>
    </row>
    <row r="126" spans="1:5" ht="16">
      <c r="A126" s="7" t="str">
        <f t="shared" si="1"/>
        <v>gold10012100</v>
      </c>
      <c r="B126" s="7">
        <v>1</v>
      </c>
      <c r="C126" s="7" t="s">
        <v>102</v>
      </c>
      <c r="D126" s="7" t="s">
        <v>104</v>
      </c>
      <c r="E126" s="51">
        <v>12075</v>
      </c>
    </row>
    <row r="127" spans="1:5" ht="16">
      <c r="A127" s="7" t="str">
        <f t="shared" si="1"/>
        <v>gold10012200</v>
      </c>
      <c r="B127" s="7">
        <v>1</v>
      </c>
      <c r="C127" s="7" t="s">
        <v>102</v>
      </c>
      <c r="D127" s="7" t="s">
        <v>104</v>
      </c>
      <c r="E127" s="51">
        <v>12175</v>
      </c>
    </row>
    <row r="128" spans="1:5" ht="16">
      <c r="A128" s="7" t="str">
        <f t="shared" si="1"/>
        <v>gold10012300</v>
      </c>
      <c r="B128" s="7">
        <v>1</v>
      </c>
      <c r="C128" s="7" t="s">
        <v>102</v>
      </c>
      <c r="D128" s="7" t="s">
        <v>104</v>
      </c>
      <c r="E128" s="51">
        <v>12275</v>
      </c>
    </row>
    <row r="129" spans="1:5" ht="16">
      <c r="A129" s="7" t="str">
        <f t="shared" si="1"/>
        <v>gold10012400</v>
      </c>
      <c r="B129" s="7">
        <v>1</v>
      </c>
      <c r="C129" s="7" t="s">
        <v>102</v>
      </c>
      <c r="D129" s="7" t="s">
        <v>104</v>
      </c>
      <c r="E129" s="51">
        <v>12375</v>
      </c>
    </row>
    <row r="130" spans="1:5" ht="16">
      <c r="A130" s="7" t="str">
        <f t="shared" si="1"/>
        <v>gold10012500</v>
      </c>
      <c r="B130" s="7">
        <v>1</v>
      </c>
      <c r="C130" s="7" t="s">
        <v>102</v>
      </c>
      <c r="D130" s="7" t="s">
        <v>104</v>
      </c>
      <c r="E130" s="51">
        <v>12475</v>
      </c>
    </row>
    <row r="131" spans="1:5" ht="16">
      <c r="A131" s="7" t="str">
        <f t="shared" si="1"/>
        <v>gold10012600</v>
      </c>
      <c r="B131" s="7">
        <v>1</v>
      </c>
      <c r="C131" s="7" t="s">
        <v>102</v>
      </c>
      <c r="D131" s="7" t="s">
        <v>104</v>
      </c>
      <c r="E131" s="51">
        <v>12575</v>
      </c>
    </row>
    <row r="132" spans="1:5" ht="16">
      <c r="A132" s="7" t="str">
        <f t="shared" si="1"/>
        <v>gold10012700</v>
      </c>
      <c r="B132" s="7">
        <v>1</v>
      </c>
      <c r="C132" s="7" t="s">
        <v>102</v>
      </c>
      <c r="D132" s="7" t="s">
        <v>104</v>
      </c>
      <c r="E132" s="51">
        <v>12675</v>
      </c>
    </row>
    <row r="133" spans="1:5" ht="16">
      <c r="A133" s="7" t="str">
        <f t="shared" si="1"/>
        <v>gold10012800</v>
      </c>
      <c r="B133" s="7">
        <v>1</v>
      </c>
      <c r="C133" s="7" t="s">
        <v>102</v>
      </c>
      <c r="D133" s="7" t="s">
        <v>104</v>
      </c>
      <c r="E133" s="51">
        <v>12775</v>
      </c>
    </row>
    <row r="134" spans="1:5" ht="16">
      <c r="A134" s="7" t="str">
        <f t="shared" si="1"/>
        <v>gold10012900</v>
      </c>
      <c r="B134" s="7">
        <v>1</v>
      </c>
      <c r="C134" s="7" t="s">
        <v>102</v>
      </c>
      <c r="D134" s="7" t="s">
        <v>104</v>
      </c>
      <c r="E134" s="51">
        <v>12875</v>
      </c>
    </row>
    <row r="135" spans="1:5" ht="16">
      <c r="A135" s="7" t="str">
        <f t="shared" ref="A135:A154" si="2">"gold"&amp;10000000+E135+25</f>
        <v>gold10013000</v>
      </c>
      <c r="B135" s="7">
        <v>1</v>
      </c>
      <c r="C135" s="7" t="s">
        <v>102</v>
      </c>
      <c r="D135" s="7" t="s">
        <v>104</v>
      </c>
      <c r="E135" s="51">
        <v>12975</v>
      </c>
    </row>
    <row r="136" spans="1:5" ht="16">
      <c r="A136" s="7" t="str">
        <f t="shared" si="2"/>
        <v>gold10013100</v>
      </c>
      <c r="B136" s="7">
        <v>1</v>
      </c>
      <c r="C136" s="7" t="s">
        <v>102</v>
      </c>
      <c r="D136" s="7" t="s">
        <v>104</v>
      </c>
      <c r="E136" s="51">
        <v>13075</v>
      </c>
    </row>
    <row r="137" spans="1:5" ht="16">
      <c r="A137" s="7" t="str">
        <f t="shared" si="2"/>
        <v>gold10013200</v>
      </c>
      <c r="B137" s="7">
        <v>1</v>
      </c>
      <c r="C137" s="7" t="s">
        <v>102</v>
      </c>
      <c r="D137" s="7" t="s">
        <v>104</v>
      </c>
      <c r="E137" s="51">
        <v>13175</v>
      </c>
    </row>
    <row r="138" spans="1:5" ht="16">
      <c r="A138" s="7" t="str">
        <f t="shared" si="2"/>
        <v>gold10013300</v>
      </c>
      <c r="B138" s="7">
        <v>1</v>
      </c>
      <c r="C138" s="7" t="s">
        <v>102</v>
      </c>
      <c r="D138" s="7" t="s">
        <v>104</v>
      </c>
      <c r="E138" s="51">
        <v>13275</v>
      </c>
    </row>
    <row r="139" spans="1:5" ht="16">
      <c r="A139" s="7" t="str">
        <f t="shared" si="2"/>
        <v>gold10013400</v>
      </c>
      <c r="B139" s="7">
        <v>1</v>
      </c>
      <c r="C139" s="7" t="s">
        <v>102</v>
      </c>
      <c r="D139" s="7" t="s">
        <v>104</v>
      </c>
      <c r="E139" s="51">
        <v>13375</v>
      </c>
    </row>
    <row r="140" spans="1:5" ht="16">
      <c r="A140" s="7" t="str">
        <f t="shared" si="2"/>
        <v>gold10013500</v>
      </c>
      <c r="B140" s="7">
        <v>1</v>
      </c>
      <c r="C140" s="7" t="s">
        <v>102</v>
      </c>
      <c r="D140" s="7" t="s">
        <v>104</v>
      </c>
      <c r="E140" s="51">
        <v>13475</v>
      </c>
    </row>
    <row r="141" spans="1:5" ht="16">
      <c r="A141" s="7" t="str">
        <f t="shared" si="2"/>
        <v>gold10013600</v>
      </c>
      <c r="B141" s="7">
        <v>1</v>
      </c>
      <c r="C141" s="7" t="s">
        <v>102</v>
      </c>
      <c r="D141" s="7" t="s">
        <v>104</v>
      </c>
      <c r="E141" s="51">
        <v>13575</v>
      </c>
    </row>
    <row r="142" spans="1:5" ht="16">
      <c r="A142" s="7" t="str">
        <f t="shared" si="2"/>
        <v>gold10013700</v>
      </c>
      <c r="B142" s="7">
        <v>1</v>
      </c>
      <c r="C142" s="7" t="s">
        <v>102</v>
      </c>
      <c r="D142" s="7" t="s">
        <v>104</v>
      </c>
      <c r="E142" s="51">
        <v>13675</v>
      </c>
    </row>
    <row r="143" spans="1:5" ht="16">
      <c r="A143" s="7" t="str">
        <f t="shared" si="2"/>
        <v>gold10013800</v>
      </c>
      <c r="B143" s="7">
        <v>1</v>
      </c>
      <c r="C143" s="7" t="s">
        <v>102</v>
      </c>
      <c r="D143" s="7" t="s">
        <v>104</v>
      </c>
      <c r="E143" s="51">
        <v>13775</v>
      </c>
    </row>
    <row r="144" spans="1:5" ht="16">
      <c r="A144" s="7" t="str">
        <f t="shared" si="2"/>
        <v>gold10013900</v>
      </c>
      <c r="B144" s="7">
        <v>1</v>
      </c>
      <c r="C144" s="7" t="s">
        <v>102</v>
      </c>
      <c r="D144" s="7" t="s">
        <v>104</v>
      </c>
      <c r="E144" s="51">
        <v>13875</v>
      </c>
    </row>
    <row r="145" spans="1:5" ht="16">
      <c r="A145" s="7" t="str">
        <f t="shared" si="2"/>
        <v>gold10014000</v>
      </c>
      <c r="B145" s="7">
        <v>1</v>
      </c>
      <c r="C145" s="7" t="s">
        <v>102</v>
      </c>
      <c r="D145" s="7" t="s">
        <v>104</v>
      </c>
      <c r="E145" s="51">
        <v>13975</v>
      </c>
    </row>
    <row r="146" spans="1:5" ht="16">
      <c r="A146" s="7" t="str">
        <f t="shared" si="2"/>
        <v>gold10014100</v>
      </c>
      <c r="B146" s="7">
        <v>1</v>
      </c>
      <c r="C146" s="7" t="s">
        <v>102</v>
      </c>
      <c r="D146" s="7" t="s">
        <v>104</v>
      </c>
      <c r="E146" s="51">
        <v>14075</v>
      </c>
    </row>
    <row r="147" spans="1:5" ht="16">
      <c r="A147" s="7" t="str">
        <f t="shared" si="2"/>
        <v>gold10014200</v>
      </c>
      <c r="B147" s="7">
        <v>1</v>
      </c>
      <c r="C147" s="7" t="s">
        <v>102</v>
      </c>
      <c r="D147" s="7" t="s">
        <v>104</v>
      </c>
      <c r="E147" s="51">
        <v>14175</v>
      </c>
    </row>
    <row r="148" spans="1:5" ht="16">
      <c r="A148" s="7" t="str">
        <f t="shared" si="2"/>
        <v>gold10014300</v>
      </c>
      <c r="B148" s="7">
        <v>1</v>
      </c>
      <c r="C148" s="7" t="s">
        <v>102</v>
      </c>
      <c r="D148" s="7" t="s">
        <v>104</v>
      </c>
      <c r="E148" s="51">
        <v>14275</v>
      </c>
    </row>
    <row r="149" spans="1:5" ht="16">
      <c r="A149" s="7" t="str">
        <f t="shared" si="2"/>
        <v>gold10014400</v>
      </c>
      <c r="B149" s="7">
        <v>1</v>
      </c>
      <c r="C149" s="7" t="s">
        <v>102</v>
      </c>
      <c r="D149" s="7" t="s">
        <v>104</v>
      </c>
      <c r="E149" s="51">
        <v>14375</v>
      </c>
    </row>
    <row r="150" spans="1:5" ht="16">
      <c r="A150" s="7" t="str">
        <f t="shared" si="2"/>
        <v>gold10014500</v>
      </c>
      <c r="B150" s="7">
        <v>1</v>
      </c>
      <c r="C150" s="7" t="s">
        <v>102</v>
      </c>
      <c r="D150" s="7" t="s">
        <v>104</v>
      </c>
      <c r="E150" s="51">
        <v>14475</v>
      </c>
    </row>
    <row r="151" spans="1:5" ht="16">
      <c r="A151" s="7" t="str">
        <f t="shared" si="2"/>
        <v>gold10014600</v>
      </c>
      <c r="B151" s="7">
        <v>1</v>
      </c>
      <c r="C151" s="7" t="s">
        <v>102</v>
      </c>
      <c r="D151" s="7" t="s">
        <v>104</v>
      </c>
      <c r="E151" s="51">
        <v>14575</v>
      </c>
    </row>
    <row r="152" spans="1:5" ht="16">
      <c r="A152" s="7" t="str">
        <f t="shared" si="2"/>
        <v>gold10014700</v>
      </c>
      <c r="B152" s="7">
        <v>1</v>
      </c>
      <c r="C152" s="7" t="s">
        <v>102</v>
      </c>
      <c r="D152" s="7" t="s">
        <v>104</v>
      </c>
      <c r="E152" s="51">
        <v>14675</v>
      </c>
    </row>
    <row r="153" spans="1:5" ht="16">
      <c r="A153" s="7" t="str">
        <f t="shared" si="2"/>
        <v>gold10014800</v>
      </c>
      <c r="B153" s="7">
        <v>1</v>
      </c>
      <c r="C153" s="7" t="s">
        <v>102</v>
      </c>
      <c r="D153" s="7" t="s">
        <v>104</v>
      </c>
      <c r="E153" s="51">
        <v>14775</v>
      </c>
    </row>
    <row r="154" spans="1:5" ht="16">
      <c r="A154" s="7" t="str">
        <f t="shared" si="2"/>
        <v>gold10014900</v>
      </c>
      <c r="B154" s="7">
        <v>1</v>
      </c>
      <c r="C154" s="7" t="s">
        <v>102</v>
      </c>
      <c r="D154" s="7" t="s">
        <v>104</v>
      </c>
      <c r="E154" s="51">
        <v>14875</v>
      </c>
    </row>
    <row r="155" spans="1:5">
      <c r="A155" s="7" t="s">
        <v>598</v>
      </c>
      <c r="B155" s="7">
        <v>1</v>
      </c>
      <c r="C155" s="7" t="s">
        <v>101</v>
      </c>
    </row>
    <row r="156" spans="1:5">
      <c r="A156" s="7" t="s">
        <v>598</v>
      </c>
      <c r="B156" s="7">
        <v>1</v>
      </c>
      <c r="C156" s="7" t="s">
        <v>102</v>
      </c>
      <c r="D156" s="7" t="s">
        <v>104</v>
      </c>
      <c r="E156" s="2">
        <v>1</v>
      </c>
    </row>
    <row r="157" spans="1:5">
      <c r="A157" s="7" t="s">
        <v>598</v>
      </c>
      <c r="B157" s="7">
        <v>1</v>
      </c>
      <c r="C157" s="7" t="s">
        <v>102</v>
      </c>
      <c r="D157" s="7" t="s">
        <v>104</v>
      </c>
      <c r="E157" s="2">
        <v>2</v>
      </c>
    </row>
    <row r="158" spans="1:5">
      <c r="A158" s="7" t="s">
        <v>598</v>
      </c>
      <c r="B158" s="7">
        <v>1</v>
      </c>
      <c r="C158" s="7" t="s">
        <v>102</v>
      </c>
      <c r="D158" s="7" t="s">
        <v>104</v>
      </c>
      <c r="E158" s="2">
        <v>3</v>
      </c>
    </row>
    <row r="159" spans="1:5">
      <c r="A159" s="7" t="s">
        <v>598</v>
      </c>
      <c r="B159" s="7">
        <v>1</v>
      </c>
      <c r="C159" s="7" t="s">
        <v>102</v>
      </c>
      <c r="D159" s="7" t="s">
        <v>104</v>
      </c>
      <c r="E159" s="2">
        <v>4</v>
      </c>
    </row>
    <row r="160" spans="1:5">
      <c r="A160" s="7" t="s">
        <v>598</v>
      </c>
      <c r="B160" s="7">
        <v>1</v>
      </c>
      <c r="C160" s="7" t="s">
        <v>102</v>
      </c>
      <c r="D160" s="7" t="s">
        <v>104</v>
      </c>
      <c r="E160" s="2">
        <v>5</v>
      </c>
    </row>
    <row r="161" spans="1:5">
      <c r="A161" s="7" t="s">
        <v>598</v>
      </c>
      <c r="B161" s="7">
        <v>1</v>
      </c>
      <c r="C161" s="7" t="s">
        <v>102</v>
      </c>
      <c r="D161" s="7" t="s">
        <v>104</v>
      </c>
      <c r="E161" s="2">
        <v>6</v>
      </c>
    </row>
    <row r="162" spans="1:5">
      <c r="A162" s="7" t="s">
        <v>598</v>
      </c>
      <c r="B162" s="7">
        <v>1</v>
      </c>
      <c r="C162" s="7" t="s">
        <v>102</v>
      </c>
      <c r="D162" s="7" t="s">
        <v>104</v>
      </c>
      <c r="E162" s="2">
        <v>7</v>
      </c>
    </row>
    <row r="163" spans="1:5">
      <c r="A163" s="7" t="s">
        <v>598</v>
      </c>
      <c r="B163" s="7">
        <v>1</v>
      </c>
      <c r="C163" s="7" t="s">
        <v>102</v>
      </c>
      <c r="D163" s="7" t="s">
        <v>104</v>
      </c>
      <c r="E163" s="2">
        <v>8</v>
      </c>
    </row>
    <row r="164" spans="1:5">
      <c r="A164" s="7" t="s">
        <v>598</v>
      </c>
      <c r="B164" s="7">
        <v>1</v>
      </c>
      <c r="C164" s="7" t="s">
        <v>102</v>
      </c>
      <c r="D164" s="7" t="s">
        <v>104</v>
      </c>
      <c r="E164" s="2">
        <v>9</v>
      </c>
    </row>
    <row r="165" spans="1:5">
      <c r="A165" s="7" t="s">
        <v>598</v>
      </c>
      <c r="B165" s="7">
        <v>1</v>
      </c>
      <c r="C165" s="7" t="s">
        <v>102</v>
      </c>
      <c r="D165" s="7" t="s">
        <v>104</v>
      </c>
      <c r="E165" s="2">
        <v>10</v>
      </c>
    </row>
    <row r="166" spans="1:5">
      <c r="A166" s="7" t="s">
        <v>598</v>
      </c>
      <c r="B166" s="7">
        <v>1</v>
      </c>
      <c r="C166" s="7" t="s">
        <v>102</v>
      </c>
      <c r="D166" s="7" t="s">
        <v>104</v>
      </c>
      <c r="E166" s="2">
        <v>11</v>
      </c>
    </row>
    <row r="167" spans="1:5">
      <c r="A167" s="7" t="s">
        <v>598</v>
      </c>
      <c r="B167" s="7">
        <v>1</v>
      </c>
      <c r="C167" s="7" t="s">
        <v>102</v>
      </c>
      <c r="D167" s="7" t="s">
        <v>104</v>
      </c>
      <c r="E167" s="2">
        <v>12</v>
      </c>
    </row>
    <row r="168" spans="1:5">
      <c r="A168" s="7" t="s">
        <v>598</v>
      </c>
      <c r="B168" s="7">
        <v>1</v>
      </c>
      <c r="C168" s="7" t="s">
        <v>102</v>
      </c>
      <c r="D168" s="7" t="s">
        <v>104</v>
      </c>
      <c r="E168" s="2">
        <v>13</v>
      </c>
    </row>
    <row r="169" spans="1:5">
      <c r="A169" s="7" t="s">
        <v>598</v>
      </c>
      <c r="B169" s="7">
        <v>1</v>
      </c>
      <c r="C169" s="7" t="s">
        <v>102</v>
      </c>
      <c r="D169" s="7" t="s">
        <v>104</v>
      </c>
      <c r="E169" s="2">
        <v>14</v>
      </c>
    </row>
    <row r="170" spans="1:5">
      <c r="A170" s="7" t="s">
        <v>598</v>
      </c>
      <c r="B170" s="7">
        <v>1</v>
      </c>
      <c r="C170" s="7" t="s">
        <v>102</v>
      </c>
      <c r="D170" s="7" t="s">
        <v>104</v>
      </c>
      <c r="E170" s="2">
        <v>15</v>
      </c>
    </row>
    <row r="171" spans="1:5">
      <c r="A171" s="7" t="s">
        <v>598</v>
      </c>
      <c r="B171" s="7">
        <v>1</v>
      </c>
      <c r="C171" s="7" t="s">
        <v>102</v>
      </c>
      <c r="D171" s="7" t="s">
        <v>104</v>
      </c>
      <c r="E171" s="2">
        <v>16</v>
      </c>
    </row>
    <row r="172" spans="1:5">
      <c r="A172" s="7" t="s">
        <v>598</v>
      </c>
      <c r="B172" s="7">
        <v>1</v>
      </c>
      <c r="C172" s="7" t="s">
        <v>102</v>
      </c>
      <c r="D172" s="7" t="s">
        <v>104</v>
      </c>
      <c r="E172" s="2">
        <v>17</v>
      </c>
    </row>
    <row r="173" spans="1:5">
      <c r="A173" s="7" t="s">
        <v>598</v>
      </c>
      <c r="B173" s="7">
        <v>1</v>
      </c>
      <c r="C173" s="7" t="s">
        <v>102</v>
      </c>
      <c r="D173" s="7" t="s">
        <v>104</v>
      </c>
      <c r="E173" s="2">
        <v>18</v>
      </c>
    </row>
    <row r="174" spans="1:5">
      <c r="A174" s="7" t="s">
        <v>598</v>
      </c>
      <c r="B174" s="7">
        <v>1</v>
      </c>
      <c r="C174" s="7" t="s">
        <v>102</v>
      </c>
      <c r="D174" s="7" t="s">
        <v>104</v>
      </c>
      <c r="E174" s="2">
        <v>19</v>
      </c>
    </row>
    <row r="175" spans="1:5">
      <c r="A175" s="7" t="s">
        <v>598</v>
      </c>
      <c r="B175" s="7">
        <v>1</v>
      </c>
      <c r="C175" s="7" t="s">
        <v>102</v>
      </c>
      <c r="D175" s="7" t="s">
        <v>104</v>
      </c>
      <c r="E175" s="2">
        <v>20</v>
      </c>
    </row>
    <row r="176" spans="1:5">
      <c r="A176" s="7" t="s">
        <v>598</v>
      </c>
      <c r="B176" s="7">
        <v>1</v>
      </c>
      <c r="C176" s="7" t="s">
        <v>102</v>
      </c>
      <c r="D176" s="7" t="s">
        <v>104</v>
      </c>
      <c r="E176" s="2">
        <v>21</v>
      </c>
    </row>
    <row r="177" spans="1:5">
      <c r="A177" s="7" t="s">
        <v>598</v>
      </c>
      <c r="B177" s="7">
        <v>1</v>
      </c>
      <c r="C177" s="7" t="s">
        <v>102</v>
      </c>
      <c r="D177" s="7" t="s">
        <v>104</v>
      </c>
      <c r="E177" s="2">
        <v>22</v>
      </c>
    </row>
    <row r="178" spans="1:5">
      <c r="A178" s="7" t="s">
        <v>598</v>
      </c>
      <c r="B178" s="7">
        <v>1</v>
      </c>
      <c r="C178" s="7" t="s">
        <v>102</v>
      </c>
      <c r="D178" s="7" t="s">
        <v>104</v>
      </c>
      <c r="E178" s="2">
        <v>23</v>
      </c>
    </row>
    <row r="179" spans="1:5">
      <c r="A179" s="7" t="s">
        <v>598</v>
      </c>
      <c r="B179" s="7">
        <v>1</v>
      </c>
      <c r="C179" s="7" t="s">
        <v>102</v>
      </c>
      <c r="D179" s="7" t="s">
        <v>104</v>
      </c>
      <c r="E179" s="2">
        <v>24</v>
      </c>
    </row>
    <row r="180" spans="1:5">
      <c r="A180" s="7" t="s">
        <v>598</v>
      </c>
      <c r="B180" s="7">
        <v>1</v>
      </c>
      <c r="C180" s="7" t="s">
        <v>102</v>
      </c>
      <c r="D180" s="7" t="s">
        <v>104</v>
      </c>
      <c r="E180" s="2">
        <v>25</v>
      </c>
    </row>
    <row r="181" spans="1:5">
      <c r="A181" s="7" t="s">
        <v>598</v>
      </c>
      <c r="B181" s="7">
        <v>1</v>
      </c>
      <c r="C181" s="7" t="s">
        <v>102</v>
      </c>
      <c r="D181" s="7" t="s">
        <v>104</v>
      </c>
      <c r="E181" s="2">
        <v>26</v>
      </c>
    </row>
    <row r="182" spans="1:5">
      <c r="A182" s="7" t="s">
        <v>598</v>
      </c>
      <c r="B182" s="7">
        <v>1</v>
      </c>
      <c r="C182" s="7" t="s">
        <v>102</v>
      </c>
      <c r="D182" s="7" t="s">
        <v>104</v>
      </c>
      <c r="E182" s="2">
        <v>27</v>
      </c>
    </row>
    <row r="183" spans="1:5">
      <c r="A183" s="7" t="s">
        <v>598</v>
      </c>
      <c r="B183" s="7">
        <v>1</v>
      </c>
      <c r="C183" s="7" t="s">
        <v>102</v>
      </c>
      <c r="D183" s="7" t="s">
        <v>104</v>
      </c>
      <c r="E183" s="2">
        <v>28</v>
      </c>
    </row>
    <row r="184" spans="1:5">
      <c r="A184" s="7" t="s">
        <v>598</v>
      </c>
      <c r="B184" s="7">
        <v>1</v>
      </c>
      <c r="C184" s="7" t="s">
        <v>102</v>
      </c>
      <c r="D184" s="7" t="s">
        <v>104</v>
      </c>
      <c r="E184" s="2">
        <v>29</v>
      </c>
    </row>
    <row r="185" spans="1:5">
      <c r="A185" s="7" t="s">
        <v>598</v>
      </c>
      <c r="B185" s="7">
        <v>1</v>
      </c>
      <c r="C185" s="7" t="s">
        <v>102</v>
      </c>
      <c r="D185" s="7" t="s">
        <v>104</v>
      </c>
      <c r="E185" s="2">
        <v>30</v>
      </c>
    </row>
    <row r="186" spans="1:5">
      <c r="A186" s="7" t="s">
        <v>598</v>
      </c>
      <c r="B186" s="7">
        <v>1</v>
      </c>
      <c r="C186" s="7" t="s">
        <v>102</v>
      </c>
      <c r="D186" s="7" t="s">
        <v>104</v>
      </c>
      <c r="E186" s="2">
        <v>31</v>
      </c>
    </row>
    <row r="187" spans="1:5">
      <c r="A187" s="7" t="s">
        <v>598</v>
      </c>
      <c r="B187" s="7">
        <v>1</v>
      </c>
      <c r="C187" s="7" t="s">
        <v>102</v>
      </c>
      <c r="D187" s="7" t="s">
        <v>104</v>
      </c>
      <c r="E187" s="2">
        <v>32</v>
      </c>
    </row>
    <row r="188" spans="1:5">
      <c r="A188" s="7" t="s">
        <v>598</v>
      </c>
      <c r="B188" s="7">
        <v>1</v>
      </c>
      <c r="C188" s="7" t="s">
        <v>102</v>
      </c>
      <c r="D188" s="7" t="s">
        <v>104</v>
      </c>
      <c r="E188" s="2">
        <v>33</v>
      </c>
    </row>
    <row r="189" spans="1:5">
      <c r="A189" s="7" t="s">
        <v>598</v>
      </c>
      <c r="B189" s="7">
        <v>1</v>
      </c>
      <c r="C189" s="7" t="s">
        <v>102</v>
      </c>
      <c r="D189" s="7" t="s">
        <v>104</v>
      </c>
      <c r="E189" s="2">
        <v>34</v>
      </c>
    </row>
    <row r="190" spans="1:5">
      <c r="A190" s="7" t="s">
        <v>598</v>
      </c>
      <c r="B190" s="7">
        <v>1</v>
      </c>
      <c r="C190" s="7" t="s">
        <v>102</v>
      </c>
      <c r="D190" s="7" t="s">
        <v>104</v>
      </c>
      <c r="E190" s="2">
        <v>35</v>
      </c>
    </row>
    <row r="191" spans="1:5">
      <c r="A191" s="7" t="s">
        <v>598</v>
      </c>
      <c r="B191" s="7">
        <v>1</v>
      </c>
      <c r="C191" s="7" t="s">
        <v>102</v>
      </c>
      <c r="D191" s="7" t="s">
        <v>104</v>
      </c>
      <c r="E191" s="2">
        <v>36</v>
      </c>
    </row>
    <row r="192" spans="1:5">
      <c r="A192" s="7" t="s">
        <v>598</v>
      </c>
      <c r="B192" s="7">
        <v>1</v>
      </c>
      <c r="C192" s="7" t="s">
        <v>102</v>
      </c>
      <c r="D192" s="7" t="s">
        <v>104</v>
      </c>
      <c r="E192" s="2">
        <v>37</v>
      </c>
    </row>
    <row r="193" spans="1:5">
      <c r="A193" s="7" t="s">
        <v>598</v>
      </c>
      <c r="B193" s="7">
        <v>1</v>
      </c>
      <c r="C193" s="7" t="s">
        <v>102</v>
      </c>
      <c r="D193" s="7" t="s">
        <v>104</v>
      </c>
      <c r="E193" s="2">
        <v>38</v>
      </c>
    </row>
    <row r="194" spans="1:5">
      <c r="A194" s="7" t="s">
        <v>598</v>
      </c>
      <c r="B194" s="7">
        <v>1</v>
      </c>
      <c r="C194" s="7" t="s">
        <v>102</v>
      </c>
      <c r="D194" s="7" t="s">
        <v>104</v>
      </c>
      <c r="E194" s="2">
        <v>39</v>
      </c>
    </row>
    <row r="195" spans="1:5">
      <c r="A195" s="7" t="s">
        <v>598</v>
      </c>
      <c r="B195" s="7">
        <v>1</v>
      </c>
      <c r="C195" s="7" t="s">
        <v>102</v>
      </c>
      <c r="D195" s="7" t="s">
        <v>104</v>
      </c>
      <c r="E195" s="2">
        <v>40</v>
      </c>
    </row>
    <row r="196" spans="1:5">
      <c r="A196" s="7" t="s">
        <v>598</v>
      </c>
      <c r="B196" s="7">
        <v>1</v>
      </c>
      <c r="C196" s="7" t="s">
        <v>102</v>
      </c>
      <c r="D196" s="7" t="s">
        <v>104</v>
      </c>
      <c r="E196" s="2">
        <v>41</v>
      </c>
    </row>
    <row r="197" spans="1:5">
      <c r="A197" s="7" t="s">
        <v>598</v>
      </c>
      <c r="B197" s="7">
        <v>1</v>
      </c>
      <c r="C197" s="7" t="s">
        <v>102</v>
      </c>
      <c r="D197" s="7" t="s">
        <v>104</v>
      </c>
      <c r="E197" s="2">
        <v>42</v>
      </c>
    </row>
    <row r="198" spans="1:5">
      <c r="A198" s="7" t="s">
        <v>598</v>
      </c>
      <c r="B198" s="7">
        <v>1</v>
      </c>
      <c r="C198" s="7" t="s">
        <v>102</v>
      </c>
      <c r="D198" s="7" t="s">
        <v>104</v>
      </c>
      <c r="E198" s="2">
        <v>43</v>
      </c>
    </row>
    <row r="199" spans="1:5">
      <c r="A199" s="7" t="s">
        <v>598</v>
      </c>
      <c r="B199" s="7">
        <v>1</v>
      </c>
      <c r="C199" s="7" t="s">
        <v>102</v>
      </c>
      <c r="D199" s="7" t="s">
        <v>104</v>
      </c>
      <c r="E199" s="2">
        <v>44</v>
      </c>
    </row>
    <row r="200" spans="1:5">
      <c r="A200" s="7" t="s">
        <v>598</v>
      </c>
      <c r="B200" s="7">
        <v>1</v>
      </c>
      <c r="C200" s="7" t="s">
        <v>102</v>
      </c>
      <c r="D200" s="7" t="s">
        <v>104</v>
      </c>
      <c r="E200" s="2">
        <v>45</v>
      </c>
    </row>
    <row r="201" spans="1:5">
      <c r="A201" s="7" t="s">
        <v>598</v>
      </c>
      <c r="B201" s="7">
        <v>1</v>
      </c>
      <c r="C201" s="7" t="s">
        <v>102</v>
      </c>
      <c r="D201" s="7" t="s">
        <v>104</v>
      </c>
      <c r="E201" s="2">
        <v>46</v>
      </c>
    </row>
    <row r="202" spans="1:5">
      <c r="A202" s="7" t="s">
        <v>598</v>
      </c>
      <c r="B202" s="7">
        <v>1</v>
      </c>
      <c r="C202" s="7" t="s">
        <v>102</v>
      </c>
      <c r="D202" s="7" t="s">
        <v>104</v>
      </c>
      <c r="E202" s="2">
        <v>47</v>
      </c>
    </row>
    <row r="203" spans="1:5">
      <c r="A203" s="7" t="s">
        <v>598</v>
      </c>
      <c r="B203" s="7">
        <v>1</v>
      </c>
      <c r="C203" s="7" t="s">
        <v>102</v>
      </c>
      <c r="D203" s="7" t="s">
        <v>104</v>
      </c>
      <c r="E203" s="2">
        <v>48</v>
      </c>
    </row>
    <row r="204" spans="1:5">
      <c r="A204" s="7" t="s">
        <v>598</v>
      </c>
      <c r="B204" s="7">
        <v>1</v>
      </c>
      <c r="C204" s="7" t="s">
        <v>102</v>
      </c>
      <c r="D204" s="7" t="s">
        <v>104</v>
      </c>
      <c r="E204" s="2">
        <v>49</v>
      </c>
    </row>
    <row r="205" spans="1:5">
      <c r="A205" s="7" t="s">
        <v>598</v>
      </c>
      <c r="B205" s="7">
        <v>1</v>
      </c>
      <c r="C205" s="7" t="s">
        <v>102</v>
      </c>
      <c r="D205" s="7" t="s">
        <v>104</v>
      </c>
      <c r="E205" s="2">
        <v>50</v>
      </c>
    </row>
    <row r="206" spans="1:5" ht="18">
      <c r="A206" s="7" t="str">
        <f>D206&amp;10000000+E206</f>
        <v>vaultKey10000001</v>
      </c>
      <c r="B206" s="7">
        <v>1</v>
      </c>
      <c r="C206" s="7" t="s">
        <v>102</v>
      </c>
      <c r="D206" s="215" t="s">
        <v>1237</v>
      </c>
      <c r="E206" s="7">
        <v>1</v>
      </c>
    </row>
    <row r="207" spans="1:5">
      <c r="A207" s="7"/>
      <c r="B207" s="7"/>
      <c r="C207" s="7"/>
      <c r="E207" s="7"/>
    </row>
    <row r="208" spans="1:5">
      <c r="A208" s="7"/>
      <c r="B208" s="7"/>
      <c r="C208" s="7"/>
      <c r="E208" s="7"/>
    </row>
    <row r="209" spans="1:5">
      <c r="A209" s="7"/>
      <c r="B209" s="7"/>
      <c r="C209" s="7"/>
      <c r="E209" s="7"/>
    </row>
    <row r="210" spans="1:5">
      <c r="A210" s="7"/>
      <c r="B210" s="7"/>
      <c r="C210" s="7"/>
      <c r="E210" s="7"/>
    </row>
    <row r="211" spans="1:5">
      <c r="A211" s="7"/>
      <c r="B211" s="7"/>
      <c r="C211" s="7"/>
      <c r="E211" s="7"/>
    </row>
  </sheetData>
  <dataValidations count="1">
    <dataValidation type="list" allowBlank="1" showInputMessage="1" showErrorMessage="1" sqref="C6:C154 C2:C4 C212:C1048576">
      <formula1>LootItemTypes</formula1>
    </dataValidation>
  </dataValidation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79998168889431442"/>
  </sheetPr>
  <dimension ref="A1:R202"/>
  <sheetViews>
    <sheetView tabSelected="1" workbookViewId="0">
      <selection activeCell="H26" sqref="H26"/>
    </sheetView>
  </sheetViews>
  <sheetFormatPr baseColWidth="10" defaultRowHeight="15" x14ac:dyDescent="0"/>
  <cols>
    <col min="1" max="1" width="31.5703125" bestFit="1" customWidth="1"/>
    <col min="2" max="2" width="9.5703125" customWidth="1"/>
    <col min="3" max="3" width="9.7109375" customWidth="1"/>
    <col min="4" max="4" width="15.140625" bestFit="1" customWidth="1"/>
    <col min="5" max="5" width="10.140625" bestFit="1" customWidth="1"/>
    <col min="6" max="6" width="10.140625" customWidth="1"/>
    <col min="7" max="7" width="13.5703125" bestFit="1" customWidth="1"/>
    <col min="8" max="8" width="12.42578125" bestFit="1" customWidth="1"/>
    <col min="9" max="9" width="10.42578125" customWidth="1"/>
    <col min="10" max="10" width="14.28515625" bestFit="1" customWidth="1"/>
    <col min="11" max="11" width="19" bestFit="1" customWidth="1"/>
    <col min="12" max="12" width="15.42578125" bestFit="1" customWidth="1"/>
    <col min="13" max="13" width="15.42578125" customWidth="1"/>
    <col min="14" max="15" width="15.85546875" customWidth="1"/>
    <col min="16" max="16" width="4.28515625" style="32" customWidth="1"/>
    <col min="17" max="17" width="19" bestFit="1" customWidth="1"/>
  </cols>
  <sheetData>
    <row r="1" spans="1:18" ht="16">
      <c r="A1" s="154" t="s">
        <v>404</v>
      </c>
      <c r="B1" s="154" t="s">
        <v>228</v>
      </c>
      <c r="C1" s="154" t="s">
        <v>685</v>
      </c>
      <c r="D1" s="154" t="s">
        <v>686</v>
      </c>
      <c r="E1" s="154" t="s">
        <v>687</v>
      </c>
      <c r="F1" s="154" t="s">
        <v>1313</v>
      </c>
      <c r="G1" s="154" t="s">
        <v>688</v>
      </c>
      <c r="H1" s="154" t="s">
        <v>689</v>
      </c>
      <c r="I1" s="154" t="s">
        <v>690</v>
      </c>
      <c r="J1" s="154" t="s">
        <v>490</v>
      </c>
      <c r="K1" s="154" t="s">
        <v>691</v>
      </c>
      <c r="L1" s="154" t="s">
        <v>437</v>
      </c>
      <c r="M1" s="154" t="s">
        <v>1314</v>
      </c>
      <c r="N1" s="155" t="s">
        <v>692</v>
      </c>
      <c r="O1" s="154" t="s">
        <v>438</v>
      </c>
      <c r="P1" s="155" t="s">
        <v>467</v>
      </c>
      <c r="Q1" s="154" t="s">
        <v>693</v>
      </c>
      <c r="R1" s="155" t="s">
        <v>1315</v>
      </c>
    </row>
    <row r="2" spans="1:18" ht="16">
      <c r="A2" s="51" t="s">
        <v>1316</v>
      </c>
      <c r="B2" s="51" t="s">
        <v>243</v>
      </c>
      <c r="C2" t="s">
        <v>708</v>
      </c>
      <c r="D2" s="51" t="s">
        <v>699</v>
      </c>
      <c r="E2" s="51" t="s">
        <v>695</v>
      </c>
      <c r="F2" s="51">
        <v>2</v>
      </c>
      <c r="G2" s="51" t="s">
        <v>696</v>
      </c>
      <c r="H2" s="51">
        <v>1</v>
      </c>
      <c r="I2" s="51">
        <v>1</v>
      </c>
      <c r="J2" s="51" t="s">
        <v>428</v>
      </c>
      <c r="K2" t="s">
        <v>697</v>
      </c>
      <c r="L2">
        <v>1</v>
      </c>
      <c r="M2">
        <v>2</v>
      </c>
      <c r="N2" t="s">
        <v>1027</v>
      </c>
      <c r="O2">
        <v>1</v>
      </c>
      <c r="Q2" t="s">
        <v>697</v>
      </c>
      <c r="R2" t="s">
        <v>498</v>
      </c>
    </row>
    <row r="3" spans="1:18" ht="16">
      <c r="A3" s="51" t="s">
        <v>1317</v>
      </c>
      <c r="B3" s="51" t="s">
        <v>243</v>
      </c>
      <c r="C3" t="s">
        <v>708</v>
      </c>
      <c r="D3" s="51" t="s">
        <v>699</v>
      </c>
      <c r="E3" s="51" t="s">
        <v>695</v>
      </c>
      <c r="F3" s="51">
        <v>2</v>
      </c>
      <c r="G3" s="51" t="s">
        <v>696</v>
      </c>
      <c r="H3" s="51">
        <v>2</v>
      </c>
      <c r="I3" s="51">
        <v>2</v>
      </c>
      <c r="J3" s="51" t="s">
        <v>428</v>
      </c>
      <c r="K3" t="s">
        <v>698</v>
      </c>
      <c r="L3">
        <v>1</v>
      </c>
      <c r="M3">
        <v>2</v>
      </c>
      <c r="N3" t="s">
        <v>1027</v>
      </c>
      <c r="O3">
        <v>1</v>
      </c>
      <c r="Q3" t="s">
        <v>698</v>
      </c>
      <c r="R3" t="s">
        <v>1318</v>
      </c>
    </row>
    <row r="4" spans="1:18" ht="16">
      <c r="A4" s="51" t="s">
        <v>1319</v>
      </c>
      <c r="B4" s="51" t="s">
        <v>244</v>
      </c>
      <c r="C4" t="s">
        <v>694</v>
      </c>
      <c r="D4" s="51" t="s">
        <v>699</v>
      </c>
      <c r="E4" s="51" t="s">
        <v>695</v>
      </c>
      <c r="F4" s="51">
        <v>2</v>
      </c>
      <c r="G4" s="51" t="s">
        <v>700</v>
      </c>
      <c r="H4" s="51">
        <v>1</v>
      </c>
      <c r="I4" s="51">
        <v>1</v>
      </c>
      <c r="J4" s="51" t="s">
        <v>428</v>
      </c>
      <c r="K4" t="s">
        <v>422</v>
      </c>
      <c r="L4">
        <v>1</v>
      </c>
      <c r="M4">
        <v>2</v>
      </c>
      <c r="N4" t="s">
        <v>1028</v>
      </c>
      <c r="O4">
        <v>1</v>
      </c>
      <c r="Q4" t="s">
        <v>422</v>
      </c>
      <c r="R4" t="s">
        <v>498</v>
      </c>
    </row>
    <row r="5" spans="1:18" ht="16">
      <c r="A5" s="51" t="s">
        <v>1320</v>
      </c>
      <c r="B5" s="51" t="s">
        <v>244</v>
      </c>
      <c r="C5" t="s">
        <v>694</v>
      </c>
      <c r="D5" s="51" t="s">
        <v>699</v>
      </c>
      <c r="E5" s="51" t="s">
        <v>695</v>
      </c>
      <c r="F5" s="51">
        <v>2</v>
      </c>
      <c r="G5" s="51" t="s">
        <v>700</v>
      </c>
      <c r="H5" s="51">
        <v>2</v>
      </c>
      <c r="I5" s="51">
        <v>2</v>
      </c>
      <c r="J5" s="51" t="s">
        <v>428</v>
      </c>
      <c r="K5" t="s">
        <v>701</v>
      </c>
      <c r="L5">
        <v>1</v>
      </c>
      <c r="M5">
        <v>2</v>
      </c>
      <c r="N5" t="s">
        <v>1028</v>
      </c>
      <c r="O5">
        <v>1</v>
      </c>
      <c r="Q5" t="s">
        <v>701</v>
      </c>
      <c r="R5" t="s">
        <v>1318</v>
      </c>
    </row>
    <row r="6" spans="1:18" ht="16">
      <c r="A6" s="51" t="s">
        <v>1321</v>
      </c>
      <c r="B6" s="51" t="s">
        <v>245</v>
      </c>
      <c r="C6" t="s">
        <v>694</v>
      </c>
      <c r="D6" s="51" t="s">
        <v>699</v>
      </c>
      <c r="E6" s="51" t="s">
        <v>695</v>
      </c>
      <c r="F6" s="51">
        <v>2</v>
      </c>
      <c r="G6" s="51" t="s">
        <v>702</v>
      </c>
      <c r="H6" s="51">
        <v>1</v>
      </c>
      <c r="I6" s="51">
        <v>1</v>
      </c>
      <c r="J6" s="51" t="s">
        <v>428</v>
      </c>
      <c r="K6" t="s">
        <v>703</v>
      </c>
      <c r="L6">
        <v>1</v>
      </c>
      <c r="M6">
        <v>2</v>
      </c>
      <c r="N6" t="s">
        <v>1027</v>
      </c>
      <c r="O6">
        <v>1</v>
      </c>
      <c r="Q6" t="s">
        <v>703</v>
      </c>
      <c r="R6" t="s">
        <v>498</v>
      </c>
    </row>
    <row r="7" spans="1:18" ht="16">
      <c r="A7" s="51" t="s">
        <v>1322</v>
      </c>
      <c r="B7" s="51" t="s">
        <v>245</v>
      </c>
      <c r="C7" t="s">
        <v>694</v>
      </c>
      <c r="D7" s="51" t="s">
        <v>699</v>
      </c>
      <c r="E7" s="51" t="s">
        <v>695</v>
      </c>
      <c r="F7" s="51">
        <v>2</v>
      </c>
      <c r="G7" s="51" t="s">
        <v>702</v>
      </c>
      <c r="H7" s="51">
        <v>2</v>
      </c>
      <c r="I7" s="51">
        <v>2</v>
      </c>
      <c r="J7" s="51" t="s">
        <v>428</v>
      </c>
      <c r="K7" t="s">
        <v>704</v>
      </c>
      <c r="L7">
        <v>1</v>
      </c>
      <c r="M7">
        <v>2</v>
      </c>
      <c r="N7" t="s">
        <v>1027</v>
      </c>
      <c r="O7">
        <v>1</v>
      </c>
      <c r="Q7" t="s">
        <v>704</v>
      </c>
      <c r="R7" t="s">
        <v>1318</v>
      </c>
    </row>
    <row r="8" spans="1:18" ht="16">
      <c r="A8" s="51" t="s">
        <v>1323</v>
      </c>
      <c r="B8" s="51" t="s">
        <v>246</v>
      </c>
      <c r="C8" t="s">
        <v>694</v>
      </c>
      <c r="D8" s="51" t="s">
        <v>705</v>
      </c>
      <c r="E8" s="51" t="s">
        <v>695</v>
      </c>
      <c r="F8" s="51">
        <v>2</v>
      </c>
      <c r="G8" s="51" t="s">
        <v>706</v>
      </c>
      <c r="H8" s="51">
        <v>1</v>
      </c>
      <c r="I8" s="51">
        <v>1</v>
      </c>
      <c r="J8" s="51" t="s">
        <v>428</v>
      </c>
      <c r="K8" t="s">
        <v>432</v>
      </c>
      <c r="L8">
        <v>1</v>
      </c>
      <c r="M8">
        <v>2</v>
      </c>
      <c r="N8" t="s">
        <v>1028</v>
      </c>
      <c r="O8">
        <v>1</v>
      </c>
      <c r="Q8" t="s">
        <v>432</v>
      </c>
      <c r="R8" t="s">
        <v>498</v>
      </c>
    </row>
    <row r="9" spans="1:18" ht="16">
      <c r="A9" s="51" t="s">
        <v>1324</v>
      </c>
      <c r="B9" s="51" t="s">
        <v>246</v>
      </c>
      <c r="C9" t="s">
        <v>694</v>
      </c>
      <c r="D9" s="51" t="s">
        <v>705</v>
      </c>
      <c r="E9" s="51" t="s">
        <v>695</v>
      </c>
      <c r="F9" s="51">
        <v>2</v>
      </c>
      <c r="G9" s="51" t="s">
        <v>706</v>
      </c>
      <c r="H9" s="51">
        <v>2</v>
      </c>
      <c r="I9" s="51">
        <v>2</v>
      </c>
      <c r="J9" s="51" t="s">
        <v>428</v>
      </c>
      <c r="K9" t="s">
        <v>707</v>
      </c>
      <c r="L9">
        <v>1</v>
      </c>
      <c r="M9">
        <v>2</v>
      </c>
      <c r="N9" t="s">
        <v>1028</v>
      </c>
      <c r="O9">
        <v>1</v>
      </c>
      <c r="Q9" t="s">
        <v>707</v>
      </c>
      <c r="R9" t="s">
        <v>1318</v>
      </c>
    </row>
    <row r="10" spans="1:18" ht="16">
      <c r="A10" s="51" t="s">
        <v>1325</v>
      </c>
      <c r="B10" s="51" t="s">
        <v>247</v>
      </c>
      <c r="C10" t="s">
        <v>708</v>
      </c>
      <c r="D10" s="51" t="s">
        <v>699</v>
      </c>
      <c r="E10" s="51" t="s">
        <v>695</v>
      </c>
      <c r="F10" s="51">
        <v>2</v>
      </c>
      <c r="G10" s="51" t="s">
        <v>709</v>
      </c>
      <c r="H10" s="51">
        <v>1</v>
      </c>
      <c r="I10" s="51">
        <v>1</v>
      </c>
      <c r="J10" s="51" t="s">
        <v>428</v>
      </c>
      <c r="K10" t="s">
        <v>154</v>
      </c>
      <c r="L10">
        <v>1</v>
      </c>
      <c r="M10">
        <v>2</v>
      </c>
      <c r="N10" t="s">
        <v>1028</v>
      </c>
      <c r="O10">
        <v>1</v>
      </c>
      <c r="Q10" t="s">
        <v>154</v>
      </c>
      <c r="R10" t="s">
        <v>498</v>
      </c>
    </row>
    <row r="11" spans="1:18" ht="16">
      <c r="A11" s="51" t="s">
        <v>1326</v>
      </c>
      <c r="B11" s="51" t="s">
        <v>247</v>
      </c>
      <c r="C11" t="s">
        <v>708</v>
      </c>
      <c r="D11" s="51" t="s">
        <v>699</v>
      </c>
      <c r="E11" s="51" t="s">
        <v>695</v>
      </c>
      <c r="F11" s="51">
        <v>2</v>
      </c>
      <c r="G11" s="51" t="s">
        <v>709</v>
      </c>
      <c r="H11" s="51">
        <v>2</v>
      </c>
      <c r="I11" s="51">
        <v>2</v>
      </c>
      <c r="J11" s="51" t="s">
        <v>428</v>
      </c>
      <c r="K11" t="s">
        <v>155</v>
      </c>
      <c r="L11">
        <v>1</v>
      </c>
      <c r="M11">
        <v>2</v>
      </c>
      <c r="N11" t="s">
        <v>1028</v>
      </c>
      <c r="O11">
        <v>1</v>
      </c>
      <c r="Q11" t="s">
        <v>155</v>
      </c>
      <c r="R11" t="s">
        <v>1318</v>
      </c>
    </row>
    <row r="12" spans="1:18" ht="16">
      <c r="A12" s="51" t="s">
        <v>1327</v>
      </c>
      <c r="B12" s="51" t="s">
        <v>243</v>
      </c>
      <c r="C12" t="s">
        <v>708</v>
      </c>
      <c r="D12" s="51" t="s">
        <v>1328</v>
      </c>
      <c r="E12" s="51" t="s">
        <v>710</v>
      </c>
      <c r="F12" s="51">
        <v>5</v>
      </c>
      <c r="G12" s="51" t="s">
        <v>711</v>
      </c>
      <c r="H12" s="51">
        <v>1</v>
      </c>
      <c r="I12" s="51">
        <v>1</v>
      </c>
      <c r="J12" s="51" t="s">
        <v>427</v>
      </c>
      <c r="K12" t="s">
        <v>491</v>
      </c>
      <c r="L12">
        <v>1</v>
      </c>
      <c r="M12">
        <v>3</v>
      </c>
      <c r="N12" t="s">
        <v>1028</v>
      </c>
      <c r="O12">
        <v>1</v>
      </c>
      <c r="Q12" t="s">
        <v>491</v>
      </c>
      <c r="R12" t="s">
        <v>498</v>
      </c>
    </row>
    <row r="13" spans="1:18" ht="16">
      <c r="A13" s="51" t="s">
        <v>1329</v>
      </c>
      <c r="B13" s="51" t="s">
        <v>243</v>
      </c>
      <c r="C13" t="s">
        <v>708</v>
      </c>
      <c r="D13" s="51" t="s">
        <v>1328</v>
      </c>
      <c r="E13" s="51" t="s">
        <v>710</v>
      </c>
      <c r="F13" s="51">
        <v>5</v>
      </c>
      <c r="G13" s="51" t="s">
        <v>711</v>
      </c>
      <c r="H13" s="51">
        <v>2</v>
      </c>
      <c r="I13" s="51">
        <v>2</v>
      </c>
      <c r="J13" s="51" t="s">
        <v>427</v>
      </c>
      <c r="K13" t="s">
        <v>712</v>
      </c>
      <c r="L13">
        <v>1</v>
      </c>
      <c r="M13">
        <v>3</v>
      </c>
      <c r="N13" t="s">
        <v>1028</v>
      </c>
      <c r="O13">
        <v>1</v>
      </c>
      <c r="Q13" t="s">
        <v>712</v>
      </c>
      <c r="R13" t="s">
        <v>498</v>
      </c>
    </row>
    <row r="14" spans="1:18" ht="16">
      <c r="A14" s="51" t="s">
        <v>1330</v>
      </c>
      <c r="B14" s="51" t="s">
        <v>243</v>
      </c>
      <c r="C14" t="s">
        <v>708</v>
      </c>
      <c r="D14" s="51" t="s">
        <v>1328</v>
      </c>
      <c r="E14" s="51" t="s">
        <v>710</v>
      </c>
      <c r="F14" s="51">
        <v>5</v>
      </c>
      <c r="G14" s="51" t="s">
        <v>711</v>
      </c>
      <c r="H14" s="51">
        <v>3</v>
      </c>
      <c r="I14" s="51">
        <v>3</v>
      </c>
      <c r="J14" s="51" t="s">
        <v>427</v>
      </c>
      <c r="K14" t="s">
        <v>713</v>
      </c>
      <c r="L14">
        <v>1</v>
      </c>
      <c r="M14">
        <v>3</v>
      </c>
      <c r="N14" t="s">
        <v>1028</v>
      </c>
      <c r="O14">
        <v>1</v>
      </c>
      <c r="Q14" t="s">
        <v>713</v>
      </c>
      <c r="R14" t="s">
        <v>1318</v>
      </c>
    </row>
    <row r="15" spans="1:18" ht="16">
      <c r="A15" s="51" t="s">
        <v>1331</v>
      </c>
      <c r="B15" s="51" t="s">
        <v>244</v>
      </c>
      <c r="C15" t="s">
        <v>694</v>
      </c>
      <c r="D15" s="51" t="s">
        <v>699</v>
      </c>
      <c r="E15" s="51" t="s">
        <v>710</v>
      </c>
      <c r="F15" s="51">
        <v>5</v>
      </c>
      <c r="G15" s="51" t="s">
        <v>714</v>
      </c>
      <c r="H15" s="51">
        <v>1</v>
      </c>
      <c r="I15" s="51">
        <v>1</v>
      </c>
      <c r="J15" s="51" t="s">
        <v>427</v>
      </c>
      <c r="K15" t="s">
        <v>202</v>
      </c>
      <c r="L15">
        <v>1</v>
      </c>
      <c r="M15">
        <v>3</v>
      </c>
      <c r="N15" t="s">
        <v>1028</v>
      </c>
      <c r="O15">
        <v>1</v>
      </c>
      <c r="Q15" t="s">
        <v>202</v>
      </c>
      <c r="R15" t="s">
        <v>498</v>
      </c>
    </row>
    <row r="16" spans="1:18" ht="16">
      <c r="A16" s="51" t="s">
        <v>1332</v>
      </c>
      <c r="B16" s="51" t="s">
        <v>244</v>
      </c>
      <c r="C16" t="s">
        <v>694</v>
      </c>
      <c r="D16" s="51" t="s">
        <v>699</v>
      </c>
      <c r="E16" s="51" t="s">
        <v>710</v>
      </c>
      <c r="F16" s="51">
        <v>5</v>
      </c>
      <c r="G16" s="51" t="s">
        <v>714</v>
      </c>
      <c r="H16" s="51">
        <v>2</v>
      </c>
      <c r="I16" s="51">
        <v>2</v>
      </c>
      <c r="J16" s="51" t="s">
        <v>427</v>
      </c>
      <c r="K16" t="s">
        <v>715</v>
      </c>
      <c r="L16">
        <v>1</v>
      </c>
      <c r="M16">
        <v>3</v>
      </c>
      <c r="N16" t="s">
        <v>1028</v>
      </c>
      <c r="O16">
        <v>1</v>
      </c>
      <c r="Q16" t="s">
        <v>715</v>
      </c>
      <c r="R16" t="s">
        <v>498</v>
      </c>
    </row>
    <row r="17" spans="1:18" ht="16">
      <c r="A17" s="51" t="s">
        <v>1333</v>
      </c>
      <c r="B17" s="51" t="s">
        <v>244</v>
      </c>
      <c r="C17" t="s">
        <v>694</v>
      </c>
      <c r="D17" s="51" t="s">
        <v>699</v>
      </c>
      <c r="E17" s="51" t="s">
        <v>710</v>
      </c>
      <c r="F17" s="51">
        <v>5</v>
      </c>
      <c r="G17" s="51" t="s">
        <v>714</v>
      </c>
      <c r="H17" s="51">
        <v>3</v>
      </c>
      <c r="I17" s="51">
        <v>3</v>
      </c>
      <c r="J17" s="51" t="s">
        <v>427</v>
      </c>
      <c r="K17" t="s">
        <v>716</v>
      </c>
      <c r="L17">
        <v>1</v>
      </c>
      <c r="M17">
        <v>3</v>
      </c>
      <c r="N17" t="s">
        <v>1028</v>
      </c>
      <c r="O17">
        <v>1</v>
      </c>
      <c r="Q17" t="s">
        <v>716</v>
      </c>
      <c r="R17" t="s">
        <v>1318</v>
      </c>
    </row>
    <row r="18" spans="1:18" ht="16">
      <c r="A18" s="51" t="s">
        <v>1334</v>
      </c>
      <c r="B18" s="51" t="s">
        <v>245</v>
      </c>
      <c r="C18" t="s">
        <v>694</v>
      </c>
      <c r="D18" s="51" t="s">
        <v>699</v>
      </c>
      <c r="E18" s="51" t="s">
        <v>710</v>
      </c>
      <c r="F18" s="51">
        <v>5</v>
      </c>
      <c r="G18" s="51" t="s">
        <v>717</v>
      </c>
      <c r="H18" s="51">
        <v>1</v>
      </c>
      <c r="I18" s="51">
        <v>1</v>
      </c>
      <c r="J18" s="51" t="s">
        <v>427</v>
      </c>
      <c r="K18" t="s">
        <v>718</v>
      </c>
      <c r="L18">
        <v>1</v>
      </c>
      <c r="M18">
        <v>3</v>
      </c>
      <c r="N18" t="s">
        <v>1027</v>
      </c>
      <c r="O18">
        <v>1</v>
      </c>
      <c r="Q18" t="s">
        <v>718</v>
      </c>
      <c r="R18" t="s">
        <v>498</v>
      </c>
    </row>
    <row r="19" spans="1:18" ht="16">
      <c r="A19" s="51" t="s">
        <v>1335</v>
      </c>
      <c r="B19" s="51" t="s">
        <v>245</v>
      </c>
      <c r="C19" t="s">
        <v>694</v>
      </c>
      <c r="D19" s="51" t="s">
        <v>699</v>
      </c>
      <c r="E19" s="51" t="s">
        <v>710</v>
      </c>
      <c r="F19" s="51">
        <v>5</v>
      </c>
      <c r="G19" s="51" t="s">
        <v>717</v>
      </c>
      <c r="H19" s="51">
        <v>2</v>
      </c>
      <c r="I19" s="51">
        <v>2</v>
      </c>
      <c r="J19" s="51" t="s">
        <v>427</v>
      </c>
      <c r="K19" t="s">
        <v>719</v>
      </c>
      <c r="L19">
        <v>1</v>
      </c>
      <c r="M19">
        <v>3</v>
      </c>
      <c r="N19" t="s">
        <v>1027</v>
      </c>
      <c r="O19">
        <v>1</v>
      </c>
      <c r="Q19" t="s">
        <v>719</v>
      </c>
      <c r="R19" t="s">
        <v>498</v>
      </c>
    </row>
    <row r="20" spans="1:18" ht="16">
      <c r="A20" s="51" t="s">
        <v>1336</v>
      </c>
      <c r="B20" s="51" t="s">
        <v>245</v>
      </c>
      <c r="C20" t="s">
        <v>694</v>
      </c>
      <c r="D20" s="51" t="s">
        <v>699</v>
      </c>
      <c r="E20" s="51" t="s">
        <v>710</v>
      </c>
      <c r="F20" s="51">
        <v>5</v>
      </c>
      <c r="G20" s="51" t="s">
        <v>717</v>
      </c>
      <c r="H20" s="51">
        <v>3</v>
      </c>
      <c r="I20" s="51">
        <v>3</v>
      </c>
      <c r="J20" s="51" t="s">
        <v>427</v>
      </c>
      <c r="K20" t="s">
        <v>720</v>
      </c>
      <c r="L20">
        <v>1</v>
      </c>
      <c r="M20">
        <v>3</v>
      </c>
      <c r="N20" t="s">
        <v>1027</v>
      </c>
      <c r="O20">
        <v>1</v>
      </c>
      <c r="Q20" t="s">
        <v>720</v>
      </c>
      <c r="R20" t="s">
        <v>1318</v>
      </c>
    </row>
    <row r="21" spans="1:18" ht="16">
      <c r="A21" s="51" t="s">
        <v>1337</v>
      </c>
      <c r="B21" s="51" t="s">
        <v>246</v>
      </c>
      <c r="C21" t="s">
        <v>694</v>
      </c>
      <c r="D21" s="51" t="s">
        <v>705</v>
      </c>
      <c r="E21" s="51" t="s">
        <v>710</v>
      </c>
      <c r="F21" s="51">
        <v>5</v>
      </c>
      <c r="G21" s="51" t="s">
        <v>721</v>
      </c>
      <c r="H21" s="51">
        <v>1</v>
      </c>
      <c r="I21" s="51">
        <v>1</v>
      </c>
      <c r="J21" s="51" t="s">
        <v>427</v>
      </c>
      <c r="K21" t="s">
        <v>722</v>
      </c>
      <c r="L21">
        <v>1</v>
      </c>
      <c r="M21">
        <v>3</v>
      </c>
      <c r="N21" t="s">
        <v>1027</v>
      </c>
      <c r="O21">
        <v>1</v>
      </c>
      <c r="Q21" t="s">
        <v>722</v>
      </c>
      <c r="R21" t="s">
        <v>498</v>
      </c>
    </row>
    <row r="22" spans="1:18" ht="16">
      <c r="A22" s="51" t="s">
        <v>1338</v>
      </c>
      <c r="B22" s="51" t="s">
        <v>246</v>
      </c>
      <c r="C22" t="s">
        <v>694</v>
      </c>
      <c r="D22" s="51" t="s">
        <v>705</v>
      </c>
      <c r="E22" s="51" t="s">
        <v>710</v>
      </c>
      <c r="F22" s="51">
        <v>5</v>
      </c>
      <c r="G22" s="51" t="s">
        <v>721</v>
      </c>
      <c r="H22" s="51">
        <v>2</v>
      </c>
      <c r="I22" s="51">
        <v>2</v>
      </c>
      <c r="J22" s="51" t="s">
        <v>427</v>
      </c>
      <c r="K22" t="s">
        <v>723</v>
      </c>
      <c r="L22">
        <v>1</v>
      </c>
      <c r="M22">
        <v>3</v>
      </c>
      <c r="N22" t="s">
        <v>1027</v>
      </c>
      <c r="O22">
        <v>1</v>
      </c>
      <c r="Q22" t="s">
        <v>723</v>
      </c>
      <c r="R22" t="s">
        <v>498</v>
      </c>
    </row>
    <row r="23" spans="1:18" ht="16">
      <c r="A23" s="51" t="s">
        <v>1339</v>
      </c>
      <c r="B23" s="51" t="s">
        <v>246</v>
      </c>
      <c r="C23" t="s">
        <v>694</v>
      </c>
      <c r="D23" s="51" t="s">
        <v>705</v>
      </c>
      <c r="E23" s="51" t="s">
        <v>710</v>
      </c>
      <c r="F23" s="51">
        <v>5</v>
      </c>
      <c r="G23" s="51" t="s">
        <v>721</v>
      </c>
      <c r="H23" s="51">
        <v>3</v>
      </c>
      <c r="I23" s="51">
        <v>3</v>
      </c>
      <c r="J23" s="51" t="s">
        <v>427</v>
      </c>
      <c r="K23" t="s">
        <v>724</v>
      </c>
      <c r="L23">
        <v>1</v>
      </c>
      <c r="M23">
        <v>3</v>
      </c>
      <c r="N23" t="s">
        <v>1027</v>
      </c>
      <c r="O23">
        <v>1</v>
      </c>
      <c r="Q23" t="s">
        <v>724</v>
      </c>
      <c r="R23" t="s">
        <v>1318</v>
      </c>
    </row>
    <row r="24" spans="1:18" ht="16">
      <c r="A24" s="51" t="s">
        <v>1340</v>
      </c>
      <c r="B24" s="51" t="s">
        <v>247</v>
      </c>
      <c r="C24" t="s">
        <v>708</v>
      </c>
      <c r="D24" s="51" t="s">
        <v>699</v>
      </c>
      <c r="E24" s="51" t="s">
        <v>710</v>
      </c>
      <c r="F24" s="51">
        <v>5</v>
      </c>
      <c r="G24" s="51" t="s">
        <v>710</v>
      </c>
      <c r="H24" s="51">
        <v>1</v>
      </c>
      <c r="I24" s="51">
        <v>1</v>
      </c>
      <c r="J24" s="51" t="s">
        <v>427</v>
      </c>
      <c r="K24" t="s">
        <v>435</v>
      </c>
      <c r="L24">
        <v>1</v>
      </c>
      <c r="M24">
        <v>3</v>
      </c>
      <c r="N24" t="s">
        <v>1028</v>
      </c>
      <c r="O24">
        <v>1</v>
      </c>
      <c r="Q24" t="s">
        <v>435</v>
      </c>
      <c r="R24" t="s">
        <v>498</v>
      </c>
    </row>
    <row r="25" spans="1:18" ht="16">
      <c r="A25" s="51" t="s">
        <v>1341</v>
      </c>
      <c r="B25" s="51" t="s">
        <v>247</v>
      </c>
      <c r="C25" t="s">
        <v>708</v>
      </c>
      <c r="D25" s="51" t="s">
        <v>699</v>
      </c>
      <c r="E25" s="51" t="s">
        <v>710</v>
      </c>
      <c r="F25" s="51">
        <v>5</v>
      </c>
      <c r="G25" s="51" t="s">
        <v>710</v>
      </c>
      <c r="H25" s="51">
        <v>2</v>
      </c>
      <c r="I25" s="51">
        <v>2</v>
      </c>
      <c r="J25" s="51" t="s">
        <v>427</v>
      </c>
      <c r="K25" t="s">
        <v>725</v>
      </c>
      <c r="L25">
        <v>1</v>
      </c>
      <c r="M25">
        <v>3</v>
      </c>
      <c r="N25" t="s">
        <v>1028</v>
      </c>
      <c r="O25">
        <v>1</v>
      </c>
      <c r="Q25" t="s">
        <v>725</v>
      </c>
      <c r="R25" t="s">
        <v>498</v>
      </c>
    </row>
    <row r="26" spans="1:18" ht="16">
      <c r="A26" s="51" t="s">
        <v>1342</v>
      </c>
      <c r="B26" s="51" t="s">
        <v>247</v>
      </c>
      <c r="C26" t="s">
        <v>708</v>
      </c>
      <c r="D26" s="51" t="s">
        <v>699</v>
      </c>
      <c r="E26" s="51" t="s">
        <v>710</v>
      </c>
      <c r="F26" s="51">
        <v>5</v>
      </c>
      <c r="G26" s="51" t="s">
        <v>710</v>
      </c>
      <c r="H26" s="51">
        <v>3</v>
      </c>
      <c r="I26" s="51">
        <v>3</v>
      </c>
      <c r="J26" s="51" t="s">
        <v>427</v>
      </c>
      <c r="K26" t="s">
        <v>726</v>
      </c>
      <c r="L26">
        <v>1</v>
      </c>
      <c r="M26">
        <v>3</v>
      </c>
      <c r="N26" t="s">
        <v>1028</v>
      </c>
      <c r="O26">
        <v>1</v>
      </c>
      <c r="Q26" t="s">
        <v>726</v>
      </c>
      <c r="R26" t="s">
        <v>1318</v>
      </c>
    </row>
    <row r="27" spans="1:18" ht="16">
      <c r="A27" s="51" t="s">
        <v>1343</v>
      </c>
      <c r="B27" s="51" t="s">
        <v>243</v>
      </c>
      <c r="C27" t="s">
        <v>694</v>
      </c>
      <c r="D27" s="51" t="s">
        <v>699</v>
      </c>
      <c r="E27" s="51" t="s">
        <v>727</v>
      </c>
      <c r="F27" s="51">
        <v>3</v>
      </c>
      <c r="G27" s="51" t="s">
        <v>728</v>
      </c>
      <c r="H27" s="51">
        <v>1</v>
      </c>
      <c r="I27" s="51">
        <v>1</v>
      </c>
      <c r="J27" s="51" t="s">
        <v>425</v>
      </c>
      <c r="K27" t="s">
        <v>267</v>
      </c>
      <c r="L27">
        <v>1</v>
      </c>
      <c r="M27">
        <v>3</v>
      </c>
      <c r="N27" t="s">
        <v>1028</v>
      </c>
      <c r="O27">
        <v>1</v>
      </c>
      <c r="Q27" t="s">
        <v>267</v>
      </c>
      <c r="R27" t="s">
        <v>498</v>
      </c>
    </row>
    <row r="28" spans="1:18" ht="16">
      <c r="A28" s="51" t="s">
        <v>1344</v>
      </c>
      <c r="B28" s="51" t="s">
        <v>243</v>
      </c>
      <c r="C28" t="s">
        <v>694</v>
      </c>
      <c r="D28" s="51" t="s">
        <v>699</v>
      </c>
      <c r="E28" s="51" t="s">
        <v>727</v>
      </c>
      <c r="F28" s="51">
        <v>3</v>
      </c>
      <c r="G28" s="51" t="s">
        <v>728</v>
      </c>
      <c r="H28" s="51">
        <v>2</v>
      </c>
      <c r="I28" s="51">
        <v>2</v>
      </c>
      <c r="J28" s="51" t="s">
        <v>425</v>
      </c>
      <c r="K28" t="s">
        <v>729</v>
      </c>
      <c r="L28">
        <v>1</v>
      </c>
      <c r="M28">
        <v>3</v>
      </c>
      <c r="N28" t="s">
        <v>1028</v>
      </c>
      <c r="O28">
        <v>1</v>
      </c>
      <c r="Q28" t="s">
        <v>729</v>
      </c>
      <c r="R28" t="s">
        <v>498</v>
      </c>
    </row>
    <row r="29" spans="1:18" ht="16">
      <c r="A29" s="51" t="s">
        <v>1345</v>
      </c>
      <c r="B29" s="51" t="s">
        <v>243</v>
      </c>
      <c r="C29" t="s">
        <v>694</v>
      </c>
      <c r="D29" s="51" t="s">
        <v>699</v>
      </c>
      <c r="E29" s="51" t="s">
        <v>727</v>
      </c>
      <c r="F29" s="51">
        <v>3</v>
      </c>
      <c r="G29" s="51" t="s">
        <v>728</v>
      </c>
      <c r="H29" s="51">
        <v>3</v>
      </c>
      <c r="I29" s="51">
        <v>3</v>
      </c>
      <c r="J29" s="51" t="s">
        <v>425</v>
      </c>
      <c r="K29" t="s">
        <v>730</v>
      </c>
      <c r="L29">
        <v>1</v>
      </c>
      <c r="M29">
        <v>3</v>
      </c>
      <c r="N29" t="s">
        <v>1028</v>
      </c>
      <c r="O29">
        <v>1</v>
      </c>
      <c r="Q29" t="s">
        <v>730</v>
      </c>
      <c r="R29" t="s">
        <v>1318</v>
      </c>
    </row>
    <row r="30" spans="1:18" ht="16">
      <c r="A30" s="51" t="s">
        <v>1346</v>
      </c>
      <c r="B30" s="51" t="s">
        <v>244</v>
      </c>
      <c r="C30" t="s">
        <v>708</v>
      </c>
      <c r="D30" s="51" t="s">
        <v>699</v>
      </c>
      <c r="E30" s="51" t="s">
        <v>727</v>
      </c>
      <c r="F30" s="51">
        <v>3</v>
      </c>
      <c r="G30" s="51" t="s">
        <v>731</v>
      </c>
      <c r="H30" s="51">
        <v>1</v>
      </c>
      <c r="I30" s="51">
        <v>1</v>
      </c>
      <c r="J30" s="51" t="s">
        <v>425</v>
      </c>
      <c r="K30" t="s">
        <v>429</v>
      </c>
      <c r="L30">
        <v>1</v>
      </c>
      <c r="M30">
        <v>3</v>
      </c>
      <c r="N30" t="s">
        <v>1028</v>
      </c>
      <c r="O30">
        <v>1</v>
      </c>
      <c r="Q30" t="s">
        <v>429</v>
      </c>
      <c r="R30" t="s">
        <v>498</v>
      </c>
    </row>
    <row r="31" spans="1:18" ht="16">
      <c r="A31" s="51" t="s">
        <v>1347</v>
      </c>
      <c r="B31" s="51" t="s">
        <v>244</v>
      </c>
      <c r="C31" t="s">
        <v>708</v>
      </c>
      <c r="D31" s="51" t="s">
        <v>699</v>
      </c>
      <c r="E31" s="51" t="s">
        <v>727</v>
      </c>
      <c r="F31" s="51">
        <v>3</v>
      </c>
      <c r="G31" s="51" t="s">
        <v>731</v>
      </c>
      <c r="H31" s="51">
        <v>2</v>
      </c>
      <c r="I31" s="51">
        <v>2</v>
      </c>
      <c r="J31" s="51" t="s">
        <v>425</v>
      </c>
      <c r="K31" t="s">
        <v>732</v>
      </c>
      <c r="L31">
        <v>1</v>
      </c>
      <c r="M31">
        <v>3</v>
      </c>
      <c r="N31" t="s">
        <v>1028</v>
      </c>
      <c r="O31">
        <v>1</v>
      </c>
      <c r="Q31" t="s">
        <v>732</v>
      </c>
      <c r="R31" t="s">
        <v>498</v>
      </c>
    </row>
    <row r="32" spans="1:18" ht="16">
      <c r="A32" s="51" t="s">
        <v>1348</v>
      </c>
      <c r="B32" s="51" t="s">
        <v>244</v>
      </c>
      <c r="C32" t="s">
        <v>708</v>
      </c>
      <c r="D32" s="51" t="s">
        <v>699</v>
      </c>
      <c r="E32" s="51" t="s">
        <v>727</v>
      </c>
      <c r="F32" s="51">
        <v>3</v>
      </c>
      <c r="G32" s="51" t="s">
        <v>731</v>
      </c>
      <c r="H32" s="51">
        <v>3</v>
      </c>
      <c r="I32" s="51">
        <v>3</v>
      </c>
      <c r="J32" s="51" t="s">
        <v>425</v>
      </c>
      <c r="K32" t="s">
        <v>733</v>
      </c>
      <c r="L32">
        <v>1</v>
      </c>
      <c r="M32">
        <v>3</v>
      </c>
      <c r="N32" t="s">
        <v>1028</v>
      </c>
      <c r="O32">
        <v>1</v>
      </c>
      <c r="Q32" t="s">
        <v>733</v>
      </c>
      <c r="R32" t="s">
        <v>1318</v>
      </c>
    </row>
    <row r="33" spans="1:18" ht="16">
      <c r="A33" s="51" t="s">
        <v>1349</v>
      </c>
      <c r="B33" s="51" t="s">
        <v>245</v>
      </c>
      <c r="C33" t="s">
        <v>708</v>
      </c>
      <c r="D33" s="51" t="s">
        <v>699</v>
      </c>
      <c r="E33" s="51" t="s">
        <v>727</v>
      </c>
      <c r="F33" s="51">
        <v>3</v>
      </c>
      <c r="G33" s="51" t="s">
        <v>734</v>
      </c>
      <c r="H33" s="51">
        <v>1</v>
      </c>
      <c r="I33" s="51">
        <v>1</v>
      </c>
      <c r="J33" s="51" t="s">
        <v>425</v>
      </c>
      <c r="K33" t="s">
        <v>431</v>
      </c>
      <c r="L33">
        <v>1</v>
      </c>
      <c r="M33">
        <v>3</v>
      </c>
      <c r="N33" t="s">
        <v>1028</v>
      </c>
      <c r="O33">
        <v>1</v>
      </c>
      <c r="Q33" t="s">
        <v>431</v>
      </c>
      <c r="R33" t="s">
        <v>498</v>
      </c>
    </row>
    <row r="34" spans="1:18" ht="16">
      <c r="A34" s="51" t="s">
        <v>1350</v>
      </c>
      <c r="B34" s="51" t="s">
        <v>245</v>
      </c>
      <c r="C34" t="s">
        <v>708</v>
      </c>
      <c r="D34" s="51" t="s">
        <v>699</v>
      </c>
      <c r="E34" s="51" t="s">
        <v>727</v>
      </c>
      <c r="F34" s="51">
        <v>3</v>
      </c>
      <c r="G34" s="51" t="s">
        <v>734</v>
      </c>
      <c r="H34" s="51">
        <v>2</v>
      </c>
      <c r="I34" s="51">
        <v>2</v>
      </c>
      <c r="J34" s="51" t="s">
        <v>425</v>
      </c>
      <c r="K34" t="s">
        <v>735</v>
      </c>
      <c r="L34">
        <v>1</v>
      </c>
      <c r="M34">
        <v>3</v>
      </c>
      <c r="N34" t="s">
        <v>1028</v>
      </c>
      <c r="O34">
        <v>1</v>
      </c>
      <c r="Q34" t="s">
        <v>735</v>
      </c>
      <c r="R34" t="s">
        <v>498</v>
      </c>
    </row>
    <row r="35" spans="1:18" ht="16">
      <c r="A35" s="51" t="s">
        <v>1351</v>
      </c>
      <c r="B35" s="51" t="s">
        <v>245</v>
      </c>
      <c r="C35" t="s">
        <v>708</v>
      </c>
      <c r="D35" s="51" t="s">
        <v>699</v>
      </c>
      <c r="E35" s="51" t="s">
        <v>727</v>
      </c>
      <c r="F35" s="51">
        <v>3</v>
      </c>
      <c r="G35" s="51" t="s">
        <v>734</v>
      </c>
      <c r="H35" s="51">
        <v>3</v>
      </c>
      <c r="I35" s="51">
        <v>3</v>
      </c>
      <c r="J35" s="51" t="s">
        <v>425</v>
      </c>
      <c r="K35" t="s">
        <v>736</v>
      </c>
      <c r="L35">
        <v>1</v>
      </c>
      <c r="M35">
        <v>3</v>
      </c>
      <c r="N35" t="s">
        <v>1028</v>
      </c>
      <c r="O35">
        <v>1</v>
      </c>
      <c r="Q35" t="s">
        <v>736</v>
      </c>
      <c r="R35" t="s">
        <v>1318</v>
      </c>
    </row>
    <row r="36" spans="1:18" ht="16">
      <c r="A36" s="51" t="s">
        <v>1352</v>
      </c>
      <c r="B36" s="51" t="s">
        <v>246</v>
      </c>
      <c r="C36" t="s">
        <v>694</v>
      </c>
      <c r="D36" s="51" t="s">
        <v>705</v>
      </c>
      <c r="E36" s="51" t="s">
        <v>727</v>
      </c>
      <c r="F36" s="51">
        <v>3</v>
      </c>
      <c r="G36" s="51" t="s">
        <v>737</v>
      </c>
      <c r="H36" s="51">
        <v>1</v>
      </c>
      <c r="I36" s="51">
        <v>1</v>
      </c>
      <c r="J36" s="51" t="s">
        <v>425</v>
      </c>
      <c r="K36" t="s">
        <v>433</v>
      </c>
      <c r="L36">
        <v>1</v>
      </c>
      <c r="M36">
        <v>3</v>
      </c>
      <c r="N36" t="s">
        <v>1028</v>
      </c>
      <c r="O36">
        <v>1</v>
      </c>
      <c r="Q36" t="s">
        <v>433</v>
      </c>
      <c r="R36" t="s">
        <v>498</v>
      </c>
    </row>
    <row r="37" spans="1:18" ht="16">
      <c r="A37" s="51" t="s">
        <v>1353</v>
      </c>
      <c r="B37" s="51" t="s">
        <v>246</v>
      </c>
      <c r="C37" t="s">
        <v>694</v>
      </c>
      <c r="D37" s="51" t="s">
        <v>705</v>
      </c>
      <c r="E37" s="51" t="s">
        <v>727</v>
      </c>
      <c r="F37" s="51">
        <v>3</v>
      </c>
      <c r="G37" s="51" t="s">
        <v>737</v>
      </c>
      <c r="H37" s="51">
        <v>2</v>
      </c>
      <c r="I37" s="51">
        <v>2</v>
      </c>
      <c r="J37" s="51" t="s">
        <v>425</v>
      </c>
      <c r="K37" t="s">
        <v>738</v>
      </c>
      <c r="L37">
        <v>1</v>
      </c>
      <c r="M37">
        <v>3</v>
      </c>
      <c r="N37" t="s">
        <v>1028</v>
      </c>
      <c r="O37">
        <v>1</v>
      </c>
      <c r="Q37" t="s">
        <v>738</v>
      </c>
      <c r="R37" t="s">
        <v>498</v>
      </c>
    </row>
    <row r="38" spans="1:18" ht="16">
      <c r="A38" s="51" t="s">
        <v>1354</v>
      </c>
      <c r="B38" s="51" t="s">
        <v>246</v>
      </c>
      <c r="C38" t="s">
        <v>694</v>
      </c>
      <c r="D38" s="51" t="s">
        <v>705</v>
      </c>
      <c r="E38" s="51" t="s">
        <v>727</v>
      </c>
      <c r="F38" s="51">
        <v>3</v>
      </c>
      <c r="G38" s="51" t="s">
        <v>737</v>
      </c>
      <c r="H38" s="51">
        <v>3</v>
      </c>
      <c r="I38" s="51">
        <v>3</v>
      </c>
      <c r="J38" s="51" t="s">
        <v>425</v>
      </c>
      <c r="K38" t="s">
        <v>739</v>
      </c>
      <c r="L38">
        <v>1</v>
      </c>
      <c r="M38">
        <v>3</v>
      </c>
      <c r="N38" t="s">
        <v>1028</v>
      </c>
      <c r="O38">
        <v>1</v>
      </c>
      <c r="Q38" t="s">
        <v>739</v>
      </c>
      <c r="R38" t="s">
        <v>1318</v>
      </c>
    </row>
    <row r="39" spans="1:18" ht="16">
      <c r="A39" s="51" t="s">
        <v>1355</v>
      </c>
      <c r="B39" s="51" t="s">
        <v>247</v>
      </c>
      <c r="C39" t="s">
        <v>708</v>
      </c>
      <c r="D39" s="51" t="s">
        <v>699</v>
      </c>
      <c r="E39" s="51" t="s">
        <v>727</v>
      </c>
      <c r="F39" s="51">
        <v>3</v>
      </c>
      <c r="G39" s="51" t="s">
        <v>740</v>
      </c>
      <c r="H39" s="51">
        <v>1</v>
      </c>
      <c r="I39" s="51">
        <v>1</v>
      </c>
      <c r="J39" s="51" t="s">
        <v>425</v>
      </c>
      <c r="K39" t="s">
        <v>741</v>
      </c>
      <c r="L39">
        <v>1</v>
      </c>
      <c r="M39">
        <v>3</v>
      </c>
      <c r="N39" t="s">
        <v>1027</v>
      </c>
      <c r="O39">
        <v>1</v>
      </c>
      <c r="Q39" t="s">
        <v>741</v>
      </c>
      <c r="R39" t="s">
        <v>498</v>
      </c>
    </row>
    <row r="40" spans="1:18" ht="16">
      <c r="A40" s="51" t="s">
        <v>1356</v>
      </c>
      <c r="B40" s="51" t="s">
        <v>247</v>
      </c>
      <c r="C40" t="s">
        <v>708</v>
      </c>
      <c r="D40" s="51" t="s">
        <v>699</v>
      </c>
      <c r="E40" s="51" t="s">
        <v>727</v>
      </c>
      <c r="F40" s="51">
        <v>3</v>
      </c>
      <c r="G40" s="51" t="s">
        <v>740</v>
      </c>
      <c r="H40" s="51">
        <v>2</v>
      </c>
      <c r="I40" s="51">
        <v>2</v>
      </c>
      <c r="J40" s="51" t="s">
        <v>425</v>
      </c>
      <c r="K40" t="s">
        <v>742</v>
      </c>
      <c r="L40">
        <v>1</v>
      </c>
      <c r="M40">
        <v>3</v>
      </c>
      <c r="N40" t="s">
        <v>1027</v>
      </c>
      <c r="O40">
        <v>1</v>
      </c>
      <c r="Q40" t="s">
        <v>742</v>
      </c>
      <c r="R40" t="s">
        <v>498</v>
      </c>
    </row>
    <row r="41" spans="1:18" ht="16">
      <c r="A41" s="51" t="s">
        <v>1357</v>
      </c>
      <c r="B41" s="51" t="s">
        <v>247</v>
      </c>
      <c r="C41" t="s">
        <v>708</v>
      </c>
      <c r="D41" s="51" t="s">
        <v>699</v>
      </c>
      <c r="E41" s="51" t="s">
        <v>727</v>
      </c>
      <c r="F41" s="51">
        <v>3</v>
      </c>
      <c r="G41" s="51" t="s">
        <v>740</v>
      </c>
      <c r="H41" s="51">
        <v>3</v>
      </c>
      <c r="I41" s="51">
        <v>3</v>
      </c>
      <c r="J41" s="51" t="s">
        <v>425</v>
      </c>
      <c r="K41" t="s">
        <v>743</v>
      </c>
      <c r="L41">
        <v>1</v>
      </c>
      <c r="M41">
        <v>3</v>
      </c>
      <c r="N41" t="s">
        <v>1027</v>
      </c>
      <c r="O41">
        <v>1</v>
      </c>
      <c r="Q41" t="s">
        <v>743</v>
      </c>
      <c r="R41" t="s">
        <v>1318</v>
      </c>
    </row>
    <row r="42" spans="1:18" ht="16">
      <c r="A42" s="51" t="s">
        <v>1358</v>
      </c>
      <c r="B42" s="51" t="s">
        <v>243</v>
      </c>
      <c r="C42" t="s">
        <v>708</v>
      </c>
      <c r="D42" s="51" t="s">
        <v>699</v>
      </c>
      <c r="E42" s="51" t="s">
        <v>744</v>
      </c>
      <c r="F42" s="51">
        <v>4</v>
      </c>
      <c r="G42" s="51" t="s">
        <v>745</v>
      </c>
      <c r="H42" s="51">
        <v>1</v>
      </c>
      <c r="I42" s="51">
        <v>1</v>
      </c>
      <c r="J42" s="51" t="s">
        <v>424</v>
      </c>
      <c r="K42" t="s">
        <v>210</v>
      </c>
      <c r="L42">
        <v>1</v>
      </c>
      <c r="M42">
        <v>4</v>
      </c>
      <c r="N42" t="s">
        <v>1028</v>
      </c>
      <c r="O42">
        <v>1</v>
      </c>
      <c r="Q42" t="s">
        <v>210</v>
      </c>
      <c r="R42" t="s">
        <v>498</v>
      </c>
    </row>
    <row r="43" spans="1:18" ht="16">
      <c r="A43" s="51" t="s">
        <v>1359</v>
      </c>
      <c r="B43" s="51" t="s">
        <v>243</v>
      </c>
      <c r="C43" t="s">
        <v>708</v>
      </c>
      <c r="D43" s="51" t="s">
        <v>699</v>
      </c>
      <c r="E43" s="51" t="s">
        <v>744</v>
      </c>
      <c r="F43" s="51">
        <v>4</v>
      </c>
      <c r="G43" s="51" t="s">
        <v>745</v>
      </c>
      <c r="H43" s="51">
        <v>2</v>
      </c>
      <c r="I43" s="51">
        <v>2</v>
      </c>
      <c r="J43" s="51" t="s">
        <v>424</v>
      </c>
      <c r="K43" t="s">
        <v>209</v>
      </c>
      <c r="L43">
        <v>1</v>
      </c>
      <c r="M43">
        <v>4</v>
      </c>
      <c r="N43" t="s">
        <v>1028</v>
      </c>
      <c r="O43">
        <v>1</v>
      </c>
      <c r="Q43" t="s">
        <v>209</v>
      </c>
      <c r="R43" t="s">
        <v>498</v>
      </c>
    </row>
    <row r="44" spans="1:18" ht="16">
      <c r="A44" s="51" t="s">
        <v>1360</v>
      </c>
      <c r="B44" s="51" t="s">
        <v>243</v>
      </c>
      <c r="C44" t="s">
        <v>708</v>
      </c>
      <c r="D44" s="51" t="s">
        <v>699</v>
      </c>
      <c r="E44" s="51" t="s">
        <v>744</v>
      </c>
      <c r="F44" s="51">
        <v>4</v>
      </c>
      <c r="G44" s="51" t="s">
        <v>745</v>
      </c>
      <c r="H44" s="51">
        <v>3</v>
      </c>
      <c r="I44" s="51">
        <v>3</v>
      </c>
      <c r="J44" s="51" t="s">
        <v>424</v>
      </c>
      <c r="K44" t="s">
        <v>746</v>
      </c>
      <c r="L44">
        <v>1</v>
      </c>
      <c r="M44">
        <v>4</v>
      </c>
      <c r="N44" t="s">
        <v>1028</v>
      </c>
      <c r="O44">
        <v>1</v>
      </c>
      <c r="Q44" t="s">
        <v>746</v>
      </c>
      <c r="R44" t="s">
        <v>498</v>
      </c>
    </row>
    <row r="45" spans="1:18" ht="16">
      <c r="A45" s="51" t="s">
        <v>1361</v>
      </c>
      <c r="B45" s="51" t="s">
        <v>243</v>
      </c>
      <c r="C45" t="s">
        <v>708</v>
      </c>
      <c r="D45" s="51" t="s">
        <v>699</v>
      </c>
      <c r="E45" s="51" t="s">
        <v>744</v>
      </c>
      <c r="F45" s="51">
        <v>4</v>
      </c>
      <c r="G45" s="51" t="s">
        <v>745</v>
      </c>
      <c r="H45" s="51">
        <v>4</v>
      </c>
      <c r="I45" s="51">
        <v>4</v>
      </c>
      <c r="J45" s="51" t="s">
        <v>424</v>
      </c>
      <c r="K45" t="s">
        <v>747</v>
      </c>
      <c r="L45">
        <v>1</v>
      </c>
      <c r="M45">
        <v>4</v>
      </c>
      <c r="N45" t="s">
        <v>1028</v>
      </c>
      <c r="O45">
        <v>2</v>
      </c>
      <c r="Q45" t="s">
        <v>747</v>
      </c>
      <c r="R45" t="s">
        <v>1318</v>
      </c>
    </row>
    <row r="46" spans="1:18" ht="16">
      <c r="A46" s="51" t="s">
        <v>1362</v>
      </c>
      <c r="B46" s="51" t="s">
        <v>244</v>
      </c>
      <c r="C46" t="s">
        <v>694</v>
      </c>
      <c r="D46" s="51" t="s">
        <v>699</v>
      </c>
      <c r="E46" s="51" t="s">
        <v>744</v>
      </c>
      <c r="F46" s="51">
        <v>4</v>
      </c>
      <c r="G46" s="51" t="s">
        <v>749</v>
      </c>
      <c r="H46" s="51">
        <v>1</v>
      </c>
      <c r="I46" s="51">
        <v>1</v>
      </c>
      <c r="J46" s="51" t="s">
        <v>424</v>
      </c>
      <c r="K46" t="s">
        <v>750</v>
      </c>
      <c r="L46">
        <v>1</v>
      </c>
      <c r="M46">
        <v>4</v>
      </c>
      <c r="N46" t="s">
        <v>1027</v>
      </c>
      <c r="O46">
        <v>1</v>
      </c>
      <c r="Q46" t="s">
        <v>750</v>
      </c>
      <c r="R46" t="s">
        <v>498</v>
      </c>
    </row>
    <row r="47" spans="1:18" ht="16">
      <c r="A47" s="51" t="s">
        <v>1363</v>
      </c>
      <c r="B47" s="51" t="s">
        <v>244</v>
      </c>
      <c r="C47" t="s">
        <v>694</v>
      </c>
      <c r="D47" s="51" t="s">
        <v>699</v>
      </c>
      <c r="E47" s="51" t="s">
        <v>744</v>
      </c>
      <c r="F47" s="51">
        <v>4</v>
      </c>
      <c r="G47" s="51" t="s">
        <v>749</v>
      </c>
      <c r="H47" s="51">
        <v>2</v>
      </c>
      <c r="I47" s="51">
        <v>2</v>
      </c>
      <c r="J47" s="51" t="s">
        <v>424</v>
      </c>
      <c r="K47" t="s">
        <v>751</v>
      </c>
      <c r="L47">
        <v>1</v>
      </c>
      <c r="M47">
        <v>4</v>
      </c>
      <c r="N47" t="s">
        <v>1027</v>
      </c>
      <c r="O47">
        <v>1</v>
      </c>
      <c r="Q47" t="s">
        <v>751</v>
      </c>
      <c r="R47" t="s">
        <v>498</v>
      </c>
    </row>
    <row r="48" spans="1:18" ht="16">
      <c r="A48" s="51" t="s">
        <v>1364</v>
      </c>
      <c r="B48" s="51" t="s">
        <v>244</v>
      </c>
      <c r="C48" t="s">
        <v>694</v>
      </c>
      <c r="D48" s="51" t="s">
        <v>699</v>
      </c>
      <c r="E48" s="51" t="s">
        <v>744</v>
      </c>
      <c r="F48" s="51">
        <v>4</v>
      </c>
      <c r="G48" s="51" t="s">
        <v>749</v>
      </c>
      <c r="H48" s="51">
        <v>3</v>
      </c>
      <c r="I48" s="51">
        <v>3</v>
      </c>
      <c r="J48" s="51" t="s">
        <v>424</v>
      </c>
      <c r="K48" t="s">
        <v>752</v>
      </c>
      <c r="L48">
        <v>1</v>
      </c>
      <c r="M48">
        <v>4</v>
      </c>
      <c r="N48" t="s">
        <v>1027</v>
      </c>
      <c r="O48">
        <v>2</v>
      </c>
      <c r="Q48" t="s">
        <v>752</v>
      </c>
      <c r="R48" t="s">
        <v>498</v>
      </c>
    </row>
    <row r="49" spans="1:18" ht="16">
      <c r="A49" s="51" t="s">
        <v>1365</v>
      </c>
      <c r="B49" s="51" t="s">
        <v>244</v>
      </c>
      <c r="C49" t="s">
        <v>694</v>
      </c>
      <c r="D49" s="51" t="s">
        <v>699</v>
      </c>
      <c r="E49" s="51" t="s">
        <v>744</v>
      </c>
      <c r="F49" s="51">
        <v>4</v>
      </c>
      <c r="G49" s="51" t="s">
        <v>749</v>
      </c>
      <c r="H49" s="51">
        <v>4</v>
      </c>
      <c r="I49" s="51">
        <v>4</v>
      </c>
      <c r="J49" s="51" t="s">
        <v>424</v>
      </c>
      <c r="K49" t="s">
        <v>753</v>
      </c>
      <c r="L49">
        <v>1</v>
      </c>
      <c r="M49">
        <v>4</v>
      </c>
      <c r="N49" t="s">
        <v>1027</v>
      </c>
      <c r="O49">
        <v>2</v>
      </c>
      <c r="Q49" t="s">
        <v>753</v>
      </c>
      <c r="R49" t="s">
        <v>1318</v>
      </c>
    </row>
    <row r="50" spans="1:18" ht="16">
      <c r="A50" s="51" t="s">
        <v>1366</v>
      </c>
      <c r="B50" s="51" t="s">
        <v>245</v>
      </c>
      <c r="C50" t="s">
        <v>708</v>
      </c>
      <c r="D50" s="51" t="s">
        <v>699</v>
      </c>
      <c r="E50" s="51" t="s">
        <v>744</v>
      </c>
      <c r="F50" s="51">
        <v>4</v>
      </c>
      <c r="G50" s="51" t="s">
        <v>754</v>
      </c>
      <c r="H50" s="51">
        <v>1</v>
      </c>
      <c r="I50" s="51">
        <v>1</v>
      </c>
      <c r="J50" s="51" t="s">
        <v>424</v>
      </c>
      <c r="K50" t="s">
        <v>430</v>
      </c>
      <c r="L50">
        <v>1</v>
      </c>
      <c r="M50">
        <v>4</v>
      </c>
      <c r="N50" t="s">
        <v>1028</v>
      </c>
      <c r="O50">
        <v>2</v>
      </c>
      <c r="Q50" t="s">
        <v>430</v>
      </c>
      <c r="R50" t="s">
        <v>498</v>
      </c>
    </row>
    <row r="51" spans="1:18" ht="16">
      <c r="A51" s="51" t="s">
        <v>1367</v>
      </c>
      <c r="B51" s="51" t="s">
        <v>245</v>
      </c>
      <c r="C51" t="s">
        <v>708</v>
      </c>
      <c r="D51" s="51" t="s">
        <v>699</v>
      </c>
      <c r="E51" s="51" t="s">
        <v>744</v>
      </c>
      <c r="F51" s="51">
        <v>4</v>
      </c>
      <c r="G51" s="51" t="s">
        <v>754</v>
      </c>
      <c r="H51" s="51">
        <v>2</v>
      </c>
      <c r="I51" s="51">
        <v>2</v>
      </c>
      <c r="J51" s="51" t="s">
        <v>424</v>
      </c>
      <c r="K51" t="s">
        <v>755</v>
      </c>
      <c r="L51">
        <v>1</v>
      </c>
      <c r="M51">
        <v>4</v>
      </c>
      <c r="N51" t="s">
        <v>1028</v>
      </c>
      <c r="O51">
        <v>2</v>
      </c>
      <c r="Q51" t="s">
        <v>755</v>
      </c>
      <c r="R51" t="s">
        <v>498</v>
      </c>
    </row>
    <row r="52" spans="1:18" ht="16">
      <c r="A52" s="51" t="s">
        <v>1368</v>
      </c>
      <c r="B52" s="51" t="s">
        <v>245</v>
      </c>
      <c r="C52" t="s">
        <v>708</v>
      </c>
      <c r="D52" s="51" t="s">
        <v>699</v>
      </c>
      <c r="E52" s="51" t="s">
        <v>744</v>
      </c>
      <c r="F52" s="51">
        <v>4</v>
      </c>
      <c r="G52" s="51" t="s">
        <v>754</v>
      </c>
      <c r="H52" s="51">
        <v>3</v>
      </c>
      <c r="I52" s="51">
        <v>3</v>
      </c>
      <c r="J52" s="51" t="s">
        <v>424</v>
      </c>
      <c r="K52" t="s">
        <v>756</v>
      </c>
      <c r="L52">
        <v>1</v>
      </c>
      <c r="M52">
        <v>4</v>
      </c>
      <c r="N52" t="s">
        <v>1028</v>
      </c>
      <c r="O52">
        <v>2</v>
      </c>
      <c r="Q52" t="s">
        <v>756</v>
      </c>
      <c r="R52" t="s">
        <v>498</v>
      </c>
    </row>
    <row r="53" spans="1:18" ht="16">
      <c r="A53" s="51" t="s">
        <v>1369</v>
      </c>
      <c r="B53" s="51" t="s">
        <v>245</v>
      </c>
      <c r="C53" t="s">
        <v>708</v>
      </c>
      <c r="D53" s="51" t="s">
        <v>699</v>
      </c>
      <c r="E53" s="51" t="s">
        <v>744</v>
      </c>
      <c r="F53" s="51">
        <v>4</v>
      </c>
      <c r="G53" s="51" t="s">
        <v>754</v>
      </c>
      <c r="H53" s="51">
        <v>4</v>
      </c>
      <c r="I53" s="51">
        <v>4</v>
      </c>
      <c r="J53" s="51" t="s">
        <v>424</v>
      </c>
      <c r="K53" t="s">
        <v>757</v>
      </c>
      <c r="L53">
        <v>1</v>
      </c>
      <c r="M53">
        <v>4</v>
      </c>
      <c r="N53" t="s">
        <v>1028</v>
      </c>
      <c r="O53">
        <v>2</v>
      </c>
      <c r="Q53" t="s">
        <v>757</v>
      </c>
      <c r="R53" t="s">
        <v>1318</v>
      </c>
    </row>
    <row r="54" spans="1:18" ht="16">
      <c r="A54" s="51" t="s">
        <v>1370</v>
      </c>
      <c r="B54" s="51" t="s">
        <v>246</v>
      </c>
      <c r="C54" t="s">
        <v>694</v>
      </c>
      <c r="D54" s="51" t="s">
        <v>705</v>
      </c>
      <c r="E54" s="51" t="s">
        <v>744</v>
      </c>
      <c r="F54" s="51">
        <v>4</v>
      </c>
      <c r="G54" s="51" t="s">
        <v>758</v>
      </c>
      <c r="H54" s="51">
        <v>1</v>
      </c>
      <c r="I54" s="51">
        <v>1</v>
      </c>
      <c r="J54" s="51" t="s">
        <v>424</v>
      </c>
      <c r="K54" t="s">
        <v>434</v>
      </c>
      <c r="L54">
        <v>1</v>
      </c>
      <c r="M54">
        <v>4</v>
      </c>
      <c r="N54" t="s">
        <v>1028</v>
      </c>
      <c r="O54">
        <v>1</v>
      </c>
      <c r="Q54" t="s">
        <v>434</v>
      </c>
      <c r="R54" t="s">
        <v>498</v>
      </c>
    </row>
    <row r="55" spans="1:18" ht="16">
      <c r="A55" s="51" t="s">
        <v>1371</v>
      </c>
      <c r="B55" s="51" t="s">
        <v>246</v>
      </c>
      <c r="C55" t="s">
        <v>694</v>
      </c>
      <c r="D55" s="51" t="s">
        <v>705</v>
      </c>
      <c r="E55" s="51" t="s">
        <v>744</v>
      </c>
      <c r="F55" s="51">
        <v>4</v>
      </c>
      <c r="G55" s="51" t="s">
        <v>758</v>
      </c>
      <c r="H55" s="51">
        <v>2</v>
      </c>
      <c r="I55" s="51">
        <v>2</v>
      </c>
      <c r="J55" s="51" t="s">
        <v>424</v>
      </c>
      <c r="K55" t="s">
        <v>118</v>
      </c>
      <c r="L55">
        <v>1</v>
      </c>
      <c r="M55">
        <v>4</v>
      </c>
      <c r="N55" t="s">
        <v>1028</v>
      </c>
      <c r="O55">
        <v>2</v>
      </c>
      <c r="Q55" t="s">
        <v>118</v>
      </c>
      <c r="R55" t="s">
        <v>498</v>
      </c>
    </row>
    <row r="56" spans="1:18" ht="16">
      <c r="A56" s="51" t="s">
        <v>1372</v>
      </c>
      <c r="B56" s="51" t="s">
        <v>246</v>
      </c>
      <c r="C56" t="s">
        <v>694</v>
      </c>
      <c r="D56" s="51" t="s">
        <v>705</v>
      </c>
      <c r="E56" s="51" t="s">
        <v>744</v>
      </c>
      <c r="F56" s="51">
        <v>4</v>
      </c>
      <c r="G56" s="51" t="s">
        <v>758</v>
      </c>
      <c r="H56" s="51">
        <v>3</v>
      </c>
      <c r="I56" s="51">
        <v>3</v>
      </c>
      <c r="J56" s="51" t="s">
        <v>424</v>
      </c>
      <c r="K56" t="s">
        <v>119</v>
      </c>
      <c r="L56">
        <v>1</v>
      </c>
      <c r="M56">
        <v>4</v>
      </c>
      <c r="N56" t="s">
        <v>1028</v>
      </c>
      <c r="O56">
        <v>2</v>
      </c>
      <c r="Q56" t="s">
        <v>119</v>
      </c>
      <c r="R56" t="s">
        <v>498</v>
      </c>
    </row>
    <row r="57" spans="1:18" ht="16">
      <c r="A57" s="51" t="s">
        <v>1373</v>
      </c>
      <c r="B57" s="51" t="s">
        <v>246</v>
      </c>
      <c r="C57" t="s">
        <v>694</v>
      </c>
      <c r="D57" s="51" t="s">
        <v>705</v>
      </c>
      <c r="E57" s="51" t="s">
        <v>744</v>
      </c>
      <c r="F57" s="51">
        <v>4</v>
      </c>
      <c r="G57" s="51" t="s">
        <v>758</v>
      </c>
      <c r="H57" s="51">
        <v>4</v>
      </c>
      <c r="I57" s="51">
        <v>4</v>
      </c>
      <c r="J57" s="51" t="s">
        <v>424</v>
      </c>
      <c r="K57" t="s">
        <v>759</v>
      </c>
      <c r="L57">
        <v>1</v>
      </c>
      <c r="M57">
        <v>4</v>
      </c>
      <c r="N57" t="s">
        <v>1028</v>
      </c>
      <c r="O57">
        <v>2</v>
      </c>
      <c r="Q57" t="s">
        <v>759</v>
      </c>
      <c r="R57" t="s">
        <v>1318</v>
      </c>
    </row>
    <row r="58" spans="1:18" ht="16">
      <c r="A58" s="51" t="s">
        <v>1374</v>
      </c>
      <c r="B58" s="51" t="s">
        <v>247</v>
      </c>
      <c r="C58" t="s">
        <v>708</v>
      </c>
      <c r="D58" s="51" t="s">
        <v>699</v>
      </c>
      <c r="E58" s="51" t="s">
        <v>744</v>
      </c>
      <c r="F58" s="51">
        <v>4</v>
      </c>
      <c r="G58" s="51" t="s">
        <v>760</v>
      </c>
      <c r="H58" s="51">
        <v>1</v>
      </c>
      <c r="I58" s="51">
        <v>1</v>
      </c>
      <c r="J58" s="51" t="s">
        <v>424</v>
      </c>
      <c r="K58" t="s">
        <v>436</v>
      </c>
      <c r="L58">
        <v>1</v>
      </c>
      <c r="M58">
        <v>4</v>
      </c>
      <c r="N58" t="s">
        <v>1028</v>
      </c>
      <c r="O58">
        <v>1</v>
      </c>
      <c r="Q58" t="s">
        <v>436</v>
      </c>
      <c r="R58" t="s">
        <v>498</v>
      </c>
    </row>
    <row r="59" spans="1:18" ht="16">
      <c r="A59" s="51" t="s">
        <v>1375</v>
      </c>
      <c r="B59" s="51" t="s">
        <v>247</v>
      </c>
      <c r="C59" t="s">
        <v>708</v>
      </c>
      <c r="D59" s="51" t="s">
        <v>699</v>
      </c>
      <c r="E59" s="51" t="s">
        <v>744</v>
      </c>
      <c r="F59" s="51">
        <v>4</v>
      </c>
      <c r="G59" s="51" t="s">
        <v>760</v>
      </c>
      <c r="H59" s="51">
        <v>2</v>
      </c>
      <c r="I59" s="51">
        <v>2</v>
      </c>
      <c r="J59" s="51" t="s">
        <v>424</v>
      </c>
      <c r="K59" t="s">
        <v>761</v>
      </c>
      <c r="L59">
        <v>1</v>
      </c>
      <c r="M59">
        <v>4</v>
      </c>
      <c r="N59" t="s">
        <v>1028</v>
      </c>
      <c r="O59">
        <v>1</v>
      </c>
      <c r="Q59" t="s">
        <v>761</v>
      </c>
      <c r="R59" t="s">
        <v>498</v>
      </c>
    </row>
    <row r="60" spans="1:18" ht="16">
      <c r="A60" s="51" t="s">
        <v>1376</v>
      </c>
      <c r="B60" s="51" t="s">
        <v>247</v>
      </c>
      <c r="C60" t="s">
        <v>708</v>
      </c>
      <c r="D60" s="51" t="s">
        <v>699</v>
      </c>
      <c r="E60" s="51" t="s">
        <v>744</v>
      </c>
      <c r="F60" s="51">
        <v>4</v>
      </c>
      <c r="G60" s="51" t="s">
        <v>760</v>
      </c>
      <c r="H60" s="51">
        <v>3</v>
      </c>
      <c r="I60" s="51">
        <v>3</v>
      </c>
      <c r="J60" s="51" t="s">
        <v>424</v>
      </c>
      <c r="K60" t="s">
        <v>762</v>
      </c>
      <c r="L60">
        <v>1</v>
      </c>
      <c r="M60">
        <v>4</v>
      </c>
      <c r="N60" t="s">
        <v>1028</v>
      </c>
      <c r="O60">
        <v>1</v>
      </c>
      <c r="Q60" t="s">
        <v>762</v>
      </c>
      <c r="R60" t="s">
        <v>498</v>
      </c>
    </row>
    <row r="61" spans="1:18" ht="16">
      <c r="A61" s="51" t="s">
        <v>1377</v>
      </c>
      <c r="B61" s="51" t="s">
        <v>247</v>
      </c>
      <c r="C61" t="s">
        <v>708</v>
      </c>
      <c r="D61" s="51" t="s">
        <v>699</v>
      </c>
      <c r="E61" s="51" t="s">
        <v>744</v>
      </c>
      <c r="F61" s="51">
        <v>4</v>
      </c>
      <c r="G61" s="51" t="s">
        <v>760</v>
      </c>
      <c r="H61" s="51">
        <v>4</v>
      </c>
      <c r="I61" s="51">
        <v>4</v>
      </c>
      <c r="J61" s="51" t="s">
        <v>424</v>
      </c>
      <c r="K61" t="s">
        <v>763</v>
      </c>
      <c r="L61">
        <v>1</v>
      </c>
      <c r="M61">
        <v>4</v>
      </c>
      <c r="N61" t="s">
        <v>1028</v>
      </c>
      <c r="O61">
        <v>1</v>
      </c>
      <c r="Q61" t="s">
        <v>763</v>
      </c>
      <c r="R61" t="s">
        <v>1318</v>
      </c>
    </row>
    <row r="62" spans="1:18" ht="16">
      <c r="A62" s="51" t="s">
        <v>1378</v>
      </c>
      <c r="B62" s="51" t="s">
        <v>243</v>
      </c>
      <c r="C62" t="s">
        <v>708</v>
      </c>
      <c r="D62" s="51" t="s">
        <v>699</v>
      </c>
      <c r="E62" s="51" t="s">
        <v>695</v>
      </c>
      <c r="F62" s="51">
        <v>2</v>
      </c>
      <c r="G62" s="51" t="s">
        <v>748</v>
      </c>
      <c r="H62" s="156">
        <v>2</v>
      </c>
      <c r="I62" s="156">
        <v>1</v>
      </c>
      <c r="J62" s="156" t="s">
        <v>426</v>
      </c>
      <c r="K62" s="21" t="s">
        <v>764</v>
      </c>
      <c r="L62" s="21">
        <v>2</v>
      </c>
      <c r="M62" s="21">
        <v>3</v>
      </c>
      <c r="N62" t="s">
        <v>1028</v>
      </c>
      <c r="O62">
        <v>1</v>
      </c>
      <c r="Q62" s="21" t="s">
        <v>208</v>
      </c>
      <c r="R62" t="s">
        <v>498</v>
      </c>
    </row>
    <row r="63" spans="1:18" ht="16">
      <c r="A63" s="51" t="s">
        <v>1379</v>
      </c>
      <c r="B63" s="51" t="s">
        <v>243</v>
      </c>
      <c r="C63" t="s">
        <v>708</v>
      </c>
      <c r="D63" s="51" t="s">
        <v>699</v>
      </c>
      <c r="E63" s="51" t="s">
        <v>695</v>
      </c>
      <c r="F63" s="51">
        <v>2</v>
      </c>
      <c r="G63" s="51" t="s">
        <v>748</v>
      </c>
      <c r="H63" s="156">
        <v>3</v>
      </c>
      <c r="I63" s="156">
        <v>2</v>
      </c>
      <c r="J63" s="156" t="s">
        <v>426</v>
      </c>
      <c r="K63" s="21" t="s">
        <v>765</v>
      </c>
      <c r="L63" s="21">
        <v>2</v>
      </c>
      <c r="M63" s="21">
        <v>3</v>
      </c>
      <c r="N63" t="s">
        <v>1028</v>
      </c>
      <c r="O63">
        <v>1</v>
      </c>
      <c r="Q63" s="21" t="s">
        <v>766</v>
      </c>
      <c r="R63" t="s">
        <v>1318</v>
      </c>
    </row>
    <row r="64" spans="1:18" ht="16">
      <c r="A64" s="51" t="s">
        <v>1380</v>
      </c>
      <c r="B64" s="51" t="s">
        <v>244</v>
      </c>
      <c r="C64" t="s">
        <v>694</v>
      </c>
      <c r="D64" s="51" t="s">
        <v>767</v>
      </c>
      <c r="E64" s="51" t="s">
        <v>695</v>
      </c>
      <c r="F64" s="51">
        <v>2</v>
      </c>
      <c r="G64" s="51" t="s">
        <v>768</v>
      </c>
      <c r="H64" s="51">
        <v>2</v>
      </c>
      <c r="I64" s="51">
        <v>1</v>
      </c>
      <c r="J64" s="51" t="s">
        <v>426</v>
      </c>
      <c r="K64" t="s">
        <v>769</v>
      </c>
      <c r="L64">
        <v>2</v>
      </c>
      <c r="M64">
        <v>3</v>
      </c>
      <c r="N64" t="s">
        <v>1027</v>
      </c>
      <c r="O64">
        <v>1</v>
      </c>
      <c r="Q64" t="s">
        <v>769</v>
      </c>
      <c r="R64" t="s">
        <v>498</v>
      </c>
    </row>
    <row r="65" spans="1:18" ht="16">
      <c r="A65" s="51" t="s">
        <v>1381</v>
      </c>
      <c r="B65" s="51" t="s">
        <v>244</v>
      </c>
      <c r="C65" t="s">
        <v>694</v>
      </c>
      <c r="D65" s="51" t="s">
        <v>767</v>
      </c>
      <c r="E65" s="51" t="s">
        <v>695</v>
      </c>
      <c r="F65" s="51">
        <v>2</v>
      </c>
      <c r="G65" s="51" t="s">
        <v>768</v>
      </c>
      <c r="H65" s="51">
        <v>3</v>
      </c>
      <c r="I65" s="51">
        <v>2</v>
      </c>
      <c r="J65" s="51" t="s">
        <v>426</v>
      </c>
      <c r="K65" t="s">
        <v>770</v>
      </c>
      <c r="L65">
        <v>2</v>
      </c>
      <c r="M65">
        <v>3</v>
      </c>
      <c r="N65" t="s">
        <v>1027</v>
      </c>
      <c r="O65">
        <v>1</v>
      </c>
      <c r="Q65" t="s">
        <v>770</v>
      </c>
      <c r="R65" t="s">
        <v>1318</v>
      </c>
    </row>
    <row r="66" spans="1:18" ht="16">
      <c r="A66" s="51" t="s">
        <v>1382</v>
      </c>
      <c r="B66" s="51" t="s">
        <v>245</v>
      </c>
      <c r="C66" t="s">
        <v>694</v>
      </c>
      <c r="D66" s="51" t="s">
        <v>699</v>
      </c>
      <c r="E66" s="51" t="s">
        <v>695</v>
      </c>
      <c r="F66" s="51">
        <v>2</v>
      </c>
      <c r="G66" s="51" t="s">
        <v>771</v>
      </c>
      <c r="H66" s="51">
        <v>2</v>
      </c>
      <c r="I66" s="51">
        <v>1</v>
      </c>
      <c r="J66" s="51" t="s">
        <v>426</v>
      </c>
      <c r="K66" t="s">
        <v>772</v>
      </c>
      <c r="L66">
        <v>2</v>
      </c>
      <c r="M66">
        <v>3</v>
      </c>
      <c r="N66" t="s">
        <v>1028</v>
      </c>
      <c r="O66">
        <v>1</v>
      </c>
      <c r="Q66" t="s">
        <v>772</v>
      </c>
      <c r="R66" t="s">
        <v>498</v>
      </c>
    </row>
    <row r="67" spans="1:18" ht="16">
      <c r="A67" s="51" t="s">
        <v>1383</v>
      </c>
      <c r="B67" s="51" t="s">
        <v>245</v>
      </c>
      <c r="C67" t="s">
        <v>694</v>
      </c>
      <c r="D67" s="51" t="s">
        <v>699</v>
      </c>
      <c r="E67" s="51" t="s">
        <v>695</v>
      </c>
      <c r="F67" s="51">
        <v>2</v>
      </c>
      <c r="G67" s="51" t="s">
        <v>771</v>
      </c>
      <c r="H67" s="51">
        <v>3</v>
      </c>
      <c r="I67" s="51">
        <v>2</v>
      </c>
      <c r="J67" s="51" t="s">
        <v>426</v>
      </c>
      <c r="K67" t="s">
        <v>773</v>
      </c>
      <c r="L67">
        <v>2</v>
      </c>
      <c r="M67">
        <v>3</v>
      </c>
      <c r="N67" t="s">
        <v>1028</v>
      </c>
      <c r="O67">
        <v>1</v>
      </c>
      <c r="Q67" t="s">
        <v>773</v>
      </c>
      <c r="R67" t="s">
        <v>1318</v>
      </c>
    </row>
    <row r="68" spans="1:18" ht="16">
      <c r="A68" s="51" t="s">
        <v>1384</v>
      </c>
      <c r="B68" s="51" t="s">
        <v>246</v>
      </c>
      <c r="C68" t="s">
        <v>694</v>
      </c>
      <c r="D68" s="51" t="s">
        <v>705</v>
      </c>
      <c r="E68" s="51" t="s">
        <v>695</v>
      </c>
      <c r="F68" s="51">
        <v>2</v>
      </c>
      <c r="G68" s="51" t="s">
        <v>774</v>
      </c>
      <c r="H68" s="51">
        <v>2</v>
      </c>
      <c r="I68" s="51">
        <v>1</v>
      </c>
      <c r="J68" s="51" t="s">
        <v>426</v>
      </c>
      <c r="K68" t="s">
        <v>775</v>
      </c>
      <c r="L68">
        <v>2</v>
      </c>
      <c r="M68">
        <v>3</v>
      </c>
      <c r="N68" t="s">
        <v>1027</v>
      </c>
      <c r="O68">
        <v>1</v>
      </c>
      <c r="Q68" t="s">
        <v>775</v>
      </c>
      <c r="R68" t="s">
        <v>498</v>
      </c>
    </row>
    <row r="69" spans="1:18" ht="16">
      <c r="A69" s="51" t="s">
        <v>1385</v>
      </c>
      <c r="B69" s="51" t="s">
        <v>246</v>
      </c>
      <c r="C69" t="s">
        <v>694</v>
      </c>
      <c r="D69" s="51" t="s">
        <v>705</v>
      </c>
      <c r="E69" s="51" t="s">
        <v>695</v>
      </c>
      <c r="F69" s="51">
        <v>2</v>
      </c>
      <c r="G69" s="51" t="s">
        <v>774</v>
      </c>
      <c r="H69" s="51">
        <v>3</v>
      </c>
      <c r="I69" s="51">
        <v>2</v>
      </c>
      <c r="J69" s="51" t="s">
        <v>426</v>
      </c>
      <c r="K69" t="s">
        <v>776</v>
      </c>
      <c r="L69">
        <v>2</v>
      </c>
      <c r="M69">
        <v>3</v>
      </c>
      <c r="N69" t="s">
        <v>1027</v>
      </c>
      <c r="O69">
        <v>1</v>
      </c>
      <c r="Q69" t="s">
        <v>776</v>
      </c>
      <c r="R69" t="s">
        <v>1318</v>
      </c>
    </row>
    <row r="70" spans="1:18" ht="16">
      <c r="A70" s="51" t="s">
        <v>1386</v>
      </c>
      <c r="B70" s="51" t="s">
        <v>247</v>
      </c>
      <c r="C70" t="s">
        <v>694</v>
      </c>
      <c r="D70" s="51" t="s">
        <v>699</v>
      </c>
      <c r="E70" s="51" t="s">
        <v>695</v>
      </c>
      <c r="F70" s="51">
        <v>2</v>
      </c>
      <c r="G70" s="51" t="s">
        <v>777</v>
      </c>
      <c r="H70" s="51">
        <v>2</v>
      </c>
      <c r="I70" s="51">
        <v>1</v>
      </c>
      <c r="J70" s="51" t="s">
        <v>426</v>
      </c>
      <c r="K70" t="s">
        <v>778</v>
      </c>
      <c r="L70">
        <v>2</v>
      </c>
      <c r="M70">
        <v>3</v>
      </c>
      <c r="N70" t="s">
        <v>1027</v>
      </c>
      <c r="O70">
        <v>1</v>
      </c>
      <c r="Q70" t="s">
        <v>778</v>
      </c>
      <c r="R70" t="s">
        <v>498</v>
      </c>
    </row>
    <row r="71" spans="1:18" ht="16">
      <c r="A71" s="51" t="s">
        <v>1387</v>
      </c>
      <c r="B71" s="51" t="s">
        <v>247</v>
      </c>
      <c r="C71" t="s">
        <v>694</v>
      </c>
      <c r="D71" s="51" t="s">
        <v>699</v>
      </c>
      <c r="E71" s="51" t="s">
        <v>695</v>
      </c>
      <c r="F71" s="51">
        <v>2</v>
      </c>
      <c r="G71" s="51" t="s">
        <v>777</v>
      </c>
      <c r="H71" s="51">
        <v>3</v>
      </c>
      <c r="I71" s="51">
        <v>2</v>
      </c>
      <c r="J71" s="51" t="s">
        <v>426</v>
      </c>
      <c r="K71" t="s">
        <v>779</v>
      </c>
      <c r="L71">
        <v>2</v>
      </c>
      <c r="M71">
        <v>3</v>
      </c>
      <c r="N71" t="s">
        <v>1027</v>
      </c>
      <c r="O71">
        <v>1</v>
      </c>
      <c r="Q71" t="s">
        <v>779</v>
      </c>
      <c r="R71" t="s">
        <v>1318</v>
      </c>
    </row>
    <row r="72" spans="1:18" ht="16">
      <c r="A72" s="51" t="s">
        <v>1388</v>
      </c>
      <c r="B72" s="51" t="s">
        <v>243</v>
      </c>
      <c r="C72" t="s">
        <v>780</v>
      </c>
      <c r="D72" s="51" t="s">
        <v>1328</v>
      </c>
      <c r="E72" s="51" t="s">
        <v>1389</v>
      </c>
      <c r="F72" s="51">
        <v>7</v>
      </c>
      <c r="G72" s="51" t="s">
        <v>782</v>
      </c>
      <c r="H72" s="51">
        <v>2</v>
      </c>
      <c r="I72" s="51">
        <v>1</v>
      </c>
      <c r="J72" s="51" t="s">
        <v>441</v>
      </c>
      <c r="K72" t="s">
        <v>517</v>
      </c>
      <c r="L72">
        <v>2</v>
      </c>
      <c r="M72">
        <v>3</v>
      </c>
      <c r="N72" t="s">
        <v>1028</v>
      </c>
      <c r="O72">
        <v>1</v>
      </c>
      <c r="Q72" t="s">
        <v>517</v>
      </c>
      <c r="R72" t="s">
        <v>498</v>
      </c>
    </row>
    <row r="73" spans="1:18" ht="16">
      <c r="A73" s="51" t="s">
        <v>1390</v>
      </c>
      <c r="B73" s="51" t="s">
        <v>243</v>
      </c>
      <c r="C73" t="s">
        <v>780</v>
      </c>
      <c r="D73" s="51" t="s">
        <v>1328</v>
      </c>
      <c r="E73" s="51" t="s">
        <v>1389</v>
      </c>
      <c r="F73" s="51">
        <v>7</v>
      </c>
      <c r="G73" s="51" t="s">
        <v>782</v>
      </c>
      <c r="H73" s="51">
        <v>3</v>
      </c>
      <c r="I73" s="51">
        <v>2</v>
      </c>
      <c r="J73" s="51" t="s">
        <v>441</v>
      </c>
      <c r="K73" t="s">
        <v>783</v>
      </c>
      <c r="L73">
        <v>2</v>
      </c>
      <c r="M73">
        <v>3</v>
      </c>
      <c r="N73" t="s">
        <v>1028</v>
      </c>
      <c r="O73">
        <v>1</v>
      </c>
      <c r="Q73" t="s">
        <v>783</v>
      </c>
      <c r="R73" t="s">
        <v>1318</v>
      </c>
    </row>
    <row r="74" spans="1:18" ht="16">
      <c r="A74" s="51" t="s">
        <v>1391</v>
      </c>
      <c r="B74" s="51" t="s">
        <v>244</v>
      </c>
      <c r="C74" t="s">
        <v>780</v>
      </c>
      <c r="D74" s="51" t="s">
        <v>1328</v>
      </c>
      <c r="E74" s="51" t="s">
        <v>1389</v>
      </c>
      <c r="F74" s="51">
        <v>7</v>
      </c>
      <c r="G74" s="51" t="s">
        <v>782</v>
      </c>
      <c r="H74" s="51">
        <v>2</v>
      </c>
      <c r="I74" s="51">
        <v>1</v>
      </c>
      <c r="J74" s="51" t="s">
        <v>441</v>
      </c>
      <c r="K74" t="s">
        <v>514</v>
      </c>
      <c r="L74">
        <v>2</v>
      </c>
      <c r="M74">
        <v>3</v>
      </c>
      <c r="N74" t="s">
        <v>1028</v>
      </c>
      <c r="O74">
        <v>1</v>
      </c>
      <c r="Q74" t="s">
        <v>514</v>
      </c>
      <c r="R74" t="s">
        <v>498</v>
      </c>
    </row>
    <row r="75" spans="1:18" ht="16">
      <c r="A75" s="51" t="s">
        <v>1392</v>
      </c>
      <c r="B75" s="51" t="s">
        <v>244</v>
      </c>
      <c r="C75" t="s">
        <v>780</v>
      </c>
      <c r="D75" s="51" t="s">
        <v>1328</v>
      </c>
      <c r="E75" s="51" t="s">
        <v>1389</v>
      </c>
      <c r="F75" s="51">
        <v>7</v>
      </c>
      <c r="G75" s="51" t="s">
        <v>782</v>
      </c>
      <c r="H75" s="51">
        <v>3</v>
      </c>
      <c r="I75" s="51">
        <v>2</v>
      </c>
      <c r="J75" s="51" t="s">
        <v>441</v>
      </c>
      <c r="K75" t="s">
        <v>784</v>
      </c>
      <c r="L75">
        <v>2</v>
      </c>
      <c r="M75">
        <v>3</v>
      </c>
      <c r="N75" t="s">
        <v>1028</v>
      </c>
      <c r="O75">
        <v>1</v>
      </c>
      <c r="Q75" t="s">
        <v>784</v>
      </c>
      <c r="R75" t="s">
        <v>1318</v>
      </c>
    </row>
    <row r="76" spans="1:18" ht="16">
      <c r="A76" s="51" t="s">
        <v>1393</v>
      </c>
      <c r="B76" s="51" t="s">
        <v>245</v>
      </c>
      <c r="C76" t="s">
        <v>780</v>
      </c>
      <c r="D76" s="51" t="s">
        <v>1328</v>
      </c>
      <c r="E76" s="51" t="s">
        <v>1389</v>
      </c>
      <c r="F76" s="51">
        <v>7</v>
      </c>
      <c r="G76" s="51" t="s">
        <v>782</v>
      </c>
      <c r="H76" s="51">
        <v>2</v>
      </c>
      <c r="I76" s="51">
        <v>1</v>
      </c>
      <c r="J76" s="51" t="s">
        <v>441</v>
      </c>
      <c r="K76" t="s">
        <v>489</v>
      </c>
      <c r="L76">
        <v>2</v>
      </c>
      <c r="M76">
        <v>3</v>
      </c>
      <c r="N76" t="s">
        <v>1028</v>
      </c>
      <c r="O76">
        <v>1</v>
      </c>
      <c r="Q76" t="s">
        <v>489</v>
      </c>
      <c r="R76" t="s">
        <v>498</v>
      </c>
    </row>
    <row r="77" spans="1:18" ht="16">
      <c r="A77" s="51" t="s">
        <v>1394</v>
      </c>
      <c r="B77" s="51" t="s">
        <v>245</v>
      </c>
      <c r="C77" t="s">
        <v>780</v>
      </c>
      <c r="D77" s="51" t="s">
        <v>1328</v>
      </c>
      <c r="E77" s="51" t="s">
        <v>1389</v>
      </c>
      <c r="F77" s="51">
        <v>7</v>
      </c>
      <c r="G77" s="51" t="s">
        <v>782</v>
      </c>
      <c r="H77" s="51">
        <v>3</v>
      </c>
      <c r="I77" s="51">
        <v>2</v>
      </c>
      <c r="J77" s="51" t="s">
        <v>441</v>
      </c>
      <c r="K77" t="s">
        <v>785</v>
      </c>
      <c r="L77">
        <v>2</v>
      </c>
      <c r="M77">
        <v>3</v>
      </c>
      <c r="N77" t="s">
        <v>1028</v>
      </c>
      <c r="O77">
        <v>1</v>
      </c>
      <c r="Q77" t="s">
        <v>785</v>
      </c>
      <c r="R77" t="s">
        <v>1318</v>
      </c>
    </row>
    <row r="78" spans="1:18" ht="16">
      <c r="A78" s="51" t="s">
        <v>1395</v>
      </c>
      <c r="B78" s="51" t="s">
        <v>246</v>
      </c>
      <c r="C78" t="s">
        <v>780</v>
      </c>
      <c r="D78" s="51" t="s">
        <v>1328</v>
      </c>
      <c r="E78" s="51" t="s">
        <v>1389</v>
      </c>
      <c r="F78" s="51">
        <v>7</v>
      </c>
      <c r="G78" s="51" t="s">
        <v>782</v>
      </c>
      <c r="H78" s="51">
        <v>2</v>
      </c>
      <c r="I78" s="51">
        <v>1</v>
      </c>
      <c r="J78" s="51" t="s">
        <v>441</v>
      </c>
      <c r="K78" t="s">
        <v>786</v>
      </c>
      <c r="L78">
        <v>2</v>
      </c>
      <c r="M78">
        <v>3</v>
      </c>
      <c r="N78" t="s">
        <v>1027</v>
      </c>
      <c r="O78">
        <v>1</v>
      </c>
      <c r="Q78" t="s">
        <v>786</v>
      </c>
      <c r="R78" t="s">
        <v>498</v>
      </c>
    </row>
    <row r="79" spans="1:18" ht="16">
      <c r="A79" s="51" t="s">
        <v>1396</v>
      </c>
      <c r="B79" s="51" t="s">
        <v>246</v>
      </c>
      <c r="C79" t="s">
        <v>780</v>
      </c>
      <c r="D79" s="51" t="s">
        <v>1328</v>
      </c>
      <c r="E79" s="51" t="s">
        <v>1389</v>
      </c>
      <c r="F79" s="51">
        <v>7</v>
      </c>
      <c r="G79" s="51" t="s">
        <v>782</v>
      </c>
      <c r="H79" s="51">
        <v>3</v>
      </c>
      <c r="I79" s="51">
        <v>2</v>
      </c>
      <c r="J79" s="51" t="s">
        <v>441</v>
      </c>
      <c r="K79" t="s">
        <v>787</v>
      </c>
      <c r="L79">
        <v>2</v>
      </c>
      <c r="M79">
        <v>3</v>
      </c>
      <c r="N79" t="s">
        <v>1027</v>
      </c>
      <c r="O79">
        <v>1</v>
      </c>
      <c r="Q79" t="s">
        <v>787</v>
      </c>
      <c r="R79" t="s">
        <v>1318</v>
      </c>
    </row>
    <row r="80" spans="1:18" ht="16">
      <c r="A80" s="51" t="s">
        <v>1397</v>
      </c>
      <c r="B80" s="51" t="s">
        <v>247</v>
      </c>
      <c r="C80" t="s">
        <v>780</v>
      </c>
      <c r="D80" s="51" t="s">
        <v>1328</v>
      </c>
      <c r="E80" s="51" t="s">
        <v>1389</v>
      </c>
      <c r="F80" s="51">
        <v>7</v>
      </c>
      <c r="G80" s="51" t="s">
        <v>782</v>
      </c>
      <c r="H80" s="51">
        <v>2</v>
      </c>
      <c r="I80" s="51">
        <v>1</v>
      </c>
      <c r="J80" s="51" t="s">
        <v>441</v>
      </c>
      <c r="K80" t="s">
        <v>788</v>
      </c>
      <c r="L80">
        <v>2</v>
      </c>
      <c r="M80">
        <v>3</v>
      </c>
      <c r="N80" t="s">
        <v>1027</v>
      </c>
      <c r="O80">
        <v>1</v>
      </c>
      <c r="Q80" t="s">
        <v>788</v>
      </c>
      <c r="R80" t="s">
        <v>498</v>
      </c>
    </row>
    <row r="81" spans="1:18" ht="16">
      <c r="A81" s="51" t="s">
        <v>1398</v>
      </c>
      <c r="B81" s="51" t="s">
        <v>247</v>
      </c>
      <c r="C81" t="s">
        <v>780</v>
      </c>
      <c r="D81" s="51" t="s">
        <v>1328</v>
      </c>
      <c r="E81" s="51" t="s">
        <v>1389</v>
      </c>
      <c r="F81" s="51">
        <v>7</v>
      </c>
      <c r="G81" s="51" t="s">
        <v>782</v>
      </c>
      <c r="H81" s="51">
        <v>3</v>
      </c>
      <c r="I81" s="51">
        <v>2</v>
      </c>
      <c r="J81" s="51" t="s">
        <v>441</v>
      </c>
      <c r="K81" t="s">
        <v>789</v>
      </c>
      <c r="L81">
        <v>2</v>
      </c>
      <c r="M81">
        <v>3</v>
      </c>
      <c r="N81" t="s">
        <v>1027</v>
      </c>
      <c r="O81">
        <v>1</v>
      </c>
      <c r="Q81" t="s">
        <v>789</v>
      </c>
      <c r="R81" t="s">
        <v>1318</v>
      </c>
    </row>
    <row r="82" spans="1:18" ht="16">
      <c r="A82" s="51" t="s">
        <v>1399</v>
      </c>
      <c r="B82" s="51" t="s">
        <v>243</v>
      </c>
      <c r="C82" t="s">
        <v>694</v>
      </c>
      <c r="D82" s="51" t="s">
        <v>699</v>
      </c>
      <c r="E82" s="51" t="s">
        <v>710</v>
      </c>
      <c r="F82" s="51">
        <v>5</v>
      </c>
      <c r="G82" s="51" t="s">
        <v>790</v>
      </c>
      <c r="H82" s="51">
        <v>2</v>
      </c>
      <c r="I82" s="51">
        <v>1</v>
      </c>
      <c r="J82" s="51" t="s">
        <v>492</v>
      </c>
      <c r="K82" t="s">
        <v>513</v>
      </c>
      <c r="L82">
        <v>2</v>
      </c>
      <c r="M82">
        <v>3</v>
      </c>
      <c r="N82" t="s">
        <v>1028</v>
      </c>
      <c r="O82">
        <v>1</v>
      </c>
      <c r="Q82" t="s">
        <v>513</v>
      </c>
      <c r="R82" t="s">
        <v>498</v>
      </c>
    </row>
    <row r="83" spans="1:18" ht="16">
      <c r="A83" s="51" t="s">
        <v>1400</v>
      </c>
      <c r="B83" s="51" t="s">
        <v>243</v>
      </c>
      <c r="C83" t="s">
        <v>694</v>
      </c>
      <c r="D83" s="51" t="s">
        <v>699</v>
      </c>
      <c r="E83" s="51" t="s">
        <v>710</v>
      </c>
      <c r="F83" s="51">
        <v>5</v>
      </c>
      <c r="G83" s="51" t="s">
        <v>790</v>
      </c>
      <c r="H83" s="51">
        <v>3</v>
      </c>
      <c r="I83" s="51">
        <v>2</v>
      </c>
      <c r="J83" s="51" t="s">
        <v>492</v>
      </c>
      <c r="K83" t="s">
        <v>791</v>
      </c>
      <c r="L83">
        <v>2</v>
      </c>
      <c r="M83">
        <v>3</v>
      </c>
      <c r="N83" t="s">
        <v>1028</v>
      </c>
      <c r="O83">
        <v>1</v>
      </c>
      <c r="Q83" t="s">
        <v>791</v>
      </c>
      <c r="R83" t="s">
        <v>1318</v>
      </c>
    </row>
    <row r="84" spans="1:18" ht="16">
      <c r="A84" s="51" t="s">
        <v>1401</v>
      </c>
      <c r="B84" s="51" t="s">
        <v>244</v>
      </c>
      <c r="C84" t="s">
        <v>694</v>
      </c>
      <c r="D84" s="51" t="s">
        <v>699</v>
      </c>
      <c r="E84" s="51" t="s">
        <v>710</v>
      </c>
      <c r="F84" s="51">
        <v>5</v>
      </c>
      <c r="G84" s="51" t="s">
        <v>792</v>
      </c>
      <c r="H84" s="51">
        <v>2</v>
      </c>
      <c r="I84" s="51">
        <v>1</v>
      </c>
      <c r="J84" s="51" t="s">
        <v>492</v>
      </c>
      <c r="K84" t="s">
        <v>510</v>
      </c>
      <c r="L84">
        <v>2</v>
      </c>
      <c r="M84">
        <v>3</v>
      </c>
      <c r="N84" t="s">
        <v>1028</v>
      </c>
      <c r="O84">
        <v>1</v>
      </c>
      <c r="Q84" t="s">
        <v>510</v>
      </c>
      <c r="R84" t="s">
        <v>498</v>
      </c>
    </row>
    <row r="85" spans="1:18" ht="16">
      <c r="A85" s="51" t="s">
        <v>1402</v>
      </c>
      <c r="B85" s="51" t="s">
        <v>244</v>
      </c>
      <c r="C85" t="s">
        <v>694</v>
      </c>
      <c r="D85" s="51" t="s">
        <v>699</v>
      </c>
      <c r="E85" s="51" t="s">
        <v>710</v>
      </c>
      <c r="F85" s="51">
        <v>5</v>
      </c>
      <c r="G85" s="51" t="s">
        <v>792</v>
      </c>
      <c r="H85" s="51">
        <v>3</v>
      </c>
      <c r="I85" s="51">
        <v>2</v>
      </c>
      <c r="J85" s="51" t="s">
        <v>492</v>
      </c>
      <c r="K85" t="s">
        <v>793</v>
      </c>
      <c r="L85">
        <v>2</v>
      </c>
      <c r="M85">
        <v>3</v>
      </c>
      <c r="N85" t="s">
        <v>1028</v>
      </c>
      <c r="O85">
        <v>2</v>
      </c>
      <c r="Q85" t="s">
        <v>793</v>
      </c>
      <c r="R85" t="s">
        <v>1318</v>
      </c>
    </row>
    <row r="86" spans="1:18" ht="16">
      <c r="A86" s="51" t="s">
        <v>1403</v>
      </c>
      <c r="B86" s="51" t="s">
        <v>245</v>
      </c>
      <c r="C86" t="s">
        <v>708</v>
      </c>
      <c r="D86" s="51" t="s">
        <v>699</v>
      </c>
      <c r="E86" s="51" t="s">
        <v>710</v>
      </c>
      <c r="F86" s="51">
        <v>5</v>
      </c>
      <c r="G86" s="51" t="s">
        <v>794</v>
      </c>
      <c r="H86" s="51">
        <v>2</v>
      </c>
      <c r="I86" s="51">
        <v>1</v>
      </c>
      <c r="J86" s="51" t="s">
        <v>492</v>
      </c>
      <c r="K86" t="s">
        <v>509</v>
      </c>
      <c r="L86">
        <v>2</v>
      </c>
      <c r="M86">
        <v>3</v>
      </c>
      <c r="N86" t="s">
        <v>1028</v>
      </c>
      <c r="O86">
        <v>1</v>
      </c>
      <c r="Q86" t="s">
        <v>509</v>
      </c>
      <c r="R86" t="s">
        <v>498</v>
      </c>
    </row>
    <row r="87" spans="1:18" ht="16">
      <c r="A87" s="51" t="s">
        <v>1404</v>
      </c>
      <c r="B87" s="51" t="s">
        <v>245</v>
      </c>
      <c r="C87" t="s">
        <v>708</v>
      </c>
      <c r="D87" s="51" t="s">
        <v>699</v>
      </c>
      <c r="E87" s="51" t="s">
        <v>710</v>
      </c>
      <c r="F87" s="51">
        <v>5</v>
      </c>
      <c r="G87" s="51" t="s">
        <v>794</v>
      </c>
      <c r="H87" s="51">
        <v>3</v>
      </c>
      <c r="I87" s="51">
        <v>2</v>
      </c>
      <c r="J87" s="51" t="s">
        <v>492</v>
      </c>
      <c r="K87" t="s">
        <v>795</v>
      </c>
      <c r="L87">
        <v>2</v>
      </c>
      <c r="M87">
        <v>3</v>
      </c>
      <c r="N87" t="s">
        <v>1028</v>
      </c>
      <c r="O87">
        <v>1</v>
      </c>
      <c r="Q87" t="s">
        <v>795</v>
      </c>
      <c r="R87" t="s">
        <v>1318</v>
      </c>
    </row>
    <row r="88" spans="1:18" ht="16">
      <c r="A88" s="51" t="s">
        <v>1405</v>
      </c>
      <c r="B88" s="51" t="s">
        <v>246</v>
      </c>
      <c r="C88" t="s">
        <v>708</v>
      </c>
      <c r="D88" s="51" t="s">
        <v>705</v>
      </c>
      <c r="E88" s="51" t="s">
        <v>710</v>
      </c>
      <c r="F88" s="51">
        <v>5</v>
      </c>
      <c r="G88" s="51" t="s">
        <v>796</v>
      </c>
      <c r="H88" s="51">
        <v>2</v>
      </c>
      <c r="I88" s="51">
        <v>1</v>
      </c>
      <c r="J88" s="51" t="s">
        <v>492</v>
      </c>
      <c r="K88" t="s">
        <v>512</v>
      </c>
      <c r="L88">
        <v>2</v>
      </c>
      <c r="M88">
        <v>3</v>
      </c>
      <c r="N88" t="s">
        <v>1028</v>
      </c>
      <c r="O88">
        <v>1</v>
      </c>
      <c r="Q88" t="s">
        <v>512</v>
      </c>
      <c r="R88" t="s">
        <v>498</v>
      </c>
    </row>
    <row r="89" spans="1:18" ht="16">
      <c r="A89" s="51" t="s">
        <v>1406</v>
      </c>
      <c r="B89" s="51" t="s">
        <v>246</v>
      </c>
      <c r="C89" t="s">
        <v>708</v>
      </c>
      <c r="D89" s="51" t="s">
        <v>705</v>
      </c>
      <c r="E89" s="51" t="s">
        <v>710</v>
      </c>
      <c r="F89" s="51">
        <v>5</v>
      </c>
      <c r="G89" s="51" t="s">
        <v>796</v>
      </c>
      <c r="H89" s="51">
        <v>3</v>
      </c>
      <c r="I89" s="51">
        <v>2</v>
      </c>
      <c r="J89" s="51" t="s">
        <v>492</v>
      </c>
      <c r="K89" t="s">
        <v>670</v>
      </c>
      <c r="L89">
        <v>2</v>
      </c>
      <c r="M89">
        <v>3</v>
      </c>
      <c r="N89" t="s">
        <v>1028</v>
      </c>
      <c r="O89">
        <v>2</v>
      </c>
      <c r="Q89" t="s">
        <v>670</v>
      </c>
      <c r="R89" t="s">
        <v>1318</v>
      </c>
    </row>
    <row r="90" spans="1:18" ht="16">
      <c r="A90" s="51" t="s">
        <v>1407</v>
      </c>
      <c r="B90" s="51" t="s">
        <v>247</v>
      </c>
      <c r="C90" t="s">
        <v>708</v>
      </c>
      <c r="D90" s="51" t="s">
        <v>699</v>
      </c>
      <c r="E90" s="51" t="s">
        <v>710</v>
      </c>
      <c r="F90" s="51">
        <v>5</v>
      </c>
      <c r="G90" s="51" t="s">
        <v>797</v>
      </c>
      <c r="H90" s="51">
        <v>2</v>
      </c>
      <c r="I90" s="51">
        <v>1</v>
      </c>
      <c r="J90" s="51" t="s">
        <v>492</v>
      </c>
      <c r="K90" t="s">
        <v>511</v>
      </c>
      <c r="L90">
        <v>2</v>
      </c>
      <c r="M90">
        <v>3</v>
      </c>
      <c r="N90" t="s">
        <v>1028</v>
      </c>
      <c r="O90">
        <v>2</v>
      </c>
      <c r="Q90" t="s">
        <v>511</v>
      </c>
      <c r="R90" t="s">
        <v>498</v>
      </c>
    </row>
    <row r="91" spans="1:18" ht="16">
      <c r="A91" s="51" t="s">
        <v>1408</v>
      </c>
      <c r="B91" s="51" t="s">
        <v>247</v>
      </c>
      <c r="C91" t="s">
        <v>708</v>
      </c>
      <c r="D91" s="51" t="s">
        <v>699</v>
      </c>
      <c r="E91" s="51" t="s">
        <v>710</v>
      </c>
      <c r="F91" s="51">
        <v>5</v>
      </c>
      <c r="G91" s="51" t="s">
        <v>797</v>
      </c>
      <c r="H91" s="51">
        <v>3</v>
      </c>
      <c r="I91" s="51">
        <v>2</v>
      </c>
      <c r="J91" s="51" t="s">
        <v>492</v>
      </c>
      <c r="K91" t="s">
        <v>798</v>
      </c>
      <c r="L91">
        <v>2</v>
      </c>
      <c r="M91">
        <v>3</v>
      </c>
      <c r="N91" t="s">
        <v>1028</v>
      </c>
      <c r="O91">
        <v>1</v>
      </c>
      <c r="Q91" t="s">
        <v>798</v>
      </c>
      <c r="R91" t="s">
        <v>1318</v>
      </c>
    </row>
    <row r="92" spans="1:18" ht="16">
      <c r="A92" s="51" t="s">
        <v>1409</v>
      </c>
      <c r="B92" s="51" t="s">
        <v>243</v>
      </c>
      <c r="C92" t="s">
        <v>694</v>
      </c>
      <c r="D92" s="51" t="s">
        <v>699</v>
      </c>
      <c r="E92" s="51" t="s">
        <v>744</v>
      </c>
      <c r="F92" s="51">
        <v>4</v>
      </c>
      <c r="G92" s="51" t="s">
        <v>799</v>
      </c>
      <c r="H92" s="51">
        <v>2</v>
      </c>
      <c r="I92" s="51">
        <v>1</v>
      </c>
      <c r="J92" s="51" t="s">
        <v>442</v>
      </c>
      <c r="K92" t="s">
        <v>800</v>
      </c>
      <c r="L92">
        <v>2</v>
      </c>
      <c r="M92">
        <v>3</v>
      </c>
      <c r="N92" t="s">
        <v>1027</v>
      </c>
      <c r="O92">
        <v>1</v>
      </c>
      <c r="Q92" t="s">
        <v>800</v>
      </c>
      <c r="R92" t="s">
        <v>498</v>
      </c>
    </row>
    <row r="93" spans="1:18" ht="16">
      <c r="A93" s="51" t="s">
        <v>1410</v>
      </c>
      <c r="B93" s="51" t="s">
        <v>243</v>
      </c>
      <c r="C93" t="s">
        <v>694</v>
      </c>
      <c r="D93" s="51" t="s">
        <v>699</v>
      </c>
      <c r="E93" s="51" t="s">
        <v>744</v>
      </c>
      <c r="F93" s="51">
        <v>4</v>
      </c>
      <c r="G93" s="51" t="s">
        <v>799</v>
      </c>
      <c r="H93" s="51">
        <v>3</v>
      </c>
      <c r="I93" s="51">
        <v>2</v>
      </c>
      <c r="J93" s="51" t="s">
        <v>442</v>
      </c>
      <c r="K93" t="s">
        <v>801</v>
      </c>
      <c r="L93">
        <v>2</v>
      </c>
      <c r="M93">
        <v>3</v>
      </c>
      <c r="N93" t="s">
        <v>1027</v>
      </c>
      <c r="O93">
        <v>1</v>
      </c>
      <c r="Q93" t="s">
        <v>801</v>
      </c>
      <c r="R93" t="s">
        <v>1318</v>
      </c>
    </row>
    <row r="94" spans="1:18" ht="16">
      <c r="A94" s="212" t="s">
        <v>1411</v>
      </c>
      <c r="B94" s="51" t="s">
        <v>244</v>
      </c>
      <c r="C94" s="212" t="s">
        <v>694</v>
      </c>
      <c r="D94" s="51" t="s">
        <v>1328</v>
      </c>
      <c r="E94" s="51" t="s">
        <v>744</v>
      </c>
      <c r="F94" s="51">
        <v>4</v>
      </c>
      <c r="G94" s="51" t="s">
        <v>1292</v>
      </c>
      <c r="H94" s="51">
        <v>2</v>
      </c>
      <c r="I94" s="51">
        <v>1</v>
      </c>
      <c r="J94" s="51" t="s">
        <v>442</v>
      </c>
      <c r="K94" s="212" t="s">
        <v>1258</v>
      </c>
      <c r="L94">
        <v>2</v>
      </c>
      <c r="M94">
        <v>3</v>
      </c>
      <c r="N94" t="s">
        <v>1027</v>
      </c>
      <c r="O94">
        <v>1</v>
      </c>
      <c r="Q94" t="s">
        <v>802</v>
      </c>
      <c r="R94" t="s">
        <v>498</v>
      </c>
    </row>
    <row r="95" spans="1:18" ht="16">
      <c r="A95" s="212" t="s">
        <v>1412</v>
      </c>
      <c r="B95" s="51" t="s">
        <v>244</v>
      </c>
      <c r="C95" s="212" t="s">
        <v>694</v>
      </c>
      <c r="D95" s="51" t="s">
        <v>1328</v>
      </c>
      <c r="E95" s="51" t="s">
        <v>744</v>
      </c>
      <c r="F95" s="51">
        <v>4</v>
      </c>
      <c r="G95" s="51" t="s">
        <v>1292</v>
      </c>
      <c r="H95" s="51">
        <v>3</v>
      </c>
      <c r="I95" s="51">
        <v>2</v>
      </c>
      <c r="J95" s="51" t="s">
        <v>442</v>
      </c>
      <c r="K95" s="212" t="s">
        <v>1259</v>
      </c>
      <c r="L95">
        <v>2</v>
      </c>
      <c r="M95">
        <v>3</v>
      </c>
      <c r="N95" t="s">
        <v>1027</v>
      </c>
      <c r="O95">
        <v>1</v>
      </c>
      <c r="Q95" t="s">
        <v>803</v>
      </c>
      <c r="R95" t="s">
        <v>1318</v>
      </c>
    </row>
    <row r="96" spans="1:18" ht="16">
      <c r="A96" s="51" t="s">
        <v>1413</v>
      </c>
      <c r="B96" s="51" t="s">
        <v>245</v>
      </c>
      <c r="C96" t="s">
        <v>708</v>
      </c>
      <c r="D96" s="51" t="s">
        <v>767</v>
      </c>
      <c r="E96" s="51" t="s">
        <v>744</v>
      </c>
      <c r="F96" s="51">
        <v>4</v>
      </c>
      <c r="G96" s="51" t="s">
        <v>804</v>
      </c>
      <c r="H96" s="51">
        <v>2</v>
      </c>
      <c r="I96" s="51">
        <v>1</v>
      </c>
      <c r="J96" s="51" t="s">
        <v>442</v>
      </c>
      <c r="K96" t="s">
        <v>805</v>
      </c>
      <c r="L96">
        <v>2</v>
      </c>
      <c r="M96">
        <v>3</v>
      </c>
      <c r="N96" t="s">
        <v>1028</v>
      </c>
      <c r="O96">
        <v>1</v>
      </c>
      <c r="Q96" t="s">
        <v>805</v>
      </c>
      <c r="R96" t="s">
        <v>498</v>
      </c>
    </row>
    <row r="97" spans="1:18" ht="16">
      <c r="A97" s="51" t="s">
        <v>1414</v>
      </c>
      <c r="B97" s="51" t="s">
        <v>245</v>
      </c>
      <c r="C97" t="s">
        <v>708</v>
      </c>
      <c r="D97" s="51" t="s">
        <v>767</v>
      </c>
      <c r="E97" s="51" t="s">
        <v>744</v>
      </c>
      <c r="F97" s="51">
        <v>4</v>
      </c>
      <c r="G97" s="51" t="s">
        <v>804</v>
      </c>
      <c r="H97" s="51">
        <v>3</v>
      </c>
      <c r="I97" s="51">
        <v>2</v>
      </c>
      <c r="J97" s="51" t="s">
        <v>442</v>
      </c>
      <c r="K97" t="s">
        <v>806</v>
      </c>
      <c r="L97">
        <v>2</v>
      </c>
      <c r="M97">
        <v>3</v>
      </c>
      <c r="N97" t="s">
        <v>1028</v>
      </c>
      <c r="O97">
        <v>1</v>
      </c>
      <c r="Q97" t="s">
        <v>806</v>
      </c>
      <c r="R97" t="s">
        <v>1318</v>
      </c>
    </row>
    <row r="98" spans="1:18" ht="16">
      <c r="A98" s="51" t="s">
        <v>1415</v>
      </c>
      <c r="B98" s="51" t="s">
        <v>246</v>
      </c>
      <c r="C98" t="s">
        <v>708</v>
      </c>
      <c r="D98" s="51" t="s">
        <v>705</v>
      </c>
      <c r="E98" s="51" t="s">
        <v>744</v>
      </c>
      <c r="F98" s="51">
        <v>4</v>
      </c>
      <c r="G98" s="51" t="s">
        <v>807</v>
      </c>
      <c r="H98" s="51">
        <v>2</v>
      </c>
      <c r="I98" s="51">
        <v>1</v>
      </c>
      <c r="J98" s="51" t="s">
        <v>442</v>
      </c>
      <c r="K98" t="s">
        <v>516</v>
      </c>
      <c r="L98">
        <v>2</v>
      </c>
      <c r="M98">
        <v>3</v>
      </c>
      <c r="N98" t="s">
        <v>1028</v>
      </c>
      <c r="O98">
        <v>1</v>
      </c>
      <c r="Q98" t="s">
        <v>516</v>
      </c>
      <c r="R98" t="s">
        <v>498</v>
      </c>
    </row>
    <row r="99" spans="1:18" ht="16">
      <c r="A99" s="51" t="s">
        <v>1416</v>
      </c>
      <c r="B99" s="51" t="s">
        <v>246</v>
      </c>
      <c r="C99" t="s">
        <v>708</v>
      </c>
      <c r="D99" s="51" t="s">
        <v>705</v>
      </c>
      <c r="E99" s="51" t="s">
        <v>744</v>
      </c>
      <c r="F99" s="51">
        <v>4</v>
      </c>
      <c r="G99" s="51" t="s">
        <v>807</v>
      </c>
      <c r="H99" s="51">
        <v>3</v>
      </c>
      <c r="I99" s="51">
        <v>2</v>
      </c>
      <c r="J99" s="51" t="s">
        <v>442</v>
      </c>
      <c r="K99" t="s">
        <v>808</v>
      </c>
      <c r="L99">
        <v>2</v>
      </c>
      <c r="M99">
        <v>3</v>
      </c>
      <c r="N99" t="s">
        <v>1028</v>
      </c>
      <c r="O99">
        <v>1</v>
      </c>
      <c r="Q99" t="s">
        <v>808</v>
      </c>
      <c r="R99" t="s">
        <v>1318</v>
      </c>
    </row>
    <row r="100" spans="1:18" ht="16">
      <c r="A100" s="51" t="s">
        <v>1417</v>
      </c>
      <c r="B100" s="51" t="s">
        <v>247</v>
      </c>
      <c r="C100" t="s">
        <v>708</v>
      </c>
      <c r="D100" s="51" t="s">
        <v>767</v>
      </c>
      <c r="E100" s="51" t="s">
        <v>744</v>
      </c>
      <c r="F100" s="51">
        <v>4</v>
      </c>
      <c r="G100" s="51" t="s">
        <v>809</v>
      </c>
      <c r="H100" s="51">
        <v>2</v>
      </c>
      <c r="I100" s="51">
        <v>1</v>
      </c>
      <c r="J100" s="51" t="s">
        <v>442</v>
      </c>
      <c r="K100" t="s">
        <v>515</v>
      </c>
      <c r="L100">
        <v>2</v>
      </c>
      <c r="M100">
        <v>3</v>
      </c>
      <c r="N100" t="s">
        <v>1028</v>
      </c>
      <c r="O100">
        <v>1</v>
      </c>
      <c r="Q100" t="s">
        <v>515</v>
      </c>
      <c r="R100" t="s">
        <v>498</v>
      </c>
    </row>
    <row r="101" spans="1:18" ht="16">
      <c r="A101" s="51" t="s">
        <v>1418</v>
      </c>
      <c r="B101" s="51" t="s">
        <v>247</v>
      </c>
      <c r="C101" t="s">
        <v>708</v>
      </c>
      <c r="D101" s="51" t="s">
        <v>767</v>
      </c>
      <c r="E101" s="51" t="s">
        <v>744</v>
      </c>
      <c r="F101" s="51">
        <v>4</v>
      </c>
      <c r="G101" s="51" t="s">
        <v>809</v>
      </c>
      <c r="H101" s="51">
        <v>3</v>
      </c>
      <c r="I101" s="51">
        <v>2</v>
      </c>
      <c r="J101" s="51" t="s">
        <v>442</v>
      </c>
      <c r="K101" t="s">
        <v>810</v>
      </c>
      <c r="L101">
        <v>2</v>
      </c>
      <c r="M101">
        <v>3</v>
      </c>
      <c r="N101" t="s">
        <v>1028</v>
      </c>
      <c r="O101">
        <v>1</v>
      </c>
      <c r="Q101" t="s">
        <v>810</v>
      </c>
      <c r="R101" t="s">
        <v>1318</v>
      </c>
    </row>
    <row r="102" spans="1:18" ht="16">
      <c r="A102" s="51" t="s">
        <v>1419</v>
      </c>
      <c r="B102" s="51" t="s">
        <v>243</v>
      </c>
      <c r="C102" t="s">
        <v>780</v>
      </c>
      <c r="D102" s="51" t="s">
        <v>781</v>
      </c>
      <c r="E102" s="51" t="s">
        <v>1389</v>
      </c>
      <c r="F102" s="51">
        <v>7</v>
      </c>
      <c r="G102" s="51" t="s">
        <v>811</v>
      </c>
      <c r="H102" s="51">
        <v>3</v>
      </c>
      <c r="I102" s="51">
        <v>1</v>
      </c>
      <c r="J102" s="51" t="s">
        <v>443</v>
      </c>
      <c r="K102" t="s">
        <v>812</v>
      </c>
      <c r="L102">
        <v>3</v>
      </c>
      <c r="M102">
        <v>4</v>
      </c>
      <c r="N102" t="s">
        <v>1028</v>
      </c>
      <c r="O102">
        <v>1</v>
      </c>
      <c r="Q102" t="s">
        <v>813</v>
      </c>
      <c r="R102" t="s">
        <v>498</v>
      </c>
    </row>
    <row r="103" spans="1:18" ht="16">
      <c r="A103" s="51" t="s">
        <v>1420</v>
      </c>
      <c r="B103" s="51" t="s">
        <v>243</v>
      </c>
      <c r="C103" t="s">
        <v>780</v>
      </c>
      <c r="D103" s="51" t="s">
        <v>781</v>
      </c>
      <c r="E103" s="51" t="s">
        <v>1389</v>
      </c>
      <c r="F103" s="51">
        <v>7</v>
      </c>
      <c r="G103" s="51" t="s">
        <v>811</v>
      </c>
      <c r="H103" s="51">
        <v>4</v>
      </c>
      <c r="I103" s="51">
        <v>2</v>
      </c>
      <c r="J103" s="51" t="s">
        <v>443</v>
      </c>
      <c r="K103" t="s">
        <v>814</v>
      </c>
      <c r="L103">
        <v>3</v>
      </c>
      <c r="M103">
        <v>4</v>
      </c>
      <c r="N103" t="s">
        <v>1028</v>
      </c>
      <c r="O103">
        <v>2</v>
      </c>
      <c r="Q103" t="s">
        <v>815</v>
      </c>
      <c r="R103" t="s">
        <v>1318</v>
      </c>
    </row>
    <row r="104" spans="1:18" ht="16">
      <c r="A104" s="51" t="s">
        <v>1421</v>
      </c>
      <c r="B104" s="51" t="s">
        <v>244</v>
      </c>
      <c r="C104" t="s">
        <v>780</v>
      </c>
      <c r="D104" s="51" t="s">
        <v>781</v>
      </c>
      <c r="E104" s="51" t="s">
        <v>1389</v>
      </c>
      <c r="F104" s="51">
        <v>7</v>
      </c>
      <c r="G104" s="51" t="s">
        <v>816</v>
      </c>
      <c r="H104" s="51">
        <v>3</v>
      </c>
      <c r="I104" s="51">
        <v>1</v>
      </c>
      <c r="J104" s="51" t="s">
        <v>443</v>
      </c>
      <c r="K104" t="s">
        <v>817</v>
      </c>
      <c r="L104">
        <v>3</v>
      </c>
      <c r="M104">
        <v>4</v>
      </c>
      <c r="N104" t="s">
        <v>1028</v>
      </c>
      <c r="O104">
        <v>1</v>
      </c>
      <c r="Q104" t="s">
        <v>818</v>
      </c>
      <c r="R104" t="s">
        <v>498</v>
      </c>
    </row>
    <row r="105" spans="1:18" ht="16">
      <c r="A105" s="51" t="s">
        <v>1422</v>
      </c>
      <c r="B105" s="51" t="s">
        <v>244</v>
      </c>
      <c r="C105" t="s">
        <v>780</v>
      </c>
      <c r="D105" s="51" t="s">
        <v>781</v>
      </c>
      <c r="E105" s="51" t="s">
        <v>1389</v>
      </c>
      <c r="F105" s="51">
        <v>7</v>
      </c>
      <c r="G105" s="51" t="s">
        <v>816</v>
      </c>
      <c r="H105" s="51">
        <v>4</v>
      </c>
      <c r="I105" s="51">
        <v>2</v>
      </c>
      <c r="J105" s="51" t="s">
        <v>443</v>
      </c>
      <c r="K105" t="s">
        <v>819</v>
      </c>
      <c r="L105">
        <v>3</v>
      </c>
      <c r="M105">
        <v>4</v>
      </c>
      <c r="N105" t="s">
        <v>1028</v>
      </c>
      <c r="O105">
        <v>2</v>
      </c>
      <c r="Q105" t="s">
        <v>820</v>
      </c>
      <c r="R105" t="s">
        <v>1318</v>
      </c>
    </row>
    <row r="106" spans="1:18" ht="16">
      <c r="A106" s="51" t="s">
        <v>1423</v>
      </c>
      <c r="B106" s="51" t="s">
        <v>245</v>
      </c>
      <c r="C106" t="s">
        <v>780</v>
      </c>
      <c r="D106" s="51" t="s">
        <v>781</v>
      </c>
      <c r="E106" s="51" t="s">
        <v>1389</v>
      </c>
      <c r="F106" s="51">
        <v>7</v>
      </c>
      <c r="G106" s="51" t="s">
        <v>821</v>
      </c>
      <c r="H106" s="51">
        <v>3</v>
      </c>
      <c r="I106" s="51">
        <v>1</v>
      </c>
      <c r="J106" s="51" t="s">
        <v>443</v>
      </c>
      <c r="K106" t="s">
        <v>822</v>
      </c>
      <c r="L106">
        <v>3</v>
      </c>
      <c r="M106">
        <v>4</v>
      </c>
      <c r="N106" t="s">
        <v>1028</v>
      </c>
      <c r="O106">
        <v>1</v>
      </c>
      <c r="Q106" t="s">
        <v>823</v>
      </c>
      <c r="R106" t="s">
        <v>498</v>
      </c>
    </row>
    <row r="107" spans="1:18" ht="16">
      <c r="A107" s="51" t="s">
        <v>821</v>
      </c>
      <c r="B107" s="51" t="s">
        <v>245</v>
      </c>
      <c r="C107" t="s">
        <v>780</v>
      </c>
      <c r="D107" s="51" t="s">
        <v>781</v>
      </c>
      <c r="E107" s="51" t="s">
        <v>1389</v>
      </c>
      <c r="F107" s="51">
        <v>7</v>
      </c>
      <c r="G107" s="51" t="s">
        <v>821</v>
      </c>
      <c r="H107" s="51">
        <v>4</v>
      </c>
      <c r="I107" s="51">
        <v>2</v>
      </c>
      <c r="J107" s="51" t="s">
        <v>443</v>
      </c>
      <c r="K107" t="s">
        <v>824</v>
      </c>
      <c r="L107">
        <v>3</v>
      </c>
      <c r="M107">
        <v>4</v>
      </c>
      <c r="N107" t="s">
        <v>1028</v>
      </c>
      <c r="O107">
        <v>1</v>
      </c>
      <c r="Q107" t="s">
        <v>825</v>
      </c>
      <c r="R107" t="s">
        <v>1318</v>
      </c>
    </row>
    <row r="108" spans="1:18" ht="16">
      <c r="A108" s="51" t="s">
        <v>826</v>
      </c>
      <c r="B108" s="51" t="s">
        <v>246</v>
      </c>
      <c r="C108" t="s">
        <v>780</v>
      </c>
      <c r="D108" s="51" t="s">
        <v>781</v>
      </c>
      <c r="E108" s="51" t="s">
        <v>1389</v>
      </c>
      <c r="F108" s="51">
        <v>7</v>
      </c>
      <c r="G108" s="51" t="s">
        <v>827</v>
      </c>
      <c r="H108" s="51">
        <v>3</v>
      </c>
      <c r="I108" s="51">
        <v>1</v>
      </c>
      <c r="J108" s="51" t="s">
        <v>443</v>
      </c>
      <c r="K108" t="s">
        <v>828</v>
      </c>
      <c r="L108">
        <v>3</v>
      </c>
      <c r="M108">
        <v>4</v>
      </c>
      <c r="N108" t="s">
        <v>1028</v>
      </c>
      <c r="O108">
        <v>2</v>
      </c>
      <c r="Q108" t="s">
        <v>829</v>
      </c>
      <c r="R108" t="s">
        <v>498</v>
      </c>
    </row>
    <row r="109" spans="1:18" ht="16">
      <c r="A109" s="51" t="s">
        <v>827</v>
      </c>
      <c r="B109" s="51" t="s">
        <v>246</v>
      </c>
      <c r="C109" t="s">
        <v>780</v>
      </c>
      <c r="D109" s="51" t="s">
        <v>781</v>
      </c>
      <c r="E109" s="51" t="s">
        <v>1389</v>
      </c>
      <c r="F109" s="51">
        <v>7</v>
      </c>
      <c r="G109" s="51" t="s">
        <v>827</v>
      </c>
      <c r="H109" s="51">
        <v>4</v>
      </c>
      <c r="I109" s="51">
        <v>2</v>
      </c>
      <c r="J109" s="51" t="s">
        <v>443</v>
      </c>
      <c r="K109" t="s">
        <v>830</v>
      </c>
      <c r="L109">
        <v>3</v>
      </c>
      <c r="M109">
        <v>4</v>
      </c>
      <c r="N109" t="s">
        <v>1028</v>
      </c>
      <c r="O109">
        <v>2</v>
      </c>
      <c r="Q109" t="s">
        <v>831</v>
      </c>
      <c r="R109" t="s">
        <v>1318</v>
      </c>
    </row>
    <row r="110" spans="1:18" ht="16">
      <c r="A110" s="51" t="s">
        <v>1424</v>
      </c>
      <c r="B110" s="51" t="s">
        <v>247</v>
      </c>
      <c r="C110" t="s">
        <v>694</v>
      </c>
      <c r="D110" s="51" t="s">
        <v>781</v>
      </c>
      <c r="E110" s="51" t="s">
        <v>1389</v>
      </c>
      <c r="F110" s="51">
        <v>7</v>
      </c>
      <c r="G110" s="51" t="s">
        <v>832</v>
      </c>
      <c r="H110" s="51">
        <v>3</v>
      </c>
      <c r="I110" s="51">
        <v>1</v>
      </c>
      <c r="J110" s="51" t="s">
        <v>443</v>
      </c>
      <c r="K110" t="s">
        <v>833</v>
      </c>
      <c r="L110">
        <v>3</v>
      </c>
      <c r="M110">
        <v>4</v>
      </c>
      <c r="N110" t="s">
        <v>1028</v>
      </c>
      <c r="O110">
        <v>1</v>
      </c>
      <c r="Q110" t="s">
        <v>834</v>
      </c>
      <c r="R110" t="s">
        <v>498</v>
      </c>
    </row>
    <row r="111" spans="1:18" ht="16">
      <c r="A111" s="51" t="s">
        <v>1425</v>
      </c>
      <c r="B111" s="51" t="s">
        <v>247</v>
      </c>
      <c r="C111" t="s">
        <v>694</v>
      </c>
      <c r="D111" s="51" t="s">
        <v>781</v>
      </c>
      <c r="E111" s="51" t="s">
        <v>1389</v>
      </c>
      <c r="F111" s="51">
        <v>7</v>
      </c>
      <c r="G111" s="51" t="s">
        <v>832</v>
      </c>
      <c r="H111" s="51">
        <v>4</v>
      </c>
      <c r="I111" s="51">
        <v>2</v>
      </c>
      <c r="J111" s="51" t="s">
        <v>443</v>
      </c>
      <c r="K111" t="s">
        <v>835</v>
      </c>
      <c r="L111">
        <v>3</v>
      </c>
      <c r="M111">
        <v>4</v>
      </c>
      <c r="N111" t="s">
        <v>1028</v>
      </c>
      <c r="O111">
        <v>1</v>
      </c>
      <c r="Q111" t="s">
        <v>836</v>
      </c>
      <c r="R111" t="s">
        <v>1318</v>
      </c>
    </row>
    <row r="112" spans="1:18" ht="16">
      <c r="A112" s="51" t="s">
        <v>1426</v>
      </c>
      <c r="B112" s="51" t="s">
        <v>243</v>
      </c>
      <c r="C112" t="s">
        <v>780</v>
      </c>
      <c r="D112" s="51" t="s">
        <v>781</v>
      </c>
      <c r="E112" s="51" t="s">
        <v>837</v>
      </c>
      <c r="F112" s="51">
        <v>6</v>
      </c>
      <c r="G112" s="51" t="s">
        <v>837</v>
      </c>
      <c r="H112" s="51">
        <v>3</v>
      </c>
      <c r="I112" s="51">
        <v>1</v>
      </c>
      <c r="J112" s="51" t="s">
        <v>444</v>
      </c>
      <c r="K112" t="s">
        <v>838</v>
      </c>
      <c r="L112">
        <v>3</v>
      </c>
      <c r="M112">
        <v>6</v>
      </c>
      <c r="N112" t="s">
        <v>1027</v>
      </c>
      <c r="O112">
        <v>1</v>
      </c>
      <c r="Q112" t="s">
        <v>838</v>
      </c>
      <c r="R112" t="s">
        <v>498</v>
      </c>
    </row>
    <row r="113" spans="1:18" ht="16">
      <c r="A113" s="51" t="s">
        <v>1427</v>
      </c>
      <c r="B113" s="51" t="s">
        <v>243</v>
      </c>
      <c r="C113" t="s">
        <v>780</v>
      </c>
      <c r="D113" s="51" t="s">
        <v>781</v>
      </c>
      <c r="E113" s="51" t="s">
        <v>837</v>
      </c>
      <c r="F113" s="51">
        <v>6</v>
      </c>
      <c r="G113" s="51" t="s">
        <v>837</v>
      </c>
      <c r="H113" s="51">
        <v>4</v>
      </c>
      <c r="I113" s="51">
        <v>2</v>
      </c>
      <c r="J113" s="51" t="s">
        <v>444</v>
      </c>
      <c r="K113" t="s">
        <v>839</v>
      </c>
      <c r="L113">
        <v>3</v>
      </c>
      <c r="M113">
        <v>6</v>
      </c>
      <c r="N113" t="s">
        <v>1027</v>
      </c>
      <c r="O113">
        <v>2</v>
      </c>
      <c r="Q113" t="s">
        <v>839</v>
      </c>
      <c r="R113" t="s">
        <v>498</v>
      </c>
    </row>
    <row r="114" spans="1:18" ht="16">
      <c r="A114" s="51" t="s">
        <v>1428</v>
      </c>
      <c r="B114" s="51" t="s">
        <v>243</v>
      </c>
      <c r="C114" t="s">
        <v>780</v>
      </c>
      <c r="D114" s="51" t="s">
        <v>781</v>
      </c>
      <c r="E114" s="51" t="s">
        <v>837</v>
      </c>
      <c r="F114" s="51">
        <v>6</v>
      </c>
      <c r="G114" s="51" t="s">
        <v>837</v>
      </c>
      <c r="H114" s="51">
        <v>5</v>
      </c>
      <c r="I114" s="51">
        <v>3</v>
      </c>
      <c r="J114" s="51" t="s">
        <v>444</v>
      </c>
      <c r="K114" t="s">
        <v>840</v>
      </c>
      <c r="L114">
        <v>3</v>
      </c>
      <c r="M114">
        <v>6</v>
      </c>
      <c r="N114" t="s">
        <v>1027</v>
      </c>
      <c r="O114">
        <v>3</v>
      </c>
      <c r="Q114" t="s">
        <v>840</v>
      </c>
      <c r="R114" t="s">
        <v>498</v>
      </c>
    </row>
    <row r="115" spans="1:18" ht="16">
      <c r="A115" s="51" t="s">
        <v>1429</v>
      </c>
      <c r="B115" s="51" t="s">
        <v>243</v>
      </c>
      <c r="C115" t="s">
        <v>780</v>
      </c>
      <c r="D115" s="51" t="s">
        <v>781</v>
      </c>
      <c r="E115" s="51" t="s">
        <v>837</v>
      </c>
      <c r="F115" s="51">
        <v>6</v>
      </c>
      <c r="G115" s="51" t="s">
        <v>837</v>
      </c>
      <c r="H115" s="51">
        <v>6</v>
      </c>
      <c r="I115" s="51">
        <v>4</v>
      </c>
      <c r="J115" s="51" t="s">
        <v>444</v>
      </c>
      <c r="K115" t="s">
        <v>841</v>
      </c>
      <c r="L115">
        <v>3</v>
      </c>
      <c r="M115">
        <v>6</v>
      </c>
      <c r="N115" t="s">
        <v>1027</v>
      </c>
      <c r="O115">
        <v>3</v>
      </c>
      <c r="Q115" t="s">
        <v>841</v>
      </c>
      <c r="R115" t="s">
        <v>1318</v>
      </c>
    </row>
    <row r="116" spans="1:18" ht="16">
      <c r="A116" s="51" t="s">
        <v>1430</v>
      </c>
      <c r="B116" s="51" t="s">
        <v>244</v>
      </c>
      <c r="C116" t="s">
        <v>780</v>
      </c>
      <c r="D116" s="51" t="s">
        <v>781</v>
      </c>
      <c r="E116" s="51" t="s">
        <v>837</v>
      </c>
      <c r="F116" s="51">
        <v>6</v>
      </c>
      <c r="G116" s="51" t="s">
        <v>837</v>
      </c>
      <c r="H116" s="51">
        <v>3</v>
      </c>
      <c r="I116" s="51">
        <v>1</v>
      </c>
      <c r="J116" s="51" t="s">
        <v>444</v>
      </c>
      <c r="K116" t="s">
        <v>842</v>
      </c>
      <c r="L116">
        <v>3</v>
      </c>
      <c r="M116">
        <v>6</v>
      </c>
      <c r="N116" t="s">
        <v>1027</v>
      </c>
      <c r="O116">
        <v>1</v>
      </c>
      <c r="Q116" t="s">
        <v>842</v>
      </c>
      <c r="R116" t="s">
        <v>498</v>
      </c>
    </row>
    <row r="117" spans="1:18" ht="16">
      <c r="A117" s="51" t="s">
        <v>1431</v>
      </c>
      <c r="B117" s="51" t="s">
        <v>244</v>
      </c>
      <c r="C117" t="s">
        <v>780</v>
      </c>
      <c r="D117" s="51" t="s">
        <v>781</v>
      </c>
      <c r="E117" s="51" t="s">
        <v>837</v>
      </c>
      <c r="F117" s="51">
        <v>6</v>
      </c>
      <c r="G117" s="51" t="s">
        <v>837</v>
      </c>
      <c r="H117" s="51">
        <v>4</v>
      </c>
      <c r="I117" s="51">
        <v>2</v>
      </c>
      <c r="J117" s="51" t="s">
        <v>444</v>
      </c>
      <c r="K117" t="s">
        <v>843</v>
      </c>
      <c r="L117">
        <v>3</v>
      </c>
      <c r="M117">
        <v>6</v>
      </c>
      <c r="N117" t="s">
        <v>1027</v>
      </c>
      <c r="O117">
        <v>2</v>
      </c>
      <c r="Q117" t="s">
        <v>843</v>
      </c>
      <c r="R117" t="s">
        <v>498</v>
      </c>
    </row>
    <row r="118" spans="1:18" ht="16">
      <c r="A118" s="51" t="s">
        <v>1432</v>
      </c>
      <c r="B118" s="51" t="s">
        <v>244</v>
      </c>
      <c r="C118" t="s">
        <v>780</v>
      </c>
      <c r="D118" s="51" t="s">
        <v>781</v>
      </c>
      <c r="E118" s="51" t="s">
        <v>837</v>
      </c>
      <c r="F118" s="51">
        <v>6</v>
      </c>
      <c r="G118" s="51" t="s">
        <v>837</v>
      </c>
      <c r="H118" s="51">
        <v>5</v>
      </c>
      <c r="I118" s="51">
        <v>3</v>
      </c>
      <c r="J118" s="51" t="s">
        <v>444</v>
      </c>
      <c r="K118" t="s">
        <v>844</v>
      </c>
      <c r="L118">
        <v>3</v>
      </c>
      <c r="M118">
        <v>6</v>
      </c>
      <c r="N118" t="s">
        <v>1027</v>
      </c>
      <c r="O118">
        <v>3</v>
      </c>
      <c r="Q118" t="s">
        <v>844</v>
      </c>
      <c r="R118" t="s">
        <v>498</v>
      </c>
    </row>
    <row r="119" spans="1:18" ht="16">
      <c r="A119" s="51" t="s">
        <v>1433</v>
      </c>
      <c r="B119" s="51" t="s">
        <v>244</v>
      </c>
      <c r="C119" t="s">
        <v>780</v>
      </c>
      <c r="D119" s="51" t="s">
        <v>781</v>
      </c>
      <c r="E119" s="51" t="s">
        <v>837</v>
      </c>
      <c r="F119" s="51">
        <v>6</v>
      </c>
      <c r="G119" s="51" t="s">
        <v>837</v>
      </c>
      <c r="H119" s="51">
        <v>6</v>
      </c>
      <c r="I119" s="51">
        <v>4</v>
      </c>
      <c r="J119" s="51" t="s">
        <v>444</v>
      </c>
      <c r="K119" t="s">
        <v>845</v>
      </c>
      <c r="L119">
        <v>3</v>
      </c>
      <c r="M119">
        <v>6</v>
      </c>
      <c r="N119" t="s">
        <v>1027</v>
      </c>
      <c r="O119">
        <v>3</v>
      </c>
      <c r="Q119" t="s">
        <v>845</v>
      </c>
      <c r="R119" t="s">
        <v>1318</v>
      </c>
    </row>
    <row r="120" spans="1:18" ht="16">
      <c r="A120" s="51" t="s">
        <v>1434</v>
      </c>
      <c r="B120" s="51" t="s">
        <v>245</v>
      </c>
      <c r="C120" t="s">
        <v>780</v>
      </c>
      <c r="D120" s="51" t="s">
        <v>781</v>
      </c>
      <c r="E120" s="51" t="s">
        <v>837</v>
      </c>
      <c r="F120" s="51">
        <v>6</v>
      </c>
      <c r="G120" s="51" t="s">
        <v>837</v>
      </c>
      <c r="H120" s="51">
        <v>3</v>
      </c>
      <c r="I120" s="51">
        <v>1</v>
      </c>
      <c r="J120" s="51" t="s">
        <v>444</v>
      </c>
      <c r="K120" t="s">
        <v>207</v>
      </c>
      <c r="L120">
        <v>3</v>
      </c>
      <c r="M120">
        <v>6</v>
      </c>
      <c r="N120" t="s">
        <v>1028</v>
      </c>
      <c r="O120">
        <v>2</v>
      </c>
      <c r="Q120" t="s">
        <v>207</v>
      </c>
      <c r="R120" t="s">
        <v>498</v>
      </c>
    </row>
    <row r="121" spans="1:18" ht="16">
      <c r="A121" s="51" t="s">
        <v>1435</v>
      </c>
      <c r="B121" s="51" t="s">
        <v>245</v>
      </c>
      <c r="C121" t="s">
        <v>780</v>
      </c>
      <c r="D121" s="51" t="s">
        <v>781</v>
      </c>
      <c r="E121" s="51" t="s">
        <v>837</v>
      </c>
      <c r="F121" s="51">
        <v>6</v>
      </c>
      <c r="G121" s="51" t="s">
        <v>837</v>
      </c>
      <c r="H121" s="51">
        <v>4</v>
      </c>
      <c r="I121" s="51">
        <v>2</v>
      </c>
      <c r="J121" s="51" t="s">
        <v>444</v>
      </c>
      <c r="K121" t="s">
        <v>846</v>
      </c>
      <c r="L121">
        <v>3</v>
      </c>
      <c r="M121">
        <v>6</v>
      </c>
      <c r="N121" t="s">
        <v>1028</v>
      </c>
      <c r="O121">
        <v>2</v>
      </c>
      <c r="Q121" t="s">
        <v>846</v>
      </c>
      <c r="R121" t="s">
        <v>498</v>
      </c>
    </row>
    <row r="122" spans="1:18" ht="16">
      <c r="A122" s="51" t="s">
        <v>1436</v>
      </c>
      <c r="B122" s="51" t="s">
        <v>245</v>
      </c>
      <c r="C122" t="s">
        <v>780</v>
      </c>
      <c r="D122" s="51" t="s">
        <v>781</v>
      </c>
      <c r="E122" s="51" t="s">
        <v>837</v>
      </c>
      <c r="F122" s="51">
        <v>6</v>
      </c>
      <c r="G122" s="51" t="s">
        <v>837</v>
      </c>
      <c r="H122" s="51">
        <v>5</v>
      </c>
      <c r="I122" s="51">
        <v>3</v>
      </c>
      <c r="J122" s="51" t="s">
        <v>444</v>
      </c>
      <c r="K122" t="s">
        <v>847</v>
      </c>
      <c r="L122">
        <v>3</v>
      </c>
      <c r="M122">
        <v>6</v>
      </c>
      <c r="N122" t="s">
        <v>1028</v>
      </c>
      <c r="O122">
        <v>2</v>
      </c>
      <c r="Q122" t="s">
        <v>847</v>
      </c>
      <c r="R122" t="s">
        <v>498</v>
      </c>
    </row>
    <row r="123" spans="1:18" ht="16">
      <c r="A123" s="51" t="s">
        <v>1437</v>
      </c>
      <c r="B123" s="51" t="s">
        <v>245</v>
      </c>
      <c r="C123" t="s">
        <v>780</v>
      </c>
      <c r="D123" s="51" t="s">
        <v>781</v>
      </c>
      <c r="E123" s="51" t="s">
        <v>837</v>
      </c>
      <c r="F123" s="51">
        <v>6</v>
      </c>
      <c r="G123" s="51" t="s">
        <v>837</v>
      </c>
      <c r="H123" s="51">
        <v>6</v>
      </c>
      <c r="I123" s="51">
        <v>4</v>
      </c>
      <c r="J123" s="51" t="s">
        <v>444</v>
      </c>
      <c r="K123" t="s">
        <v>848</v>
      </c>
      <c r="L123">
        <v>3</v>
      </c>
      <c r="M123">
        <v>6</v>
      </c>
      <c r="N123" t="s">
        <v>1028</v>
      </c>
      <c r="O123">
        <v>3</v>
      </c>
      <c r="Q123" t="s">
        <v>848</v>
      </c>
      <c r="R123" t="s">
        <v>1318</v>
      </c>
    </row>
    <row r="124" spans="1:18" ht="16">
      <c r="A124" s="51" t="s">
        <v>1438</v>
      </c>
      <c r="B124" s="51" t="s">
        <v>246</v>
      </c>
      <c r="C124" t="s">
        <v>780</v>
      </c>
      <c r="D124" s="51" t="s">
        <v>781</v>
      </c>
      <c r="E124" s="51" t="s">
        <v>837</v>
      </c>
      <c r="F124" s="51">
        <v>6</v>
      </c>
      <c r="G124" s="51" t="s">
        <v>837</v>
      </c>
      <c r="H124" s="51">
        <v>3</v>
      </c>
      <c r="I124" s="51">
        <v>1</v>
      </c>
      <c r="J124" s="51" t="s">
        <v>444</v>
      </c>
      <c r="K124" t="s">
        <v>849</v>
      </c>
      <c r="L124">
        <v>3</v>
      </c>
      <c r="M124">
        <v>6</v>
      </c>
      <c r="N124" t="s">
        <v>1027</v>
      </c>
      <c r="O124">
        <v>1</v>
      </c>
      <c r="Q124" t="s">
        <v>849</v>
      </c>
      <c r="R124" t="s">
        <v>498</v>
      </c>
    </row>
    <row r="125" spans="1:18" ht="16">
      <c r="A125" s="51" t="s">
        <v>1439</v>
      </c>
      <c r="B125" s="51" t="s">
        <v>246</v>
      </c>
      <c r="C125" t="s">
        <v>780</v>
      </c>
      <c r="D125" s="51" t="s">
        <v>781</v>
      </c>
      <c r="E125" s="51" t="s">
        <v>837</v>
      </c>
      <c r="F125" s="51">
        <v>6</v>
      </c>
      <c r="G125" s="51" t="s">
        <v>837</v>
      </c>
      <c r="H125" s="51">
        <v>4</v>
      </c>
      <c r="I125" s="51">
        <v>2</v>
      </c>
      <c r="J125" s="51" t="s">
        <v>444</v>
      </c>
      <c r="K125" t="s">
        <v>850</v>
      </c>
      <c r="L125">
        <v>3</v>
      </c>
      <c r="M125">
        <v>6</v>
      </c>
      <c r="N125" t="s">
        <v>1027</v>
      </c>
      <c r="O125">
        <v>2</v>
      </c>
      <c r="Q125" t="s">
        <v>850</v>
      </c>
      <c r="R125" t="s">
        <v>498</v>
      </c>
    </row>
    <row r="126" spans="1:18" ht="16">
      <c r="A126" s="51" t="s">
        <v>1440</v>
      </c>
      <c r="B126" s="51" t="s">
        <v>246</v>
      </c>
      <c r="C126" t="s">
        <v>780</v>
      </c>
      <c r="D126" s="51" t="s">
        <v>781</v>
      </c>
      <c r="E126" s="51" t="s">
        <v>837</v>
      </c>
      <c r="F126" s="51">
        <v>6</v>
      </c>
      <c r="G126" s="51" t="s">
        <v>837</v>
      </c>
      <c r="H126" s="51">
        <v>5</v>
      </c>
      <c r="I126" s="51">
        <v>3</v>
      </c>
      <c r="J126" s="51" t="s">
        <v>444</v>
      </c>
      <c r="K126" t="s">
        <v>851</v>
      </c>
      <c r="L126">
        <v>3</v>
      </c>
      <c r="M126">
        <v>6</v>
      </c>
      <c r="N126" t="s">
        <v>1027</v>
      </c>
      <c r="O126">
        <v>3</v>
      </c>
      <c r="Q126" t="s">
        <v>851</v>
      </c>
      <c r="R126" t="s">
        <v>498</v>
      </c>
    </row>
    <row r="127" spans="1:18" ht="16">
      <c r="A127" s="51" t="s">
        <v>1441</v>
      </c>
      <c r="B127" s="51" t="s">
        <v>246</v>
      </c>
      <c r="C127" t="s">
        <v>780</v>
      </c>
      <c r="D127" s="51" t="s">
        <v>781</v>
      </c>
      <c r="E127" s="51" t="s">
        <v>837</v>
      </c>
      <c r="F127" s="51">
        <v>6</v>
      </c>
      <c r="G127" s="51" t="s">
        <v>837</v>
      </c>
      <c r="H127" s="51">
        <v>6</v>
      </c>
      <c r="I127" s="51">
        <v>4</v>
      </c>
      <c r="J127" s="51" t="s">
        <v>444</v>
      </c>
      <c r="K127" t="s">
        <v>852</v>
      </c>
      <c r="L127">
        <v>3</v>
      </c>
      <c r="M127">
        <v>6</v>
      </c>
      <c r="N127" t="s">
        <v>1027</v>
      </c>
      <c r="O127">
        <v>3</v>
      </c>
      <c r="Q127" t="s">
        <v>852</v>
      </c>
      <c r="R127" t="s">
        <v>1318</v>
      </c>
    </row>
    <row r="128" spans="1:18" ht="16">
      <c r="A128" s="51" t="s">
        <v>1442</v>
      </c>
      <c r="B128" s="51" t="s">
        <v>247</v>
      </c>
      <c r="C128" t="s">
        <v>780</v>
      </c>
      <c r="D128" s="51" t="s">
        <v>781</v>
      </c>
      <c r="E128" s="51" t="s">
        <v>837</v>
      </c>
      <c r="F128" s="51">
        <v>6</v>
      </c>
      <c r="G128" s="51" t="s">
        <v>837</v>
      </c>
      <c r="H128" s="51">
        <v>3</v>
      </c>
      <c r="I128" s="51">
        <v>1</v>
      </c>
      <c r="J128" s="51" t="s">
        <v>444</v>
      </c>
      <c r="K128" t="s">
        <v>853</v>
      </c>
      <c r="L128">
        <v>3</v>
      </c>
      <c r="M128">
        <v>6</v>
      </c>
      <c r="N128" t="s">
        <v>1027</v>
      </c>
      <c r="O128">
        <v>1</v>
      </c>
      <c r="Q128" t="s">
        <v>853</v>
      </c>
      <c r="R128" t="s">
        <v>498</v>
      </c>
    </row>
    <row r="129" spans="1:18" ht="16">
      <c r="A129" s="51" t="s">
        <v>1443</v>
      </c>
      <c r="B129" s="51" t="s">
        <v>247</v>
      </c>
      <c r="C129" t="s">
        <v>780</v>
      </c>
      <c r="D129" s="51" t="s">
        <v>781</v>
      </c>
      <c r="E129" s="51" t="s">
        <v>837</v>
      </c>
      <c r="F129" s="51">
        <v>6</v>
      </c>
      <c r="G129" s="51" t="s">
        <v>837</v>
      </c>
      <c r="H129" s="51">
        <v>4</v>
      </c>
      <c r="I129" s="51">
        <v>2</v>
      </c>
      <c r="J129" s="51" t="s">
        <v>444</v>
      </c>
      <c r="K129" t="s">
        <v>854</v>
      </c>
      <c r="L129">
        <v>3</v>
      </c>
      <c r="M129">
        <v>6</v>
      </c>
      <c r="N129" t="s">
        <v>1027</v>
      </c>
      <c r="O129">
        <v>2</v>
      </c>
      <c r="Q129" t="s">
        <v>854</v>
      </c>
      <c r="R129" t="s">
        <v>498</v>
      </c>
    </row>
    <row r="130" spans="1:18" ht="16">
      <c r="A130" s="51" t="s">
        <v>1444</v>
      </c>
      <c r="B130" s="51" t="s">
        <v>247</v>
      </c>
      <c r="C130" t="s">
        <v>780</v>
      </c>
      <c r="D130" s="51" t="s">
        <v>781</v>
      </c>
      <c r="E130" s="51" t="s">
        <v>837</v>
      </c>
      <c r="F130" s="51">
        <v>6</v>
      </c>
      <c r="G130" s="51" t="s">
        <v>837</v>
      </c>
      <c r="H130" s="51">
        <v>5</v>
      </c>
      <c r="I130" s="51">
        <v>3</v>
      </c>
      <c r="J130" s="51" t="s">
        <v>444</v>
      </c>
      <c r="K130" t="s">
        <v>855</v>
      </c>
      <c r="L130">
        <v>3</v>
      </c>
      <c r="M130">
        <v>6</v>
      </c>
      <c r="N130" t="s">
        <v>1027</v>
      </c>
      <c r="O130">
        <v>3</v>
      </c>
      <c r="Q130" t="s">
        <v>855</v>
      </c>
      <c r="R130" t="s">
        <v>498</v>
      </c>
    </row>
    <row r="131" spans="1:18" ht="16">
      <c r="A131" s="51" t="s">
        <v>1445</v>
      </c>
      <c r="B131" s="51" t="s">
        <v>247</v>
      </c>
      <c r="C131" t="s">
        <v>780</v>
      </c>
      <c r="D131" s="51" t="s">
        <v>781</v>
      </c>
      <c r="E131" s="51" t="s">
        <v>837</v>
      </c>
      <c r="F131" s="51">
        <v>6</v>
      </c>
      <c r="G131" s="51" t="s">
        <v>837</v>
      </c>
      <c r="H131" s="51">
        <v>6</v>
      </c>
      <c r="I131" s="51">
        <v>4</v>
      </c>
      <c r="J131" s="51" t="s">
        <v>444</v>
      </c>
      <c r="K131" t="s">
        <v>856</v>
      </c>
      <c r="L131">
        <v>3</v>
      </c>
      <c r="M131">
        <v>6</v>
      </c>
      <c r="N131" t="s">
        <v>1027</v>
      </c>
      <c r="O131">
        <v>3</v>
      </c>
      <c r="Q131" t="s">
        <v>856</v>
      </c>
      <c r="R131" t="s">
        <v>1318</v>
      </c>
    </row>
    <row r="132" spans="1:18" ht="16">
      <c r="A132" s="51" t="s">
        <v>1446</v>
      </c>
      <c r="B132" s="51" t="s">
        <v>243</v>
      </c>
      <c r="C132" t="s">
        <v>780</v>
      </c>
      <c r="D132" s="51" t="s">
        <v>1328</v>
      </c>
      <c r="E132" s="51" t="s">
        <v>857</v>
      </c>
      <c r="F132" s="51">
        <v>1</v>
      </c>
      <c r="G132" s="51" t="s">
        <v>858</v>
      </c>
      <c r="H132" s="51">
        <v>2</v>
      </c>
      <c r="I132" s="51">
        <v>1</v>
      </c>
      <c r="J132" s="51" t="s">
        <v>1447</v>
      </c>
      <c r="K132" t="s">
        <v>859</v>
      </c>
      <c r="L132">
        <v>2</v>
      </c>
      <c r="M132">
        <v>2</v>
      </c>
      <c r="N132" t="s">
        <v>1028</v>
      </c>
      <c r="O132">
        <v>1</v>
      </c>
      <c r="Q132" t="s">
        <v>859</v>
      </c>
      <c r="R132" t="s">
        <v>1318</v>
      </c>
    </row>
    <row r="133" spans="1:18" ht="16">
      <c r="A133" s="51" t="s">
        <v>1448</v>
      </c>
      <c r="B133" s="51" t="s">
        <v>243</v>
      </c>
      <c r="C133" t="s">
        <v>780</v>
      </c>
      <c r="D133" s="51" t="s">
        <v>1328</v>
      </c>
      <c r="E133" s="51" t="s">
        <v>857</v>
      </c>
      <c r="F133" s="51">
        <v>1</v>
      </c>
      <c r="G133" s="51" t="s">
        <v>858</v>
      </c>
      <c r="H133" s="51">
        <v>3</v>
      </c>
      <c r="I133" s="51">
        <v>1</v>
      </c>
      <c r="J133" s="51" t="s">
        <v>445</v>
      </c>
      <c r="K133" t="s">
        <v>860</v>
      </c>
      <c r="L133">
        <v>3</v>
      </c>
      <c r="M133">
        <v>3</v>
      </c>
      <c r="N133" t="s">
        <v>1028</v>
      </c>
      <c r="O133">
        <v>1</v>
      </c>
      <c r="Q133" t="s">
        <v>860</v>
      </c>
      <c r="R133" t="s">
        <v>1318</v>
      </c>
    </row>
    <row r="134" spans="1:18" ht="16">
      <c r="A134" s="51" t="s">
        <v>1449</v>
      </c>
      <c r="B134" s="51" t="s">
        <v>244</v>
      </c>
      <c r="C134" t="s">
        <v>780</v>
      </c>
      <c r="D134" s="51" t="s">
        <v>1328</v>
      </c>
      <c r="E134" s="51" t="s">
        <v>857</v>
      </c>
      <c r="F134" s="51">
        <v>1</v>
      </c>
      <c r="G134" s="51" t="s">
        <v>858</v>
      </c>
      <c r="H134" s="51">
        <v>2</v>
      </c>
      <c r="I134" s="51">
        <v>1</v>
      </c>
      <c r="J134" s="51" t="s">
        <v>1447</v>
      </c>
      <c r="K134" t="s">
        <v>218</v>
      </c>
      <c r="L134">
        <v>2</v>
      </c>
      <c r="M134">
        <v>2</v>
      </c>
      <c r="N134" t="s">
        <v>1028</v>
      </c>
      <c r="O134">
        <v>1</v>
      </c>
      <c r="Q134" t="s">
        <v>218</v>
      </c>
      <c r="R134" t="s">
        <v>1318</v>
      </c>
    </row>
    <row r="135" spans="1:18" ht="16">
      <c r="A135" s="51" t="s">
        <v>1450</v>
      </c>
      <c r="B135" s="51" t="s">
        <v>244</v>
      </c>
      <c r="C135" t="s">
        <v>780</v>
      </c>
      <c r="D135" s="51" t="s">
        <v>1328</v>
      </c>
      <c r="E135" s="51" t="s">
        <v>857</v>
      </c>
      <c r="F135" s="51">
        <v>1</v>
      </c>
      <c r="G135" s="51" t="s">
        <v>858</v>
      </c>
      <c r="H135" s="51">
        <v>3</v>
      </c>
      <c r="I135" s="51">
        <v>1</v>
      </c>
      <c r="J135" s="51" t="s">
        <v>445</v>
      </c>
      <c r="K135" t="s">
        <v>861</v>
      </c>
      <c r="L135">
        <v>3</v>
      </c>
      <c r="M135">
        <v>3</v>
      </c>
      <c r="N135" t="s">
        <v>1028</v>
      </c>
      <c r="O135">
        <v>1</v>
      </c>
      <c r="Q135" t="s">
        <v>861</v>
      </c>
      <c r="R135" t="s">
        <v>1318</v>
      </c>
    </row>
    <row r="136" spans="1:18" ht="16">
      <c r="A136" s="51" t="s">
        <v>1451</v>
      </c>
      <c r="B136" s="51" t="s">
        <v>245</v>
      </c>
      <c r="C136" t="s">
        <v>780</v>
      </c>
      <c r="D136" s="51" t="s">
        <v>1328</v>
      </c>
      <c r="E136" s="51" t="s">
        <v>857</v>
      </c>
      <c r="F136" s="51">
        <v>1</v>
      </c>
      <c r="G136" s="51" t="s">
        <v>858</v>
      </c>
      <c r="H136" s="51">
        <v>2</v>
      </c>
      <c r="I136" s="51">
        <v>1</v>
      </c>
      <c r="J136" s="51" t="s">
        <v>1447</v>
      </c>
      <c r="K136" t="s">
        <v>862</v>
      </c>
      <c r="L136">
        <v>2</v>
      </c>
      <c r="M136">
        <v>2</v>
      </c>
      <c r="N136" t="s">
        <v>1028</v>
      </c>
      <c r="O136">
        <v>1</v>
      </c>
      <c r="Q136" t="s">
        <v>862</v>
      </c>
      <c r="R136" t="s">
        <v>1318</v>
      </c>
    </row>
    <row r="137" spans="1:18" ht="16">
      <c r="A137" s="51" t="s">
        <v>1452</v>
      </c>
      <c r="B137" s="51" t="s">
        <v>245</v>
      </c>
      <c r="C137" t="s">
        <v>780</v>
      </c>
      <c r="D137" s="51" t="s">
        <v>1328</v>
      </c>
      <c r="E137" s="51" t="s">
        <v>857</v>
      </c>
      <c r="F137" s="51">
        <v>1</v>
      </c>
      <c r="G137" s="51" t="s">
        <v>858</v>
      </c>
      <c r="H137" s="51">
        <v>3</v>
      </c>
      <c r="I137" s="51">
        <v>1</v>
      </c>
      <c r="J137" s="51" t="s">
        <v>445</v>
      </c>
      <c r="K137" t="s">
        <v>863</v>
      </c>
      <c r="L137">
        <v>3</v>
      </c>
      <c r="M137">
        <v>3</v>
      </c>
      <c r="N137" t="s">
        <v>1028</v>
      </c>
      <c r="O137">
        <v>1</v>
      </c>
      <c r="Q137" t="s">
        <v>863</v>
      </c>
      <c r="R137" t="s">
        <v>1318</v>
      </c>
    </row>
    <row r="138" spans="1:18" ht="16">
      <c r="A138" s="51" t="s">
        <v>1453</v>
      </c>
      <c r="B138" s="51" t="s">
        <v>246</v>
      </c>
      <c r="C138" t="s">
        <v>780</v>
      </c>
      <c r="D138" s="51" t="s">
        <v>1328</v>
      </c>
      <c r="E138" s="51" t="s">
        <v>857</v>
      </c>
      <c r="F138" s="51">
        <v>1</v>
      </c>
      <c r="G138" s="51" t="s">
        <v>858</v>
      </c>
      <c r="H138" s="51">
        <v>2</v>
      </c>
      <c r="I138" s="51">
        <v>1</v>
      </c>
      <c r="J138" s="51" t="s">
        <v>1447</v>
      </c>
      <c r="K138" t="s">
        <v>864</v>
      </c>
      <c r="L138">
        <v>2</v>
      </c>
      <c r="M138">
        <v>2</v>
      </c>
      <c r="N138" t="s">
        <v>1028</v>
      </c>
      <c r="O138">
        <v>1</v>
      </c>
      <c r="Q138" t="s">
        <v>864</v>
      </c>
      <c r="R138" t="s">
        <v>1318</v>
      </c>
    </row>
    <row r="139" spans="1:18" ht="16">
      <c r="A139" s="51" t="s">
        <v>1454</v>
      </c>
      <c r="B139" s="51" t="s">
        <v>246</v>
      </c>
      <c r="C139" t="s">
        <v>780</v>
      </c>
      <c r="D139" s="51" t="s">
        <v>1328</v>
      </c>
      <c r="E139" s="51" t="s">
        <v>857</v>
      </c>
      <c r="F139" s="51">
        <v>1</v>
      </c>
      <c r="G139" s="51" t="s">
        <v>858</v>
      </c>
      <c r="H139" s="51">
        <v>3</v>
      </c>
      <c r="I139" s="51">
        <v>1</v>
      </c>
      <c r="J139" s="51" t="s">
        <v>445</v>
      </c>
      <c r="K139" t="s">
        <v>865</v>
      </c>
      <c r="L139">
        <v>3</v>
      </c>
      <c r="M139">
        <v>3</v>
      </c>
      <c r="N139" t="s">
        <v>1028</v>
      </c>
      <c r="O139">
        <v>1</v>
      </c>
      <c r="Q139" t="s">
        <v>865</v>
      </c>
      <c r="R139" t="s">
        <v>1318</v>
      </c>
    </row>
    <row r="140" spans="1:18" ht="16">
      <c r="A140" s="51" t="s">
        <v>1455</v>
      </c>
      <c r="B140" s="51" t="s">
        <v>247</v>
      </c>
      <c r="C140" t="s">
        <v>780</v>
      </c>
      <c r="D140" s="51" t="s">
        <v>1328</v>
      </c>
      <c r="E140" s="51" t="s">
        <v>857</v>
      </c>
      <c r="F140" s="51">
        <v>1</v>
      </c>
      <c r="G140" s="51" t="s">
        <v>858</v>
      </c>
      <c r="H140" s="51">
        <v>2</v>
      </c>
      <c r="I140" s="51">
        <v>1</v>
      </c>
      <c r="J140" s="51" t="s">
        <v>1447</v>
      </c>
      <c r="K140" t="s">
        <v>866</v>
      </c>
      <c r="L140">
        <v>2</v>
      </c>
      <c r="M140">
        <v>2</v>
      </c>
      <c r="N140" t="s">
        <v>1028</v>
      </c>
      <c r="O140">
        <v>1</v>
      </c>
      <c r="Q140" t="s">
        <v>866</v>
      </c>
      <c r="R140" t="s">
        <v>1318</v>
      </c>
    </row>
    <row r="141" spans="1:18" ht="16">
      <c r="A141" s="51" t="s">
        <v>1456</v>
      </c>
      <c r="B141" s="51" t="s">
        <v>247</v>
      </c>
      <c r="C141" t="s">
        <v>780</v>
      </c>
      <c r="D141" s="51" t="s">
        <v>1328</v>
      </c>
      <c r="E141" s="51" t="s">
        <v>857</v>
      </c>
      <c r="F141" s="51">
        <v>1</v>
      </c>
      <c r="G141" s="51" t="s">
        <v>858</v>
      </c>
      <c r="H141" s="51">
        <v>3</v>
      </c>
      <c r="I141" s="51">
        <v>1</v>
      </c>
      <c r="J141" s="51" t="s">
        <v>445</v>
      </c>
      <c r="K141" t="s">
        <v>867</v>
      </c>
      <c r="L141">
        <v>3</v>
      </c>
      <c r="M141">
        <v>3</v>
      </c>
      <c r="N141" t="s">
        <v>1028</v>
      </c>
      <c r="O141">
        <v>1</v>
      </c>
      <c r="Q141" t="s">
        <v>867</v>
      </c>
      <c r="R141" t="s">
        <v>1318</v>
      </c>
    </row>
    <row r="142" spans="1:18" ht="16">
      <c r="A142" s="51" t="s">
        <v>1457</v>
      </c>
      <c r="B142" s="51" t="s">
        <v>243</v>
      </c>
      <c r="C142" t="s">
        <v>708</v>
      </c>
      <c r="D142" s="51" t="s">
        <v>699</v>
      </c>
      <c r="E142" s="51" t="s">
        <v>710</v>
      </c>
      <c r="F142" s="51">
        <v>5</v>
      </c>
      <c r="G142" s="51" t="s">
        <v>868</v>
      </c>
      <c r="H142" s="51">
        <v>3</v>
      </c>
      <c r="I142" s="51">
        <v>1</v>
      </c>
      <c r="J142" s="51" t="s">
        <v>869</v>
      </c>
      <c r="K142" t="s">
        <v>870</v>
      </c>
      <c r="L142">
        <v>3</v>
      </c>
      <c r="M142">
        <v>4</v>
      </c>
      <c r="N142" t="s">
        <v>1027</v>
      </c>
      <c r="O142">
        <v>1</v>
      </c>
      <c r="Q142" t="s">
        <v>871</v>
      </c>
      <c r="R142" t="s">
        <v>498</v>
      </c>
    </row>
    <row r="143" spans="1:18" ht="16">
      <c r="A143" s="51" t="s">
        <v>1458</v>
      </c>
      <c r="B143" s="51" t="s">
        <v>243</v>
      </c>
      <c r="C143" t="s">
        <v>708</v>
      </c>
      <c r="D143" s="51" t="s">
        <v>699</v>
      </c>
      <c r="E143" s="51" t="s">
        <v>710</v>
      </c>
      <c r="F143" s="51">
        <v>5</v>
      </c>
      <c r="G143" s="51" t="s">
        <v>868</v>
      </c>
      <c r="H143" s="51">
        <v>4</v>
      </c>
      <c r="I143" s="51">
        <v>2</v>
      </c>
      <c r="J143" s="51" t="s">
        <v>869</v>
      </c>
      <c r="K143" t="s">
        <v>872</v>
      </c>
      <c r="L143">
        <v>3</v>
      </c>
      <c r="M143">
        <v>4</v>
      </c>
      <c r="N143" t="s">
        <v>1027</v>
      </c>
      <c r="O143">
        <v>1</v>
      </c>
      <c r="Q143" t="s">
        <v>873</v>
      </c>
      <c r="R143" t="s">
        <v>1318</v>
      </c>
    </row>
    <row r="144" spans="1:18" ht="16">
      <c r="A144" s="212" t="s">
        <v>1459</v>
      </c>
      <c r="B144" s="51" t="s">
        <v>244</v>
      </c>
      <c r="C144" s="212" t="s">
        <v>708</v>
      </c>
      <c r="D144" s="212" t="s">
        <v>699</v>
      </c>
      <c r="E144" s="51" t="s">
        <v>710</v>
      </c>
      <c r="F144" s="51">
        <v>5</v>
      </c>
      <c r="G144" s="212" t="s">
        <v>874</v>
      </c>
      <c r="H144" s="51">
        <v>3</v>
      </c>
      <c r="I144" s="51">
        <v>1</v>
      </c>
      <c r="J144" s="51" t="s">
        <v>869</v>
      </c>
      <c r="K144" s="212" t="s">
        <v>875</v>
      </c>
      <c r="L144">
        <v>3</v>
      </c>
      <c r="M144">
        <v>4</v>
      </c>
      <c r="N144" t="s">
        <v>1027</v>
      </c>
      <c r="O144">
        <v>1</v>
      </c>
      <c r="Q144" t="s">
        <v>876</v>
      </c>
      <c r="R144" t="s">
        <v>498</v>
      </c>
    </row>
    <row r="145" spans="1:18" ht="16">
      <c r="A145" s="212" t="s">
        <v>1460</v>
      </c>
      <c r="B145" s="51" t="s">
        <v>244</v>
      </c>
      <c r="C145" s="212" t="s">
        <v>708</v>
      </c>
      <c r="D145" s="212" t="s">
        <v>699</v>
      </c>
      <c r="E145" s="51" t="s">
        <v>710</v>
      </c>
      <c r="F145" s="51">
        <v>5</v>
      </c>
      <c r="G145" s="212" t="s">
        <v>874</v>
      </c>
      <c r="H145" s="51">
        <v>4</v>
      </c>
      <c r="I145" s="51">
        <v>2</v>
      </c>
      <c r="J145" s="51" t="s">
        <v>869</v>
      </c>
      <c r="K145" s="212" t="s">
        <v>877</v>
      </c>
      <c r="L145">
        <v>3</v>
      </c>
      <c r="M145">
        <v>4</v>
      </c>
      <c r="N145" t="s">
        <v>1027</v>
      </c>
      <c r="O145">
        <v>1</v>
      </c>
      <c r="Q145" t="s">
        <v>878</v>
      </c>
      <c r="R145" t="s">
        <v>1318</v>
      </c>
    </row>
    <row r="146" spans="1:18" ht="16">
      <c r="A146" s="51" t="s">
        <v>1461</v>
      </c>
      <c r="B146" s="51" t="s">
        <v>245</v>
      </c>
      <c r="C146" t="s">
        <v>708</v>
      </c>
      <c r="D146" s="51" t="s">
        <v>767</v>
      </c>
      <c r="E146" s="51" t="s">
        <v>710</v>
      </c>
      <c r="F146" s="51">
        <v>5</v>
      </c>
      <c r="G146" s="51" t="s">
        <v>879</v>
      </c>
      <c r="H146" s="51">
        <v>3</v>
      </c>
      <c r="I146" s="51">
        <v>1</v>
      </c>
      <c r="J146" s="51" t="s">
        <v>869</v>
      </c>
      <c r="K146" t="s">
        <v>880</v>
      </c>
      <c r="L146">
        <v>3</v>
      </c>
      <c r="M146">
        <v>4</v>
      </c>
      <c r="N146" t="s">
        <v>1027</v>
      </c>
      <c r="O146">
        <v>1</v>
      </c>
      <c r="Q146" t="s">
        <v>881</v>
      </c>
      <c r="R146" t="s">
        <v>498</v>
      </c>
    </row>
    <row r="147" spans="1:18" ht="16">
      <c r="A147" s="51" t="s">
        <v>1462</v>
      </c>
      <c r="B147" s="51" t="s">
        <v>245</v>
      </c>
      <c r="C147" t="s">
        <v>708</v>
      </c>
      <c r="D147" s="51" t="s">
        <v>767</v>
      </c>
      <c r="E147" s="51" t="s">
        <v>710</v>
      </c>
      <c r="F147" s="51">
        <v>5</v>
      </c>
      <c r="G147" s="51" t="s">
        <v>879</v>
      </c>
      <c r="H147" s="51">
        <v>4</v>
      </c>
      <c r="I147" s="51">
        <v>2</v>
      </c>
      <c r="J147" s="51" t="s">
        <v>869</v>
      </c>
      <c r="K147" t="s">
        <v>882</v>
      </c>
      <c r="L147">
        <v>3</v>
      </c>
      <c r="M147">
        <v>4</v>
      </c>
      <c r="N147" t="s">
        <v>1027</v>
      </c>
      <c r="O147">
        <v>1</v>
      </c>
      <c r="Q147" t="s">
        <v>883</v>
      </c>
      <c r="R147" t="s">
        <v>1318</v>
      </c>
    </row>
    <row r="148" spans="1:18" ht="16">
      <c r="A148" s="51" t="s">
        <v>1463</v>
      </c>
      <c r="B148" s="51" t="s">
        <v>246</v>
      </c>
      <c r="C148" t="s">
        <v>694</v>
      </c>
      <c r="D148" s="51" t="s">
        <v>705</v>
      </c>
      <c r="E148" s="51" t="s">
        <v>710</v>
      </c>
      <c r="F148" s="51">
        <v>5</v>
      </c>
      <c r="G148" s="51" t="s">
        <v>884</v>
      </c>
      <c r="H148" s="51">
        <v>3</v>
      </c>
      <c r="I148" s="51">
        <v>1</v>
      </c>
      <c r="J148" s="51" t="s">
        <v>869</v>
      </c>
      <c r="K148" t="s">
        <v>885</v>
      </c>
      <c r="L148">
        <v>3</v>
      </c>
      <c r="M148">
        <v>4</v>
      </c>
      <c r="N148" t="s">
        <v>1027</v>
      </c>
      <c r="O148">
        <v>1</v>
      </c>
      <c r="Q148" t="s">
        <v>886</v>
      </c>
      <c r="R148" t="s">
        <v>498</v>
      </c>
    </row>
    <row r="149" spans="1:18" ht="16">
      <c r="A149" s="51" t="s">
        <v>1464</v>
      </c>
      <c r="B149" s="51" t="s">
        <v>246</v>
      </c>
      <c r="C149" t="s">
        <v>694</v>
      </c>
      <c r="D149" s="51" t="s">
        <v>705</v>
      </c>
      <c r="E149" s="51" t="s">
        <v>710</v>
      </c>
      <c r="F149" s="51">
        <v>5</v>
      </c>
      <c r="G149" s="51" t="s">
        <v>884</v>
      </c>
      <c r="H149" s="51">
        <v>4</v>
      </c>
      <c r="I149" s="51">
        <v>2</v>
      </c>
      <c r="J149" s="51" t="s">
        <v>869</v>
      </c>
      <c r="K149" t="s">
        <v>887</v>
      </c>
      <c r="L149">
        <v>3</v>
      </c>
      <c r="M149">
        <v>4</v>
      </c>
      <c r="N149" t="s">
        <v>1027</v>
      </c>
      <c r="O149">
        <v>1</v>
      </c>
      <c r="Q149" t="s">
        <v>888</v>
      </c>
      <c r="R149" t="s">
        <v>1318</v>
      </c>
    </row>
    <row r="150" spans="1:18" ht="16">
      <c r="A150" s="51" t="s">
        <v>1465</v>
      </c>
      <c r="B150" s="51" t="s">
        <v>247</v>
      </c>
      <c r="C150" t="s">
        <v>708</v>
      </c>
      <c r="D150" s="51" t="s">
        <v>767</v>
      </c>
      <c r="E150" s="51" t="s">
        <v>710</v>
      </c>
      <c r="F150" s="51">
        <v>5</v>
      </c>
      <c r="G150" s="51" t="s">
        <v>889</v>
      </c>
      <c r="H150" s="51">
        <v>3</v>
      </c>
      <c r="I150" s="51">
        <v>1</v>
      </c>
      <c r="J150" s="51" t="s">
        <v>869</v>
      </c>
      <c r="K150" t="s">
        <v>890</v>
      </c>
      <c r="L150">
        <v>3</v>
      </c>
      <c r="M150">
        <v>4</v>
      </c>
      <c r="N150" t="s">
        <v>1027</v>
      </c>
      <c r="O150">
        <v>1</v>
      </c>
      <c r="Q150" t="s">
        <v>891</v>
      </c>
      <c r="R150" t="s">
        <v>498</v>
      </c>
    </row>
    <row r="151" spans="1:18" ht="16">
      <c r="A151" s="51" t="s">
        <v>1466</v>
      </c>
      <c r="B151" s="51" t="s">
        <v>247</v>
      </c>
      <c r="C151" t="s">
        <v>708</v>
      </c>
      <c r="D151" s="51" t="s">
        <v>767</v>
      </c>
      <c r="E151" s="51" t="s">
        <v>710</v>
      </c>
      <c r="F151" s="51">
        <v>5</v>
      </c>
      <c r="G151" s="51" t="s">
        <v>889</v>
      </c>
      <c r="H151" s="51">
        <v>4</v>
      </c>
      <c r="I151" s="51">
        <v>2</v>
      </c>
      <c r="J151" s="51" t="s">
        <v>869</v>
      </c>
      <c r="K151" t="s">
        <v>892</v>
      </c>
      <c r="L151">
        <v>3</v>
      </c>
      <c r="M151">
        <v>4</v>
      </c>
      <c r="N151" t="s">
        <v>1027</v>
      </c>
      <c r="O151">
        <v>1</v>
      </c>
      <c r="Q151" t="s">
        <v>893</v>
      </c>
      <c r="R151" t="s">
        <v>1318</v>
      </c>
    </row>
    <row r="152" spans="1:18" ht="16">
      <c r="A152" s="51" t="s">
        <v>1467</v>
      </c>
      <c r="B152" s="51" t="s">
        <v>243</v>
      </c>
      <c r="C152" t="s">
        <v>780</v>
      </c>
      <c r="D152" s="51" t="s">
        <v>1328</v>
      </c>
      <c r="E152" s="51" t="s">
        <v>1389</v>
      </c>
      <c r="F152" s="51">
        <v>7</v>
      </c>
      <c r="G152" s="51" t="s">
        <v>894</v>
      </c>
      <c r="H152" s="51">
        <v>3</v>
      </c>
      <c r="I152" s="51">
        <v>1</v>
      </c>
      <c r="J152" s="51" t="s">
        <v>493</v>
      </c>
      <c r="K152" t="s">
        <v>895</v>
      </c>
      <c r="L152">
        <v>3</v>
      </c>
      <c r="M152">
        <v>4</v>
      </c>
      <c r="N152" t="s">
        <v>1028</v>
      </c>
      <c r="O152">
        <v>2</v>
      </c>
      <c r="Q152" t="s">
        <v>895</v>
      </c>
      <c r="R152" t="s">
        <v>498</v>
      </c>
    </row>
    <row r="153" spans="1:18" ht="16">
      <c r="A153" s="51" t="s">
        <v>1468</v>
      </c>
      <c r="B153" s="51" t="s">
        <v>243</v>
      </c>
      <c r="C153" t="s">
        <v>780</v>
      </c>
      <c r="D153" s="51" t="s">
        <v>1328</v>
      </c>
      <c r="E153" s="51" t="s">
        <v>1389</v>
      </c>
      <c r="F153" s="51">
        <v>7</v>
      </c>
      <c r="G153" s="51" t="s">
        <v>894</v>
      </c>
      <c r="H153" s="51">
        <v>4</v>
      </c>
      <c r="I153" s="51">
        <v>2</v>
      </c>
      <c r="J153" s="51" t="s">
        <v>493</v>
      </c>
      <c r="K153" t="s">
        <v>896</v>
      </c>
      <c r="L153">
        <v>3</v>
      </c>
      <c r="M153">
        <v>4</v>
      </c>
      <c r="N153" t="s">
        <v>1028</v>
      </c>
      <c r="O153">
        <v>2</v>
      </c>
      <c r="Q153" t="s">
        <v>896</v>
      </c>
      <c r="R153" t="s">
        <v>1318</v>
      </c>
    </row>
    <row r="154" spans="1:18" ht="16">
      <c r="A154" s="51" t="s">
        <v>1469</v>
      </c>
      <c r="B154" s="51" t="s">
        <v>244</v>
      </c>
      <c r="C154" t="s">
        <v>708</v>
      </c>
      <c r="D154" s="51" t="s">
        <v>1470</v>
      </c>
      <c r="E154" s="51" t="s">
        <v>744</v>
      </c>
      <c r="F154" s="51">
        <v>4</v>
      </c>
      <c r="G154" s="51" t="s">
        <v>897</v>
      </c>
      <c r="H154" s="51">
        <v>3</v>
      </c>
      <c r="I154" s="51">
        <v>1</v>
      </c>
      <c r="J154" s="51" t="s">
        <v>493</v>
      </c>
      <c r="K154" t="s">
        <v>898</v>
      </c>
      <c r="L154">
        <v>3</v>
      </c>
      <c r="M154">
        <v>4</v>
      </c>
      <c r="N154" t="s">
        <v>1028</v>
      </c>
      <c r="O154">
        <v>1</v>
      </c>
      <c r="Q154" t="s">
        <v>211</v>
      </c>
      <c r="R154" t="s">
        <v>498</v>
      </c>
    </row>
    <row r="155" spans="1:18" ht="16">
      <c r="A155" s="51" t="s">
        <v>1471</v>
      </c>
      <c r="B155" s="51" t="s">
        <v>244</v>
      </c>
      <c r="C155" t="s">
        <v>708</v>
      </c>
      <c r="D155" s="51" t="s">
        <v>1470</v>
      </c>
      <c r="E155" s="51" t="s">
        <v>744</v>
      </c>
      <c r="F155" s="51">
        <v>4</v>
      </c>
      <c r="G155" s="51" t="s">
        <v>897</v>
      </c>
      <c r="H155" s="51">
        <v>4</v>
      </c>
      <c r="I155" s="51">
        <v>2</v>
      </c>
      <c r="J155" s="51" t="s">
        <v>493</v>
      </c>
      <c r="K155" t="s">
        <v>899</v>
      </c>
      <c r="L155">
        <v>3</v>
      </c>
      <c r="M155">
        <v>4</v>
      </c>
      <c r="N155" t="s">
        <v>1028</v>
      </c>
      <c r="O155">
        <v>2</v>
      </c>
      <c r="Q155" t="s">
        <v>900</v>
      </c>
      <c r="R155" t="s">
        <v>1318</v>
      </c>
    </row>
    <row r="156" spans="1:18" ht="16">
      <c r="A156" s="51" t="s">
        <v>1472</v>
      </c>
      <c r="B156" s="51" t="s">
        <v>245</v>
      </c>
      <c r="C156" t="s">
        <v>708</v>
      </c>
      <c r="D156" s="51" t="s">
        <v>1470</v>
      </c>
      <c r="E156" s="51" t="s">
        <v>744</v>
      </c>
      <c r="F156" s="51">
        <v>4</v>
      </c>
      <c r="G156" s="51" t="s">
        <v>897</v>
      </c>
      <c r="H156" s="51">
        <v>3</v>
      </c>
      <c r="I156" s="51">
        <v>1</v>
      </c>
      <c r="J156" s="51" t="s">
        <v>493</v>
      </c>
      <c r="K156" t="s">
        <v>901</v>
      </c>
      <c r="L156">
        <v>3</v>
      </c>
      <c r="M156">
        <v>4</v>
      </c>
      <c r="N156" t="s">
        <v>1027</v>
      </c>
      <c r="O156">
        <v>2</v>
      </c>
      <c r="Q156" t="s">
        <v>902</v>
      </c>
      <c r="R156" t="s">
        <v>498</v>
      </c>
    </row>
    <row r="157" spans="1:18" ht="16">
      <c r="A157" s="51" t="s">
        <v>1473</v>
      </c>
      <c r="B157" s="51" t="s">
        <v>245</v>
      </c>
      <c r="C157" t="s">
        <v>708</v>
      </c>
      <c r="D157" s="51" t="s">
        <v>1470</v>
      </c>
      <c r="E157" s="51" t="s">
        <v>744</v>
      </c>
      <c r="F157" s="51">
        <v>4</v>
      </c>
      <c r="G157" s="51" t="s">
        <v>897</v>
      </c>
      <c r="H157" s="51">
        <v>4</v>
      </c>
      <c r="I157" s="51">
        <v>2</v>
      </c>
      <c r="J157" s="51" t="s">
        <v>493</v>
      </c>
      <c r="K157" t="s">
        <v>903</v>
      </c>
      <c r="L157">
        <v>3</v>
      </c>
      <c r="M157">
        <v>4</v>
      </c>
      <c r="N157" t="s">
        <v>1027</v>
      </c>
      <c r="O157">
        <v>2</v>
      </c>
      <c r="Q157" t="s">
        <v>904</v>
      </c>
      <c r="R157" t="s">
        <v>1318</v>
      </c>
    </row>
    <row r="158" spans="1:18" ht="16">
      <c r="A158" s="51" t="s">
        <v>905</v>
      </c>
      <c r="B158" s="51" t="s">
        <v>246</v>
      </c>
      <c r="C158" t="s">
        <v>708</v>
      </c>
      <c r="D158" s="51" t="s">
        <v>781</v>
      </c>
      <c r="E158" s="51" t="s">
        <v>744</v>
      </c>
      <c r="F158" s="51">
        <v>4</v>
      </c>
      <c r="G158" s="51" t="s">
        <v>905</v>
      </c>
      <c r="H158" s="51">
        <v>3</v>
      </c>
      <c r="I158" s="51">
        <v>1</v>
      </c>
      <c r="J158" s="51" t="s">
        <v>493</v>
      </c>
      <c r="K158" t="s">
        <v>906</v>
      </c>
      <c r="L158">
        <v>3</v>
      </c>
      <c r="M158">
        <v>4</v>
      </c>
      <c r="N158" t="s">
        <v>1028</v>
      </c>
      <c r="O158">
        <v>2</v>
      </c>
      <c r="Q158" t="s">
        <v>907</v>
      </c>
      <c r="R158" t="s">
        <v>498</v>
      </c>
    </row>
    <row r="159" spans="1:18" ht="16">
      <c r="A159" s="51" t="s">
        <v>908</v>
      </c>
      <c r="B159" s="51" t="s">
        <v>246</v>
      </c>
      <c r="C159" t="s">
        <v>708</v>
      </c>
      <c r="D159" s="51" t="s">
        <v>781</v>
      </c>
      <c r="E159" s="51" t="s">
        <v>744</v>
      </c>
      <c r="F159" s="51">
        <v>4</v>
      </c>
      <c r="G159" s="51" t="s">
        <v>905</v>
      </c>
      <c r="H159" s="51">
        <v>4</v>
      </c>
      <c r="I159" s="51">
        <v>2</v>
      </c>
      <c r="J159" s="51" t="s">
        <v>493</v>
      </c>
      <c r="K159" t="s">
        <v>909</v>
      </c>
      <c r="L159">
        <v>3</v>
      </c>
      <c r="M159">
        <v>4</v>
      </c>
      <c r="N159" t="s">
        <v>1028</v>
      </c>
      <c r="O159">
        <v>2</v>
      </c>
      <c r="Q159" t="s">
        <v>910</v>
      </c>
      <c r="R159" t="s">
        <v>1318</v>
      </c>
    </row>
    <row r="160" spans="1:18" ht="16">
      <c r="A160" s="51" t="s">
        <v>1474</v>
      </c>
      <c r="B160" s="51" t="s">
        <v>247</v>
      </c>
      <c r="C160" t="s">
        <v>708</v>
      </c>
      <c r="D160" s="51" t="s">
        <v>1470</v>
      </c>
      <c r="E160" s="51" t="s">
        <v>744</v>
      </c>
      <c r="F160" s="51">
        <v>4</v>
      </c>
      <c r="G160" s="51" t="s">
        <v>897</v>
      </c>
      <c r="H160" s="51">
        <v>3</v>
      </c>
      <c r="I160" s="51">
        <v>1</v>
      </c>
      <c r="J160" s="51" t="s">
        <v>493</v>
      </c>
      <c r="K160" t="s">
        <v>911</v>
      </c>
      <c r="L160">
        <v>3</v>
      </c>
      <c r="M160">
        <v>4</v>
      </c>
      <c r="N160" t="s">
        <v>1028</v>
      </c>
      <c r="O160">
        <v>1</v>
      </c>
      <c r="Q160" t="s">
        <v>153</v>
      </c>
      <c r="R160" t="s">
        <v>498</v>
      </c>
    </row>
    <row r="161" spans="1:18" ht="16">
      <c r="A161" s="51" t="s">
        <v>1475</v>
      </c>
      <c r="B161" s="51" t="s">
        <v>247</v>
      </c>
      <c r="C161" t="s">
        <v>708</v>
      </c>
      <c r="D161" s="51" t="s">
        <v>1470</v>
      </c>
      <c r="E161" s="51" t="s">
        <v>744</v>
      </c>
      <c r="F161" s="51">
        <v>4</v>
      </c>
      <c r="G161" s="51" t="s">
        <v>897</v>
      </c>
      <c r="H161" s="51">
        <v>4</v>
      </c>
      <c r="I161" s="51">
        <v>2</v>
      </c>
      <c r="J161" s="51" t="s">
        <v>493</v>
      </c>
      <c r="K161" t="s">
        <v>912</v>
      </c>
      <c r="L161">
        <v>3</v>
      </c>
      <c r="M161">
        <v>4</v>
      </c>
      <c r="N161" t="s">
        <v>1028</v>
      </c>
      <c r="O161">
        <v>2</v>
      </c>
      <c r="Q161" t="s">
        <v>152</v>
      </c>
      <c r="R161" t="s">
        <v>1318</v>
      </c>
    </row>
    <row r="162" spans="1:18" ht="16">
      <c r="A162" s="51" t="s">
        <v>913</v>
      </c>
      <c r="B162" s="51" t="s">
        <v>243</v>
      </c>
      <c r="C162" t="s">
        <v>780</v>
      </c>
      <c r="D162" s="51" t="s">
        <v>781</v>
      </c>
      <c r="E162" s="51" t="s">
        <v>1389</v>
      </c>
      <c r="F162" s="51">
        <v>7</v>
      </c>
      <c r="G162" s="51" t="s">
        <v>914</v>
      </c>
      <c r="H162" s="51">
        <v>4</v>
      </c>
      <c r="I162" s="51">
        <v>1</v>
      </c>
      <c r="J162" s="51" t="s">
        <v>446</v>
      </c>
      <c r="K162" t="s">
        <v>212</v>
      </c>
      <c r="L162">
        <v>4</v>
      </c>
      <c r="M162">
        <v>4</v>
      </c>
      <c r="N162" t="s">
        <v>1028</v>
      </c>
      <c r="O162">
        <v>1</v>
      </c>
      <c r="Q162" t="s">
        <v>212</v>
      </c>
      <c r="R162" t="s">
        <v>1318</v>
      </c>
    </row>
    <row r="163" spans="1:18" ht="16">
      <c r="A163" s="51" t="s">
        <v>1476</v>
      </c>
      <c r="B163" s="51" t="s">
        <v>244</v>
      </c>
      <c r="C163" t="s">
        <v>780</v>
      </c>
      <c r="D163" s="51" t="s">
        <v>781</v>
      </c>
      <c r="E163" s="51" t="s">
        <v>1389</v>
      </c>
      <c r="F163" s="51">
        <v>7</v>
      </c>
      <c r="G163" s="51" t="s">
        <v>915</v>
      </c>
      <c r="H163" s="51">
        <v>4</v>
      </c>
      <c r="I163" s="51">
        <v>1</v>
      </c>
      <c r="J163" s="51" t="s">
        <v>446</v>
      </c>
      <c r="K163" t="s">
        <v>916</v>
      </c>
      <c r="L163">
        <v>4</v>
      </c>
      <c r="M163">
        <v>4</v>
      </c>
      <c r="N163" t="s">
        <v>1027</v>
      </c>
      <c r="O163">
        <v>1</v>
      </c>
      <c r="Q163" t="s">
        <v>916</v>
      </c>
      <c r="R163" t="s">
        <v>1318</v>
      </c>
    </row>
    <row r="164" spans="1:18" ht="16">
      <c r="A164" s="51" t="s">
        <v>1477</v>
      </c>
      <c r="B164" s="51" t="s">
        <v>245</v>
      </c>
      <c r="C164" t="s">
        <v>780</v>
      </c>
      <c r="D164" s="51" t="s">
        <v>781</v>
      </c>
      <c r="E164" s="51" t="s">
        <v>1389</v>
      </c>
      <c r="F164" s="51">
        <v>7</v>
      </c>
      <c r="G164" s="51" t="s">
        <v>917</v>
      </c>
      <c r="H164" s="51">
        <v>4</v>
      </c>
      <c r="I164" s="51">
        <v>1</v>
      </c>
      <c r="J164" s="51" t="s">
        <v>446</v>
      </c>
      <c r="K164" t="s">
        <v>918</v>
      </c>
      <c r="L164">
        <v>4</v>
      </c>
      <c r="M164">
        <v>4</v>
      </c>
      <c r="N164" t="s">
        <v>1028</v>
      </c>
      <c r="O164">
        <v>1</v>
      </c>
      <c r="Q164" t="s">
        <v>918</v>
      </c>
      <c r="R164" t="s">
        <v>1318</v>
      </c>
    </row>
    <row r="165" spans="1:18" ht="16">
      <c r="A165" s="51" t="s">
        <v>919</v>
      </c>
      <c r="B165" s="51" t="s">
        <v>246</v>
      </c>
      <c r="C165" t="s">
        <v>780</v>
      </c>
      <c r="D165" s="51" t="s">
        <v>781</v>
      </c>
      <c r="E165" s="51" t="s">
        <v>1389</v>
      </c>
      <c r="F165" s="51">
        <v>7</v>
      </c>
      <c r="G165" s="51" t="s">
        <v>919</v>
      </c>
      <c r="H165" s="51">
        <v>4</v>
      </c>
      <c r="I165" s="51">
        <v>1</v>
      </c>
      <c r="J165" s="51" t="s">
        <v>446</v>
      </c>
      <c r="K165" t="s">
        <v>920</v>
      </c>
      <c r="L165">
        <v>4</v>
      </c>
      <c r="M165">
        <v>4</v>
      </c>
      <c r="N165" t="s">
        <v>1028</v>
      </c>
      <c r="O165">
        <v>2</v>
      </c>
      <c r="Q165" t="s">
        <v>920</v>
      </c>
      <c r="R165" t="s">
        <v>1318</v>
      </c>
    </row>
    <row r="166" spans="1:18" ht="16">
      <c r="A166" s="51" t="s">
        <v>1478</v>
      </c>
      <c r="B166" s="51" t="s">
        <v>247</v>
      </c>
      <c r="C166" t="s">
        <v>780</v>
      </c>
      <c r="D166" s="51" t="s">
        <v>781</v>
      </c>
      <c r="E166" s="51" t="s">
        <v>1389</v>
      </c>
      <c r="F166" s="51">
        <v>7</v>
      </c>
      <c r="G166" s="51" t="s">
        <v>921</v>
      </c>
      <c r="H166" s="51">
        <v>4</v>
      </c>
      <c r="I166" s="51">
        <v>1</v>
      </c>
      <c r="J166" s="51" t="s">
        <v>446</v>
      </c>
      <c r="K166" t="s">
        <v>922</v>
      </c>
      <c r="L166">
        <v>4</v>
      </c>
      <c r="M166">
        <v>4</v>
      </c>
      <c r="N166" t="s">
        <v>1028</v>
      </c>
      <c r="O166">
        <v>2</v>
      </c>
      <c r="Q166" t="s">
        <v>922</v>
      </c>
      <c r="R166" t="s">
        <v>1318</v>
      </c>
    </row>
    <row r="167" spans="1:18" ht="16">
      <c r="A167" s="51" t="s">
        <v>1479</v>
      </c>
      <c r="B167" s="51" t="s">
        <v>243</v>
      </c>
      <c r="C167" t="s">
        <v>780</v>
      </c>
      <c r="D167" s="51" t="s">
        <v>781</v>
      </c>
      <c r="E167" s="51" t="s">
        <v>837</v>
      </c>
      <c r="F167" s="51">
        <v>6</v>
      </c>
      <c r="G167" s="51" t="s">
        <v>923</v>
      </c>
      <c r="H167" s="51">
        <v>4</v>
      </c>
      <c r="I167" s="51">
        <v>1</v>
      </c>
      <c r="J167" s="51" t="s">
        <v>447</v>
      </c>
      <c r="K167" t="s">
        <v>924</v>
      </c>
      <c r="L167">
        <v>4</v>
      </c>
      <c r="M167">
        <v>5</v>
      </c>
      <c r="N167" t="s">
        <v>1028</v>
      </c>
      <c r="O167">
        <v>1</v>
      </c>
      <c r="Q167" t="s">
        <v>924</v>
      </c>
      <c r="R167" t="s">
        <v>498</v>
      </c>
    </row>
    <row r="168" spans="1:18" ht="16">
      <c r="A168" s="51" t="s">
        <v>1480</v>
      </c>
      <c r="B168" s="51" t="s">
        <v>243</v>
      </c>
      <c r="C168" t="s">
        <v>780</v>
      </c>
      <c r="D168" s="51" t="s">
        <v>781</v>
      </c>
      <c r="E168" s="51" t="s">
        <v>837</v>
      </c>
      <c r="F168" s="51">
        <v>6</v>
      </c>
      <c r="G168" s="51" t="s">
        <v>923</v>
      </c>
      <c r="H168" s="51">
        <v>5</v>
      </c>
      <c r="I168" s="51">
        <v>2</v>
      </c>
      <c r="J168" s="51" t="s">
        <v>447</v>
      </c>
      <c r="K168" t="s">
        <v>925</v>
      </c>
      <c r="L168">
        <v>4</v>
      </c>
      <c r="M168">
        <v>5</v>
      </c>
      <c r="N168" t="s">
        <v>1028</v>
      </c>
      <c r="O168">
        <v>2</v>
      </c>
      <c r="Q168" t="s">
        <v>925</v>
      </c>
      <c r="R168" t="s">
        <v>1318</v>
      </c>
    </row>
    <row r="169" spans="1:18" ht="16">
      <c r="A169" s="51" t="s">
        <v>1481</v>
      </c>
      <c r="B169" s="51" t="s">
        <v>244</v>
      </c>
      <c r="C169" t="s">
        <v>780</v>
      </c>
      <c r="D169" s="51" t="s">
        <v>781</v>
      </c>
      <c r="E169" s="51" t="s">
        <v>837</v>
      </c>
      <c r="F169" s="51">
        <v>6</v>
      </c>
      <c r="G169" s="51" t="s">
        <v>926</v>
      </c>
      <c r="H169" s="51">
        <v>4</v>
      </c>
      <c r="I169" s="51">
        <v>1</v>
      </c>
      <c r="J169" s="51" t="s">
        <v>447</v>
      </c>
      <c r="K169" t="s">
        <v>927</v>
      </c>
      <c r="L169">
        <v>4</v>
      </c>
      <c r="M169">
        <v>5</v>
      </c>
      <c r="N169" t="s">
        <v>1028</v>
      </c>
      <c r="O169">
        <v>2</v>
      </c>
      <c r="Q169" t="s">
        <v>927</v>
      </c>
      <c r="R169" t="s">
        <v>498</v>
      </c>
    </row>
    <row r="170" spans="1:18" ht="16">
      <c r="A170" s="51" t="s">
        <v>1482</v>
      </c>
      <c r="B170" s="51" t="s">
        <v>244</v>
      </c>
      <c r="C170" t="s">
        <v>780</v>
      </c>
      <c r="D170" s="51" t="s">
        <v>781</v>
      </c>
      <c r="E170" s="51" t="s">
        <v>837</v>
      </c>
      <c r="F170" s="51">
        <v>6</v>
      </c>
      <c r="G170" s="51" t="s">
        <v>926</v>
      </c>
      <c r="H170" s="51">
        <v>5</v>
      </c>
      <c r="I170" s="51">
        <v>2</v>
      </c>
      <c r="J170" s="51" t="s">
        <v>447</v>
      </c>
      <c r="K170" t="s">
        <v>928</v>
      </c>
      <c r="L170">
        <v>4</v>
      </c>
      <c r="M170">
        <v>5</v>
      </c>
      <c r="N170" t="s">
        <v>1028</v>
      </c>
      <c r="O170">
        <v>2</v>
      </c>
      <c r="Q170" t="s">
        <v>928</v>
      </c>
      <c r="R170" t="s">
        <v>1318</v>
      </c>
    </row>
    <row r="171" spans="1:18" ht="16">
      <c r="A171" s="51" t="s">
        <v>1483</v>
      </c>
      <c r="B171" s="51" t="s">
        <v>245</v>
      </c>
      <c r="C171" t="s">
        <v>780</v>
      </c>
      <c r="D171" s="51" t="s">
        <v>781</v>
      </c>
      <c r="E171" s="51" t="s">
        <v>837</v>
      </c>
      <c r="F171" s="51">
        <v>6</v>
      </c>
      <c r="G171" s="51" t="s">
        <v>929</v>
      </c>
      <c r="H171" s="51">
        <v>4</v>
      </c>
      <c r="I171" s="51">
        <v>1</v>
      </c>
      <c r="J171" s="51" t="s">
        <v>447</v>
      </c>
      <c r="K171" t="s">
        <v>930</v>
      </c>
      <c r="L171">
        <v>4</v>
      </c>
      <c r="M171">
        <v>5</v>
      </c>
      <c r="N171" t="s">
        <v>1027</v>
      </c>
      <c r="O171">
        <v>2</v>
      </c>
      <c r="Q171" t="s">
        <v>930</v>
      </c>
      <c r="R171" t="s">
        <v>498</v>
      </c>
    </row>
    <row r="172" spans="1:18" ht="16">
      <c r="A172" s="51" t="s">
        <v>1484</v>
      </c>
      <c r="B172" s="51" t="s">
        <v>245</v>
      </c>
      <c r="C172" t="s">
        <v>780</v>
      </c>
      <c r="D172" s="51" t="s">
        <v>781</v>
      </c>
      <c r="E172" s="51" t="s">
        <v>837</v>
      </c>
      <c r="F172" s="51">
        <v>6</v>
      </c>
      <c r="G172" s="51" t="s">
        <v>929</v>
      </c>
      <c r="H172" s="51">
        <v>5</v>
      </c>
      <c r="I172" s="51">
        <v>2</v>
      </c>
      <c r="J172" s="51" t="s">
        <v>447</v>
      </c>
      <c r="K172" t="s">
        <v>931</v>
      </c>
      <c r="L172">
        <v>4</v>
      </c>
      <c r="M172">
        <v>5</v>
      </c>
      <c r="N172" t="s">
        <v>1027</v>
      </c>
      <c r="O172">
        <v>3</v>
      </c>
      <c r="Q172" t="s">
        <v>931</v>
      </c>
      <c r="R172" t="s">
        <v>1318</v>
      </c>
    </row>
    <row r="173" spans="1:18" ht="16">
      <c r="A173" s="51" t="s">
        <v>1485</v>
      </c>
      <c r="B173" s="51" t="s">
        <v>246</v>
      </c>
      <c r="C173" t="s">
        <v>780</v>
      </c>
      <c r="D173" s="51" t="s">
        <v>781</v>
      </c>
      <c r="E173" s="51" t="s">
        <v>837</v>
      </c>
      <c r="F173" s="51">
        <v>6</v>
      </c>
      <c r="G173" s="51" t="s">
        <v>932</v>
      </c>
      <c r="H173" s="51">
        <v>4</v>
      </c>
      <c r="I173" s="51">
        <v>1</v>
      </c>
      <c r="J173" s="51" t="s">
        <v>447</v>
      </c>
      <c r="K173" t="s">
        <v>933</v>
      </c>
      <c r="L173">
        <v>4</v>
      </c>
      <c r="M173">
        <v>5</v>
      </c>
      <c r="N173" t="s">
        <v>1028</v>
      </c>
      <c r="O173">
        <v>1</v>
      </c>
      <c r="Q173" t="s">
        <v>933</v>
      </c>
      <c r="R173" t="s">
        <v>498</v>
      </c>
    </row>
    <row r="174" spans="1:18" ht="16">
      <c r="A174" s="51" t="s">
        <v>1486</v>
      </c>
      <c r="B174" s="51" t="s">
        <v>246</v>
      </c>
      <c r="C174" t="s">
        <v>780</v>
      </c>
      <c r="D174" s="51" t="s">
        <v>781</v>
      </c>
      <c r="E174" s="51" t="s">
        <v>837</v>
      </c>
      <c r="F174" s="51">
        <v>6</v>
      </c>
      <c r="G174" s="51" t="s">
        <v>932</v>
      </c>
      <c r="H174" s="51">
        <v>5</v>
      </c>
      <c r="I174" s="51">
        <v>2</v>
      </c>
      <c r="J174" s="51" t="s">
        <v>447</v>
      </c>
      <c r="K174" t="s">
        <v>934</v>
      </c>
      <c r="L174">
        <v>4</v>
      </c>
      <c r="M174">
        <v>5</v>
      </c>
      <c r="N174" t="s">
        <v>1028</v>
      </c>
      <c r="O174">
        <v>2</v>
      </c>
      <c r="Q174" t="s">
        <v>934</v>
      </c>
      <c r="R174" t="s">
        <v>1318</v>
      </c>
    </row>
    <row r="175" spans="1:18" ht="16">
      <c r="A175" s="51" t="s">
        <v>1487</v>
      </c>
      <c r="B175" s="51" t="s">
        <v>247</v>
      </c>
      <c r="C175" t="s">
        <v>780</v>
      </c>
      <c r="D175" s="51" t="s">
        <v>781</v>
      </c>
      <c r="E175" s="51" t="s">
        <v>837</v>
      </c>
      <c r="F175" s="51">
        <v>6</v>
      </c>
      <c r="G175" s="51" t="s">
        <v>935</v>
      </c>
      <c r="H175" s="51">
        <v>4</v>
      </c>
      <c r="I175" s="51">
        <v>1</v>
      </c>
      <c r="J175" s="51" t="s">
        <v>447</v>
      </c>
      <c r="K175" t="s">
        <v>936</v>
      </c>
      <c r="L175">
        <v>4</v>
      </c>
      <c r="M175">
        <v>5</v>
      </c>
      <c r="N175" t="s">
        <v>1028</v>
      </c>
      <c r="O175">
        <v>2</v>
      </c>
      <c r="Q175" t="s">
        <v>936</v>
      </c>
      <c r="R175" t="s">
        <v>498</v>
      </c>
    </row>
    <row r="176" spans="1:18" ht="16">
      <c r="A176" s="51" t="s">
        <v>1488</v>
      </c>
      <c r="B176" s="51" t="s">
        <v>247</v>
      </c>
      <c r="C176" t="s">
        <v>780</v>
      </c>
      <c r="D176" s="51" t="s">
        <v>781</v>
      </c>
      <c r="E176" s="51" t="s">
        <v>837</v>
      </c>
      <c r="F176" s="51">
        <v>6</v>
      </c>
      <c r="G176" s="51" t="s">
        <v>935</v>
      </c>
      <c r="H176" s="51">
        <v>5</v>
      </c>
      <c r="I176" s="51">
        <v>2</v>
      </c>
      <c r="J176" s="51" t="s">
        <v>447</v>
      </c>
      <c r="K176" t="s">
        <v>937</v>
      </c>
      <c r="L176">
        <v>4</v>
      </c>
      <c r="M176">
        <v>5</v>
      </c>
      <c r="N176" t="s">
        <v>1028</v>
      </c>
      <c r="O176">
        <v>2</v>
      </c>
      <c r="Q176" t="s">
        <v>937</v>
      </c>
      <c r="R176" t="s">
        <v>1318</v>
      </c>
    </row>
    <row r="177" spans="1:18" ht="16">
      <c r="A177" s="51" t="s">
        <v>1489</v>
      </c>
      <c r="B177" s="51" t="s">
        <v>243</v>
      </c>
      <c r="C177" t="s">
        <v>780</v>
      </c>
      <c r="D177" s="51" t="s">
        <v>1328</v>
      </c>
      <c r="E177" s="51" t="s">
        <v>744</v>
      </c>
      <c r="F177" s="51">
        <v>4</v>
      </c>
      <c r="G177" s="51" t="s">
        <v>938</v>
      </c>
      <c r="H177" s="51">
        <v>4</v>
      </c>
      <c r="I177" s="51">
        <v>1</v>
      </c>
      <c r="J177" s="51" t="s">
        <v>494</v>
      </c>
      <c r="K177" t="s">
        <v>939</v>
      </c>
      <c r="L177">
        <v>4</v>
      </c>
      <c r="M177">
        <v>5</v>
      </c>
      <c r="N177" t="s">
        <v>1028</v>
      </c>
      <c r="O177">
        <v>2</v>
      </c>
      <c r="Q177" t="s">
        <v>939</v>
      </c>
      <c r="R177" t="s">
        <v>498</v>
      </c>
    </row>
    <row r="178" spans="1:18" ht="16">
      <c r="A178" s="51" t="s">
        <v>1490</v>
      </c>
      <c r="B178" s="51" t="s">
        <v>243</v>
      </c>
      <c r="C178" t="s">
        <v>780</v>
      </c>
      <c r="D178" s="51" t="s">
        <v>1328</v>
      </c>
      <c r="E178" s="51" t="s">
        <v>744</v>
      </c>
      <c r="F178" s="51">
        <v>4</v>
      </c>
      <c r="G178" s="51" t="s">
        <v>938</v>
      </c>
      <c r="H178" s="51">
        <v>5</v>
      </c>
      <c r="I178" s="51">
        <v>2</v>
      </c>
      <c r="J178" s="51" t="s">
        <v>494</v>
      </c>
      <c r="K178" t="s">
        <v>940</v>
      </c>
      <c r="L178">
        <v>4</v>
      </c>
      <c r="M178">
        <v>5</v>
      </c>
      <c r="N178" t="s">
        <v>1028</v>
      </c>
      <c r="O178">
        <v>2</v>
      </c>
      <c r="Q178" t="s">
        <v>940</v>
      </c>
      <c r="R178" t="s">
        <v>1318</v>
      </c>
    </row>
    <row r="179" spans="1:18" ht="16">
      <c r="A179" s="51" t="s">
        <v>1491</v>
      </c>
      <c r="B179" s="51" t="s">
        <v>244</v>
      </c>
      <c r="C179" t="s">
        <v>780</v>
      </c>
      <c r="D179" s="51" t="s">
        <v>781</v>
      </c>
      <c r="E179" s="51" t="s">
        <v>1389</v>
      </c>
      <c r="F179" s="51">
        <v>7</v>
      </c>
      <c r="G179" s="51" t="s">
        <v>941</v>
      </c>
      <c r="H179" s="51">
        <v>4</v>
      </c>
      <c r="I179" s="51">
        <v>1</v>
      </c>
      <c r="J179" s="51" t="s">
        <v>494</v>
      </c>
      <c r="K179" t="s">
        <v>942</v>
      </c>
      <c r="L179">
        <v>4</v>
      </c>
      <c r="M179">
        <v>5</v>
      </c>
      <c r="N179" t="s">
        <v>1028</v>
      </c>
      <c r="O179">
        <v>2</v>
      </c>
      <c r="Q179" t="s">
        <v>110</v>
      </c>
      <c r="R179" t="s">
        <v>498</v>
      </c>
    </row>
    <row r="180" spans="1:18" ht="16">
      <c r="A180" s="51" t="s">
        <v>1492</v>
      </c>
      <c r="B180" s="51" t="s">
        <v>244</v>
      </c>
      <c r="C180" t="s">
        <v>780</v>
      </c>
      <c r="D180" s="51" t="s">
        <v>781</v>
      </c>
      <c r="E180" s="51" t="s">
        <v>1389</v>
      </c>
      <c r="F180" s="51">
        <v>7</v>
      </c>
      <c r="G180" s="51" t="s">
        <v>941</v>
      </c>
      <c r="H180" s="51">
        <v>5</v>
      </c>
      <c r="I180" s="51">
        <v>2</v>
      </c>
      <c r="J180" s="51" t="s">
        <v>494</v>
      </c>
      <c r="K180" t="s">
        <v>943</v>
      </c>
      <c r="L180">
        <v>4</v>
      </c>
      <c r="M180">
        <v>5</v>
      </c>
      <c r="N180" s="157" t="s">
        <v>1028</v>
      </c>
      <c r="O180">
        <v>3</v>
      </c>
      <c r="Q180" t="s">
        <v>944</v>
      </c>
      <c r="R180" t="s">
        <v>1318</v>
      </c>
    </row>
    <row r="181" spans="1:18" ht="16">
      <c r="A181" s="51" t="s">
        <v>1493</v>
      </c>
      <c r="B181" s="51" t="s">
        <v>245</v>
      </c>
      <c r="C181" t="s">
        <v>780</v>
      </c>
      <c r="D181" s="51" t="s">
        <v>1470</v>
      </c>
      <c r="E181" s="51" t="s">
        <v>1389</v>
      </c>
      <c r="F181" s="51">
        <v>7</v>
      </c>
      <c r="G181" s="51" t="s">
        <v>941</v>
      </c>
      <c r="H181" s="51">
        <v>4</v>
      </c>
      <c r="I181" s="51">
        <v>1</v>
      </c>
      <c r="J181" s="51" t="s">
        <v>494</v>
      </c>
      <c r="K181" t="s">
        <v>945</v>
      </c>
      <c r="L181">
        <v>4</v>
      </c>
      <c r="M181">
        <v>5</v>
      </c>
      <c r="N181" t="s">
        <v>1027</v>
      </c>
      <c r="O181">
        <v>3</v>
      </c>
      <c r="Q181" t="s">
        <v>946</v>
      </c>
      <c r="R181" t="s">
        <v>498</v>
      </c>
    </row>
    <row r="182" spans="1:18" ht="16">
      <c r="A182" s="51" t="s">
        <v>947</v>
      </c>
      <c r="B182" s="51" t="s">
        <v>245</v>
      </c>
      <c r="C182" t="s">
        <v>780</v>
      </c>
      <c r="D182" s="51" t="s">
        <v>1470</v>
      </c>
      <c r="E182" s="51" t="s">
        <v>1389</v>
      </c>
      <c r="F182" s="51">
        <v>7</v>
      </c>
      <c r="G182" s="51" t="s">
        <v>941</v>
      </c>
      <c r="H182" s="51">
        <v>5</v>
      </c>
      <c r="I182" s="51">
        <v>2</v>
      </c>
      <c r="J182" s="51" t="s">
        <v>494</v>
      </c>
      <c r="K182" t="s">
        <v>948</v>
      </c>
      <c r="L182">
        <v>4</v>
      </c>
      <c r="M182">
        <v>5</v>
      </c>
      <c r="N182" t="s">
        <v>1027</v>
      </c>
      <c r="O182">
        <v>3</v>
      </c>
      <c r="Q182" t="s">
        <v>949</v>
      </c>
      <c r="R182" t="s">
        <v>1318</v>
      </c>
    </row>
    <row r="183" spans="1:18" ht="16">
      <c r="A183" s="51" t="s">
        <v>1494</v>
      </c>
      <c r="B183" s="51" t="s">
        <v>246</v>
      </c>
      <c r="C183" t="s">
        <v>780</v>
      </c>
      <c r="D183" s="51" t="s">
        <v>1470</v>
      </c>
      <c r="E183" s="51" t="s">
        <v>1389</v>
      </c>
      <c r="F183" s="51">
        <v>7</v>
      </c>
      <c r="G183" s="51" t="s">
        <v>941</v>
      </c>
      <c r="H183" s="51">
        <v>4</v>
      </c>
      <c r="I183" s="51">
        <v>1</v>
      </c>
      <c r="J183" s="51" t="s">
        <v>494</v>
      </c>
      <c r="K183" t="s">
        <v>950</v>
      </c>
      <c r="L183">
        <v>4</v>
      </c>
      <c r="M183">
        <v>5</v>
      </c>
      <c r="N183" t="s">
        <v>1027</v>
      </c>
      <c r="O183">
        <v>3</v>
      </c>
      <c r="Q183" t="s">
        <v>951</v>
      </c>
      <c r="R183" t="s">
        <v>498</v>
      </c>
    </row>
    <row r="184" spans="1:18" ht="16">
      <c r="A184" s="51" t="s">
        <v>1495</v>
      </c>
      <c r="B184" s="51" t="s">
        <v>246</v>
      </c>
      <c r="C184" t="s">
        <v>780</v>
      </c>
      <c r="D184" s="51" t="s">
        <v>1470</v>
      </c>
      <c r="E184" s="51" t="s">
        <v>1389</v>
      </c>
      <c r="F184" s="51">
        <v>7</v>
      </c>
      <c r="G184" s="51" t="s">
        <v>941</v>
      </c>
      <c r="H184" s="51">
        <v>5</v>
      </c>
      <c r="I184" s="51">
        <v>2</v>
      </c>
      <c r="J184" s="51" t="s">
        <v>494</v>
      </c>
      <c r="K184" t="s">
        <v>952</v>
      </c>
      <c r="L184">
        <v>4</v>
      </c>
      <c r="M184">
        <v>5</v>
      </c>
      <c r="N184" t="s">
        <v>1027</v>
      </c>
      <c r="O184">
        <v>3</v>
      </c>
      <c r="Q184" t="s">
        <v>953</v>
      </c>
      <c r="R184" t="s">
        <v>1318</v>
      </c>
    </row>
    <row r="185" spans="1:18" ht="16">
      <c r="A185" s="51" t="s">
        <v>1496</v>
      </c>
      <c r="B185" s="51" t="s">
        <v>247</v>
      </c>
      <c r="C185" t="s">
        <v>780</v>
      </c>
      <c r="D185" s="51" t="s">
        <v>1470</v>
      </c>
      <c r="E185" s="51" t="s">
        <v>1389</v>
      </c>
      <c r="F185" s="51">
        <v>7</v>
      </c>
      <c r="G185" s="51" t="s">
        <v>941</v>
      </c>
      <c r="H185" s="51">
        <v>4</v>
      </c>
      <c r="I185" s="51">
        <v>1</v>
      </c>
      <c r="J185" s="51" t="s">
        <v>494</v>
      </c>
      <c r="K185" t="s">
        <v>954</v>
      </c>
      <c r="L185">
        <v>4</v>
      </c>
      <c r="M185">
        <v>5</v>
      </c>
      <c r="N185" t="s">
        <v>1027</v>
      </c>
      <c r="O185">
        <v>3</v>
      </c>
      <c r="Q185" t="s">
        <v>955</v>
      </c>
      <c r="R185" t="s">
        <v>498</v>
      </c>
    </row>
    <row r="186" spans="1:18" ht="16">
      <c r="A186" s="51" t="s">
        <v>1497</v>
      </c>
      <c r="B186" s="51" t="s">
        <v>247</v>
      </c>
      <c r="C186" t="s">
        <v>780</v>
      </c>
      <c r="D186" s="51" t="s">
        <v>1470</v>
      </c>
      <c r="E186" s="51" t="s">
        <v>1389</v>
      </c>
      <c r="F186" s="51">
        <v>7</v>
      </c>
      <c r="G186" s="51" t="s">
        <v>941</v>
      </c>
      <c r="H186" s="51">
        <v>5</v>
      </c>
      <c r="I186" s="51">
        <v>2</v>
      </c>
      <c r="J186" s="51" t="s">
        <v>494</v>
      </c>
      <c r="K186" t="s">
        <v>956</v>
      </c>
      <c r="L186">
        <v>4</v>
      </c>
      <c r="M186">
        <v>5</v>
      </c>
      <c r="N186" t="s">
        <v>1027</v>
      </c>
      <c r="O186">
        <v>3</v>
      </c>
      <c r="Q186" t="s">
        <v>957</v>
      </c>
      <c r="R186" t="s">
        <v>1318</v>
      </c>
    </row>
    <row r="187" spans="1:18" ht="16">
      <c r="A187" s="51" t="s">
        <v>1498</v>
      </c>
      <c r="B187" s="51" t="s">
        <v>243</v>
      </c>
      <c r="C187" t="s">
        <v>708</v>
      </c>
      <c r="D187" s="51" t="s">
        <v>1328</v>
      </c>
      <c r="E187" s="51" t="s">
        <v>727</v>
      </c>
      <c r="F187" s="51">
        <v>3</v>
      </c>
      <c r="G187" s="51" t="s">
        <v>958</v>
      </c>
      <c r="H187" s="51">
        <v>4</v>
      </c>
      <c r="I187" s="51">
        <v>1</v>
      </c>
      <c r="J187" s="51" t="s">
        <v>959</v>
      </c>
      <c r="K187" t="s">
        <v>960</v>
      </c>
      <c r="L187">
        <v>4</v>
      </c>
      <c r="M187">
        <v>4</v>
      </c>
      <c r="N187" t="s">
        <v>1027</v>
      </c>
      <c r="O187">
        <v>2</v>
      </c>
      <c r="Q187" t="s">
        <v>960</v>
      </c>
      <c r="R187" t="s">
        <v>1318</v>
      </c>
    </row>
    <row r="188" spans="1:18" ht="16">
      <c r="A188" s="51" t="s">
        <v>1499</v>
      </c>
      <c r="B188" s="51" t="s">
        <v>244</v>
      </c>
      <c r="C188" t="s">
        <v>694</v>
      </c>
      <c r="D188" s="51" t="s">
        <v>781</v>
      </c>
      <c r="E188" s="51" t="s">
        <v>727</v>
      </c>
      <c r="F188" s="51">
        <v>3</v>
      </c>
      <c r="G188" s="51" t="s">
        <v>961</v>
      </c>
      <c r="H188" s="51">
        <v>4</v>
      </c>
      <c r="I188" s="51">
        <v>1</v>
      </c>
      <c r="J188" s="51" t="s">
        <v>959</v>
      </c>
      <c r="K188" t="s">
        <v>962</v>
      </c>
      <c r="L188">
        <v>4</v>
      </c>
      <c r="M188">
        <v>4</v>
      </c>
      <c r="N188" t="s">
        <v>1027</v>
      </c>
      <c r="O188">
        <v>2</v>
      </c>
      <c r="Q188" t="s">
        <v>962</v>
      </c>
      <c r="R188" t="s">
        <v>1318</v>
      </c>
    </row>
    <row r="189" spans="1:18" ht="16">
      <c r="A189" s="51" t="s">
        <v>1500</v>
      </c>
      <c r="B189" s="51" t="s">
        <v>245</v>
      </c>
      <c r="C189" t="s">
        <v>694</v>
      </c>
      <c r="D189" s="51" t="s">
        <v>699</v>
      </c>
      <c r="E189" s="51" t="s">
        <v>727</v>
      </c>
      <c r="F189" s="51">
        <v>3</v>
      </c>
      <c r="G189" s="51" t="s">
        <v>790</v>
      </c>
      <c r="H189" s="51">
        <v>4</v>
      </c>
      <c r="I189" s="51">
        <v>1</v>
      </c>
      <c r="J189" s="51" t="s">
        <v>959</v>
      </c>
      <c r="K189" t="s">
        <v>963</v>
      </c>
      <c r="L189">
        <v>4</v>
      </c>
      <c r="M189">
        <v>4</v>
      </c>
      <c r="N189" t="s">
        <v>1027</v>
      </c>
      <c r="O189">
        <v>1</v>
      </c>
      <c r="Q189" t="s">
        <v>963</v>
      </c>
      <c r="R189" t="s">
        <v>1318</v>
      </c>
    </row>
    <row r="190" spans="1:18" ht="16">
      <c r="A190" s="51" t="s">
        <v>1501</v>
      </c>
      <c r="B190" s="51" t="s">
        <v>246</v>
      </c>
      <c r="C190" t="s">
        <v>708</v>
      </c>
      <c r="D190" s="51" t="s">
        <v>1328</v>
      </c>
      <c r="E190" s="51" t="s">
        <v>727</v>
      </c>
      <c r="F190" s="51">
        <v>3</v>
      </c>
      <c r="G190" s="51" t="s">
        <v>964</v>
      </c>
      <c r="H190" s="51">
        <v>4</v>
      </c>
      <c r="I190" s="51">
        <v>1</v>
      </c>
      <c r="J190" s="51" t="s">
        <v>959</v>
      </c>
      <c r="K190" t="s">
        <v>965</v>
      </c>
      <c r="L190">
        <v>4</v>
      </c>
      <c r="M190">
        <v>4</v>
      </c>
      <c r="N190" t="s">
        <v>1027</v>
      </c>
      <c r="O190">
        <v>2</v>
      </c>
      <c r="Q190" t="s">
        <v>965</v>
      </c>
      <c r="R190" t="s">
        <v>1318</v>
      </c>
    </row>
    <row r="191" spans="1:18" ht="16">
      <c r="A191" s="51" t="s">
        <v>1502</v>
      </c>
      <c r="B191" s="51" t="s">
        <v>247</v>
      </c>
      <c r="C191" t="s">
        <v>708</v>
      </c>
      <c r="D191" s="51" t="s">
        <v>1328</v>
      </c>
      <c r="E191" s="51" t="s">
        <v>727</v>
      </c>
      <c r="F191" s="51">
        <v>3</v>
      </c>
      <c r="G191" s="51" t="s">
        <v>966</v>
      </c>
      <c r="H191" s="51">
        <v>4</v>
      </c>
      <c r="I191" s="51">
        <v>1</v>
      </c>
      <c r="J191" s="51" t="s">
        <v>959</v>
      </c>
      <c r="K191" t="s">
        <v>967</v>
      </c>
      <c r="L191">
        <v>4</v>
      </c>
      <c r="M191">
        <v>4</v>
      </c>
      <c r="N191" t="s">
        <v>1027</v>
      </c>
      <c r="O191">
        <v>1</v>
      </c>
      <c r="Q191" t="s">
        <v>967</v>
      </c>
      <c r="R191" t="s">
        <v>1318</v>
      </c>
    </row>
    <row r="192" spans="1:18" ht="16">
      <c r="A192" s="51" t="s">
        <v>1503</v>
      </c>
      <c r="B192" s="51" t="s">
        <v>243</v>
      </c>
      <c r="C192" t="s">
        <v>708</v>
      </c>
      <c r="D192" s="51" t="s">
        <v>1470</v>
      </c>
      <c r="E192" s="51" t="s">
        <v>744</v>
      </c>
      <c r="F192" s="51">
        <v>4</v>
      </c>
      <c r="G192" s="51" t="s">
        <v>968</v>
      </c>
      <c r="H192" s="51">
        <v>5</v>
      </c>
      <c r="I192" s="51">
        <v>1</v>
      </c>
      <c r="J192" s="51" t="s">
        <v>448</v>
      </c>
      <c r="K192" t="s">
        <v>969</v>
      </c>
      <c r="L192">
        <v>5</v>
      </c>
      <c r="M192">
        <v>5</v>
      </c>
      <c r="N192" t="s">
        <v>1027</v>
      </c>
      <c r="O192">
        <v>3</v>
      </c>
      <c r="Q192" t="s">
        <v>969</v>
      </c>
      <c r="R192" t="s">
        <v>1318</v>
      </c>
    </row>
    <row r="193" spans="1:18" ht="16">
      <c r="A193" s="51" t="s">
        <v>1504</v>
      </c>
      <c r="B193" s="51" t="s">
        <v>244</v>
      </c>
      <c r="C193" t="s">
        <v>708</v>
      </c>
      <c r="D193" s="51" t="s">
        <v>1470</v>
      </c>
      <c r="E193" s="51" t="s">
        <v>744</v>
      </c>
      <c r="F193" s="51">
        <v>4</v>
      </c>
      <c r="G193" s="51" t="s">
        <v>968</v>
      </c>
      <c r="H193" s="51">
        <v>5</v>
      </c>
      <c r="I193" s="51">
        <v>1</v>
      </c>
      <c r="J193" s="51" t="s">
        <v>448</v>
      </c>
      <c r="K193" t="s">
        <v>970</v>
      </c>
      <c r="L193">
        <v>5</v>
      </c>
      <c r="M193">
        <v>5</v>
      </c>
      <c r="N193" t="s">
        <v>1027</v>
      </c>
      <c r="O193">
        <v>3</v>
      </c>
      <c r="Q193" t="s">
        <v>970</v>
      </c>
      <c r="R193" t="s">
        <v>1318</v>
      </c>
    </row>
    <row r="194" spans="1:18" ht="16">
      <c r="A194" s="51" t="s">
        <v>1505</v>
      </c>
      <c r="B194" s="51" t="s">
        <v>245</v>
      </c>
      <c r="C194" t="s">
        <v>708</v>
      </c>
      <c r="D194" s="51" t="s">
        <v>1470</v>
      </c>
      <c r="E194" s="51" t="s">
        <v>744</v>
      </c>
      <c r="F194" s="51">
        <v>4</v>
      </c>
      <c r="G194" s="51" t="s">
        <v>968</v>
      </c>
      <c r="H194" s="51">
        <v>5</v>
      </c>
      <c r="I194" s="51">
        <v>1</v>
      </c>
      <c r="J194" s="51" t="s">
        <v>448</v>
      </c>
      <c r="K194" t="s">
        <v>971</v>
      </c>
      <c r="L194">
        <v>5</v>
      </c>
      <c r="M194">
        <v>5</v>
      </c>
      <c r="N194" t="s">
        <v>1027</v>
      </c>
      <c r="O194">
        <v>3</v>
      </c>
      <c r="Q194" t="s">
        <v>971</v>
      </c>
      <c r="R194" t="s">
        <v>1318</v>
      </c>
    </row>
    <row r="195" spans="1:18" ht="16">
      <c r="A195" s="51" t="s">
        <v>1506</v>
      </c>
      <c r="B195" s="51" t="s">
        <v>246</v>
      </c>
      <c r="C195" t="s">
        <v>708</v>
      </c>
      <c r="D195" s="51" t="s">
        <v>1470</v>
      </c>
      <c r="E195" s="51" t="s">
        <v>744</v>
      </c>
      <c r="F195" s="51">
        <v>4</v>
      </c>
      <c r="G195" s="51" t="s">
        <v>968</v>
      </c>
      <c r="H195" s="51">
        <v>5</v>
      </c>
      <c r="I195" s="51">
        <v>1</v>
      </c>
      <c r="J195" s="51" t="s">
        <v>448</v>
      </c>
      <c r="K195" t="s">
        <v>972</v>
      </c>
      <c r="L195">
        <v>5</v>
      </c>
      <c r="M195">
        <v>5</v>
      </c>
      <c r="N195" t="s">
        <v>1027</v>
      </c>
      <c r="O195">
        <v>3</v>
      </c>
      <c r="Q195" t="s">
        <v>972</v>
      </c>
      <c r="R195" t="s">
        <v>1318</v>
      </c>
    </row>
    <row r="196" spans="1:18" ht="16">
      <c r="A196" s="51" t="s">
        <v>1507</v>
      </c>
      <c r="B196" s="51" t="s">
        <v>247</v>
      </c>
      <c r="C196" t="s">
        <v>708</v>
      </c>
      <c r="D196" s="51" t="s">
        <v>1470</v>
      </c>
      <c r="E196" s="51" t="s">
        <v>744</v>
      </c>
      <c r="F196" s="51">
        <v>4</v>
      </c>
      <c r="G196" s="51" t="s">
        <v>968</v>
      </c>
      <c r="H196" s="51">
        <v>5</v>
      </c>
      <c r="I196" s="51">
        <v>1</v>
      </c>
      <c r="J196" s="51" t="s">
        <v>448</v>
      </c>
      <c r="K196" t="s">
        <v>973</v>
      </c>
      <c r="L196">
        <v>5</v>
      </c>
      <c r="M196">
        <v>5</v>
      </c>
      <c r="N196" t="s">
        <v>1028</v>
      </c>
      <c r="O196">
        <v>2</v>
      </c>
      <c r="Q196" t="s">
        <v>973</v>
      </c>
      <c r="R196" t="s">
        <v>1318</v>
      </c>
    </row>
    <row r="197" spans="1:18" ht="16">
      <c r="A197" s="51" t="s">
        <v>974</v>
      </c>
      <c r="B197" s="51" t="s">
        <v>243</v>
      </c>
      <c r="C197" t="s">
        <v>694</v>
      </c>
      <c r="D197" s="51" t="s">
        <v>699</v>
      </c>
      <c r="E197" s="51" t="s">
        <v>710</v>
      </c>
      <c r="F197" s="51">
        <v>5</v>
      </c>
      <c r="G197" s="51" t="s">
        <v>974</v>
      </c>
      <c r="H197" s="51">
        <v>6</v>
      </c>
      <c r="I197" s="51">
        <v>1</v>
      </c>
      <c r="J197" s="51" t="s">
        <v>449</v>
      </c>
      <c r="K197" t="s">
        <v>975</v>
      </c>
      <c r="L197">
        <v>6</v>
      </c>
      <c r="M197">
        <v>6</v>
      </c>
      <c r="N197" t="s">
        <v>1027</v>
      </c>
      <c r="O197">
        <v>3</v>
      </c>
      <c r="Q197" t="s">
        <v>975</v>
      </c>
      <c r="R197" t="s">
        <v>1318</v>
      </c>
    </row>
    <row r="198" spans="1:18" ht="16">
      <c r="A198" s="51" t="s">
        <v>1508</v>
      </c>
      <c r="B198" s="51" t="s">
        <v>244</v>
      </c>
      <c r="C198" t="s">
        <v>708</v>
      </c>
      <c r="D198" s="51" t="s">
        <v>699</v>
      </c>
      <c r="E198" s="51" t="s">
        <v>710</v>
      </c>
      <c r="F198" s="51">
        <v>5</v>
      </c>
      <c r="G198" s="51" t="s">
        <v>976</v>
      </c>
      <c r="H198" s="51">
        <v>6</v>
      </c>
      <c r="I198" s="51">
        <v>1</v>
      </c>
      <c r="J198" s="51" t="s">
        <v>449</v>
      </c>
      <c r="K198" t="s">
        <v>977</v>
      </c>
      <c r="L198">
        <v>6</v>
      </c>
      <c r="M198">
        <v>6</v>
      </c>
      <c r="N198" t="s">
        <v>1027</v>
      </c>
      <c r="O198">
        <v>3</v>
      </c>
      <c r="Q198" t="s">
        <v>977</v>
      </c>
      <c r="R198" t="s">
        <v>1318</v>
      </c>
    </row>
    <row r="199" spans="1:18" ht="16">
      <c r="A199" s="51" t="s">
        <v>978</v>
      </c>
      <c r="B199" s="51" t="s">
        <v>245</v>
      </c>
      <c r="C199" t="s">
        <v>694</v>
      </c>
      <c r="D199" s="51" t="s">
        <v>699</v>
      </c>
      <c r="E199" s="51" t="s">
        <v>710</v>
      </c>
      <c r="F199" s="51">
        <v>5</v>
      </c>
      <c r="G199" s="51" t="s">
        <v>978</v>
      </c>
      <c r="H199" s="51">
        <v>6</v>
      </c>
      <c r="I199" s="51">
        <v>1</v>
      </c>
      <c r="J199" s="51" t="s">
        <v>449</v>
      </c>
      <c r="K199" t="s">
        <v>979</v>
      </c>
      <c r="L199">
        <v>6</v>
      </c>
      <c r="M199">
        <v>6</v>
      </c>
      <c r="N199" t="s">
        <v>1027</v>
      </c>
      <c r="O199">
        <v>3</v>
      </c>
      <c r="Q199" t="s">
        <v>979</v>
      </c>
      <c r="R199" t="s">
        <v>1318</v>
      </c>
    </row>
    <row r="200" spans="1:18" ht="16">
      <c r="A200" s="51" t="s">
        <v>1509</v>
      </c>
      <c r="B200" s="51" t="s">
        <v>246</v>
      </c>
      <c r="C200" t="s">
        <v>708</v>
      </c>
      <c r="D200" s="51" t="s">
        <v>705</v>
      </c>
      <c r="E200" s="51" t="s">
        <v>710</v>
      </c>
      <c r="F200" s="51">
        <v>5</v>
      </c>
      <c r="G200" s="51" t="s">
        <v>980</v>
      </c>
      <c r="H200" s="51">
        <v>6</v>
      </c>
      <c r="I200" s="51">
        <v>1</v>
      </c>
      <c r="J200" s="51" t="s">
        <v>449</v>
      </c>
      <c r="K200" t="s">
        <v>981</v>
      </c>
      <c r="L200">
        <v>6</v>
      </c>
      <c r="M200">
        <v>6</v>
      </c>
      <c r="N200" t="s">
        <v>1028</v>
      </c>
      <c r="O200">
        <v>3</v>
      </c>
      <c r="Q200" t="s">
        <v>981</v>
      </c>
      <c r="R200" t="s">
        <v>1318</v>
      </c>
    </row>
    <row r="201" spans="1:18" ht="16">
      <c r="A201" s="51" t="s">
        <v>1510</v>
      </c>
      <c r="B201" s="51" t="s">
        <v>247</v>
      </c>
      <c r="C201" t="s">
        <v>694</v>
      </c>
      <c r="D201" s="51" t="s">
        <v>781</v>
      </c>
      <c r="E201" s="51" t="s">
        <v>710</v>
      </c>
      <c r="F201" s="51">
        <v>5</v>
      </c>
      <c r="G201" s="51" t="s">
        <v>961</v>
      </c>
      <c r="H201" s="51">
        <v>6</v>
      </c>
      <c r="I201" s="51">
        <v>1</v>
      </c>
      <c r="J201" s="51" t="s">
        <v>449</v>
      </c>
      <c r="K201" t="s">
        <v>982</v>
      </c>
      <c r="L201">
        <v>6</v>
      </c>
      <c r="M201">
        <v>6</v>
      </c>
      <c r="N201" t="s">
        <v>1028</v>
      </c>
      <c r="O201">
        <v>3</v>
      </c>
      <c r="Q201" t="s">
        <v>982</v>
      </c>
      <c r="R201" t="s">
        <v>1318</v>
      </c>
    </row>
    <row r="202" spans="1:18" ht="16">
      <c r="A202" s="158" t="s">
        <v>1511</v>
      </c>
      <c r="B202" s="51" t="s">
        <v>245</v>
      </c>
      <c r="C202" t="s">
        <v>780</v>
      </c>
      <c r="D202" s="51" t="s">
        <v>1328</v>
      </c>
      <c r="E202" s="51" t="s">
        <v>1389</v>
      </c>
      <c r="F202" s="51">
        <v>7</v>
      </c>
      <c r="G202" s="51" t="s">
        <v>782</v>
      </c>
      <c r="H202" s="51">
        <v>1</v>
      </c>
      <c r="I202" s="51">
        <v>1</v>
      </c>
      <c r="J202" s="51" t="s">
        <v>671</v>
      </c>
      <c r="K202" t="s">
        <v>674</v>
      </c>
      <c r="L202">
        <v>1</v>
      </c>
      <c r="M202">
        <v>3</v>
      </c>
      <c r="N202" t="s">
        <v>1028</v>
      </c>
      <c r="O202">
        <v>1</v>
      </c>
      <c r="Q202" t="s">
        <v>674</v>
      </c>
      <c r="R202" t="s">
        <v>498</v>
      </c>
    </row>
  </sheetData>
  <conditionalFormatting sqref="N203:O1048576 N1">
    <cfRule type="containsText" dxfId="34" priority="7" operator="containsText" text="1.">
      <formula>NOT(ISERROR(SEARCH("1.",N1)))</formula>
    </cfRule>
    <cfRule type="containsText" dxfId="33" priority="8" operator="containsText" text="2.">
      <formula>NOT(ISERROR(SEARCH("2.",N1)))</formula>
    </cfRule>
  </conditionalFormatting>
  <conditionalFormatting sqref="N2:N201">
    <cfRule type="containsText" dxfId="32" priority="3" operator="containsText" text="1.">
      <formula>NOT(ISERROR(SEARCH("1.",N2)))</formula>
    </cfRule>
    <cfRule type="containsText" dxfId="31" priority="4" operator="containsText" text="2.">
      <formula>NOT(ISERROR(SEARCH("2.",N2)))</formula>
    </cfRule>
  </conditionalFormatting>
  <conditionalFormatting sqref="N202">
    <cfRule type="containsText" dxfId="30" priority="1" operator="containsText" text="1.">
      <formula>NOT(ISERROR(SEARCH("1.",N202)))</formula>
    </cfRule>
    <cfRule type="containsText" dxfId="29" priority="2" operator="containsText" text="2.">
      <formula>NOT(ISERROR(SEARCH("2.",N202)))</formula>
    </cfRule>
  </conditionalFormatting>
  <pageMargins left="0.75" right="0.75" top="1" bottom="1" header="0.5" footer="0.5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32"/>
  <sheetViews>
    <sheetView zoomScale="150" zoomScaleNormal="150" zoomScalePageLayoutView="150" workbookViewId="0">
      <selection activeCell="K26" sqref="K26"/>
    </sheetView>
  </sheetViews>
  <sheetFormatPr baseColWidth="10" defaultRowHeight="15" x14ac:dyDescent="0"/>
  <cols>
    <col min="2" max="2" width="13.42578125" customWidth="1"/>
    <col min="3" max="3" width="19.140625" customWidth="1"/>
    <col min="4" max="4" width="14" customWidth="1"/>
    <col min="5" max="5" width="11.42578125" customWidth="1"/>
    <col min="10" max="10" width="11.7109375" bestFit="1" customWidth="1"/>
    <col min="17" max="17" width="11.7109375" bestFit="1" customWidth="1"/>
  </cols>
  <sheetData>
    <row r="2" spans="2:23" ht="21">
      <c r="B2" s="98" t="s">
        <v>490</v>
      </c>
      <c r="K2" s="98" t="s">
        <v>1311</v>
      </c>
      <c r="R2" s="98" t="s">
        <v>1311</v>
      </c>
    </row>
    <row r="3" spans="2:23">
      <c r="B3" s="13" t="s">
        <v>490</v>
      </c>
      <c r="C3" s="13" t="s">
        <v>518</v>
      </c>
      <c r="D3" s="13" t="s">
        <v>1260</v>
      </c>
      <c r="E3" s="13" t="s">
        <v>1261</v>
      </c>
      <c r="F3" s="13" t="s">
        <v>452</v>
      </c>
      <c r="G3" s="13" t="s">
        <v>1309</v>
      </c>
      <c r="H3" s="13" t="s">
        <v>1310</v>
      </c>
      <c r="I3" s="13"/>
      <c r="J3" s="13">
        <v>1</v>
      </c>
      <c r="K3" s="110">
        <v>1</v>
      </c>
      <c r="L3" s="110">
        <v>2</v>
      </c>
      <c r="M3" s="110">
        <v>3</v>
      </c>
      <c r="N3" s="110">
        <v>4</v>
      </c>
      <c r="O3" s="110">
        <v>5</v>
      </c>
      <c r="P3" s="110">
        <v>6</v>
      </c>
      <c r="R3" s="110">
        <v>1</v>
      </c>
      <c r="S3" s="110">
        <v>2</v>
      </c>
      <c r="T3" s="110">
        <v>3</v>
      </c>
      <c r="U3" s="110">
        <v>4</v>
      </c>
      <c r="V3" s="110">
        <v>5</v>
      </c>
      <c r="W3" s="110">
        <v>6</v>
      </c>
    </row>
    <row r="4" spans="2:23">
      <c r="B4" s="7" t="s">
        <v>424</v>
      </c>
      <c r="C4" s="7">
        <v>1</v>
      </c>
      <c r="D4" s="7">
        <f t="shared" ref="D4:D23" si="0">C4+E4-1</f>
        <v>4</v>
      </c>
      <c r="E4" s="7">
        <v>4</v>
      </c>
      <c r="F4" s="68" t="s">
        <v>259</v>
      </c>
      <c r="G4" s="68">
        <v>2</v>
      </c>
      <c r="H4" s="7">
        <v>5</v>
      </c>
      <c r="I4" s="231" t="s">
        <v>259</v>
      </c>
      <c r="J4" s="227" t="s">
        <v>424</v>
      </c>
      <c r="K4" s="112">
        <v>1</v>
      </c>
      <c r="L4" s="112"/>
      <c r="M4" s="112">
        <v>2</v>
      </c>
      <c r="N4" s="112"/>
      <c r="O4" s="112">
        <v>3</v>
      </c>
      <c r="P4" s="112">
        <v>4</v>
      </c>
      <c r="R4" t="str">
        <f>IF(K4&gt;0,$J4,"")</f>
        <v>SoldierR1</v>
      </c>
      <c r="S4" t="str">
        <f t="shared" ref="S4:W12" si="1">IF(L4&gt;0,$J4,"")</f>
        <v/>
      </c>
      <c r="T4" t="str">
        <f t="shared" si="1"/>
        <v>SoldierR1</v>
      </c>
      <c r="U4" t="str">
        <f t="shared" si="1"/>
        <v/>
      </c>
      <c r="V4" t="str">
        <f t="shared" si="1"/>
        <v>SoldierR1</v>
      </c>
      <c r="W4" t="str">
        <f t="shared" si="1"/>
        <v>SoldierR1</v>
      </c>
    </row>
    <row r="5" spans="2:23">
      <c r="B5" s="7" t="s">
        <v>428</v>
      </c>
      <c r="C5" s="7">
        <v>1</v>
      </c>
      <c r="D5" s="7">
        <f t="shared" si="0"/>
        <v>2</v>
      </c>
      <c r="E5" s="7">
        <v>2</v>
      </c>
      <c r="F5" s="68" t="s">
        <v>260</v>
      </c>
      <c r="G5" s="68">
        <v>1</v>
      </c>
      <c r="H5" s="7">
        <v>1</v>
      </c>
      <c r="I5" s="231" t="s">
        <v>260</v>
      </c>
      <c r="J5" s="227" t="s">
        <v>428</v>
      </c>
      <c r="K5" s="112"/>
      <c r="L5" s="112">
        <v>1</v>
      </c>
      <c r="M5" s="112"/>
      <c r="N5" s="112">
        <v>2</v>
      </c>
      <c r="O5" s="112"/>
      <c r="P5" s="112"/>
      <c r="R5" t="str">
        <f t="shared" ref="R5:R12" si="2">IF(K5&gt;0,$J5,"")</f>
        <v/>
      </c>
      <c r="S5" t="str">
        <f t="shared" si="1"/>
        <v>AdventurerR1</v>
      </c>
      <c r="T5" t="str">
        <f t="shared" si="1"/>
        <v/>
      </c>
      <c r="U5" t="str">
        <f t="shared" si="1"/>
        <v>AdventurerR1</v>
      </c>
      <c r="V5" t="str">
        <f t="shared" si="1"/>
        <v/>
      </c>
      <c r="W5" t="str">
        <f t="shared" si="1"/>
        <v/>
      </c>
    </row>
    <row r="6" spans="2:23">
      <c r="B6" s="7" t="s">
        <v>425</v>
      </c>
      <c r="C6" s="7">
        <v>1</v>
      </c>
      <c r="D6" s="7">
        <f t="shared" si="0"/>
        <v>3</v>
      </c>
      <c r="E6" s="7">
        <v>3</v>
      </c>
      <c r="F6" s="68" t="s">
        <v>260</v>
      </c>
      <c r="G6" s="68">
        <v>1</v>
      </c>
      <c r="H6" s="7">
        <v>4</v>
      </c>
      <c r="I6" s="231" t="s">
        <v>260</v>
      </c>
      <c r="J6" s="227" t="s">
        <v>425</v>
      </c>
      <c r="K6" s="112">
        <v>1</v>
      </c>
      <c r="L6" s="112"/>
      <c r="M6" s="112"/>
      <c r="N6" s="112">
        <v>2</v>
      </c>
      <c r="O6" s="112"/>
      <c r="P6" s="112">
        <v>3</v>
      </c>
      <c r="R6" t="str">
        <f t="shared" si="2"/>
        <v>PriestR1</v>
      </c>
      <c r="S6" t="str">
        <f t="shared" si="1"/>
        <v/>
      </c>
      <c r="T6" t="str">
        <f t="shared" si="1"/>
        <v/>
      </c>
      <c r="U6" t="str">
        <f t="shared" si="1"/>
        <v>PriestR1</v>
      </c>
      <c r="V6" t="str">
        <f t="shared" si="1"/>
        <v/>
      </c>
      <c r="W6" t="str">
        <f t="shared" si="1"/>
        <v>PriestR1</v>
      </c>
    </row>
    <row r="7" spans="2:23">
      <c r="B7" s="7" t="s">
        <v>427</v>
      </c>
      <c r="C7" s="7">
        <v>1</v>
      </c>
      <c r="D7" s="7">
        <f t="shared" si="0"/>
        <v>3</v>
      </c>
      <c r="E7" s="7">
        <v>3</v>
      </c>
      <c r="F7" s="68" t="s">
        <v>257</v>
      </c>
      <c r="G7" s="68">
        <v>2</v>
      </c>
      <c r="H7" s="7">
        <v>3</v>
      </c>
      <c r="I7" s="231" t="s">
        <v>257</v>
      </c>
      <c r="J7" s="227" t="s">
        <v>427</v>
      </c>
      <c r="K7" s="112">
        <v>1</v>
      </c>
      <c r="L7" s="112"/>
      <c r="M7" s="112">
        <v>2</v>
      </c>
      <c r="N7" s="112"/>
      <c r="O7" s="112">
        <v>3</v>
      </c>
      <c r="P7" s="112"/>
      <c r="R7" t="str">
        <f t="shared" si="2"/>
        <v>MageR1</v>
      </c>
      <c r="S7" t="str">
        <f t="shared" si="1"/>
        <v/>
      </c>
      <c r="T7" t="str">
        <f t="shared" si="1"/>
        <v>MageR1</v>
      </c>
      <c r="U7" t="str">
        <f t="shared" si="1"/>
        <v/>
      </c>
      <c r="V7" t="str">
        <f t="shared" si="1"/>
        <v>MageR1</v>
      </c>
      <c r="W7" t="str">
        <f t="shared" si="1"/>
        <v/>
      </c>
    </row>
    <row r="8" spans="2:23">
      <c r="B8" s="31" t="s">
        <v>671</v>
      </c>
      <c r="C8" s="31">
        <v>1</v>
      </c>
      <c r="D8" s="31">
        <f t="shared" si="0"/>
        <v>1</v>
      </c>
      <c r="E8" s="31">
        <v>1</v>
      </c>
      <c r="F8" s="228" t="s">
        <v>257</v>
      </c>
      <c r="G8" s="228">
        <v>1</v>
      </c>
      <c r="H8" s="31">
        <v>2</v>
      </c>
      <c r="I8" s="232" t="s">
        <v>257</v>
      </c>
      <c r="J8" s="229" t="s">
        <v>671</v>
      </c>
      <c r="K8" s="230"/>
      <c r="L8" s="230"/>
      <c r="M8" s="230"/>
      <c r="N8" s="230"/>
      <c r="O8" s="230"/>
      <c r="P8" s="230"/>
      <c r="R8" t="str">
        <f t="shared" si="2"/>
        <v/>
      </c>
      <c r="S8" t="str">
        <f t="shared" si="1"/>
        <v/>
      </c>
      <c r="T8" t="str">
        <f t="shared" si="1"/>
        <v/>
      </c>
      <c r="U8" t="str">
        <f t="shared" si="1"/>
        <v/>
      </c>
      <c r="V8" t="str">
        <f t="shared" si="1"/>
        <v/>
      </c>
      <c r="W8" t="str">
        <f t="shared" si="1"/>
        <v/>
      </c>
    </row>
    <row r="9" spans="2:23">
      <c r="B9" s="7" t="s">
        <v>442</v>
      </c>
      <c r="C9" s="7">
        <v>2</v>
      </c>
      <c r="D9" s="7">
        <f t="shared" si="0"/>
        <v>3</v>
      </c>
      <c r="E9" s="7">
        <v>2</v>
      </c>
      <c r="F9" s="68" t="s">
        <v>259</v>
      </c>
      <c r="G9" s="68">
        <v>1</v>
      </c>
      <c r="H9" s="7">
        <v>9</v>
      </c>
      <c r="I9" s="231" t="s">
        <v>259</v>
      </c>
      <c r="J9" s="227" t="s">
        <v>442</v>
      </c>
      <c r="K9" s="112"/>
      <c r="L9" s="143"/>
      <c r="M9" s="143">
        <v>1</v>
      </c>
      <c r="N9" s="143"/>
      <c r="O9" s="143">
        <v>2</v>
      </c>
      <c r="P9" s="143"/>
      <c r="R9" t="str">
        <f t="shared" si="2"/>
        <v/>
      </c>
      <c r="S9" t="str">
        <f t="shared" si="1"/>
        <v/>
      </c>
      <c r="T9" t="str">
        <f t="shared" si="1"/>
        <v>SoldierR2</v>
      </c>
      <c r="U9" t="str">
        <f t="shared" si="1"/>
        <v/>
      </c>
      <c r="V9" t="str">
        <f t="shared" si="1"/>
        <v>SoldierR2</v>
      </c>
      <c r="W9" t="str">
        <f t="shared" si="1"/>
        <v/>
      </c>
    </row>
    <row r="10" spans="2:23">
      <c r="B10" s="7" t="s">
        <v>426</v>
      </c>
      <c r="C10" s="7">
        <v>2</v>
      </c>
      <c r="D10" s="7">
        <f t="shared" si="0"/>
        <v>3</v>
      </c>
      <c r="E10" s="7">
        <v>2</v>
      </c>
      <c r="F10" s="68" t="s">
        <v>259</v>
      </c>
      <c r="G10" s="68">
        <v>1</v>
      </c>
      <c r="H10" s="7">
        <v>6</v>
      </c>
      <c r="I10" s="231" t="s">
        <v>259</v>
      </c>
      <c r="J10" s="227" t="s">
        <v>426</v>
      </c>
      <c r="K10" s="112"/>
      <c r="L10" s="143">
        <v>1</v>
      </c>
      <c r="M10" s="143"/>
      <c r="N10" s="143">
        <v>2</v>
      </c>
      <c r="O10" s="143"/>
      <c r="P10" s="143">
        <v>2</v>
      </c>
      <c r="R10" t="str">
        <f t="shared" si="2"/>
        <v/>
      </c>
      <c r="S10" t="str">
        <f t="shared" si="1"/>
        <v>AdventurerR2</v>
      </c>
      <c r="T10" t="str">
        <f t="shared" si="1"/>
        <v/>
      </c>
      <c r="U10" t="str">
        <f t="shared" si="1"/>
        <v>AdventurerR2</v>
      </c>
      <c r="V10" t="str">
        <f t="shared" si="1"/>
        <v/>
      </c>
      <c r="W10" t="str">
        <f t="shared" si="1"/>
        <v>AdventurerR2</v>
      </c>
    </row>
    <row r="11" spans="2:23">
      <c r="B11" s="7" t="s">
        <v>492</v>
      </c>
      <c r="C11" s="7">
        <v>2</v>
      </c>
      <c r="D11" s="7">
        <f t="shared" si="0"/>
        <v>3</v>
      </c>
      <c r="E11" s="7">
        <v>2</v>
      </c>
      <c r="F11" s="68" t="s">
        <v>260</v>
      </c>
      <c r="G11" s="68">
        <v>2</v>
      </c>
      <c r="H11" s="7">
        <v>8</v>
      </c>
      <c r="I11" s="231" t="s">
        <v>260</v>
      </c>
      <c r="J11" s="227" t="s">
        <v>492</v>
      </c>
      <c r="K11" s="112"/>
      <c r="L11" s="143"/>
      <c r="M11" s="143">
        <v>1</v>
      </c>
      <c r="N11" s="143"/>
      <c r="O11" s="143">
        <v>2</v>
      </c>
      <c r="P11" s="143"/>
      <c r="R11" t="str">
        <f t="shared" si="2"/>
        <v/>
      </c>
      <c r="S11" t="str">
        <f t="shared" si="1"/>
        <v/>
      </c>
      <c r="T11" t="str">
        <f t="shared" si="1"/>
        <v>MageR2</v>
      </c>
      <c r="U11" t="str">
        <f t="shared" si="1"/>
        <v/>
      </c>
      <c r="V11" t="str">
        <f t="shared" si="1"/>
        <v>MageR2</v>
      </c>
      <c r="W11" t="str">
        <f t="shared" si="1"/>
        <v/>
      </c>
    </row>
    <row r="12" spans="2:23">
      <c r="B12" s="7" t="s">
        <v>441</v>
      </c>
      <c r="C12" s="7">
        <v>2</v>
      </c>
      <c r="D12" s="7">
        <f t="shared" si="0"/>
        <v>3</v>
      </c>
      <c r="E12" s="7">
        <v>2</v>
      </c>
      <c r="F12" s="68" t="s">
        <v>257</v>
      </c>
      <c r="G12" s="68">
        <v>1</v>
      </c>
      <c r="H12" s="7">
        <v>7</v>
      </c>
      <c r="I12" s="231" t="s">
        <v>257</v>
      </c>
      <c r="J12" s="227" t="s">
        <v>441</v>
      </c>
      <c r="K12" s="112"/>
      <c r="L12" s="143">
        <v>1</v>
      </c>
      <c r="M12" s="143"/>
      <c r="N12" s="143">
        <v>2</v>
      </c>
      <c r="O12" s="143"/>
      <c r="P12" s="143">
        <v>2</v>
      </c>
      <c r="R12" t="str">
        <f t="shared" si="2"/>
        <v/>
      </c>
      <c r="S12" t="str">
        <f t="shared" si="1"/>
        <v>CreatureR2</v>
      </c>
      <c r="T12" t="str">
        <f t="shared" si="1"/>
        <v/>
      </c>
      <c r="U12" t="str">
        <f t="shared" si="1"/>
        <v>CreatureR2</v>
      </c>
      <c r="V12" t="str">
        <f t="shared" si="1"/>
        <v/>
      </c>
      <c r="W12" t="str">
        <f t="shared" si="1"/>
        <v>CreatureR2</v>
      </c>
    </row>
    <row r="13" spans="2:23">
      <c r="B13" s="7" t="s">
        <v>445</v>
      </c>
      <c r="C13" s="7">
        <v>3</v>
      </c>
      <c r="D13" s="7">
        <f t="shared" si="0"/>
        <v>4</v>
      </c>
      <c r="E13" s="7">
        <v>2</v>
      </c>
      <c r="F13" s="68" t="s">
        <v>259</v>
      </c>
      <c r="G13" s="68">
        <v>1</v>
      </c>
      <c r="H13" s="7">
        <v>12</v>
      </c>
      <c r="I13" s="7"/>
    </row>
    <row r="14" spans="2:23">
      <c r="B14" s="7" t="s">
        <v>493</v>
      </c>
      <c r="C14" s="7">
        <v>3</v>
      </c>
      <c r="D14" s="7">
        <f t="shared" si="0"/>
        <v>4</v>
      </c>
      <c r="E14" s="7">
        <v>2</v>
      </c>
      <c r="F14" s="68" t="s">
        <v>259</v>
      </c>
      <c r="G14" s="68">
        <v>2</v>
      </c>
      <c r="H14" s="7">
        <v>14</v>
      </c>
      <c r="I14" s="233" t="s">
        <v>259</v>
      </c>
      <c r="K14">
        <f>SUMIF($I$4:$I$12,$I14,K$4:K$12)</f>
        <v>1</v>
      </c>
      <c r="L14">
        <f t="shared" ref="L14:P14" si="3">SUMIF($I$4:$I$12,$I14,L$4:L$12)</f>
        <v>1</v>
      </c>
      <c r="M14">
        <f t="shared" si="3"/>
        <v>3</v>
      </c>
      <c r="N14">
        <f t="shared" si="3"/>
        <v>2</v>
      </c>
      <c r="O14">
        <f t="shared" si="3"/>
        <v>5</v>
      </c>
      <c r="P14">
        <f t="shared" si="3"/>
        <v>6</v>
      </c>
    </row>
    <row r="15" spans="2:23">
      <c r="B15" s="7" t="s">
        <v>869</v>
      </c>
      <c r="C15" s="7">
        <v>3</v>
      </c>
      <c r="D15" s="7">
        <f t="shared" si="0"/>
        <v>4</v>
      </c>
      <c r="E15" s="7">
        <v>2</v>
      </c>
      <c r="F15" s="68" t="s">
        <v>260</v>
      </c>
      <c r="G15" s="68">
        <v>1</v>
      </c>
      <c r="H15" s="7">
        <v>13</v>
      </c>
      <c r="I15" s="233" t="s">
        <v>260</v>
      </c>
      <c r="K15">
        <f t="shared" ref="K15:P16" si="4">SUMIF($I$4:$I$12,$I15,K$4:K$12)</f>
        <v>1</v>
      </c>
      <c r="L15">
        <f t="shared" si="4"/>
        <v>1</v>
      </c>
      <c r="M15">
        <f t="shared" si="4"/>
        <v>1</v>
      </c>
      <c r="N15">
        <f t="shared" si="4"/>
        <v>4</v>
      </c>
      <c r="O15">
        <f t="shared" si="4"/>
        <v>2</v>
      </c>
      <c r="P15">
        <f t="shared" si="4"/>
        <v>3</v>
      </c>
    </row>
    <row r="16" spans="2:23">
      <c r="B16" s="7" t="s">
        <v>444</v>
      </c>
      <c r="C16" s="7">
        <v>3</v>
      </c>
      <c r="D16" s="7">
        <f t="shared" si="0"/>
        <v>6</v>
      </c>
      <c r="E16" s="7">
        <v>4</v>
      </c>
      <c r="F16" s="68" t="s">
        <v>260</v>
      </c>
      <c r="G16" s="68">
        <v>3</v>
      </c>
      <c r="H16" s="7">
        <v>11</v>
      </c>
      <c r="I16" s="233" t="s">
        <v>257</v>
      </c>
      <c r="K16">
        <f t="shared" si="4"/>
        <v>1</v>
      </c>
      <c r="L16">
        <f t="shared" si="4"/>
        <v>1</v>
      </c>
      <c r="M16">
        <f t="shared" si="4"/>
        <v>2</v>
      </c>
      <c r="N16">
        <f t="shared" si="4"/>
        <v>2</v>
      </c>
      <c r="O16">
        <f t="shared" si="4"/>
        <v>3</v>
      </c>
      <c r="P16">
        <f t="shared" si="4"/>
        <v>2</v>
      </c>
    </row>
    <row r="17" spans="2:23">
      <c r="B17" s="7" t="s">
        <v>443</v>
      </c>
      <c r="C17" s="7">
        <v>3</v>
      </c>
      <c r="D17" s="7">
        <f t="shared" si="0"/>
        <v>4</v>
      </c>
      <c r="E17" s="7">
        <v>2</v>
      </c>
      <c r="F17" s="68" t="s">
        <v>257</v>
      </c>
      <c r="G17" s="68">
        <v>2</v>
      </c>
      <c r="H17" s="7">
        <v>10</v>
      </c>
      <c r="I17" s="7"/>
    </row>
    <row r="18" spans="2:23">
      <c r="B18" s="7" t="s">
        <v>959</v>
      </c>
      <c r="C18" s="7">
        <v>4</v>
      </c>
      <c r="D18" s="7">
        <f t="shared" si="0"/>
        <v>4</v>
      </c>
      <c r="E18" s="7">
        <v>1</v>
      </c>
      <c r="F18" s="68" t="s">
        <v>260</v>
      </c>
      <c r="G18" s="68">
        <v>2</v>
      </c>
      <c r="H18" s="7">
        <v>18</v>
      </c>
      <c r="I18" s="7"/>
    </row>
    <row r="19" spans="2:23">
      <c r="B19" s="7" t="s">
        <v>447</v>
      </c>
      <c r="C19" s="7">
        <v>4</v>
      </c>
      <c r="D19" s="7">
        <f t="shared" si="0"/>
        <v>5</v>
      </c>
      <c r="E19" s="7">
        <v>2</v>
      </c>
      <c r="F19" s="68" t="s">
        <v>260</v>
      </c>
      <c r="G19" s="68">
        <v>3</v>
      </c>
      <c r="H19" s="7">
        <v>16</v>
      </c>
      <c r="I19" s="7"/>
    </row>
    <row r="20" spans="2:23">
      <c r="B20" s="7" t="s">
        <v>446</v>
      </c>
      <c r="C20" s="7">
        <v>4</v>
      </c>
      <c r="D20" s="7">
        <f t="shared" si="0"/>
        <v>4</v>
      </c>
      <c r="E20" s="7">
        <v>1</v>
      </c>
      <c r="F20" s="68" t="s">
        <v>257</v>
      </c>
      <c r="G20" s="68">
        <v>2</v>
      </c>
      <c r="H20" s="7">
        <v>15</v>
      </c>
      <c r="I20" s="7"/>
    </row>
    <row r="21" spans="2:23">
      <c r="B21" s="7" t="s">
        <v>494</v>
      </c>
      <c r="C21" s="7">
        <v>4</v>
      </c>
      <c r="D21" s="7">
        <f t="shared" si="0"/>
        <v>5</v>
      </c>
      <c r="E21" s="7">
        <v>2</v>
      </c>
      <c r="F21" s="68" t="s">
        <v>257</v>
      </c>
      <c r="G21" s="68">
        <v>3</v>
      </c>
      <c r="H21" s="7">
        <v>17</v>
      </c>
      <c r="I21" s="7"/>
    </row>
    <row r="22" spans="2:23">
      <c r="B22" s="7" t="s">
        <v>448</v>
      </c>
      <c r="C22" s="7">
        <v>5</v>
      </c>
      <c r="D22" s="7">
        <f t="shared" si="0"/>
        <v>5</v>
      </c>
      <c r="E22" s="7">
        <v>1</v>
      </c>
      <c r="F22" s="68" t="s">
        <v>259</v>
      </c>
      <c r="G22" s="68">
        <v>3</v>
      </c>
      <c r="H22" s="7">
        <v>19</v>
      </c>
      <c r="I22" s="7"/>
    </row>
    <row r="23" spans="2:23">
      <c r="B23" s="20" t="s">
        <v>449</v>
      </c>
      <c r="C23" s="20">
        <v>6</v>
      </c>
      <c r="D23" s="20">
        <f t="shared" si="0"/>
        <v>6</v>
      </c>
      <c r="E23" s="20">
        <v>1</v>
      </c>
      <c r="F23" s="68" t="s">
        <v>260</v>
      </c>
      <c r="G23" s="68">
        <v>3</v>
      </c>
      <c r="H23" s="7">
        <v>20</v>
      </c>
      <c r="I23" s="7"/>
      <c r="J23" s="7"/>
    </row>
    <row r="26" spans="2:23" ht="21">
      <c r="B26" s="98" t="s">
        <v>1308</v>
      </c>
      <c r="R26">
        <v>1</v>
      </c>
      <c r="S26">
        <v>2</v>
      </c>
      <c r="T26">
        <v>3</v>
      </c>
      <c r="U26">
        <v>4</v>
      </c>
      <c r="V26">
        <v>5</v>
      </c>
      <c r="W26">
        <v>6</v>
      </c>
    </row>
    <row r="27" spans="2:23">
      <c r="B27" s="47" t="s">
        <v>450</v>
      </c>
      <c r="C27" s="47" t="s">
        <v>1307</v>
      </c>
      <c r="D27" s="47" t="s">
        <v>1306</v>
      </c>
      <c r="E27" s="47" t="s">
        <v>497</v>
      </c>
      <c r="R27" t="s">
        <v>424</v>
      </c>
      <c r="S27" t="s">
        <v>428</v>
      </c>
      <c r="T27" t="s">
        <v>424</v>
      </c>
      <c r="U27" t="s">
        <v>428</v>
      </c>
      <c r="V27" t="s">
        <v>424</v>
      </c>
      <c r="W27" t="s">
        <v>424</v>
      </c>
    </row>
    <row r="28" spans="2:23">
      <c r="B28" s="7">
        <v>1</v>
      </c>
      <c r="C28" s="7" t="s">
        <v>1293</v>
      </c>
      <c r="D28" s="7" t="s">
        <v>1298</v>
      </c>
      <c r="E28" s="7">
        <v>2</v>
      </c>
      <c r="R28" t="s">
        <v>425</v>
      </c>
      <c r="S28" t="s">
        <v>426</v>
      </c>
      <c r="T28" t="s">
        <v>427</v>
      </c>
      <c r="U28" t="s">
        <v>425</v>
      </c>
      <c r="V28" t="s">
        <v>427</v>
      </c>
      <c r="W28" t="s">
        <v>425</v>
      </c>
    </row>
    <row r="29" spans="2:23">
      <c r="B29" s="7">
        <v>2</v>
      </c>
      <c r="C29" s="7" t="s">
        <v>1294</v>
      </c>
      <c r="D29" s="7" t="s">
        <v>1312</v>
      </c>
      <c r="E29" s="7">
        <v>4</v>
      </c>
      <c r="R29" t="s">
        <v>427</v>
      </c>
      <c r="S29" t="s">
        <v>441</v>
      </c>
      <c r="T29" t="s">
        <v>442</v>
      </c>
      <c r="U29" t="s">
        <v>426</v>
      </c>
      <c r="V29" t="s">
        <v>442</v>
      </c>
      <c r="W29" t="s">
        <v>426</v>
      </c>
    </row>
    <row r="30" spans="2:23">
      <c r="B30" s="7">
        <v>3</v>
      </c>
      <c r="C30" s="7" t="s">
        <v>1295</v>
      </c>
      <c r="D30" s="7" t="s">
        <v>1300</v>
      </c>
      <c r="E30" s="7">
        <v>7</v>
      </c>
      <c r="T30" t="s">
        <v>492</v>
      </c>
      <c r="U30" t="s">
        <v>441</v>
      </c>
      <c r="V30" t="s">
        <v>492</v>
      </c>
      <c r="W30" t="s">
        <v>441</v>
      </c>
    </row>
    <row r="31" spans="2:23">
      <c r="B31" s="7">
        <v>4</v>
      </c>
      <c r="C31" s="7" t="s">
        <v>1296</v>
      </c>
      <c r="D31" s="7" t="s">
        <v>1301</v>
      </c>
      <c r="E31" s="7">
        <v>11</v>
      </c>
    </row>
    <row r="32" spans="2:23">
      <c r="B32" s="7">
        <v>5</v>
      </c>
      <c r="C32" s="7" t="s">
        <v>1297</v>
      </c>
      <c r="D32" s="7" t="s">
        <v>1302</v>
      </c>
      <c r="E32" s="7">
        <v>16</v>
      </c>
    </row>
  </sheetData>
  <conditionalFormatting sqref="C4:C23">
    <cfRule type="colorScale" priority="2">
      <colorScale>
        <cfvo type="min"/>
        <cfvo type="max"/>
        <color rgb="FFFEE971"/>
        <color rgb="FFFD5A1F"/>
      </colorScale>
    </cfRule>
  </conditionalFormatting>
  <conditionalFormatting sqref="R4:W12">
    <cfRule type="containsText" dxfId="15" priority="1" operator="containsText" text="R">
      <formula>NOT(ISERROR(SEARCH("R",R4)))</formula>
    </cfRule>
  </conditionalFormatting>
  <pageMargins left="0.75" right="0.75" top="1" bottom="1" header="0.5" footer="0.5"/>
  <pageSetup orientation="portrait" horizontalDpi="4294967292" verticalDpi="4294967292"/>
  <tableParts count="2">
    <tablePart r:id="rId1"/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Worlds</vt:lpstr>
      <vt:lpstr>Quests</vt:lpstr>
      <vt:lpstr>Missions</vt:lpstr>
      <vt:lpstr>OLD Mission Enemy Waves</vt:lpstr>
      <vt:lpstr>Mission Enemy Waves</vt:lpstr>
      <vt:lpstr>Mission Enemy Waves -- Boss</vt:lpstr>
      <vt:lpstr>Auto Wave Affinities</vt:lpstr>
      <vt:lpstr>Enemy Waves</vt:lpstr>
      <vt:lpstr>Enemy Waves -- Boss</vt:lpstr>
      <vt:lpstr>Enemies</vt:lpstr>
      <vt:lpstr>Enemy Waves (0904)</vt:lpstr>
      <vt:lpstr>Enemies (0831)</vt:lpstr>
      <vt:lpstr>Enemy Groups</vt:lpstr>
      <vt:lpstr>OLD Enemy Groups</vt:lpstr>
      <vt:lpstr>Enemy Formations</vt:lpstr>
      <vt:lpstr>Loot Tables</vt:lpstr>
      <vt:lpstr>_REF Hero Spec (COPY)</vt:lpstr>
      <vt:lpstr>POLICY Family</vt:lpstr>
    </vt:vector>
  </TitlesOfParts>
  <Company>N3TWORK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 Cheah</dc:creator>
  <cp:lastModifiedBy>Hidde</cp:lastModifiedBy>
  <dcterms:created xsi:type="dcterms:W3CDTF">2015-05-14T23:13:55Z</dcterms:created>
  <dcterms:modified xsi:type="dcterms:W3CDTF">2016-02-12T18:01:27Z</dcterms:modified>
</cp:coreProperties>
</file>