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orges\Downloads\"/>
    </mc:Choice>
  </mc:AlternateContent>
  <bookViews>
    <workbookView xWindow="0" yWindow="0" windowWidth="20490" windowHeight="7620" activeTab="1"/>
  </bookViews>
  <sheets>
    <sheet name="Explicação" sheetId="3" r:id="rId1"/>
    <sheet name="Modelo" sheetId="1" r:id="rId2"/>
    <sheet name="Sheet1" sheetId="4" r:id="rId3"/>
    <sheet name="ev_HiddenInfo" sheetId="2" state="hidden" r:id="rId4"/>
  </sheets>
  <definedNames>
    <definedName name="EnglishExampleName" hidden="1">"Scheduling Classes.xlsx"</definedName>
    <definedName name="Pal_Workbook_GUID" hidden="1">"2ZCV84VN7EFTSA14ET1ET17A"</definedName>
    <definedName name="RiskMultipleCPUSupportEnabled" hidden="1">TRUE</definedName>
    <definedName name="solver_adj" localSheetId="1" hidden="1">Modelo!$E$8:$E$32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Modelo!$E$8:$E$32</definedName>
    <definedName name="solver_lhs2" localSheetId="1" hidden="1">Modelo!$E$8:$E$32</definedName>
    <definedName name="solver_lhs3" localSheetId="1" hidden="1">Modelo!$E$8:$E$32</definedName>
    <definedName name="solver_lhs4" localSheetId="1" hidden="1">Modelo!$J$18:$J$26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Modelo!$G$7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4</definedName>
    <definedName name="solver_rel3" localSheetId="1" hidden="1">3</definedName>
    <definedName name="solver_rel4" localSheetId="1" hidden="1">2</definedName>
    <definedName name="solver_rhs1" localSheetId="1" hidden="1">6</definedName>
    <definedName name="solver_rhs2" localSheetId="1" hidden="1">integer</definedName>
    <definedName name="solver_rhs3" localSheetId="1" hidden="1">1</definedName>
    <definedName name="solver_rhs4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  <definedName name="STWBD_StatToolsScatterplot_DisplayCorrelationCoefficient" hidden="1">"TRUE"</definedName>
    <definedName name="STWBD_StatToolsScatterplot_HasDefaultInfo" hidden="1">"TRUE"</definedName>
    <definedName name="STWBD_StatToolsScatterplot_VarSelectorDefaultDataSet" hidden="1">"DG112DE1EF"</definedName>
    <definedName name="STWBD_StatToolsScatterplot_XVariableList" hidden="1">2</definedName>
    <definedName name="STWBD_StatToolsScatterplot_XVariableList_1" hidden="1">"U_x0001_VG2D57BF831D729B26_x0001_"</definedName>
    <definedName name="STWBD_StatToolsScatterplot_XVariableList_2" hidden="1">"U_x0001_VG1E330A271EE8C447_x0001_"</definedName>
    <definedName name="STWBD_StatToolsScatterplot_YVariableList" hidden="1">1</definedName>
    <definedName name="STWBD_StatToolsScatterplot_YVariableList_1" hidden="1">"U_x0001_VGFC9F36D570F001_x0001_"</definedName>
  </definedNames>
  <calcPr calcId="162913"/>
</workbook>
</file>

<file path=xl/calcChain.xml><?xml version="1.0" encoding="utf-8"?>
<calcChain xmlns="http://schemas.openxmlformats.org/spreadsheetml/2006/main">
  <c r="G24" i="1" l="1"/>
  <c r="G23" i="1"/>
  <c r="I18" i="1"/>
  <c r="H18" i="1"/>
  <c r="G19" i="1"/>
  <c r="G18" i="1"/>
  <c r="J19" i="1"/>
  <c r="J20" i="1"/>
  <c r="J25" i="1"/>
  <c r="J26" i="1" l="1"/>
  <c r="J24" i="1"/>
  <c r="J23" i="1"/>
  <c r="J22" i="1"/>
  <c r="J21" i="1"/>
  <c r="J18" i="1"/>
  <c r="J28" i="1" l="1"/>
  <c r="H17" i="4"/>
  <c r="G18" i="4"/>
  <c r="G19" i="4"/>
  <c r="G20" i="4"/>
  <c r="G21" i="4"/>
  <c r="G22" i="4"/>
  <c r="G23" i="4"/>
  <c r="G24" i="4"/>
  <c r="G25" i="4"/>
  <c r="G17" i="4"/>
  <c r="F18" i="4"/>
  <c r="F19" i="4"/>
  <c r="F20" i="4"/>
  <c r="F21" i="4"/>
  <c r="F22" i="4"/>
  <c r="F23" i="4"/>
  <c r="F24" i="4"/>
  <c r="F25" i="4"/>
  <c r="F17" i="4"/>
  <c r="H13" i="4"/>
  <c r="J13" i="4"/>
  <c r="I12" i="4"/>
  <c r="J12" i="4"/>
  <c r="G12" i="4"/>
  <c r="F6" i="4" s="1"/>
  <c r="H11" i="4"/>
  <c r="I11" i="4"/>
  <c r="I13" i="4" s="1"/>
  <c r="J11" i="4"/>
  <c r="G11" i="4"/>
  <c r="G13" i="4" s="1"/>
  <c r="H10" i="4"/>
  <c r="H12" i="4" s="1"/>
  <c r="I10" i="4"/>
  <c r="J10" i="4"/>
  <c r="G10" i="4"/>
  <c r="H25" i="4"/>
  <c r="H24" i="4"/>
  <c r="H23" i="4"/>
  <c r="H22" i="4"/>
  <c r="H21" i="4"/>
  <c r="H20" i="4"/>
  <c r="H19" i="4"/>
  <c r="H18" i="4"/>
  <c r="H16" i="2"/>
  <c r="F16" i="2"/>
  <c r="H26" i="1"/>
  <c r="H25" i="1"/>
  <c r="H24" i="1"/>
  <c r="H23" i="1"/>
  <c r="H22" i="1"/>
  <c r="H21" i="1"/>
  <c r="H20" i="1"/>
  <c r="H19" i="1"/>
  <c r="I19" i="1"/>
  <c r="I20" i="1"/>
  <c r="I21" i="1"/>
  <c r="I22" i="1"/>
  <c r="I23" i="1"/>
  <c r="I24" i="1"/>
  <c r="I25" i="1"/>
  <c r="I26" i="1"/>
  <c r="G20" i="1"/>
  <c r="G21" i="1"/>
  <c r="G22" i="1"/>
  <c r="G25" i="1"/>
  <c r="G26" i="1"/>
  <c r="H12" i="1"/>
  <c r="H14" i="1" s="1"/>
  <c r="I12" i="1"/>
  <c r="I14" i="1" s="1"/>
  <c r="J12" i="1"/>
  <c r="J14" i="1" s="1"/>
  <c r="K12" i="1"/>
  <c r="K14" i="1" s="1"/>
  <c r="L12" i="1"/>
  <c r="L14" i="1" s="1"/>
  <c r="M12" i="1"/>
  <c r="M14" i="1" s="1"/>
  <c r="H11" i="1"/>
  <c r="H13" i="1" s="1"/>
  <c r="I11" i="1"/>
  <c r="I13" i="1" s="1"/>
  <c r="J11" i="1"/>
  <c r="J13" i="1" s="1"/>
  <c r="K11" i="1"/>
  <c r="K13" i="1" s="1"/>
  <c r="L11" i="1"/>
  <c r="L13" i="1" s="1"/>
  <c r="M11" i="1"/>
  <c r="M13" i="1" s="1"/>
  <c r="G7" i="1" l="1"/>
  <c r="B1" i="2" s="1"/>
</calcChain>
</file>

<file path=xl/sharedStrings.xml><?xml version="1.0" encoding="utf-8"?>
<sst xmlns="http://schemas.openxmlformats.org/spreadsheetml/2006/main" count="207" uniqueCount="181">
  <si>
    <r>
      <rPr>
        <b/>
        <sz val="11"/>
        <color theme="1"/>
        <rFont val="Calibri"/>
        <family val="2"/>
      </rPr>
      <t>Inputs</t>
    </r>
  </si>
  <si>
    <r>
      <rPr>
        <sz val="11"/>
        <color theme="1"/>
        <rFont val="Calibri"/>
        <family val="2"/>
      </rPr>
      <t>Salas disponíveis</t>
    </r>
  </si>
  <si>
    <r>
      <rPr>
        <sz val="11"/>
        <color theme="1"/>
        <rFont val="Calibri"/>
        <family val="2"/>
      </rPr>
      <t>Capacidade por sala</t>
    </r>
  </si>
  <si>
    <r>
      <rPr>
        <b/>
        <sz val="11"/>
        <rFont val="Calibri"/>
        <family val="2"/>
      </rPr>
      <t>Informações da programação de horários e decisões relacionadas</t>
    </r>
  </si>
  <si>
    <r>
      <rPr>
        <b/>
        <sz val="11"/>
        <rFont val="Calibri"/>
        <family val="2"/>
      </rPr>
      <t>Função de penalidade a ser minimizada</t>
    </r>
  </si>
  <si>
    <r>
      <rPr>
        <sz val="11"/>
        <rFont val="Calibri"/>
        <family val="2"/>
      </rPr>
      <t>Aula</t>
    </r>
  </si>
  <si>
    <r>
      <rPr>
        <sz val="11"/>
        <rFont val="Calibri"/>
        <family val="2"/>
      </rPr>
      <t>ID</t>
    </r>
  </si>
  <si>
    <r>
      <rPr>
        <sz val="11"/>
        <rFont val="Calibri"/>
        <family val="2"/>
      </rPr>
      <t>Alunos</t>
    </r>
  </si>
  <si>
    <r>
      <rPr>
        <sz val="11"/>
        <rFont val="Calibri"/>
        <family val="2"/>
      </rPr>
      <t>Horário</t>
    </r>
  </si>
  <si>
    <r>
      <rPr>
        <sz val="11"/>
        <rFont val="Calibri"/>
        <family val="2"/>
      </rPr>
      <t>ADM100</t>
    </r>
  </si>
  <si>
    <r>
      <rPr>
        <sz val="11"/>
        <rFont val="Calibri"/>
        <family val="2"/>
      </rPr>
      <t>ADM110</t>
    </r>
  </si>
  <si>
    <r>
      <rPr>
        <sz val="11"/>
        <rFont val="Calibri"/>
        <family val="2"/>
      </rPr>
      <t>Cálculo da penalidade</t>
    </r>
  </si>
  <si>
    <r>
      <rPr>
        <sz val="11"/>
        <rFont val="Calibri"/>
        <family val="2"/>
      </rPr>
      <t>ADM120</t>
    </r>
  </si>
  <si>
    <r>
      <rPr>
        <sz val="11"/>
        <rFont val="Calibri"/>
        <family val="2"/>
      </rPr>
      <t>Horário</t>
    </r>
  </si>
  <si>
    <r>
      <rPr>
        <sz val="11"/>
        <rFont val="Calibri"/>
        <family val="2"/>
      </rPr>
      <t>FRA100</t>
    </r>
  </si>
  <si>
    <r>
      <rPr>
        <sz val="11"/>
        <rFont val="Calibri"/>
        <family val="2"/>
      </rPr>
      <t>Aulas programadas</t>
    </r>
  </si>
  <si>
    <r>
      <rPr>
        <sz val="11"/>
        <rFont val="Calibri"/>
        <family val="2"/>
      </rPr>
      <t>FRA110</t>
    </r>
  </si>
  <si>
    <r>
      <rPr>
        <sz val="11"/>
        <rFont val="Calibri"/>
        <family val="2"/>
      </rPr>
      <t>Alunos incluídos</t>
    </r>
  </si>
  <si>
    <r>
      <rPr>
        <sz val="11"/>
        <rFont val="Calibri"/>
        <family val="2"/>
      </rPr>
      <t>FRA120</t>
    </r>
  </si>
  <si>
    <r>
      <rPr>
        <sz val="11"/>
        <rFont val="Calibri"/>
        <family val="2"/>
      </rPr>
      <t>Aulas excedentes</t>
    </r>
  </si>
  <si>
    <r>
      <rPr>
        <sz val="11"/>
        <rFont val="Calibri"/>
        <family val="2"/>
      </rPr>
      <t>BIO100</t>
    </r>
  </si>
  <si>
    <r>
      <rPr>
        <sz val="11"/>
        <rFont val="Calibri"/>
        <family val="2"/>
      </rPr>
      <t>Estudantes excedentes</t>
    </r>
  </si>
  <si>
    <r>
      <rPr>
        <sz val="11"/>
        <rFont val="Calibri"/>
        <family val="2"/>
      </rPr>
      <t>BIO110</t>
    </r>
  </si>
  <si>
    <r>
      <rPr>
        <sz val="11"/>
        <rFont val="Calibri"/>
        <family val="2"/>
      </rPr>
      <t>BIO120</t>
    </r>
  </si>
  <si>
    <r>
      <rPr>
        <b/>
        <sz val="11"/>
        <rFont val="Calibri"/>
        <family val="2"/>
      </rPr>
      <t>Tabela de restrições</t>
    </r>
  </si>
  <si>
    <r>
      <rPr>
        <b/>
        <sz val="11"/>
        <color theme="1"/>
        <rFont val="Calibri"/>
        <family val="2"/>
      </rPr>
      <t>Referências de códigos</t>
    </r>
  </si>
  <si>
    <r>
      <rPr>
        <sz val="11"/>
        <rFont val="Calibri"/>
        <family val="2"/>
      </rPr>
      <t>QUÍM100</t>
    </r>
  </si>
  <si>
    <r>
      <rPr>
        <sz val="11"/>
        <rFont val="Calibri"/>
        <family val="2"/>
      </rPr>
      <t>Detalhes das restrições</t>
    </r>
  </si>
  <si>
    <r>
      <rPr>
        <sz val="11"/>
        <color theme="1"/>
        <rFont val="Calibri"/>
        <family val="2"/>
      </rPr>
      <t>ID da aula</t>
    </r>
  </si>
  <si>
    <r>
      <rPr>
        <sz val="11"/>
        <color theme="1"/>
        <rFont val="Calibri"/>
        <family val="2"/>
      </rPr>
      <t>Código</t>
    </r>
  </si>
  <si>
    <r>
      <rPr>
        <sz val="11"/>
        <color theme="1"/>
        <rFont val="Calibri"/>
        <family val="2"/>
      </rPr>
      <t>Aula/Horário</t>
    </r>
  </si>
  <si>
    <r>
      <rPr>
        <sz val="11"/>
        <rFont val="Calibri"/>
        <family val="2"/>
      </rPr>
      <t>QUÍM110</t>
    </r>
  </si>
  <si>
    <r>
      <rPr>
        <sz val="11"/>
        <rFont val="Calibri"/>
        <family val="2"/>
      </rPr>
      <t>QUÍM120</t>
    </r>
  </si>
  <si>
    <r>
      <rPr>
        <sz val="11"/>
        <rFont val="Calibri"/>
        <family val="2"/>
      </rPr>
      <t>ING100</t>
    </r>
  </si>
  <si>
    <r>
      <rPr>
        <sz val="11"/>
        <rFont val="Calibri"/>
        <family val="2"/>
      </rPr>
      <t>ING110</t>
    </r>
  </si>
  <si>
    <r>
      <rPr>
        <sz val="11"/>
        <rFont val="Calibri"/>
        <family val="2"/>
      </rPr>
      <t>ING120</t>
    </r>
  </si>
  <si>
    <r>
      <rPr>
        <sz val="11"/>
        <rFont val="Calibri"/>
        <family val="2"/>
      </rPr>
      <t>ING215</t>
    </r>
  </si>
  <si>
    <r>
      <rPr>
        <sz val="11"/>
        <rFont val="Calibri"/>
        <family val="2"/>
      </rPr>
      <t>ING225</t>
    </r>
  </si>
  <si>
    <r>
      <rPr>
        <sz val="11"/>
        <rFont val="Calibri"/>
        <family val="2"/>
      </rPr>
      <t>ING233</t>
    </r>
  </si>
  <si>
    <r>
      <rPr>
        <sz val="11"/>
        <rFont val="Calibri"/>
        <family val="2"/>
      </rPr>
      <t>HIST100</t>
    </r>
  </si>
  <si>
    <r>
      <rPr>
        <sz val="11"/>
        <rFont val="Calibri"/>
        <family val="2"/>
      </rPr>
      <t>HIST110</t>
    </r>
  </si>
  <si>
    <r>
      <rPr>
        <sz val="11"/>
        <rFont val="Calibri"/>
        <family val="2"/>
      </rPr>
      <t>HIST120</t>
    </r>
  </si>
  <si>
    <r>
      <rPr>
        <sz val="11"/>
        <rFont val="Calibri"/>
        <family val="2"/>
      </rPr>
      <t>HIST154</t>
    </r>
  </si>
  <si>
    <r>
      <rPr>
        <sz val="11"/>
        <rFont val="Calibri"/>
        <family val="2"/>
      </rPr>
      <t>SOC100</t>
    </r>
  </si>
  <si>
    <r>
      <rPr>
        <sz val="11"/>
        <rFont val="Calibri"/>
        <family val="2"/>
      </rPr>
      <t>SOC110</t>
    </r>
  </si>
  <si>
    <r>
      <rPr>
        <sz val="11"/>
        <rFont val="Calibri"/>
        <family val="2"/>
      </rPr>
      <t>SOC120</t>
    </r>
  </si>
  <si>
    <t>Goal (Cell, Statistic, Parameter), E1: RO Formula to Optimize</t>
  </si>
  <si>
    <t>MACROS</t>
  </si>
  <si>
    <t>Compatibility with Old Versions (4 trips pre-v5 versions)</t>
  </si>
  <si>
    <t>RISKOpt Tag</t>
  </si>
  <si>
    <t>Out Stats</t>
  </si>
  <si>
    <t>VERSION 6.0 SETTINGS</t>
  </si>
  <si>
    <t>Goal (Type, Target Value)</t>
  </si>
  <si>
    <t>Start (enabled, macro)</t>
  </si>
  <si>
    <t>Formula Conversion Cell (not used in v5)</t>
  </si>
  <si>
    <t>#Iterations - Sim Stopping (legacy setting used in v5 and earlier))</t>
  </si>
  <si>
    <t>Mean</t>
  </si>
  <si>
    <t>Creation Version</t>
  </si>
  <si>
    <t>5.7.1</t>
  </si>
  <si>
    <t>Constraint Solver, number of Latin Hypercube stratifications, for reproducing results with Actual Convergence</t>
  </si>
  <si>
    <t>Optimization Engine</t>
  </si>
  <si>
    <t>Trial Count Stopping (enabled, trial count)</t>
  </si>
  <si>
    <t>Before Recalc (enabled, macro), starting with v6 RISKOptimizer uses corresponding @RISK macro</t>
  </si>
  <si>
    <t>Number Formatting Cell (introduced in v5)</t>
  </si>
  <si>
    <t>Sim. Stopping Mode, Tolerance (legacy settings used in v5 and earlier)</t>
  </si>
  <si>
    <t>Std. Dev.</t>
  </si>
  <si>
    <t>Required Version</t>
  </si>
  <si>
    <t>4.0.0</t>
  </si>
  <si>
    <t>Constraint Solver, total of adjustable cell values, to only pass number of stratifications if model hasn't changed</t>
  </si>
  <si>
    <t>Mutation Rate (becoming a single settings for all adjustable cell groups)</t>
  </si>
  <si>
    <t>Timespan Stopping (enabled, trial count)</t>
  </si>
  <si>
    <t>After Recalc (enabled, macro), starting with v6 RISKOptimizer uses corresponding @RISK macro</t>
  </si>
  <si>
    <t>Same Seed Each Simulation (this was used in RISKOptimizer version 5 and earlier)</t>
  </si>
  <si>
    <t>Min</t>
  </si>
  <si>
    <t>Recommended Version</t>
  </si>
  <si>
    <t>4.0.0</t>
  </si>
  <si>
    <t>Crossover Rate (becoming a single settings for all adjustable cell groups)</t>
  </si>
  <si>
    <t>Progress Stopping (enabled, trial count, max % change, change is percent)</t>
  </si>
  <si>
    <t>After Storage (enabled, macro)</t>
  </si>
  <si>
    <t>Sampling Type (this was used in RISKOptimizer version 5 and earlier)</t>
  </si>
  <si>
    <t>Max</t>
  </si>
  <si>
    <t>Last Modified by Version</t>
  </si>
  <si>
    <t>Genetic Operators (becoming a single settings for all adjustable cell groups)</t>
  </si>
  <si>
    <t>1,1,1,1,0,0,0,0,0,0,0</t>
  </si>
  <si>
    <t>Formula Stopping (enabled, formula)</t>
  </si>
  <si>
    <t>Finish (enabled, macro)</t>
  </si>
  <si>
    <t>Macro Before Simulation (enabled, macro), starting with v6, this is legacy setting</t>
  </si>
  <si>
    <t>Genetic Algorithm - Discrete Variable Warning Shown</t>
  </si>
  <si>
    <t>Stopping on Projected Convergence (added in version 6; other simulation runtime settings got moved to @RISK)</t>
  </si>
  <si>
    <t>Population Size</t>
  </si>
  <si>
    <t>Macro After Simulation (enabled, macro), starting with v6, this is legacy setting</t>
  </si>
  <si>
    <t>UNUSED</t>
  </si>
  <si>
    <t>Seed (Is Auto, Value)</t>
  </si>
  <si>
    <t>Ev4/RO1: Update Display (replaced by Show Excel Recalcs in v5)</t>
  </si>
  <si>
    <t>Minimize Excel on Startup</t>
  </si>
  <si>
    <t>Stop on Errors (before v5: Pause on Errors)</t>
  </si>
  <si>
    <t>Keep Trial-by-Trial Log (if cell has anything other than False consider True, since Evolver 4 didn't have this setting); this setting no longer used staring with version 6</t>
  </si>
  <si>
    <t>Ev4/RO1: Graph Progress</t>
  </si>
  <si>
    <t>Show Excel Recalcs (replaces "Update Display" used before v5)</t>
  </si>
  <si>
    <t># Chromosomes</t>
  </si>
  <si>
    <t># Constraints</t>
  </si>
  <si>
    <t>Method + #Operators(Legacy)</t>
  </si>
  <si>
    <t>Mutation Rate (Legacy)</t>
  </si>
  <si>
    <t>Crossover Rate (Legacy)</t>
  </si>
  <si>
    <t>Description</t>
  </si>
  <si>
    <t># Time Blocks/All Groups Must Be Present</t>
  </si>
  <si>
    <t>Constraint Range</t>
  </si>
  <si>
    <t>#Ranges</t>
  </si>
  <si>
    <t>Adj. Range</t>
  </si>
  <si>
    <t>Min Val or Range</t>
  </si>
  <si>
    <t>Max Val Or Range</t>
  </si>
  <si>
    <t>Flags</t>
  </si>
  <si>
    <t>HARD CONSTRAINT DEV</t>
  </si>
  <si>
    <t>CONSTRAINT SOLVER</t>
  </si>
  <si>
    <t>ROFUNC</t>
  </si>
  <si>
    <t>RISKOPT</t>
  </si>
  <si>
    <t>SOFT CONSTRAINT DEV</t>
  </si>
  <si>
    <t>EVAL (True/False or penalty)</t>
  </si>
  <si>
    <t>Type (Hard/Soft)</t>
  </si>
  <si>
    <t>Entry Mode</t>
  </si>
  <si>
    <t>Formula</t>
  </si>
  <si>
    <t>Left Val Or Range</t>
  </si>
  <si>
    <t>Left Operator</t>
  </si>
  <si>
    <t>Constrained Cells</t>
  </si>
  <si>
    <t>Right Operator</t>
  </si>
  <si>
    <t>Right Val Or Range</t>
  </si>
  <si>
    <t>Penalty Function</t>
  </si>
  <si>
    <t>RO Eval Time (Iter/Sim)</t>
  </si>
  <si>
    <t>RO Statistic to Constrain</t>
  </si>
  <si>
    <t>RO Statistic Parameter</t>
  </si>
  <si>
    <t>SCHEDULE_x0001_4</t>
  </si>
  <si>
    <t/>
  </si>
  <si>
    <t>DEFAULT PARENT SELECTION</t>
  </si>
  <si>
    <t>DEFAULT MUTATION</t>
  </si>
  <si>
    <t>DEFAULT CROSSOVER</t>
  </si>
  <si>
    <t>DEFAULT BACKTRACK</t>
  </si>
  <si>
    <t>Precision (added 6.0)</t>
  </si>
  <si>
    <t>RO Auto Eval Time (added 6.0)</t>
  </si>
  <si>
    <t>ColorOptimizationCells Called</t>
  </si>
  <si>
    <t>ao mesmo tempo</t>
  </si>
  <si>
    <t>não ao mesmo tempo</t>
  </si>
  <si>
    <t>antes</t>
  </si>
  <si>
    <t>em</t>
  </si>
  <si>
    <t>matematica</t>
  </si>
  <si>
    <t>portugues</t>
  </si>
  <si>
    <t>historia</t>
  </si>
  <si>
    <t>geografia</t>
  </si>
  <si>
    <t>filosofia</t>
  </si>
  <si>
    <t>ingles</t>
  </si>
  <si>
    <t>quimica</t>
  </si>
  <si>
    <t>fisica</t>
  </si>
  <si>
    <t>biologia</t>
  </si>
  <si>
    <t>Is Disabled</t>
  </si>
  <si>
    <t>Use for EF</t>
  </si>
  <si>
    <t>EF Settings Have Been Defined</t>
  </si>
  <si>
    <t>EF Location of Constraining Values</t>
  </si>
  <si>
    <t>EF Min Constraining Value</t>
  </si>
  <si>
    <t>EF Max Constraining Value</t>
  </si>
  <si>
    <t>EF # of Constraining Values Between Min and Max</t>
  </si>
  <si>
    <t>EF Range with Constraining Values</t>
  </si>
  <si>
    <t>EF # of Constraining Values Listed</t>
  </si>
  <si>
    <t>EF Stopping Conditions</t>
  </si>
  <si>
    <t>EF Stop on Trials</t>
  </si>
  <si>
    <t>EF Trial Count</t>
  </si>
  <si>
    <t>EF Stop on Time</t>
  </si>
  <si>
    <t>EF Time Duration</t>
  </si>
  <si>
    <t>EF Time Unit</t>
  </si>
  <si>
    <t>EF Stop on Progress</t>
  </si>
  <si>
    <t>EF Trials (Progress)</t>
  </si>
  <si>
    <t>EF Max. Change (Progress)</t>
  </si>
  <si>
    <t>EF Max. Change is Percent (Progress)</t>
  </si>
  <si>
    <t>EFFICIENT FRONTIER</t>
  </si>
  <si>
    <t>Analysis Type (Standard vs. Efficient Frontier)</t>
  </si>
  <si>
    <t>EF Item to Constrain</t>
  </si>
  <si>
    <t>EF Constraint Minimum</t>
  </si>
  <si>
    <t>EF Constraint Maximum</t>
  </si>
  <si>
    <t>EF Formula for Dtools</t>
  </si>
  <si>
    <t>7.0.1</t>
  </si>
  <si>
    <t>Capacidade por período</t>
  </si>
  <si>
    <t>SE restrição é ferida então soma 1 a lista de regra. O objetivo é ter toda a lista de regras zeradas</t>
  </si>
  <si>
    <t>penalizar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</si>
</sst>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2" borderId="0" xfId="0" quotePrefix="1" applyFill="1" applyAlignment="1">
      <alignment horizontal="left"/>
    </xf>
    <xf numFmtId="0" fontId="0" fillId="0" borderId="0" xfId="0" quotePrefix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4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5" borderId="0" xfId="0" applyFont="1" applyFill="1" applyAlignment="1">
      <alignment horizontal="right"/>
    </xf>
    <xf numFmtId="0" fontId="1" fillId="6" borderId="0" xfId="0" applyFont="1" applyFill="1"/>
    <xf numFmtId="0" fontId="5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0" fillId="0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304800</xdr:colOff>
      <xdr:row>18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0"/>
          <a:ext cx="8229600" cy="3505200"/>
        </a:xfrm>
        <a:prstGeom prst="roundRect">
          <a:avLst>
            <a:gd name="adj" fmla="val 11495"/>
          </a:avLst>
        </a:prstGeom>
        <a:ln>
          <a:noFill/>
          <a:headEnd/>
          <a:tailEnd/>
        </a:ln>
        <a:effectLst>
          <a:outerShdw blurRad="177800" dist="63500" dir="2700000" algn="tl" rotWithShape="0">
            <a:prstClr val="black">
              <a:alpha val="35000"/>
            </a:prstClr>
          </a:outerShdw>
        </a:effectLst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0" tIns="182880" rIns="182880" bIns="182880" anchor="t" upright="1"/>
        <a:lstStyle/>
        <a:p>
          <a:endParaRPr lang="en-US" sz="1400"/>
        </a:p>
        <a:p>
          <a:r>
            <a:rPr lang="en-US" sz="1400" b="1">
              <a:latin typeface="Cambria"/>
            </a:rPr>
            <a:t>Programação de horários de aulas</a:t>
          </a:r>
          <a:endParaRPr lang="en-US" sz="1100"/>
        </a:p>
        <a:p>
          <a:r>
            <a:rPr lang="en-US"/>
            <a:t>O objetivo deste modelo é programar 25 aulas em 6 horários. Há apenas 5 salas de aula disponíveis (em cada horário), e cada sala tem capacidade para 200 alunos. O Evolver é usado para minimizar o número de alunos que não podem às aulas desejadas e, ao mesmo tempo, atender outras restrições especificadas na seção destacada no quadro.</a:t>
          </a:r>
        </a:p>
        <a:p>
          <a:endParaRPr lang="en-US" sz="1100"/>
        </a:p>
        <a:p>
          <a:r>
            <a:rPr lang="en-US"/>
            <a:t>O Evolver emprega o método de solução 'agendamento' para otimizar este modelo.  As células ajustáveis em amarelo são os horários de duração de cada aula. O objetivo a ser minimizado, em vermelho, é um parâmetro de descontentamento do aluno. Este é o total de aulas que não foi conseguido devido à indisponibilidade de salas, multiplicado pela quantidade média de alunos por aula, mais a quantidade de alunos que ficou de fora devido à falta de lugares na sala.</a:t>
          </a:r>
        </a:p>
        <a:p>
          <a:endParaRPr lang="en-US" sz="1100"/>
        </a:p>
        <a:p>
          <a:r>
            <a:rPr lang="en-US"/>
            <a:t>Outras restrições são especificadas nas células J18:L26. Esta é a configuração de 3 colunas que o Evolver espera para as restrições de "agendamento"  (para obter mais detalhes, consulte a ajuda online). Entretanto, elas são indicadas de forma simples nas células G18:I26. Especificamente: as aulas 3 QUÍM precisam ser programadas no horário 1, nenhuma aula de BIO pode ser programada no mesmo horário que a aula de QUÍM, toda aula de HIST </a:t>
          </a:r>
          <a:r>
            <a:rPr lang="en-US" i="1"/>
            <a:t>deve</a:t>
          </a:r>
          <a:r>
            <a:rPr lang="en-US"/>
            <a:t>  ocorrer no mesmo horário que a aula de SOC.</a:t>
          </a:r>
        </a:p>
      </xdr:txBody>
    </xdr:sp>
    <xdr:clientData/>
  </xdr:twoCellAnchor>
  <xdr:twoCellAnchor>
    <xdr:from>
      <xdr:col>0</xdr:col>
      <xdr:colOff>314325</xdr:colOff>
      <xdr:row>1</xdr:row>
      <xdr:rowOff>9525</xdr:rowOff>
    </xdr:from>
    <xdr:to>
      <xdr:col>2</xdr:col>
      <xdr:colOff>552449</xdr:colOff>
      <xdr:row>2</xdr:row>
      <xdr:rowOff>13335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200025"/>
          <a:ext cx="1457324" cy="19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O60"/>
  <sheetViews>
    <sheetView tabSelected="1" topLeftCell="A3" workbookViewId="0">
      <selection activeCell="J28" sqref="J28"/>
    </sheetView>
  </sheetViews>
  <sheetFormatPr defaultRowHeight="15" x14ac:dyDescent="0.25"/>
  <cols>
    <col min="1" max="1" width="1.7109375" customWidth="1"/>
    <col min="2" max="2" width="22" customWidth="1"/>
    <col min="5" max="5" width="9.140625" bestFit="1" customWidth="1"/>
    <col min="7" max="7" width="21.85546875" customWidth="1"/>
    <col min="8" max="8" width="21.7109375" customWidth="1"/>
    <col min="10" max="10" width="9.5703125" bestFit="1" customWidth="1"/>
    <col min="12" max="12" width="12.42578125" bestFit="1" customWidth="1"/>
    <col min="15" max="15" width="22.42578125" customWidth="1"/>
  </cols>
  <sheetData>
    <row r="1" spans="2:13" ht="5.0999999999999996" customHeight="1" x14ac:dyDescent="0.25"/>
    <row r="2" spans="2:13" x14ac:dyDescent="0.25">
      <c r="B2" s="15" t="s">
        <v>0</v>
      </c>
    </row>
    <row r="3" spans="2:13" x14ac:dyDescent="0.25">
      <c r="B3" t="s">
        <v>1</v>
      </c>
      <c r="C3">
        <v>5</v>
      </c>
    </row>
    <row r="4" spans="2:13" x14ac:dyDescent="0.25">
      <c r="B4" s="29" t="s">
        <v>178</v>
      </c>
      <c r="C4">
        <v>200</v>
      </c>
    </row>
    <row r="6" spans="2:13" x14ac:dyDescent="0.25">
      <c r="B6" s="13" t="s">
        <v>3</v>
      </c>
      <c r="C6" s="1"/>
      <c r="D6" s="1"/>
      <c r="E6" s="5"/>
      <c r="F6" s="1"/>
      <c r="G6" s="14" t="s">
        <v>4</v>
      </c>
      <c r="H6" s="1"/>
      <c r="I6" s="2"/>
      <c r="J6" s="1"/>
      <c r="K6" s="1"/>
      <c r="L6" s="1"/>
    </row>
    <row r="7" spans="2:13" x14ac:dyDescent="0.25">
      <c r="B7" s="3" t="s">
        <v>5</v>
      </c>
      <c r="C7" s="5" t="s">
        <v>6</v>
      </c>
      <c r="D7" s="2" t="s">
        <v>7</v>
      </c>
      <c r="E7" s="2" t="s">
        <v>8</v>
      </c>
      <c r="G7" s="28">
        <f>SUM(H13:M13)*AVERAGE(D8:D32)+SUM(H14:M14)+J28</f>
        <v>0</v>
      </c>
      <c r="H7" s="2"/>
      <c r="I7" s="1"/>
      <c r="J7" s="3"/>
      <c r="K7" s="1"/>
      <c r="L7" s="1"/>
    </row>
    <row r="8" spans="2:13" x14ac:dyDescent="0.25">
      <c r="B8" s="3" t="s">
        <v>9</v>
      </c>
      <c r="C8" s="5">
        <v>1</v>
      </c>
      <c r="D8" s="2">
        <v>22</v>
      </c>
      <c r="E8" s="27">
        <v>6</v>
      </c>
      <c r="G8" s="1"/>
      <c r="H8" s="1"/>
      <c r="I8" s="1"/>
    </row>
    <row r="9" spans="2:13" x14ac:dyDescent="0.25">
      <c r="B9" s="3" t="s">
        <v>10</v>
      </c>
      <c r="C9" s="5">
        <v>2</v>
      </c>
      <c r="D9" s="2">
        <v>75</v>
      </c>
      <c r="E9" s="27">
        <v>5</v>
      </c>
      <c r="G9" s="1" t="s">
        <v>11</v>
      </c>
      <c r="H9" s="1"/>
      <c r="I9" s="1"/>
    </row>
    <row r="10" spans="2:13" x14ac:dyDescent="0.25">
      <c r="B10" s="3" t="s">
        <v>12</v>
      </c>
      <c r="C10" s="5">
        <v>3</v>
      </c>
      <c r="D10" s="2">
        <v>23</v>
      </c>
      <c r="E10" s="27">
        <v>3</v>
      </c>
      <c r="G10" s="1" t="s">
        <v>13</v>
      </c>
      <c r="H10" s="1">
        <v>1</v>
      </c>
      <c r="I10" s="1">
        <v>2</v>
      </c>
      <c r="J10">
        <v>3</v>
      </c>
      <c r="K10">
        <v>4</v>
      </c>
      <c r="L10">
        <v>5</v>
      </c>
      <c r="M10">
        <v>6</v>
      </c>
    </row>
    <row r="11" spans="2:13" x14ac:dyDescent="0.25">
      <c r="B11" s="3" t="s">
        <v>14</v>
      </c>
      <c r="C11" s="5">
        <v>4</v>
      </c>
      <c r="D11" s="2">
        <v>28</v>
      </c>
      <c r="E11" s="27">
        <v>2</v>
      </c>
      <c r="G11" s="1" t="s">
        <v>15</v>
      </c>
      <c r="H11" s="1">
        <f t="shared" ref="H11:M11" si="0">COUNTIF($E$8:$E$32,H10)</f>
        <v>3</v>
      </c>
      <c r="I11" s="1">
        <f t="shared" si="0"/>
        <v>4</v>
      </c>
      <c r="J11">
        <f t="shared" si="0"/>
        <v>4</v>
      </c>
      <c r="K11">
        <f t="shared" si="0"/>
        <v>5</v>
      </c>
      <c r="L11">
        <f t="shared" si="0"/>
        <v>5</v>
      </c>
      <c r="M11">
        <f t="shared" si="0"/>
        <v>4</v>
      </c>
    </row>
    <row r="12" spans="2:13" x14ac:dyDescent="0.25">
      <c r="B12" s="3" t="s">
        <v>16</v>
      </c>
      <c r="C12" s="5">
        <v>5</v>
      </c>
      <c r="D12" s="2">
        <v>22</v>
      </c>
      <c r="E12" s="27">
        <v>6</v>
      </c>
      <c r="G12" s="1" t="s">
        <v>17</v>
      </c>
      <c r="H12" s="1">
        <f t="shared" ref="H12:M12" si="1">SUMIF($E$8:$E$32,H10,$D$8:$D$32)</f>
        <v>184</v>
      </c>
      <c r="I12" s="1">
        <f t="shared" si="1"/>
        <v>200</v>
      </c>
      <c r="J12">
        <f t="shared" si="1"/>
        <v>85</v>
      </c>
      <c r="K12">
        <f t="shared" si="1"/>
        <v>173</v>
      </c>
      <c r="L12">
        <f t="shared" si="1"/>
        <v>151</v>
      </c>
      <c r="M12">
        <f t="shared" si="1"/>
        <v>187</v>
      </c>
    </row>
    <row r="13" spans="2:13" x14ac:dyDescent="0.25">
      <c r="B13" s="3" t="s">
        <v>18</v>
      </c>
      <c r="C13" s="5">
        <v>6</v>
      </c>
      <c r="D13" s="2">
        <v>21</v>
      </c>
      <c r="E13" s="27">
        <v>3</v>
      </c>
      <c r="G13" s="1" t="s">
        <v>19</v>
      </c>
      <c r="H13" s="1">
        <f t="shared" ref="H13:M13" si="2">MAX(H11-$C$3,0)</f>
        <v>0</v>
      </c>
      <c r="I13" s="1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</row>
    <row r="14" spans="2:13" x14ac:dyDescent="0.25">
      <c r="B14" s="3" t="s">
        <v>20</v>
      </c>
      <c r="C14" s="5">
        <v>7</v>
      </c>
      <c r="D14" s="2">
        <v>126</v>
      </c>
      <c r="E14" s="27">
        <v>2</v>
      </c>
      <c r="G14" s="1" t="s">
        <v>21</v>
      </c>
      <c r="H14" s="1">
        <f t="shared" ref="H14:M14" si="3">MAX(H12-$C$4,0)</f>
        <v>0</v>
      </c>
      <c r="I14" s="1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</row>
    <row r="15" spans="2:13" x14ac:dyDescent="0.25">
      <c r="B15" s="1" t="s">
        <v>22</v>
      </c>
      <c r="C15" s="5">
        <v>8</v>
      </c>
      <c r="D15" s="2">
        <v>15</v>
      </c>
      <c r="E15" s="27">
        <v>5</v>
      </c>
    </row>
    <row r="16" spans="2:13" x14ac:dyDescent="0.25">
      <c r="B16" s="1" t="s">
        <v>23</v>
      </c>
      <c r="C16" s="5">
        <v>9</v>
      </c>
      <c r="D16" s="2">
        <v>51</v>
      </c>
      <c r="E16" s="27">
        <v>4</v>
      </c>
      <c r="G16" s="14" t="s">
        <v>24</v>
      </c>
      <c r="H16" s="1"/>
      <c r="I16" s="1"/>
    </row>
    <row r="17" spans="2:15" x14ac:dyDescent="0.25">
      <c r="B17" s="1" t="s">
        <v>26</v>
      </c>
      <c r="C17" s="5">
        <v>10</v>
      </c>
      <c r="D17" s="2">
        <v>68</v>
      </c>
      <c r="E17" s="27">
        <v>1</v>
      </c>
      <c r="G17" s="1" t="s">
        <v>27</v>
      </c>
      <c r="H17" s="1"/>
      <c r="I17" s="1"/>
      <c r="J17" t="s">
        <v>179</v>
      </c>
    </row>
    <row r="18" spans="2:15" x14ac:dyDescent="0.25">
      <c r="B18" s="1" t="s">
        <v>31</v>
      </c>
      <c r="C18" s="5">
        <v>11</v>
      </c>
      <c r="D18" s="2">
        <v>17</v>
      </c>
      <c r="E18" s="27">
        <v>1</v>
      </c>
      <c r="G18" s="1" t="str">
        <f>INDEX($B$8:$B$32,J31)</f>
        <v>QUÍM100</v>
      </c>
      <c r="H18" s="1" t="str">
        <f>VLOOKUP(K31,$N$30:$O$33,2)</f>
        <v>em</v>
      </c>
      <c r="I18" s="5">
        <f>IF(K31=4,L31,INDEX($B$8:$B$32,L31))</f>
        <v>1</v>
      </c>
      <c r="J18" s="36">
        <f>IF(E17=1,0,1)</f>
        <v>0</v>
      </c>
    </row>
    <row r="19" spans="2:15" x14ac:dyDescent="0.25">
      <c r="B19" s="1" t="s">
        <v>32</v>
      </c>
      <c r="C19" s="5">
        <v>12</v>
      </c>
      <c r="D19" s="2">
        <v>99</v>
      </c>
      <c r="E19" s="27">
        <v>1</v>
      </c>
      <c r="G19" s="1" t="str">
        <f>INDEX($B$8:$B$32,J32)</f>
        <v>QUÍM110</v>
      </c>
      <c r="H19" s="1" t="str">
        <f t="shared" ref="H18:H26" si="4">VLOOKUP(K32,$N$30:$O$33,2)</f>
        <v>em</v>
      </c>
      <c r="I19" s="5">
        <f t="shared" ref="I18:I26" si="5">IF(K32=4,L32,INDEX($B$8:$B$32,L32))</f>
        <v>1</v>
      </c>
      <c r="J19" s="36">
        <f>IF(E18=1,0,1)</f>
        <v>0</v>
      </c>
    </row>
    <row r="20" spans="2:15" x14ac:dyDescent="0.25">
      <c r="B20" s="1" t="s">
        <v>33</v>
      </c>
      <c r="C20" s="5">
        <v>13</v>
      </c>
      <c r="D20" s="2">
        <v>15</v>
      </c>
      <c r="E20" s="27">
        <v>4</v>
      </c>
      <c r="G20" s="1" t="str">
        <f t="shared" ref="G18:G26" si="6">INDEX($B$8:$B$32,J33)</f>
        <v>QUÍM120</v>
      </c>
      <c r="H20" s="1" t="str">
        <f t="shared" si="4"/>
        <v>em</v>
      </c>
      <c r="I20" s="5">
        <f t="shared" si="5"/>
        <v>1</v>
      </c>
      <c r="J20" s="36">
        <f>IF(E19=1,0,1)</f>
        <v>0</v>
      </c>
    </row>
    <row r="21" spans="2:15" x14ac:dyDescent="0.25">
      <c r="B21" s="1" t="s">
        <v>34</v>
      </c>
      <c r="C21" s="5">
        <v>14</v>
      </c>
      <c r="D21" s="2">
        <v>81</v>
      </c>
      <c r="E21" s="27">
        <v>6</v>
      </c>
      <c r="G21" s="1" t="str">
        <f t="shared" si="6"/>
        <v>BIO100</v>
      </c>
      <c r="H21" s="1" t="str">
        <f t="shared" si="4"/>
        <v>não ao mesmo tempo</v>
      </c>
      <c r="I21" s="5" t="str">
        <f t="shared" si="5"/>
        <v>QUÍM100</v>
      </c>
      <c r="J21" s="36">
        <f>IF(E14=E17,1,0)</f>
        <v>0</v>
      </c>
    </row>
    <row r="22" spans="2:15" x14ac:dyDescent="0.25">
      <c r="B22" s="1" t="s">
        <v>35</v>
      </c>
      <c r="C22" s="5">
        <v>15</v>
      </c>
      <c r="D22" s="2">
        <v>62</v>
      </c>
      <c r="E22" s="27">
        <v>6</v>
      </c>
      <c r="G22" s="1" t="str">
        <f t="shared" si="6"/>
        <v>BIO110</v>
      </c>
      <c r="H22" s="1" t="str">
        <f t="shared" si="4"/>
        <v>não ao mesmo tempo</v>
      </c>
      <c r="I22" s="5" t="str">
        <f t="shared" si="5"/>
        <v>QUÍM110</v>
      </c>
      <c r="J22" s="36">
        <f>IF(E15=E18,1,0)</f>
        <v>0</v>
      </c>
    </row>
    <row r="23" spans="2:15" x14ac:dyDescent="0.25">
      <c r="B23" s="1" t="s">
        <v>36</v>
      </c>
      <c r="C23" s="5">
        <v>16</v>
      </c>
      <c r="D23" s="2">
        <v>28</v>
      </c>
      <c r="E23" s="27">
        <v>5</v>
      </c>
      <c r="G23" s="1" t="str">
        <f>INDEX($B$8:$B$32,J36)</f>
        <v>BIO120</v>
      </c>
      <c r="H23" s="1" t="str">
        <f t="shared" si="4"/>
        <v>não ao mesmo tempo</v>
      </c>
      <c r="I23" s="5" t="str">
        <f t="shared" si="5"/>
        <v>QUÍM120</v>
      </c>
      <c r="J23" s="36">
        <f>IF(E16=E19,1,0)</f>
        <v>0</v>
      </c>
    </row>
    <row r="24" spans="2:15" x14ac:dyDescent="0.25">
      <c r="B24" s="1" t="s">
        <v>37</v>
      </c>
      <c r="C24" s="5">
        <v>17</v>
      </c>
      <c r="D24" s="2">
        <v>19</v>
      </c>
      <c r="E24" s="27">
        <v>4</v>
      </c>
      <c r="G24" s="1" t="str">
        <f>INDEX($B$8:$B$32,J37)</f>
        <v>HIST100</v>
      </c>
      <c r="H24" s="1" t="str">
        <f t="shared" si="4"/>
        <v>ao mesmo tempo</v>
      </c>
      <c r="I24" s="5" t="str">
        <f t="shared" si="5"/>
        <v>SOC100</v>
      </c>
      <c r="J24" s="36">
        <f>IF(E26=E30,0,1)</f>
        <v>0</v>
      </c>
    </row>
    <row r="25" spans="2:15" x14ac:dyDescent="0.25">
      <c r="B25" s="1" t="s">
        <v>38</v>
      </c>
      <c r="C25" s="5">
        <v>18</v>
      </c>
      <c r="D25" s="2">
        <v>72</v>
      </c>
      <c r="E25" s="27">
        <v>4</v>
      </c>
      <c r="G25" s="1" t="str">
        <f t="shared" si="6"/>
        <v>HIST110</v>
      </c>
      <c r="H25" s="1" t="str">
        <f t="shared" si="4"/>
        <v>ao mesmo tempo</v>
      </c>
      <c r="I25" s="5" t="str">
        <f t="shared" si="5"/>
        <v>SOC110</v>
      </c>
      <c r="J25" s="36">
        <f>IF(E27=E31,0,1)</f>
        <v>0</v>
      </c>
    </row>
    <row r="26" spans="2:15" x14ac:dyDescent="0.25">
      <c r="B26" s="1" t="s">
        <v>39</v>
      </c>
      <c r="C26" s="5">
        <v>19</v>
      </c>
      <c r="D26" s="2">
        <v>17</v>
      </c>
      <c r="E26" s="27">
        <v>5</v>
      </c>
      <c r="G26" s="1" t="str">
        <f t="shared" si="6"/>
        <v>HIST120</v>
      </c>
      <c r="H26" s="1" t="str">
        <f t="shared" si="4"/>
        <v>ao mesmo tempo</v>
      </c>
      <c r="I26" s="5" t="str">
        <f t="shared" si="5"/>
        <v>SOC120</v>
      </c>
      <c r="J26" s="36">
        <f t="shared" ref="J25:J26" si="7">IF(E28=E32,0,1)</f>
        <v>0</v>
      </c>
    </row>
    <row r="27" spans="2:15" x14ac:dyDescent="0.25">
      <c r="B27" s="1" t="s">
        <v>40</v>
      </c>
      <c r="C27" s="5">
        <v>20</v>
      </c>
      <c r="D27" s="2">
        <v>18</v>
      </c>
      <c r="E27" s="27">
        <v>2</v>
      </c>
    </row>
    <row r="28" spans="2:15" x14ac:dyDescent="0.25">
      <c r="B28" s="1" t="s">
        <v>41</v>
      </c>
      <c r="C28" s="5">
        <v>21</v>
      </c>
      <c r="D28" s="2">
        <v>20</v>
      </c>
      <c r="E28" s="27">
        <v>3</v>
      </c>
      <c r="I28" t="s">
        <v>180</v>
      </c>
      <c r="J28">
        <f>(SUM(J18:J26)^2)*20</f>
        <v>0</v>
      </c>
    </row>
    <row r="29" spans="2:15" x14ac:dyDescent="0.25">
      <c r="B29" s="1" t="s">
        <v>42</v>
      </c>
      <c r="C29" s="5">
        <v>22</v>
      </c>
      <c r="D29" s="2">
        <v>16</v>
      </c>
      <c r="E29" s="27">
        <v>4</v>
      </c>
      <c r="N29" s="15" t="s">
        <v>25</v>
      </c>
    </row>
    <row r="30" spans="2:15" x14ac:dyDescent="0.25">
      <c r="B30" s="1" t="s">
        <v>43</v>
      </c>
      <c r="C30" s="5">
        <v>23</v>
      </c>
      <c r="D30" s="2">
        <v>16</v>
      </c>
      <c r="E30" s="27">
        <v>5</v>
      </c>
      <c r="G30" s="1"/>
      <c r="H30" s="1"/>
      <c r="I30" s="1"/>
      <c r="J30" s="17" t="s">
        <v>28</v>
      </c>
      <c r="K30" s="17" t="s">
        <v>29</v>
      </c>
      <c r="L30" s="17" t="s">
        <v>30</v>
      </c>
      <c r="N30" s="16">
        <v>1</v>
      </c>
      <c r="O30" t="s">
        <v>139</v>
      </c>
    </row>
    <row r="31" spans="2:15" x14ac:dyDescent="0.25">
      <c r="B31" s="1" t="s">
        <v>44</v>
      </c>
      <c r="C31" s="5">
        <v>24</v>
      </c>
      <c r="D31" s="2">
        <v>28</v>
      </c>
      <c r="E31" s="27">
        <v>2</v>
      </c>
      <c r="G31" s="1"/>
      <c r="H31" s="1"/>
      <c r="I31" s="1"/>
      <c r="J31" s="18">
        <v>10</v>
      </c>
      <c r="K31" s="19">
        <v>4</v>
      </c>
      <c r="L31" s="20">
        <v>1</v>
      </c>
      <c r="N31" s="16">
        <v>2</v>
      </c>
      <c r="O31" t="s">
        <v>140</v>
      </c>
    </row>
    <row r="32" spans="2:15" x14ac:dyDescent="0.25">
      <c r="B32" s="1" t="s">
        <v>45</v>
      </c>
      <c r="C32" s="5">
        <v>25</v>
      </c>
      <c r="D32" s="2">
        <v>21</v>
      </c>
      <c r="E32" s="27">
        <v>3</v>
      </c>
      <c r="G32" s="1"/>
      <c r="H32" s="1"/>
      <c r="I32" s="1"/>
      <c r="J32" s="21">
        <v>11</v>
      </c>
      <c r="K32" s="22">
        <v>4</v>
      </c>
      <c r="L32" s="23">
        <v>1</v>
      </c>
      <c r="N32" s="16">
        <v>3</v>
      </c>
      <c r="O32" s="29" t="s">
        <v>141</v>
      </c>
    </row>
    <row r="33" spans="2:15" x14ac:dyDescent="0.25">
      <c r="B33" s="1"/>
      <c r="C33" s="1"/>
      <c r="D33" s="1"/>
      <c r="E33" s="1"/>
      <c r="F33" s="1"/>
      <c r="G33" s="1"/>
      <c r="H33" s="4"/>
      <c r="I33" s="1"/>
      <c r="J33" s="21">
        <v>12</v>
      </c>
      <c r="K33" s="22">
        <v>4</v>
      </c>
      <c r="L33" s="23">
        <v>1</v>
      </c>
      <c r="N33" s="16">
        <v>4</v>
      </c>
      <c r="O33" s="29" t="s">
        <v>142</v>
      </c>
    </row>
    <row r="34" spans="2:15" x14ac:dyDescent="0.25">
      <c r="B34" s="1"/>
      <c r="C34" s="1"/>
      <c r="D34" s="1"/>
      <c r="E34" s="1"/>
      <c r="F34" s="1"/>
      <c r="G34" s="1"/>
      <c r="H34" s="4"/>
      <c r="I34" s="1"/>
      <c r="J34" s="21">
        <v>7</v>
      </c>
      <c r="K34" s="22">
        <v>2</v>
      </c>
      <c r="L34" s="23">
        <v>10</v>
      </c>
    </row>
    <row r="35" spans="2:15" x14ac:dyDescent="0.25">
      <c r="B35" s="1"/>
      <c r="C35" s="1"/>
      <c r="D35" s="1"/>
      <c r="E35" s="1"/>
      <c r="F35" s="1"/>
      <c r="G35" s="1"/>
      <c r="H35" s="4"/>
      <c r="I35" s="1"/>
      <c r="J35" s="21">
        <v>8</v>
      </c>
      <c r="K35" s="22">
        <v>2</v>
      </c>
      <c r="L35" s="23">
        <v>11</v>
      </c>
    </row>
    <row r="36" spans="2:15" x14ac:dyDescent="0.25">
      <c r="B36" s="1"/>
      <c r="C36" s="1"/>
      <c r="D36" s="1"/>
      <c r="E36" s="1"/>
      <c r="F36" s="1"/>
      <c r="G36" s="1"/>
      <c r="H36" s="4"/>
      <c r="I36" s="1"/>
      <c r="J36" s="21">
        <v>9</v>
      </c>
      <c r="K36" s="22">
        <v>2</v>
      </c>
      <c r="L36" s="23">
        <v>12</v>
      </c>
    </row>
    <row r="37" spans="2:15" x14ac:dyDescent="0.25">
      <c r="B37" s="1"/>
      <c r="C37" s="1"/>
      <c r="D37" s="1"/>
      <c r="E37" s="1"/>
      <c r="F37" s="1"/>
      <c r="G37" s="1"/>
      <c r="H37" s="4"/>
      <c r="I37" s="1"/>
      <c r="J37" s="21">
        <v>19</v>
      </c>
      <c r="K37" s="22">
        <v>1</v>
      </c>
      <c r="L37" s="23">
        <v>23</v>
      </c>
    </row>
    <row r="38" spans="2:15" x14ac:dyDescent="0.25">
      <c r="B38" s="1"/>
      <c r="C38" s="1"/>
      <c r="D38" s="1"/>
      <c r="E38" s="1"/>
      <c r="F38" s="1"/>
      <c r="G38" s="1"/>
      <c r="H38" s="4"/>
      <c r="I38" s="1"/>
      <c r="J38" s="21">
        <v>20</v>
      </c>
      <c r="K38" s="22">
        <v>1</v>
      </c>
      <c r="L38" s="23">
        <v>24</v>
      </c>
    </row>
    <row r="39" spans="2:15" x14ac:dyDescent="0.25">
      <c r="B39" s="1"/>
      <c r="C39" s="1"/>
      <c r="D39" s="1"/>
      <c r="E39" s="1"/>
      <c r="F39" s="1"/>
      <c r="G39" s="1"/>
      <c r="H39" s="4"/>
      <c r="I39" s="1"/>
      <c r="J39" s="24">
        <v>21</v>
      </c>
      <c r="K39" s="25">
        <v>1</v>
      </c>
      <c r="L39" s="26">
        <v>25</v>
      </c>
    </row>
    <row r="40" spans="2:15" x14ac:dyDescent="0.25">
      <c r="B40" s="1"/>
      <c r="C40" s="1"/>
      <c r="D40" s="1"/>
      <c r="E40" s="1"/>
      <c r="F40" s="1"/>
      <c r="G40" s="1"/>
      <c r="H40" s="4"/>
      <c r="I40" s="1"/>
    </row>
    <row r="41" spans="2:15" x14ac:dyDescent="0.25">
      <c r="B41" s="1"/>
      <c r="C41" s="1"/>
      <c r="D41" s="1"/>
      <c r="E41" s="1"/>
      <c r="F41" s="1"/>
      <c r="G41" s="1"/>
      <c r="H41" s="4"/>
      <c r="I41" s="1"/>
      <c r="J41" s="1"/>
      <c r="K41" s="1"/>
      <c r="L41" s="1"/>
    </row>
    <row r="42" spans="2:15" x14ac:dyDescent="0.25">
      <c r="B42" s="1"/>
      <c r="C42" s="1"/>
      <c r="D42" s="1"/>
      <c r="E42" s="1"/>
      <c r="F42" s="1"/>
      <c r="G42" s="1"/>
      <c r="H42" s="4"/>
      <c r="I42" s="1"/>
      <c r="J42" s="1"/>
      <c r="K42" s="1"/>
      <c r="L42" s="1"/>
    </row>
    <row r="43" spans="2:15" x14ac:dyDescent="0.25">
      <c r="B43" s="1"/>
      <c r="C43" s="1"/>
      <c r="D43" s="1"/>
      <c r="E43" s="1"/>
      <c r="F43" s="1"/>
      <c r="G43" s="1"/>
      <c r="H43" s="4"/>
      <c r="I43" s="1"/>
      <c r="J43" s="1"/>
      <c r="K43" s="1"/>
      <c r="L43" s="1"/>
    </row>
    <row r="44" spans="2:15" x14ac:dyDescent="0.25">
      <c r="B44" s="1"/>
      <c r="C44" s="1"/>
      <c r="D44" s="1"/>
      <c r="E44" s="1"/>
      <c r="F44" s="1"/>
      <c r="G44" s="1"/>
      <c r="H44" s="4"/>
      <c r="I44" s="1"/>
      <c r="J44" s="1"/>
      <c r="K44" s="1"/>
      <c r="L44" s="1"/>
    </row>
    <row r="45" spans="2:15" x14ac:dyDescent="0.25">
      <c r="B45" s="1"/>
      <c r="C45" s="1"/>
      <c r="D45" s="1"/>
      <c r="E45" s="1"/>
      <c r="F45" s="1"/>
      <c r="G45" s="1"/>
      <c r="H45" s="4"/>
      <c r="I45" s="1"/>
      <c r="J45" s="1"/>
      <c r="K45" s="1"/>
      <c r="L45" s="1"/>
    </row>
    <row r="46" spans="2:15" x14ac:dyDescent="0.25">
      <c r="B46" s="1"/>
      <c r="C46" s="1"/>
      <c r="D46" s="1"/>
      <c r="E46" s="1"/>
      <c r="F46" s="1"/>
      <c r="G46" s="1"/>
      <c r="H46" s="4"/>
      <c r="I46" s="1"/>
      <c r="J46" s="1"/>
      <c r="K46" s="1"/>
      <c r="L46" s="1"/>
    </row>
    <row r="47" spans="2:15" x14ac:dyDescent="0.25">
      <c r="B47" s="1"/>
      <c r="C47" s="1"/>
      <c r="D47" s="1"/>
      <c r="E47" s="1"/>
      <c r="F47" s="1"/>
      <c r="G47" s="1"/>
      <c r="H47" s="4"/>
      <c r="I47" s="1"/>
      <c r="J47" s="1"/>
      <c r="K47" s="1"/>
      <c r="L47" s="1"/>
    </row>
    <row r="48" spans="2:15" x14ac:dyDescent="0.25">
      <c r="B48" s="1"/>
      <c r="C48" s="1"/>
      <c r="D48" s="1"/>
      <c r="E48" s="1"/>
      <c r="F48" s="1"/>
      <c r="G48" s="1"/>
      <c r="H48" s="4"/>
      <c r="I48" s="1"/>
      <c r="J48" s="1"/>
      <c r="K48" s="1"/>
      <c r="L48" s="1"/>
    </row>
    <row r="49" spans="2:12" x14ac:dyDescent="0.25">
      <c r="B49" s="1"/>
      <c r="C49" s="1"/>
      <c r="D49" s="1"/>
      <c r="E49" s="1"/>
      <c r="F49" s="1"/>
      <c r="G49" s="1"/>
      <c r="H49" s="4"/>
      <c r="I49" s="1"/>
      <c r="J49" s="1"/>
      <c r="K49" s="1"/>
      <c r="L49" s="1"/>
    </row>
    <row r="50" spans="2:12" x14ac:dyDescent="0.25">
      <c r="B50" s="1"/>
      <c r="C50" s="1"/>
      <c r="D50" s="1"/>
      <c r="E50" s="1"/>
      <c r="F50" s="1"/>
      <c r="G50" s="1"/>
      <c r="H50" s="4"/>
      <c r="I50" s="1"/>
      <c r="J50" s="1"/>
      <c r="K50" s="1"/>
      <c r="L50" s="1"/>
    </row>
    <row r="51" spans="2:12" x14ac:dyDescent="0.25">
      <c r="B51" s="1"/>
      <c r="C51" s="1"/>
      <c r="D51" s="1"/>
      <c r="E51" s="1"/>
      <c r="F51" s="1"/>
      <c r="G51" s="1"/>
      <c r="H51" s="4"/>
      <c r="I51" s="1"/>
      <c r="J51" s="1"/>
      <c r="K51" s="1"/>
      <c r="L51" s="1"/>
    </row>
    <row r="52" spans="2:12" x14ac:dyDescent="0.25">
      <c r="B52" s="1"/>
      <c r="C52" s="1"/>
      <c r="D52" s="1"/>
      <c r="E52" s="1"/>
      <c r="F52" s="1"/>
      <c r="G52" s="1"/>
      <c r="H52" s="4"/>
      <c r="I52" s="1"/>
      <c r="J52" s="1"/>
      <c r="K52" s="1"/>
      <c r="L52" s="1"/>
    </row>
    <row r="53" spans="2:12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2:12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2:12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2:12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2:12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2:12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2:12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2:12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A4" workbookViewId="0">
      <selection sqref="A1:R28"/>
    </sheetView>
  </sheetViews>
  <sheetFormatPr defaultRowHeight="15" x14ac:dyDescent="0.25"/>
  <sheetData>
    <row r="1" spans="1:14" x14ac:dyDescent="0.25">
      <c r="A1" s="15" t="s">
        <v>0</v>
      </c>
    </row>
    <row r="2" spans="1:14" x14ac:dyDescent="0.25">
      <c r="A2" t="s">
        <v>1</v>
      </c>
      <c r="B2">
        <v>5</v>
      </c>
    </row>
    <row r="3" spans="1:14" x14ac:dyDescent="0.25">
      <c r="A3" t="s">
        <v>2</v>
      </c>
      <c r="B3">
        <v>40</v>
      </c>
    </row>
    <row r="5" spans="1:14" x14ac:dyDescent="0.25">
      <c r="A5" s="13" t="s">
        <v>3</v>
      </c>
      <c r="B5" s="1"/>
      <c r="C5" s="1"/>
      <c r="D5" s="5"/>
      <c r="E5" s="1"/>
      <c r="F5" s="14" t="s">
        <v>4</v>
      </c>
      <c r="G5" s="1"/>
      <c r="H5" s="2"/>
      <c r="I5" s="1"/>
      <c r="J5" s="1"/>
      <c r="K5" s="1"/>
    </row>
    <row r="6" spans="1:14" x14ac:dyDescent="0.25">
      <c r="A6" s="3" t="s">
        <v>5</v>
      </c>
      <c r="B6" s="5" t="s">
        <v>6</v>
      </c>
      <c r="C6" s="2" t="s">
        <v>7</v>
      </c>
      <c r="D6" s="2" t="s">
        <v>8</v>
      </c>
      <c r="F6" s="28">
        <f>SUM(G12:L12)*AVERAGE(C7:C31)+SUM(G13:L13)</f>
        <v>172.33333333333331</v>
      </c>
      <c r="G6" s="2"/>
      <c r="H6" s="1"/>
      <c r="I6" s="3"/>
      <c r="J6" s="1"/>
      <c r="K6" s="1"/>
    </row>
    <row r="7" spans="1:14" x14ac:dyDescent="0.25">
      <c r="A7" s="30" t="s">
        <v>143</v>
      </c>
      <c r="B7" s="5">
        <v>1</v>
      </c>
      <c r="C7" s="2">
        <v>10</v>
      </c>
      <c r="D7" s="27">
        <v>1</v>
      </c>
      <c r="F7" s="1"/>
      <c r="G7" s="1"/>
      <c r="H7" s="1"/>
    </row>
    <row r="8" spans="1:14" x14ac:dyDescent="0.25">
      <c r="A8" s="30" t="s">
        <v>144</v>
      </c>
      <c r="B8" s="5">
        <v>2</v>
      </c>
      <c r="C8" s="2">
        <v>15</v>
      </c>
      <c r="D8" s="27">
        <v>1</v>
      </c>
      <c r="F8" s="1" t="s">
        <v>11</v>
      </c>
      <c r="G8" s="1"/>
      <c r="H8" s="1"/>
    </row>
    <row r="9" spans="1:14" x14ac:dyDescent="0.25">
      <c r="A9" s="30" t="s">
        <v>145</v>
      </c>
      <c r="B9" s="5">
        <v>3</v>
      </c>
      <c r="C9" s="2">
        <v>20</v>
      </c>
      <c r="D9" s="27">
        <v>1</v>
      </c>
      <c r="F9" s="1" t="s">
        <v>8</v>
      </c>
      <c r="G9" s="1">
        <v>1</v>
      </c>
      <c r="H9" s="1">
        <v>2</v>
      </c>
      <c r="I9">
        <v>3</v>
      </c>
      <c r="J9">
        <v>4</v>
      </c>
    </row>
    <row r="10" spans="1:14" x14ac:dyDescent="0.25">
      <c r="A10" s="30" t="s">
        <v>146</v>
      </c>
      <c r="B10" s="5">
        <v>4</v>
      </c>
      <c r="C10" s="2">
        <v>25</v>
      </c>
      <c r="D10" s="27">
        <v>1</v>
      </c>
      <c r="F10" s="1" t="s">
        <v>15</v>
      </c>
      <c r="G10" s="1">
        <f>COUNTIF($D$7:$D$15,G9)</f>
        <v>8</v>
      </c>
      <c r="H10" s="1">
        <f t="shared" ref="H10:J10" si="0">COUNTIF($D$7:$D$15,H9)</f>
        <v>1</v>
      </c>
      <c r="I10" s="1">
        <f t="shared" si="0"/>
        <v>0</v>
      </c>
      <c r="J10" s="1">
        <f t="shared" si="0"/>
        <v>0</v>
      </c>
      <c r="K10" s="1"/>
    </row>
    <row r="11" spans="1:14" x14ac:dyDescent="0.25">
      <c r="A11" s="30" t="s">
        <v>147</v>
      </c>
      <c r="B11" s="5">
        <v>5</v>
      </c>
      <c r="C11" s="2">
        <v>30</v>
      </c>
      <c r="D11" s="27">
        <v>1</v>
      </c>
      <c r="F11" s="1" t="s">
        <v>17</v>
      </c>
      <c r="G11" s="1">
        <f>SUMIF($D$7:$D$15,G9,$C$7:$C$15)</f>
        <v>155</v>
      </c>
      <c r="H11" s="1">
        <f t="shared" ref="H11:J11" si="1">SUMIF($D$7:$D$15,H9,$C$7:$C$15)</f>
        <v>17</v>
      </c>
      <c r="I11" s="1">
        <f t="shared" si="1"/>
        <v>0</v>
      </c>
      <c r="J11" s="1">
        <f t="shared" si="1"/>
        <v>0</v>
      </c>
    </row>
    <row r="12" spans="1:14" x14ac:dyDescent="0.25">
      <c r="A12" s="30" t="s">
        <v>148</v>
      </c>
      <c r="B12" s="5">
        <v>6</v>
      </c>
      <c r="C12" s="2">
        <v>16</v>
      </c>
      <c r="D12" s="27">
        <v>1</v>
      </c>
      <c r="F12" s="1" t="s">
        <v>19</v>
      </c>
      <c r="G12" s="1">
        <f>MAX(G10-$B$2,0)</f>
        <v>3</v>
      </c>
      <c r="H12" s="1">
        <f t="shared" ref="H12:J12" si="2">MAX(H10-$B$2,0)</f>
        <v>0</v>
      </c>
      <c r="I12" s="1">
        <f t="shared" si="2"/>
        <v>0</v>
      </c>
      <c r="J12" s="1">
        <f t="shared" si="2"/>
        <v>0</v>
      </c>
    </row>
    <row r="13" spans="1:14" x14ac:dyDescent="0.25">
      <c r="A13" s="30" t="s">
        <v>149</v>
      </c>
      <c r="B13" s="5">
        <v>7</v>
      </c>
      <c r="C13" s="2">
        <v>17</v>
      </c>
      <c r="D13" s="27">
        <v>2</v>
      </c>
      <c r="F13" s="1" t="s">
        <v>21</v>
      </c>
      <c r="G13" s="1">
        <f>MAX(G11-$B$3,0)</f>
        <v>115</v>
      </c>
      <c r="H13" s="1">
        <f t="shared" ref="H13:J13" si="3">MAX(H11-$B$3,0)</f>
        <v>0</v>
      </c>
      <c r="I13" s="1">
        <f t="shared" si="3"/>
        <v>0</v>
      </c>
      <c r="J13" s="1">
        <f t="shared" si="3"/>
        <v>0</v>
      </c>
    </row>
    <row r="14" spans="1:14" x14ac:dyDescent="0.25">
      <c r="A14" s="31" t="s">
        <v>150</v>
      </c>
      <c r="B14" s="5">
        <v>8</v>
      </c>
      <c r="C14" s="2">
        <v>19</v>
      </c>
      <c r="D14" s="27">
        <v>1</v>
      </c>
    </row>
    <row r="15" spans="1:14" x14ac:dyDescent="0.25">
      <c r="A15" s="31" t="s">
        <v>151</v>
      </c>
      <c r="B15" s="5">
        <v>9</v>
      </c>
      <c r="C15" s="2">
        <v>20</v>
      </c>
      <c r="D15" s="27">
        <v>1</v>
      </c>
      <c r="F15" s="14" t="s">
        <v>24</v>
      </c>
      <c r="G15" s="1"/>
      <c r="H15" s="1"/>
      <c r="M15" s="15" t="s">
        <v>25</v>
      </c>
    </row>
    <row r="16" spans="1:14" x14ac:dyDescent="0.25">
      <c r="A16" s="32"/>
      <c r="B16" s="33"/>
      <c r="C16" s="34"/>
      <c r="D16" s="34"/>
      <c r="E16" s="35"/>
      <c r="F16" s="1" t="s">
        <v>27</v>
      </c>
      <c r="G16" s="1"/>
      <c r="H16" s="1"/>
      <c r="I16" s="17" t="s">
        <v>28</v>
      </c>
      <c r="J16" s="17" t="s">
        <v>29</v>
      </c>
      <c r="K16" s="17" t="s">
        <v>30</v>
      </c>
      <c r="M16" s="16">
        <v>1</v>
      </c>
      <c r="N16" t="s">
        <v>139</v>
      </c>
    </row>
    <row r="17" spans="1:14" x14ac:dyDescent="0.25">
      <c r="A17" s="32"/>
      <c r="B17" s="33"/>
      <c r="C17" s="34"/>
      <c r="D17" s="34"/>
      <c r="E17" s="35"/>
      <c r="F17" s="1" t="str">
        <f>INDEX($A$7:$A$15,I17)</f>
        <v>matematica</v>
      </c>
      <c r="G17" s="1" t="str">
        <f>VLOOKUP(J17,$M$16:$N$19,2)</f>
        <v>em</v>
      </c>
      <c r="H17" s="5">
        <f>IF(J17=4,K17,INDEX($A$7:$A$15,K17))</f>
        <v>1</v>
      </c>
      <c r="I17" s="18">
        <v>1</v>
      </c>
      <c r="J17" s="19">
        <v>4</v>
      </c>
      <c r="K17" s="20">
        <v>1</v>
      </c>
      <c r="M17" s="16">
        <v>2</v>
      </c>
      <c r="N17" t="s">
        <v>140</v>
      </c>
    </row>
    <row r="18" spans="1:14" x14ac:dyDescent="0.25">
      <c r="A18" s="32"/>
      <c r="B18" s="33"/>
      <c r="C18" s="34"/>
      <c r="D18" s="34"/>
      <c r="E18" s="35"/>
      <c r="F18" s="1" t="str">
        <f t="shared" ref="F18:F25" si="4">INDEX($A$7:$A$15,I18)</f>
        <v>portugues</v>
      </c>
      <c r="G18" s="1" t="str">
        <f t="shared" ref="G18:G25" si="5">VLOOKUP(J18,$M$16:$N$19,2)</f>
        <v>em</v>
      </c>
      <c r="H18" s="5">
        <f t="shared" ref="H18:H25" si="6">IF(J18=4,K18,INDEX($B$8:$B$32,K18))</f>
        <v>1</v>
      </c>
      <c r="I18" s="21">
        <v>2</v>
      </c>
      <c r="J18" s="22">
        <v>4</v>
      </c>
      <c r="K18" s="23">
        <v>1</v>
      </c>
      <c r="M18" s="16">
        <v>3</v>
      </c>
      <c r="N18" s="29" t="s">
        <v>141</v>
      </c>
    </row>
    <row r="19" spans="1:14" x14ac:dyDescent="0.25">
      <c r="A19" s="32"/>
      <c r="B19" s="33"/>
      <c r="C19" s="34"/>
      <c r="D19" s="34"/>
      <c r="E19" s="35"/>
      <c r="F19" s="1" t="str">
        <f t="shared" si="4"/>
        <v>geografia</v>
      </c>
      <c r="G19" s="1" t="str">
        <f t="shared" si="5"/>
        <v>em</v>
      </c>
      <c r="H19" s="5">
        <f t="shared" si="6"/>
        <v>1</v>
      </c>
      <c r="I19" s="21">
        <v>4</v>
      </c>
      <c r="J19" s="22">
        <v>4</v>
      </c>
      <c r="K19" s="23">
        <v>1</v>
      </c>
      <c r="M19" s="16">
        <v>4</v>
      </c>
      <c r="N19" s="29" t="s">
        <v>142</v>
      </c>
    </row>
    <row r="20" spans="1:14" x14ac:dyDescent="0.25">
      <c r="A20" s="32"/>
      <c r="B20" s="33"/>
      <c r="C20" s="34"/>
      <c r="D20" s="34"/>
      <c r="E20" s="35"/>
      <c r="F20" s="1" t="str">
        <f t="shared" si="4"/>
        <v>ingles</v>
      </c>
      <c r="G20" s="1" t="str">
        <f t="shared" si="5"/>
        <v>não ao mesmo tempo</v>
      </c>
      <c r="H20" s="5">
        <f t="shared" si="6"/>
        <v>0</v>
      </c>
      <c r="I20" s="21">
        <v>6</v>
      </c>
      <c r="J20" s="22">
        <v>2</v>
      </c>
      <c r="K20" s="23">
        <v>10</v>
      </c>
    </row>
    <row r="21" spans="1:14" x14ac:dyDescent="0.25">
      <c r="A21" s="32"/>
      <c r="B21" s="33"/>
      <c r="C21" s="34"/>
      <c r="D21" s="34"/>
      <c r="E21" s="35"/>
      <c r="F21" s="1" t="str">
        <f t="shared" si="4"/>
        <v>fisica</v>
      </c>
      <c r="G21" s="1" t="str">
        <f t="shared" si="5"/>
        <v>não ao mesmo tempo</v>
      </c>
      <c r="H21" s="5">
        <f t="shared" si="6"/>
        <v>0</v>
      </c>
      <c r="I21" s="21">
        <v>8</v>
      </c>
      <c r="J21" s="22">
        <v>2</v>
      </c>
      <c r="K21" s="23">
        <v>11</v>
      </c>
    </row>
    <row r="22" spans="1:14" x14ac:dyDescent="0.25">
      <c r="A22" s="32"/>
      <c r="B22" s="33"/>
      <c r="C22" s="34"/>
      <c r="D22" s="34"/>
      <c r="E22" s="35"/>
      <c r="F22" s="1" t="str">
        <f t="shared" si="4"/>
        <v>filosofia</v>
      </c>
      <c r="G22" s="1" t="str">
        <f t="shared" si="5"/>
        <v>não ao mesmo tempo</v>
      </c>
      <c r="H22" s="5">
        <f t="shared" si="6"/>
        <v>0</v>
      </c>
      <c r="I22" s="21">
        <v>5</v>
      </c>
      <c r="J22" s="22">
        <v>2</v>
      </c>
      <c r="K22" s="23">
        <v>12</v>
      </c>
    </row>
    <row r="23" spans="1:14" x14ac:dyDescent="0.25">
      <c r="A23" s="32"/>
      <c r="B23" s="33"/>
      <c r="C23" s="34"/>
      <c r="D23" s="34"/>
      <c r="E23" s="35"/>
      <c r="F23" s="1" t="str">
        <f t="shared" si="4"/>
        <v>biologia</v>
      </c>
      <c r="G23" s="1" t="str">
        <f t="shared" si="5"/>
        <v>ao mesmo tempo</v>
      </c>
      <c r="H23" s="5">
        <f t="shared" si="6"/>
        <v>0</v>
      </c>
      <c r="I23" s="21">
        <v>9</v>
      </c>
      <c r="J23" s="22">
        <v>1</v>
      </c>
      <c r="K23" s="23">
        <v>23</v>
      </c>
    </row>
    <row r="24" spans="1:14" x14ac:dyDescent="0.25">
      <c r="A24" s="32"/>
      <c r="B24" s="33"/>
      <c r="C24" s="34"/>
      <c r="D24" s="34"/>
      <c r="E24" s="35"/>
      <c r="F24" s="1" t="str">
        <f t="shared" si="4"/>
        <v>historia</v>
      </c>
      <c r="G24" s="1" t="str">
        <f t="shared" si="5"/>
        <v>ao mesmo tempo</v>
      </c>
      <c r="H24" s="5">
        <f t="shared" si="6"/>
        <v>0</v>
      </c>
      <c r="I24" s="21">
        <v>3</v>
      </c>
      <c r="J24" s="22">
        <v>1</v>
      </c>
      <c r="K24" s="23">
        <v>24</v>
      </c>
    </row>
    <row r="25" spans="1:14" x14ac:dyDescent="0.25">
      <c r="A25" s="32"/>
      <c r="B25" s="33"/>
      <c r="C25" s="34"/>
      <c r="D25" s="34"/>
      <c r="E25" s="35"/>
      <c r="F25" s="1" t="str">
        <f t="shared" si="4"/>
        <v>quimica</v>
      </c>
      <c r="G25" s="1" t="str">
        <f t="shared" si="5"/>
        <v>ao mesmo tempo</v>
      </c>
      <c r="H25" s="5">
        <f t="shared" si="6"/>
        <v>0</v>
      </c>
      <c r="I25" s="24">
        <v>7</v>
      </c>
      <c r="J25" s="25">
        <v>1</v>
      </c>
      <c r="K25" s="26">
        <v>25</v>
      </c>
    </row>
    <row r="26" spans="1:14" x14ac:dyDescent="0.25">
      <c r="A26" s="32"/>
      <c r="B26" s="33"/>
      <c r="C26" s="34"/>
      <c r="D26" s="34"/>
      <c r="E26" s="35"/>
    </row>
    <row r="27" spans="1:14" x14ac:dyDescent="0.25">
      <c r="A27" s="32"/>
      <c r="B27" s="33"/>
      <c r="C27" s="34"/>
      <c r="D27" s="34"/>
      <c r="E27" s="35"/>
    </row>
    <row r="28" spans="1:14" x14ac:dyDescent="0.25">
      <c r="A28" s="32"/>
      <c r="B28" s="33"/>
      <c r="C28" s="34"/>
      <c r="D28" s="34"/>
      <c r="E28" s="35"/>
    </row>
    <row r="29" spans="1:14" x14ac:dyDescent="0.25">
      <c r="A29" s="32"/>
      <c r="B29" s="33"/>
      <c r="C29" s="34"/>
      <c r="D29" s="34"/>
      <c r="E29" s="35"/>
      <c r="F29" s="1"/>
      <c r="G29" s="1"/>
      <c r="H29" s="1"/>
      <c r="I29" s="1"/>
      <c r="J29" s="1"/>
      <c r="K29" s="1"/>
    </row>
    <row r="30" spans="1:14" x14ac:dyDescent="0.25">
      <c r="A30" s="32"/>
      <c r="B30" s="33"/>
      <c r="C30" s="34"/>
      <c r="D30" s="34"/>
      <c r="E30" s="35"/>
      <c r="F30" s="1"/>
      <c r="G30" s="1"/>
      <c r="H30" s="1"/>
      <c r="I30" s="1"/>
      <c r="J30" s="1"/>
      <c r="K30" s="1"/>
    </row>
    <row r="31" spans="1:14" x14ac:dyDescent="0.25">
      <c r="A31" s="32"/>
      <c r="B31" s="33"/>
      <c r="C31" s="34"/>
      <c r="D31" s="34"/>
      <c r="E31" s="35"/>
      <c r="F31" s="1"/>
      <c r="G31" s="1"/>
      <c r="H31" s="1"/>
      <c r="I31" s="1"/>
      <c r="J31" s="1"/>
      <c r="K31" s="1"/>
    </row>
    <row r="32" spans="1:14" x14ac:dyDescent="0.25">
      <c r="A32" s="32"/>
      <c r="B32" s="32"/>
      <c r="C32" s="32"/>
      <c r="D32" s="32"/>
      <c r="E32" s="32"/>
      <c r="F32" s="1"/>
      <c r="G32" s="4"/>
      <c r="H32" s="1"/>
      <c r="I32" s="1"/>
      <c r="J32" s="1"/>
      <c r="K32" s="1"/>
    </row>
    <row r="33" spans="1:11" x14ac:dyDescent="0.25">
      <c r="A33" s="32"/>
      <c r="B33" s="32"/>
      <c r="C33" s="32"/>
      <c r="D33" s="32"/>
      <c r="E33" s="32"/>
      <c r="F33" s="1"/>
      <c r="G33" s="4"/>
      <c r="H33" s="1"/>
      <c r="I33" s="1"/>
      <c r="J33" s="1"/>
      <c r="K33" s="1"/>
    </row>
    <row r="34" spans="1:11" x14ac:dyDescent="0.25">
      <c r="A34" s="35"/>
      <c r="B34" s="35"/>
      <c r="C34" s="35"/>
      <c r="D34" s="35"/>
      <c r="E3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U20"/>
  <sheetViews>
    <sheetView workbookViewId="0"/>
  </sheetViews>
  <sheetFormatPr defaultColWidth="15.7109375" defaultRowHeight="15" x14ac:dyDescent="0.25"/>
  <cols>
    <col min="1" max="16384" width="15.7109375" style="6"/>
  </cols>
  <sheetData>
    <row r="1" spans="1:73" x14ac:dyDescent="0.25">
      <c r="A1" s="6" t="s">
        <v>46</v>
      </c>
      <c r="B1" s="9">
        <f>Modelo!$G$7</f>
        <v>0</v>
      </c>
      <c r="C1" s="10"/>
      <c r="D1" s="10"/>
      <c r="E1" s="8"/>
      <c r="F1" s="6" t="s">
        <v>47</v>
      </c>
      <c r="I1" s="6" t="s">
        <v>48</v>
      </c>
      <c r="J1" s="8">
        <v>3</v>
      </c>
      <c r="L1" s="6" t="s">
        <v>49</v>
      </c>
      <c r="M1" s="8" t="b">
        <v>1</v>
      </c>
      <c r="O1" s="6" t="s">
        <v>50</v>
      </c>
      <c r="Y1" s="6" t="s">
        <v>51</v>
      </c>
      <c r="AA1" s="6" t="s">
        <v>171</v>
      </c>
      <c r="AD1" s="6" t="s">
        <v>161</v>
      </c>
    </row>
    <row r="2" spans="1:73" x14ac:dyDescent="0.25">
      <c r="A2" s="6" t="s">
        <v>52</v>
      </c>
      <c r="B2" s="9">
        <v>1</v>
      </c>
      <c r="C2" s="9">
        <v>0</v>
      </c>
      <c r="F2" s="6" t="s">
        <v>53</v>
      </c>
      <c r="G2" s="9" t="b">
        <v>0</v>
      </c>
      <c r="H2" s="9"/>
      <c r="I2" s="6" t="s">
        <v>54</v>
      </c>
      <c r="J2" s="8"/>
      <c r="L2" s="6" t="s">
        <v>55</v>
      </c>
      <c r="M2" s="10"/>
      <c r="O2" s="6" t="s">
        <v>56</v>
      </c>
      <c r="P2" s="8"/>
      <c r="R2" s="6" t="s">
        <v>57</v>
      </c>
      <c r="S2" s="11" t="s">
        <v>58</v>
      </c>
      <c r="U2" s="6" t="s">
        <v>59</v>
      </c>
      <c r="V2" s="8"/>
      <c r="X2" s="6" t="s">
        <v>60</v>
      </c>
      <c r="Y2" s="9">
        <v>0</v>
      </c>
      <c r="AA2" s="6" t="s">
        <v>172</v>
      </c>
      <c r="AB2" s="9">
        <v>0</v>
      </c>
      <c r="AD2" s="6" t="s">
        <v>162</v>
      </c>
      <c r="AE2" s="9" t="b">
        <v>0</v>
      </c>
    </row>
    <row r="3" spans="1:73" x14ac:dyDescent="0.25">
      <c r="A3" s="6" t="s">
        <v>61</v>
      </c>
      <c r="B3" s="9" t="b">
        <v>0</v>
      </c>
      <c r="C3" s="9">
        <v>1000</v>
      </c>
      <c r="F3" s="6" t="s">
        <v>62</v>
      </c>
      <c r="G3" s="9" t="b">
        <v>0</v>
      </c>
      <c r="H3" s="9"/>
      <c r="I3" s="6" t="s">
        <v>63</v>
      </c>
      <c r="J3" s="8"/>
      <c r="L3" s="6" t="s">
        <v>64</v>
      </c>
      <c r="M3" s="10"/>
      <c r="N3" s="10"/>
      <c r="O3" s="6" t="s">
        <v>65</v>
      </c>
      <c r="P3" s="8"/>
      <c r="R3" s="6" t="s">
        <v>66</v>
      </c>
      <c r="S3" s="11" t="s">
        <v>67</v>
      </c>
      <c r="U3" s="6" t="s">
        <v>68</v>
      </c>
      <c r="V3" s="8"/>
      <c r="X3" s="6" t="s">
        <v>69</v>
      </c>
      <c r="Y3" s="9">
        <v>0.1</v>
      </c>
      <c r="AA3" s="6" t="s">
        <v>173</v>
      </c>
      <c r="AB3" s="8"/>
      <c r="AD3" s="6" t="s">
        <v>163</v>
      </c>
      <c r="AE3" s="9">
        <v>10000</v>
      </c>
    </row>
    <row r="4" spans="1:73" x14ac:dyDescent="0.25">
      <c r="A4" s="6" t="s">
        <v>70</v>
      </c>
      <c r="B4" s="9" t="b">
        <v>0</v>
      </c>
      <c r="C4" s="9">
        <v>5</v>
      </c>
      <c r="D4" s="9">
        <v>2</v>
      </c>
      <c r="F4" s="6" t="s">
        <v>71</v>
      </c>
      <c r="G4" s="9" t="b">
        <v>0</v>
      </c>
      <c r="H4" s="9"/>
      <c r="L4" s="6" t="s">
        <v>72</v>
      </c>
      <c r="M4" s="10"/>
      <c r="O4" s="6" t="s">
        <v>73</v>
      </c>
      <c r="P4" s="8"/>
      <c r="R4" s="6" t="s">
        <v>74</v>
      </c>
      <c r="S4" s="11" t="s">
        <v>75</v>
      </c>
      <c r="X4" s="6" t="s">
        <v>76</v>
      </c>
      <c r="Y4" s="9">
        <v>0.5</v>
      </c>
      <c r="AA4" s="6" t="s">
        <v>174</v>
      </c>
      <c r="AB4" s="8"/>
      <c r="AD4" s="6" t="s">
        <v>164</v>
      </c>
      <c r="AE4" s="9" t="b">
        <v>0</v>
      </c>
    </row>
    <row r="5" spans="1:73" x14ac:dyDescent="0.25">
      <c r="A5" s="6" t="s">
        <v>77</v>
      </c>
      <c r="B5" s="9" t="b">
        <v>1</v>
      </c>
      <c r="C5" s="9">
        <v>20000</v>
      </c>
      <c r="D5" s="9">
        <v>0.01</v>
      </c>
      <c r="E5" s="9" t="b">
        <v>1</v>
      </c>
      <c r="F5" s="6" t="s">
        <v>78</v>
      </c>
      <c r="G5" s="9" t="b">
        <v>0</v>
      </c>
      <c r="H5" s="9"/>
      <c r="L5" s="6" t="s">
        <v>79</v>
      </c>
      <c r="M5" s="10"/>
      <c r="O5" s="6" t="s">
        <v>80</v>
      </c>
      <c r="P5" s="8"/>
      <c r="R5" s="6" t="s">
        <v>81</v>
      </c>
      <c r="S5" s="11" t="s">
        <v>177</v>
      </c>
      <c r="X5" s="6" t="s">
        <v>82</v>
      </c>
      <c r="Y5" s="9" t="s">
        <v>83</v>
      </c>
      <c r="AA5" s="6" t="s">
        <v>175</v>
      </c>
      <c r="AB5" s="8"/>
      <c r="AD5" s="6" t="s">
        <v>165</v>
      </c>
      <c r="AE5" s="9">
        <v>15</v>
      </c>
    </row>
    <row r="6" spans="1:73" x14ac:dyDescent="0.25">
      <c r="A6" s="6" t="s">
        <v>84</v>
      </c>
      <c r="B6" s="9" t="b">
        <v>0</v>
      </c>
      <c r="C6" s="9"/>
      <c r="F6" s="6" t="s">
        <v>85</v>
      </c>
      <c r="G6" s="9" t="b">
        <v>0</v>
      </c>
      <c r="H6" s="9"/>
      <c r="L6" s="6" t="s">
        <v>86</v>
      </c>
      <c r="M6" s="10"/>
      <c r="N6" s="10"/>
      <c r="R6" s="6" t="s">
        <v>87</v>
      </c>
      <c r="S6" s="8"/>
      <c r="X6" s="6" t="s">
        <v>88</v>
      </c>
      <c r="Y6" s="10"/>
      <c r="AA6" s="6" t="s">
        <v>176</v>
      </c>
      <c r="AB6" s="8"/>
      <c r="AD6" s="6" t="s">
        <v>166</v>
      </c>
      <c r="AE6" s="9">
        <v>2</v>
      </c>
    </row>
    <row r="7" spans="1:73" x14ac:dyDescent="0.25">
      <c r="A7" s="6" t="s">
        <v>89</v>
      </c>
      <c r="B7" s="9">
        <v>50</v>
      </c>
      <c r="L7" s="6" t="s">
        <v>90</v>
      </c>
      <c r="M7" s="10"/>
      <c r="N7" s="10"/>
      <c r="R7" s="6" t="s">
        <v>138</v>
      </c>
      <c r="S7" s="8"/>
      <c r="AD7" s="6" t="s">
        <v>167</v>
      </c>
      <c r="AE7" s="9" t="b">
        <v>1</v>
      </c>
    </row>
    <row r="8" spans="1:73" x14ac:dyDescent="0.25">
      <c r="A8" s="6" t="s">
        <v>91</v>
      </c>
      <c r="B8" s="6" t="s">
        <v>91</v>
      </c>
      <c r="F8" s="6" t="s">
        <v>92</v>
      </c>
      <c r="G8" s="9" t="b">
        <v>1</v>
      </c>
      <c r="H8" s="9">
        <v>1</v>
      </c>
      <c r="AD8" s="6" t="s">
        <v>168</v>
      </c>
      <c r="AE8" s="9">
        <v>10000</v>
      </c>
    </row>
    <row r="9" spans="1:73" x14ac:dyDescent="0.25">
      <c r="A9" s="6" t="s">
        <v>93</v>
      </c>
      <c r="B9" s="9">
        <v>3</v>
      </c>
      <c r="F9" s="6" t="s">
        <v>94</v>
      </c>
      <c r="G9" s="9" t="b">
        <v>0</v>
      </c>
      <c r="AD9" s="6" t="s">
        <v>169</v>
      </c>
      <c r="AE9" s="9">
        <v>0.01</v>
      </c>
    </row>
    <row r="10" spans="1:73" x14ac:dyDescent="0.25">
      <c r="A10" s="6" t="s">
        <v>95</v>
      </c>
      <c r="B10" s="9" t="b">
        <v>0</v>
      </c>
      <c r="AD10" s="6" t="s">
        <v>170</v>
      </c>
      <c r="AE10" s="9" t="b">
        <v>1</v>
      </c>
    </row>
    <row r="11" spans="1:73" x14ac:dyDescent="0.25">
      <c r="A11" s="6" t="s">
        <v>96</v>
      </c>
      <c r="B11" s="9" t="b">
        <v>1</v>
      </c>
    </row>
    <row r="12" spans="1:73" x14ac:dyDescent="0.25">
      <c r="A12" s="6" t="s">
        <v>97</v>
      </c>
      <c r="B12" s="9" t="b">
        <v>0</v>
      </c>
      <c r="F12" s="6" t="s">
        <v>98</v>
      </c>
      <c r="G12" s="9">
        <v>2</v>
      </c>
    </row>
    <row r="14" spans="1:73" ht="15.75" thickBot="1" x14ac:dyDescent="0.3">
      <c r="A14" s="6" t="s">
        <v>99</v>
      </c>
      <c r="B14" s="8">
        <v>1</v>
      </c>
      <c r="AX14" s="6" t="s">
        <v>100</v>
      </c>
      <c r="AY14" s="8">
        <v>0</v>
      </c>
    </row>
    <row r="15" spans="1:73" s="7" customFormat="1" ht="15.75" thickTop="1" x14ac:dyDescent="0.25">
      <c r="A15" s="7" t="s">
        <v>101</v>
      </c>
      <c r="B15" s="7" t="s">
        <v>102</v>
      </c>
      <c r="C15" s="7" t="s">
        <v>103</v>
      </c>
      <c r="D15" s="7" t="s">
        <v>104</v>
      </c>
      <c r="E15" s="7" t="s">
        <v>105</v>
      </c>
      <c r="F15" s="7" t="s">
        <v>106</v>
      </c>
      <c r="G15" s="7" t="s">
        <v>107</v>
      </c>
      <c r="H15" s="7" t="s">
        <v>108</v>
      </c>
      <c r="I15" s="7" t="s">
        <v>109</v>
      </c>
      <c r="J15" s="7" t="s">
        <v>110</v>
      </c>
      <c r="K15" s="7" t="s">
        <v>111</v>
      </c>
      <c r="AR15" s="7" t="s">
        <v>112</v>
      </c>
      <c r="AS15" s="7" t="s">
        <v>113</v>
      </c>
      <c r="AT15" s="7" t="s">
        <v>114</v>
      </c>
      <c r="AU15" s="7" t="s">
        <v>115</v>
      </c>
      <c r="AV15" s="7" t="s">
        <v>116</v>
      </c>
      <c r="AW15" s="7" t="s">
        <v>117</v>
      </c>
      <c r="AX15" s="7" t="s">
        <v>118</v>
      </c>
      <c r="AY15" s="7" t="s">
        <v>119</v>
      </c>
      <c r="AZ15" s="7" t="s">
        <v>120</v>
      </c>
      <c r="BA15" s="7" t="s">
        <v>104</v>
      </c>
      <c r="BB15" s="7" t="s">
        <v>121</v>
      </c>
      <c r="BC15" s="7" t="s">
        <v>122</v>
      </c>
      <c r="BD15" s="7" t="s">
        <v>123</v>
      </c>
      <c r="BE15" s="7" t="s">
        <v>124</v>
      </c>
      <c r="BF15" s="7" t="s">
        <v>125</v>
      </c>
      <c r="BG15" s="7" t="s">
        <v>126</v>
      </c>
      <c r="BH15" s="7" t="s">
        <v>127</v>
      </c>
      <c r="BI15" s="7" t="s">
        <v>128</v>
      </c>
      <c r="BJ15" s="7" t="s">
        <v>129</v>
      </c>
      <c r="BK15" s="7" t="s">
        <v>136</v>
      </c>
      <c r="BL15" s="7" t="s">
        <v>137</v>
      </c>
      <c r="BM15" s="7" t="s">
        <v>152</v>
      </c>
      <c r="BN15" s="7" t="s">
        <v>153</v>
      </c>
      <c r="BO15" s="7" t="s">
        <v>154</v>
      </c>
      <c r="BP15" s="7" t="s">
        <v>155</v>
      </c>
      <c r="BQ15" s="7" t="s">
        <v>156</v>
      </c>
      <c r="BR15" s="7" t="s">
        <v>157</v>
      </c>
      <c r="BS15" s="7" t="s">
        <v>158</v>
      </c>
      <c r="BT15" s="7" t="s">
        <v>159</v>
      </c>
      <c r="BU15" s="7" t="s">
        <v>160</v>
      </c>
    </row>
    <row r="16" spans="1:73" x14ac:dyDescent="0.25">
      <c r="A16" s="6" t="s">
        <v>130</v>
      </c>
      <c r="B16" s="6">
        <v>0.1</v>
      </c>
      <c r="C16" s="6">
        <v>0.5</v>
      </c>
      <c r="D16" s="12" t="s">
        <v>131</v>
      </c>
      <c r="E16" s="6">
        <v>6</v>
      </c>
      <c r="F16" s="6" t="e">
        <f>Modelo!$J$31:$L$39</f>
        <v>#VALUE!</v>
      </c>
      <c r="G16" s="6">
        <v>1</v>
      </c>
      <c r="H16" s="6">
        <f>Modelo!$E$8:$E$32</f>
        <v>4</v>
      </c>
    </row>
    <row r="17" spans="1:1" x14ac:dyDescent="0.25">
      <c r="A17" s="6" t="s">
        <v>132</v>
      </c>
    </row>
    <row r="18" spans="1:1" x14ac:dyDescent="0.25">
      <c r="A18" s="6" t="s">
        <v>133</v>
      </c>
    </row>
    <row r="19" spans="1:1" x14ac:dyDescent="0.25">
      <c r="A19" s="6" t="s">
        <v>134</v>
      </c>
    </row>
    <row r="20" spans="1:1" x14ac:dyDescent="0.25">
      <c r="A20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Explicação</vt:lpstr>
      <vt:lpstr>Modelo</vt:lpstr>
      <vt:lpstr>Sheet1</vt:lpstr>
      <vt:lpstr>ev_HiddenInfo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Felipe Coelho</cp:lastModifiedBy>
  <dcterms:created xsi:type="dcterms:W3CDTF">2011-09-08T17:35:54Z</dcterms:created>
  <dcterms:modified xsi:type="dcterms:W3CDTF">2020-06-23T11:37:09Z</dcterms:modified>
</cp:coreProperties>
</file>