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bookViews>
    <workbookView xWindow="0" yWindow="0" windowWidth="12060" windowHeight="9024" activeTab="1"/>
  </bookViews>
  <sheets>
    <sheet name="PROBLEMA" sheetId="6" r:id="rId1"/>
    <sheet name="Modelo" sheetId="1" r:id="rId2"/>
    <sheet name="Audiencia" sheetId="7" r:id="rId3"/>
    <sheet name="_PalUtilTempWorksheet" sheetId="5" state="hidden" r:id="rId4"/>
    <sheet name="ev_HiddenInfo" sheetId="3" state="hidden" r:id="rId5"/>
  </sheets>
  <definedNames>
    <definedName name="Pal_Workbook_GUID" hidden="1">"2ZCV84VN7EFTSA14ET1ET17A"</definedName>
    <definedName name="RiskMultipleCPUSupportEnabled" hidden="1">TRUE</definedName>
    <definedName name="solver_adj" localSheetId="1" hidden="1">Modelo!$C$11:$G$11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Modelo!$C$11:$G$11</definedName>
    <definedName name="solver_lhs2" localSheetId="1" hidden="1">Modelo!$C$11:$G$11</definedName>
    <definedName name="solver_lhs3" localSheetId="1" hidden="1">Modelo!$C$11:$G$11</definedName>
    <definedName name="solver_lhs4" localSheetId="1" hidden="1">Modelo!$C$36</definedName>
    <definedName name="solver_lhs5" localSheetId="1" hidden="1">Modelo!$C$39</definedName>
    <definedName name="solver_lhs6" localSheetId="1" hidden="1">Modelo!#REF!</definedName>
    <definedName name="solver_lhs7" localSheetId="1" hidden="1">Modelo!#REF!</definedName>
    <definedName name="solver_lhs8" localSheetId="1" hidden="1">Modelo!#REF!</definedName>
    <definedName name="solver_lhs9" localSheetId="1" hidden="1">Modelo!#REF!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Modelo!$C$47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el4" localSheetId="1" hidden="1">3</definedName>
    <definedName name="solver_rel5" localSheetId="1" hidden="1">1</definedName>
    <definedName name="solver_rel6" localSheetId="1" hidden="1">1</definedName>
    <definedName name="solver_rel7" localSheetId="1" hidden="1">2</definedName>
    <definedName name="solver_rel8" localSheetId="1" hidden="1">2</definedName>
    <definedName name="solver_rel9" localSheetId="1" hidden="1">2</definedName>
    <definedName name="solver_rhs1" localSheetId="1" hidden="1">Modelo!$C$13:$G$13</definedName>
    <definedName name="solver_rhs2" localSheetId="1" hidden="1">número inteiro</definedName>
    <definedName name="solver_rhs3" localSheetId="1" hidden="1">Modelo!$C$9:$G$9</definedName>
    <definedName name="solver_rhs4" localSheetId="1" hidden="1">Modelo!$E$36</definedName>
    <definedName name="solver_rhs5" localSheetId="1" hidden="1">Modelo!$E$39</definedName>
    <definedName name="solver_rhs6" localSheetId="1" hidden="1">20</definedName>
    <definedName name="solver_rhs7" localSheetId="1" hidden="1">0</definedName>
    <definedName name="solver_rhs8" localSheetId="1" hidden="1">0</definedName>
    <definedName name="solver_rhs9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50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STWBD_StatToolsScatterplot_DisplayCorrelationCoefficient" hidden="1">"TRUE"</definedName>
    <definedName name="STWBD_StatToolsScatterplot_HasDefaultInfo" hidden="1">"TRUE"</definedName>
    <definedName name="STWBD_StatToolsScatterplot_VarSelectorDefaultDataSet" hidden="1">"DG112DE1EF"</definedName>
    <definedName name="STWBD_StatToolsScatterplot_XVariableList" hidden="1">2</definedName>
    <definedName name="STWBD_StatToolsScatterplot_XVariableList_1" hidden="1">"U_x0001_VG2D57BF831D729B26_x0001_"</definedName>
    <definedName name="STWBD_StatToolsScatterplot_XVariableList_2" hidden="1">"U_x0001_VG1E330A271EE8C447_x0001_"</definedName>
    <definedName name="STWBD_StatToolsScatterplot_YVariableList" hidden="1">1</definedName>
    <definedName name="STWBD_StatToolsScatterplot_YVariableList_1" hidden="1">"U_x0001_VGFC9F36D570F001_x0001_"</definedName>
  </definedNames>
  <calcPr calcId="162913"/>
</workbook>
</file>

<file path=xl/calcChain.xml><?xml version="1.0" encoding="utf-8"?>
<calcChain xmlns="http://schemas.openxmlformats.org/spreadsheetml/2006/main">
  <c r="D31" i="1" l="1"/>
  <c r="G32" i="1"/>
  <c r="F32" i="1"/>
  <c r="E32" i="1"/>
  <c r="D32" i="1"/>
  <c r="C32" i="1"/>
  <c r="G31" i="1"/>
  <c r="F31" i="1"/>
  <c r="E31" i="1"/>
  <c r="C31" i="1"/>
  <c r="G30" i="1"/>
  <c r="F30" i="1"/>
  <c r="E30" i="1"/>
  <c r="D30" i="1"/>
  <c r="C30" i="1"/>
  <c r="K6" i="7"/>
  <c r="L6" i="7"/>
  <c r="M6" i="7"/>
  <c r="N6" i="7"/>
  <c r="K7" i="7"/>
  <c r="L7" i="7"/>
  <c r="M7" i="7"/>
  <c r="N7" i="7"/>
  <c r="K8" i="7"/>
  <c r="L8" i="7"/>
  <c r="M8" i="7"/>
  <c r="N8" i="7"/>
  <c r="K9" i="7"/>
  <c r="L9" i="7"/>
  <c r="M9" i="7"/>
  <c r="N9" i="7"/>
  <c r="K10" i="7"/>
  <c r="L10" i="7"/>
  <c r="M10" i="7"/>
  <c r="N10" i="7"/>
  <c r="K3" i="7"/>
  <c r="L3" i="7"/>
  <c r="M3" i="7"/>
  <c r="N3" i="7"/>
  <c r="K4" i="7"/>
  <c r="L4" i="7"/>
  <c r="L5" i="7" s="1"/>
  <c r="M4" i="7"/>
  <c r="M5" i="7" s="1"/>
  <c r="N4" i="7"/>
  <c r="N5" i="7" s="1"/>
  <c r="K5" i="7"/>
  <c r="J7" i="7"/>
  <c r="J10" i="7"/>
  <c r="J9" i="7"/>
  <c r="J8" i="7"/>
  <c r="J6" i="7"/>
  <c r="J13" i="7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12" i="7"/>
  <c r="J5" i="7"/>
  <c r="C45" i="1" l="1"/>
  <c r="C44" i="1"/>
  <c r="C43" i="1"/>
  <c r="C47" i="1" l="1"/>
  <c r="J4" i="7" l="1"/>
  <c r="J3" i="7"/>
  <c r="C23" i="1" l="1"/>
  <c r="F43" i="6" l="1"/>
  <c r="F40" i="6"/>
  <c r="G35" i="6"/>
  <c r="F35" i="6"/>
  <c r="E35" i="6"/>
  <c r="D35" i="6"/>
  <c r="C35" i="6"/>
  <c r="D40" i="6"/>
  <c r="C40" i="6"/>
  <c r="C24" i="1" l="1"/>
  <c r="C36" i="1" s="1"/>
  <c r="G24" i="1"/>
  <c r="E24" i="1"/>
  <c r="BF17" i="3"/>
  <c r="J16" i="3"/>
  <c r="I16" i="3"/>
  <c r="H16" i="3"/>
  <c r="BG17" i="3"/>
  <c r="BG16" i="3"/>
  <c r="F24" i="1" l="1"/>
  <c r="E36" i="1" s="1"/>
  <c r="BF16" i="3" s="1"/>
  <c r="D23" i="1"/>
  <c r="D24" i="1" s="1"/>
  <c r="C39" i="1" l="1"/>
  <c r="BD17" i="3" s="1"/>
  <c r="BD16" i="3"/>
  <c r="B1" i="3"/>
</calcChain>
</file>

<file path=xl/sharedStrings.xml><?xml version="1.0" encoding="utf-8"?>
<sst xmlns="http://schemas.openxmlformats.org/spreadsheetml/2006/main" count="232" uniqueCount="195">
  <si>
    <t>TV</t>
  </si>
  <si>
    <t>&lt;=</t>
  </si>
  <si>
    <t>Budget</t>
  </si>
  <si>
    <t>UNUSED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</si>
  <si>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</si>
  <si>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</si>
  <si>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</si>
  <si>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</si>
  <si>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</si>
  <si>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</si>
  <si>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</si>
  <si>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</si>
  <si>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</si>
  <si>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</si>
  <si>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</si>
  <si>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</si>
  <si>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</si>
  <si>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</si>
  <si>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</si>
  <si>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</si>
  <si>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</si>
  <si>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</si>
  <si>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</si>
  <si>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</si>
  <si>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</si>
  <si>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</si>
  <si>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</si>
  <si>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</si>
  <si>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</si>
  <si>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</si>
  <si>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Formula Conversion Cell (not used in v5)</t>
  </si>
  <si>
    <t>Number Formatting Cell (introduced in v5)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</si>
  <si>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</si>
  <si>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</si>
  <si>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</si>
  <si>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</si>
  <si>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</si>
  <si>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</si>
  <si>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</si>
  <si>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</si>
  <si>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</si>
  <si>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</si>
  <si>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</si>
  <si>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</si>
  <si>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</si>
  <si>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</si>
  <si>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</si>
  <si>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</si>
  <si>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Population Size</t>
  </si>
  <si>
    <t>Seed (Is Auto, Value)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</si>
  <si>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</si>
  <si>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</si>
  <si>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</si>
  <si>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</si>
  <si>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</si>
  <si>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</si>
  <si>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</si>
  <si>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</si>
  <si>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</si>
  <si>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</si>
  <si>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</si>
  <si>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After Storage (enabled, macro)</t>
  </si>
  <si>
    <t>Finish (enabled, macro)</t>
  </si>
  <si>
    <t>5.7.1</t>
  </si>
  <si>
    <t>4.0.0</t>
  </si>
  <si>
    <t>DEFAULT PARENT SELECTION</t>
  </si>
  <si>
    <t>DEFAULT MUTATION</t>
  </si>
  <si>
    <t>DEFAULT CROSSOVER</t>
  </si>
  <si>
    <t>DEFAULT BACKTRACK</t>
  </si>
  <si>
    <t/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</si>
  <si>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</si>
  <si>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</si>
  <si>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</si>
  <si>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</si>
  <si>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</si>
  <si>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</si>
  <si>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</si>
  <si>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</si>
  <si>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>True,False,False</t>
  </si>
  <si>
    <t>Radio, TV costs</t>
  </si>
  <si>
    <t>Method + #Operators(Legacy)</t>
  </si>
  <si>
    <t>Mutation Rate (Legacy)</t>
  </si>
  <si>
    <t>Crossover Rate (Legacy)</t>
  </si>
  <si>
    <t>Out Stats</t>
  </si>
  <si>
    <t>Genetic Algorithm - Discrete Variable Warning Shown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</si>
  <si>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</si>
  <si>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</si>
  <si>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</si>
  <si>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</si>
  <si>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</si>
  <si>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</si>
  <si>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Same Seed Each Simulation (this was used in RISKOptimizer version 5 and earlier)</t>
  </si>
  <si>
    <t>Sampling Type (this was used in RISKOptimizer version 5 and earlier)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</si>
  <si>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</si>
  <si>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</si>
  <si>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</si>
  <si>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Before Recalc (enabled, macro), starting with v6 RISKOptimizer uses corresponding @RISK macro</t>
  </si>
  <si>
    <t>After Recalc (enabled, macro), starting with v6 RISKOptimizer uses corresponding @RISK macro</t>
  </si>
  <si>
    <t>Macro Before Simulation (enabled, macro), starting with v6, this is legacy setting</t>
  </si>
  <si>
    <t>Macro After Simulation (enabled, macro), starting with v6, this is legacy setting</t>
  </si>
  <si>
    <t>1,1,1,1,1,1,1,1,1,1,1</t>
  </si>
  <si>
    <t>Precision (added 6.0)</t>
  </si>
  <si>
    <t>RO Auto Eval Time (added 6.0)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</si>
  <si>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</si>
  <si>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</si>
  <si>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</si>
  <si>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</si>
  <si>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</si>
  <si>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</si>
  <si>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</si>
  <si>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</si>
  <si>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</si>
  <si>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ColorOptimizationCells Called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</si>
  <si>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</si>
  <si>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</si>
  <si>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</si>
  <si>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</si>
  <si>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</si>
  <si>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</si>
  <si>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</si>
  <si>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</si>
  <si>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</si>
  <si>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</si>
  <si>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</si>
  <si>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</si>
  <si>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</si>
  <si>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</si>
  <si>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</si>
  <si>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</si>
  <si>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7.0.1</t>
  </si>
  <si>
    <t>7.0.0</t>
  </si>
  <si>
    <t>Quantidade de campanhas</t>
  </si>
  <si>
    <t>PROGRAMA DE DESCONTO</t>
  </si>
  <si>
    <t>PLANO DE PUBLICIDADE</t>
  </si>
  <si>
    <t>MEIO DE COMUNICAÇÃO</t>
  </si>
  <si>
    <t>NÚMERO DE CAMPANHAS</t>
  </si>
  <si>
    <t>CUSTO POR CAMPANHA</t>
  </si>
  <si>
    <t>CUSTO TOTAL</t>
  </si>
  <si>
    <t>RESTRIÇÃO DE CUSTO TOTAL</t>
  </si>
  <si>
    <t>OBJETIVO PARA MAXIMIZAR</t>
  </si>
  <si>
    <t>REVISTA</t>
  </si>
  <si>
    <t>RADIO</t>
  </si>
  <si>
    <t>EMAIL</t>
  </si>
  <si>
    <t>CUSTOS</t>
  </si>
  <si>
    <t>RESTRIÇÕES</t>
  </si>
  <si>
    <t>AUDIÊNCIA</t>
  </si>
  <si>
    <t>AUDIÊNCIA POR CAMPANHA</t>
  </si>
  <si>
    <t>QTD MÍNIMA</t>
  </si>
  <si>
    <t>QTD MAXIMA</t>
  </si>
  <si>
    <t>OBJETIVO</t>
  </si>
  <si>
    <t>CAMPANHA DE PUBLICIDADE MAIS EFICAZ</t>
  </si>
  <si>
    <t>AUMENTAR A AUDIÊNCIA SEM ULTRAPASSAR OS LIMITES DE GASTOS COM AS CAMPANHAS DE  PUBLICIDADE</t>
  </si>
  <si>
    <t>INTERNET</t>
  </si>
  <si>
    <t>CUSTOS E AUDIÊNCIA</t>
  </si>
  <si>
    <t xml:space="preserve">POSSIBILIDADE DE DIVULGAÇÃO EM 5 MEIOS DE COMUNICAÇÃO: </t>
  </si>
  <si>
    <t>CONSULTAR O PROGRAMA DE DESCONTO</t>
  </si>
  <si>
    <t>INTERNET / REDE SOCIAL</t>
  </si>
  <si>
    <t>REVISTA / JORNAL</t>
  </si>
  <si>
    <t>EMAIL / WHATSAPP</t>
  </si>
  <si>
    <t>OS GASTOS COM</t>
  </si>
  <si>
    <t>TEM QUE SER MAIORES DO QUE OS GASTOS COM</t>
  </si>
  <si>
    <t>EMAIL/WHATSAPP</t>
  </si>
  <si>
    <t>INTERNET/REDE SOCIAL</t>
  </si>
  <si>
    <t>REVISTA/JORNAL</t>
  </si>
  <si>
    <t>AUDIÊNCIA TOTAL (Cenario 3)</t>
  </si>
  <si>
    <t>AUDIÊNCIA TOTAL (Cenario 2)</t>
  </si>
  <si>
    <t>AUDIÊNCIA TOTAL (Cenario 1)</t>
  </si>
  <si>
    <t>A PUC-Rio vai lançar um novo curso de pós-graduação e precisa divulgar que as vagas estão abertas. 
Sendo assim, a PUC contratou os serviços de consultoria da "SUA EMPRESA" com o objetivo de encontrar o plano de publicidade mais eficaz para atingir o mair público possível de acordo com a serie historica de audiencia de cada meio de comunicação.
Levando em consideração que o planejamento da campanha de publicidade deverá ser feito para o mês seguinte e que o valor máximo para gastar é de R$7.800,00 no total, qual a proposta de planejamento que "SUA EMPRESA" propõe?</t>
  </si>
  <si>
    <t>Há uma exigência de ter no mínimo 2 campanhas e no máximo 20</t>
  </si>
  <si>
    <t>Ver Aba 'Audiencia'</t>
  </si>
  <si>
    <t>&gt;12</t>
  </si>
  <si>
    <t>AUDIENCIA TOTAL (Cenario 1)</t>
  </si>
  <si>
    <t>AUDIENCIA TOTAL (Cenario 3)</t>
  </si>
  <si>
    <t>AUDIENCIA TOTAL (Cenario 2)</t>
  </si>
  <si>
    <t>Dicas:
1 - Defina os 3 cenários de adiência baseados nos quartis (1º, 2º e 3º)
2 - Para cada cenário faça uma otimização</t>
  </si>
  <si>
    <t>RESTRIÇÃO DE GASTOS COM X E Y</t>
  </si>
  <si>
    <t>X MENOR IGUAL Y</t>
  </si>
  <si>
    <t>AUDIÊNCIA POR CAMPANHA (Cenario 1) - Pessimista</t>
  </si>
  <si>
    <t>AUDIÊNCIA POR CAMPANHA (Cenario 2) - Neutro</t>
  </si>
  <si>
    <t>AUDIÊNCIA POR CAMPANHA (Cenario 3) - Otimista</t>
  </si>
  <si>
    <t>Faixas</t>
  </si>
  <si>
    <t>mín</t>
  </si>
  <si>
    <t>max</t>
  </si>
  <si>
    <t>faixas de valores</t>
  </si>
  <si>
    <t>Bloco</t>
  </si>
  <si>
    <t>Mais</t>
  </si>
  <si>
    <t>Freqüência</t>
  </si>
  <si>
    <t>3º quartil</t>
  </si>
  <si>
    <t>1º quartil</t>
  </si>
  <si>
    <t>2º quartil</t>
  </si>
  <si>
    <t>Cenario pessimista</t>
  </si>
  <si>
    <t>Cenario neutro</t>
  </si>
  <si>
    <t>Cenario otimista</t>
  </si>
  <si>
    <t>&gt;</t>
  </si>
  <si>
    <t>Audiencia todos 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</si>
</sst>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_-[$R$-416]\ * #,##0.00_-;\-[$R$-416]\ * #,##0.00_-;_-[$R$-416]\ * &quot;-&quot;??_-;_-@_-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8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6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28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2" applyNumberFormat="0" applyAlignment="0" applyProtection="0"/>
  </cellStyleXfs>
  <cellXfs count="12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0" borderId="0" xfId="0" quotePrefix="1" applyAlignment="1">
      <alignment horizontal="left"/>
    </xf>
    <xf numFmtId="3" fontId="0" fillId="2" borderId="0" xfId="0" applyNumberFormat="1" applyFill="1" applyAlignment="1">
      <alignment horizontal="left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7" borderId="0" xfId="0" applyFill="1"/>
    <xf numFmtId="0" fontId="2" fillId="5" borderId="6" xfId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164" fontId="12" fillId="0" borderId="14" xfId="0" applyNumberFormat="1" applyFont="1" applyBorder="1" applyAlignment="1">
      <alignment horizontal="center"/>
    </xf>
    <xf numFmtId="165" fontId="12" fillId="0" borderId="14" xfId="0" applyNumberFormat="1" applyFont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Border="1"/>
    <xf numFmtId="0" fontId="9" fillId="7" borderId="0" xfId="0" applyFont="1" applyFill="1" applyBorder="1" applyAlignment="1">
      <alignment vertical="center" wrapText="1"/>
    </xf>
    <xf numFmtId="0" fontId="0" fillId="7" borderId="20" xfId="0" applyFill="1" applyBorder="1" applyAlignment="1"/>
    <xf numFmtId="0" fontId="0" fillId="7" borderId="0" xfId="0" applyFill="1" applyBorder="1" applyAlignment="1"/>
    <xf numFmtId="0" fontId="0" fillId="7" borderId="21" xfId="0" applyFill="1" applyBorder="1" applyAlignment="1"/>
    <xf numFmtId="0" fontId="10" fillId="5" borderId="22" xfId="1" applyFont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7" fillId="7" borderId="22" xfId="0" applyFont="1" applyFill="1" applyBorder="1" applyAlignment="1">
      <alignment horizontal="center"/>
    </xf>
    <xf numFmtId="0" fontId="7" fillId="7" borderId="20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164" fontId="12" fillId="0" borderId="28" xfId="0" applyNumberFormat="1" applyFont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13" fillId="7" borderId="29" xfId="0" applyFont="1" applyFill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13" fillId="7" borderId="3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4" fillId="7" borderId="0" xfId="0" applyFont="1" applyFill="1" applyBorder="1" applyAlignment="1">
      <alignment horizontal="center"/>
    </xf>
    <xf numFmtId="3" fontId="15" fillId="4" borderId="2" xfId="2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1" fontId="16" fillId="0" borderId="0" xfId="0" applyNumberFormat="1" applyFont="1" applyAlignment="1">
      <alignment horizontal="center" vertical="center"/>
    </xf>
    <xf numFmtId="2" fontId="1" fillId="9" borderId="10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" fontId="15" fillId="0" borderId="0" xfId="0" applyNumberFormat="1" applyFont="1" applyAlignment="1">
      <alignment horizontal="center" vertical="center"/>
    </xf>
    <xf numFmtId="0" fontId="17" fillId="8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9" fillId="8" borderId="21" xfId="0" applyFont="1" applyFill="1" applyBorder="1" applyAlignment="1">
      <alignment horizontal="center" vertical="center" wrapText="1"/>
    </xf>
    <xf numFmtId="0" fontId="10" fillId="5" borderId="23" xfId="1" applyFont="1" applyBorder="1" applyAlignment="1">
      <alignment horizontal="center"/>
    </xf>
    <xf numFmtId="0" fontId="10" fillId="5" borderId="15" xfId="1" applyFont="1" applyBorder="1" applyAlignment="1">
      <alignment horizontal="center"/>
    </xf>
    <xf numFmtId="0" fontId="10" fillId="5" borderId="27" xfId="1" applyFont="1" applyBorder="1" applyAlignment="1">
      <alignment horizontal="center"/>
    </xf>
    <xf numFmtId="0" fontId="10" fillId="5" borderId="16" xfId="1" applyFont="1" applyBorder="1" applyAlignment="1">
      <alignment horizontal="center"/>
    </xf>
    <xf numFmtId="0" fontId="9" fillId="8" borderId="17" xfId="0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center" vertical="center" wrapText="1"/>
    </xf>
    <xf numFmtId="165" fontId="12" fillId="0" borderId="32" xfId="0" applyNumberFormat="1" applyFont="1" applyBorder="1" applyAlignment="1">
      <alignment horizontal="center"/>
    </xf>
    <xf numFmtId="165" fontId="12" fillId="0" borderId="15" xfId="0" applyNumberFormat="1" applyFont="1" applyBorder="1" applyAlignment="1">
      <alignment horizontal="center"/>
    </xf>
    <xf numFmtId="165" fontId="12" fillId="0" borderId="27" xfId="0" applyNumberFormat="1" applyFont="1" applyBorder="1" applyAlignment="1">
      <alignment horizontal="center"/>
    </xf>
    <xf numFmtId="0" fontId="2" fillId="5" borderId="11" xfId="1" applyBorder="1" applyAlignment="1">
      <alignment horizontal="center" vertical="center"/>
    </xf>
    <xf numFmtId="0" fontId="2" fillId="5" borderId="12" xfId="1" applyBorder="1" applyAlignment="1">
      <alignment horizontal="center" vertical="center"/>
    </xf>
    <xf numFmtId="0" fontId="2" fillId="5" borderId="13" xfId="1" applyBorder="1" applyAlignment="1">
      <alignment horizontal="center" vertical="center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6" fillId="5" borderId="11" xfId="1" applyFont="1" applyBorder="1" applyAlignment="1">
      <alignment horizontal="center"/>
    </xf>
    <xf numFmtId="0" fontId="6" fillId="5" borderId="12" xfId="1" applyFont="1" applyBorder="1" applyAlignment="1">
      <alignment horizontal="center"/>
    </xf>
    <xf numFmtId="0" fontId="6" fillId="5" borderId="13" xfId="1" applyFont="1" applyBorder="1" applyAlignment="1">
      <alignment horizontal="center"/>
    </xf>
    <xf numFmtId="0" fontId="2" fillId="5" borderId="6" xfId="1" applyBorder="1" applyAlignment="1">
      <alignment horizontal="center" vertical="center"/>
    </xf>
    <xf numFmtId="0" fontId="2" fillId="5" borderId="0" xfId="1" applyBorder="1" applyAlignment="1">
      <alignment horizontal="center" vertical="center"/>
    </xf>
    <xf numFmtId="17" fontId="2" fillId="5" borderId="14" xfId="1" applyNumberFormat="1" applyBorder="1" applyAlignment="1">
      <alignment horizontal="center" vertical="center"/>
    </xf>
    <xf numFmtId="0" fontId="2" fillId="5" borderId="14" xfId="1" applyBorder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5" xfId="0" applyFill="1" applyBorder="1" applyAlignment="1"/>
    <xf numFmtId="0" fontId="4" fillId="0" borderId="33" xfId="0" applyFont="1" applyFill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2" fontId="1" fillId="9" borderId="7" xfId="0" applyNumberFormat="1" applyFont="1" applyFill="1" applyBorder="1" applyAlignment="1">
      <alignment horizontal="center" vertical="center"/>
    </xf>
  </cellXfs>
  <cellStyles count="3">
    <cellStyle name="Entrada" xfId="2" builtinId="20"/>
    <cellStyle name="Incorreto" xfId="1" builtinId="27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Freqüência</c:v>
          </c:tx>
          <c:invertIfNegative val="0"/>
          <c:cat>
            <c:strRef>
              <c:f>Audiencia!$H$28:$H$38</c:f>
              <c:strCache>
                <c:ptCount val="11"/>
                <c:pt idx="0">
                  <c:v>22090</c:v>
                </c:pt>
                <c:pt idx="1">
                  <c:v>23437</c:v>
                </c:pt>
                <c:pt idx="2">
                  <c:v>24784</c:v>
                </c:pt>
                <c:pt idx="3">
                  <c:v>26131</c:v>
                </c:pt>
                <c:pt idx="4">
                  <c:v>27478</c:v>
                </c:pt>
                <c:pt idx="5">
                  <c:v>28825</c:v>
                </c:pt>
                <c:pt idx="6">
                  <c:v>30172</c:v>
                </c:pt>
                <c:pt idx="7">
                  <c:v>31519</c:v>
                </c:pt>
                <c:pt idx="8">
                  <c:v>32866</c:v>
                </c:pt>
                <c:pt idx="9">
                  <c:v>34213</c:v>
                </c:pt>
                <c:pt idx="10">
                  <c:v>Mais</c:v>
                </c:pt>
              </c:strCache>
            </c:strRef>
          </c:cat>
          <c:val>
            <c:numRef>
              <c:f>Audiencia!$I$28:$I$38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14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54</c:v>
                </c:pt>
                <c:pt idx="7">
                  <c:v>40</c:v>
                </c:pt>
                <c:pt idx="8">
                  <c:v>17</c:v>
                </c:pt>
                <c:pt idx="9">
                  <c:v>6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00-43A2-A1A7-F7A9736DD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5182367"/>
        <c:axId val="1985202335"/>
      </c:barChart>
      <c:catAx>
        <c:axId val="1985182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5202335"/>
        <c:crosses val="autoZero"/>
        <c:auto val="1"/>
        <c:lblAlgn val="ctr"/>
        <c:lblOffset val="100"/>
        <c:noMultiLvlLbl val="0"/>
      </c:catAx>
      <c:valAx>
        <c:axId val="19852023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518236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Freqüência</c:v>
          </c:tx>
          <c:invertIfNegative val="0"/>
          <c:cat>
            <c:strRef>
              <c:f>Audiencia!$H$48:$H$63</c:f>
              <c:strCache>
                <c:ptCount val="16"/>
                <c:pt idx="0">
                  <c:v>22090</c:v>
                </c:pt>
                <c:pt idx="1">
                  <c:v>22988</c:v>
                </c:pt>
                <c:pt idx="2">
                  <c:v>23886</c:v>
                </c:pt>
                <c:pt idx="3">
                  <c:v>24784</c:v>
                </c:pt>
                <c:pt idx="4">
                  <c:v>25682</c:v>
                </c:pt>
                <c:pt idx="5">
                  <c:v>26580</c:v>
                </c:pt>
                <c:pt idx="6">
                  <c:v>27478</c:v>
                </c:pt>
                <c:pt idx="7">
                  <c:v>28376</c:v>
                </c:pt>
                <c:pt idx="8">
                  <c:v>29274</c:v>
                </c:pt>
                <c:pt idx="9">
                  <c:v>30172</c:v>
                </c:pt>
                <c:pt idx="10">
                  <c:v>31070</c:v>
                </c:pt>
                <c:pt idx="11">
                  <c:v>31968</c:v>
                </c:pt>
                <c:pt idx="12">
                  <c:v>32866</c:v>
                </c:pt>
                <c:pt idx="13">
                  <c:v>33764</c:v>
                </c:pt>
                <c:pt idx="14">
                  <c:v>34662</c:v>
                </c:pt>
                <c:pt idx="15">
                  <c:v>Mais</c:v>
                </c:pt>
              </c:strCache>
            </c:strRef>
          </c:cat>
          <c:val>
            <c:numRef>
              <c:f>Audiencia!$I$48:$I$63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14</c:v>
                </c:pt>
                <c:pt idx="5">
                  <c:v>21</c:v>
                </c:pt>
                <c:pt idx="6">
                  <c:v>30</c:v>
                </c:pt>
                <c:pt idx="7">
                  <c:v>24</c:v>
                </c:pt>
                <c:pt idx="8">
                  <c:v>30</c:v>
                </c:pt>
                <c:pt idx="9">
                  <c:v>35</c:v>
                </c:pt>
                <c:pt idx="10">
                  <c:v>28</c:v>
                </c:pt>
                <c:pt idx="11">
                  <c:v>20</c:v>
                </c:pt>
                <c:pt idx="12">
                  <c:v>9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20-4FBA-95AD-652BA87DF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5211903"/>
        <c:axId val="1985209407"/>
      </c:barChart>
      <c:catAx>
        <c:axId val="1985211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5209407"/>
        <c:crosses val="autoZero"/>
        <c:auto val="1"/>
        <c:lblAlgn val="ctr"/>
        <c:lblOffset val="100"/>
        <c:noMultiLvlLbl val="0"/>
      </c:catAx>
      <c:valAx>
        <c:axId val="19852094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521190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203200</xdr:colOff>
      <xdr:row>23</xdr:row>
      <xdr:rowOff>105410</xdr:rowOff>
    </xdr:from>
    <xdr:to>
      <xdr:col>17</xdr:col>
      <xdr:colOff>95250</xdr:colOff>
      <xdr:row>41</xdr:row>
      <xdr:rowOff>127000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260350</xdr:colOff>
      <xdr:row>45</xdr:row>
      <xdr:rowOff>92710</xdr:rowOff>
    </xdr:from>
    <xdr:to>
      <xdr:col>21</xdr:col>
      <xdr:colOff>603250</xdr:colOff>
      <xdr:row>60</xdr:row>
      <xdr:rowOff>171450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G132"/>
  <sheetViews>
    <sheetView topLeftCell="A13" zoomScale="53" zoomScaleNormal="53" workbookViewId="0">
      <selection activeCell="G39" sqref="G39"/>
    </sheetView>
  </sheetViews>
  <sheetFormatPr defaultRowHeight="14.4" x14ac:dyDescent="0.3"/>
  <cols>
    <col min="2" max="2" width="110.109375" bestFit="1" customWidth="1"/>
    <col min="3" max="4" width="72.88671875" bestFit="1" customWidth="1"/>
    <col min="5" max="5" width="30.44140625" bestFit="1" customWidth="1"/>
    <col min="6" max="6" width="32.33203125" bestFit="1" customWidth="1"/>
    <col min="7" max="7" width="22.109375" customWidth="1"/>
  </cols>
  <sheetData>
    <row r="1" spans="1:33" x14ac:dyDescent="0.3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33" x14ac:dyDescent="0.3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</row>
    <row r="3" spans="1:33" ht="14.4" customHeight="1" x14ac:dyDescent="0.3">
      <c r="A3" s="61"/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1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 spans="1:33" ht="14.4" customHeight="1" x14ac:dyDescent="0.3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1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</row>
    <row r="5" spans="1:33" ht="14.4" customHeight="1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1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</row>
    <row r="6" spans="1:33" ht="14.4" customHeight="1" x14ac:dyDescent="0.3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1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</row>
    <row r="7" spans="1:33" ht="14.4" customHeight="1" x14ac:dyDescent="0.3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1"/>
      <c r="V7" s="61"/>
      <c r="W7" s="61"/>
      <c r="X7" s="61"/>
      <c r="Y7" s="54"/>
      <c r="Z7" s="54"/>
      <c r="AA7" s="54"/>
      <c r="AB7" s="54"/>
      <c r="AC7" s="54"/>
      <c r="AD7" s="54"/>
      <c r="AE7" s="54"/>
      <c r="AF7" s="54"/>
      <c r="AG7" s="54"/>
    </row>
    <row r="8" spans="1:33" ht="14.4" customHeight="1" x14ac:dyDescent="0.3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1"/>
      <c r="V8" s="61"/>
      <c r="W8" s="61"/>
      <c r="X8" s="61"/>
      <c r="Y8" s="54"/>
      <c r="Z8" s="54"/>
      <c r="AA8" s="54"/>
      <c r="AB8" s="54"/>
      <c r="AC8" s="54"/>
      <c r="AD8" s="54"/>
      <c r="AE8" s="54"/>
      <c r="AF8" s="54"/>
      <c r="AG8" s="54"/>
    </row>
    <row r="9" spans="1:33" ht="14.4" customHeight="1" x14ac:dyDescent="0.3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1"/>
      <c r="V9" s="61"/>
      <c r="W9" s="61"/>
      <c r="X9" s="61"/>
      <c r="Y9" s="54"/>
      <c r="Z9" s="54"/>
      <c r="AA9" s="54"/>
      <c r="AB9" s="54"/>
      <c r="AC9" s="54"/>
      <c r="AD9" s="54"/>
      <c r="AE9" s="54"/>
      <c r="AF9" s="54"/>
      <c r="AG9" s="54"/>
    </row>
    <row r="10" spans="1:33" ht="14.4" customHeight="1" thickBot="1" x14ac:dyDescent="0.35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1"/>
      <c r="V10" s="61"/>
      <c r="W10" s="61"/>
      <c r="X10" s="61"/>
      <c r="Y10" s="54"/>
      <c r="Z10" s="54"/>
      <c r="AA10" s="54"/>
      <c r="AB10" s="54"/>
      <c r="AC10" s="54"/>
      <c r="AD10" s="54"/>
      <c r="AE10" s="54"/>
      <c r="AF10" s="54"/>
      <c r="AG10" s="54"/>
    </row>
    <row r="11" spans="1:33" ht="14.4" customHeight="1" x14ac:dyDescent="0.3">
      <c r="A11" s="54"/>
      <c r="B11" s="103" t="s">
        <v>167</v>
      </c>
      <c r="C11" s="94"/>
      <c r="D11" s="94"/>
      <c r="E11" s="94"/>
      <c r="F11" s="94"/>
      <c r="G11" s="95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1"/>
      <c r="V11" s="61"/>
      <c r="W11" s="61"/>
      <c r="X11" s="61"/>
      <c r="Y11" s="54"/>
      <c r="Z11" s="54"/>
      <c r="AA11" s="54"/>
      <c r="AB11" s="54"/>
      <c r="AC11" s="54"/>
      <c r="AD11" s="54"/>
      <c r="AE11" s="54"/>
      <c r="AF11" s="54"/>
      <c r="AG11" s="54"/>
    </row>
    <row r="12" spans="1:33" ht="14.4" customHeight="1" x14ac:dyDescent="0.3">
      <c r="A12" s="54"/>
      <c r="B12" s="96"/>
      <c r="C12" s="97"/>
      <c r="D12" s="97"/>
      <c r="E12" s="97"/>
      <c r="F12" s="97"/>
      <c r="G12" s="98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1"/>
      <c r="V12" s="61"/>
      <c r="W12" s="61"/>
      <c r="X12" s="61"/>
      <c r="Y12" s="54"/>
      <c r="Z12" s="54"/>
      <c r="AA12" s="54"/>
      <c r="AB12" s="54"/>
      <c r="AC12" s="54"/>
      <c r="AD12" s="54"/>
      <c r="AE12" s="54"/>
      <c r="AF12" s="54"/>
      <c r="AG12" s="54"/>
    </row>
    <row r="13" spans="1:33" ht="14.4" customHeight="1" x14ac:dyDescent="0.3">
      <c r="A13" s="54"/>
      <c r="B13" s="96"/>
      <c r="C13" s="97"/>
      <c r="D13" s="97"/>
      <c r="E13" s="97"/>
      <c r="F13" s="97"/>
      <c r="G13" s="98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1"/>
      <c r="V13" s="61"/>
      <c r="W13" s="61"/>
      <c r="X13" s="61"/>
      <c r="Y13" s="54"/>
      <c r="Z13" s="54"/>
      <c r="AA13" s="54"/>
      <c r="AB13" s="54"/>
      <c r="AC13" s="54"/>
      <c r="AD13" s="54"/>
      <c r="AE13" s="54"/>
      <c r="AF13" s="54"/>
      <c r="AG13" s="54"/>
    </row>
    <row r="14" spans="1:33" ht="14.4" customHeight="1" x14ac:dyDescent="0.3">
      <c r="A14" s="54"/>
      <c r="B14" s="96"/>
      <c r="C14" s="97"/>
      <c r="D14" s="97"/>
      <c r="E14" s="97"/>
      <c r="F14" s="97"/>
      <c r="G14" s="98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1"/>
      <c r="V14" s="61"/>
      <c r="W14" s="61"/>
      <c r="X14" s="61"/>
      <c r="Y14" s="54"/>
      <c r="Z14" s="54"/>
      <c r="AA14" s="54"/>
      <c r="AB14" s="54"/>
      <c r="AC14" s="54"/>
      <c r="AD14" s="54"/>
      <c r="AE14" s="54"/>
      <c r="AF14" s="54"/>
      <c r="AG14" s="54"/>
    </row>
    <row r="15" spans="1:33" ht="14.4" customHeight="1" x14ac:dyDescent="0.3">
      <c r="A15" s="54"/>
      <c r="B15" s="96"/>
      <c r="C15" s="97"/>
      <c r="D15" s="97"/>
      <c r="E15" s="97"/>
      <c r="F15" s="97"/>
      <c r="G15" s="98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61"/>
      <c r="W15" s="61"/>
      <c r="X15" s="61"/>
      <c r="Y15" s="54"/>
      <c r="Z15" s="54"/>
      <c r="AA15" s="54"/>
      <c r="AB15" s="54"/>
      <c r="AC15" s="54"/>
      <c r="AD15" s="54"/>
      <c r="AE15" s="54"/>
      <c r="AF15" s="54"/>
      <c r="AG15" s="54"/>
    </row>
    <row r="16" spans="1:33" ht="14.4" customHeight="1" x14ac:dyDescent="0.3">
      <c r="A16" s="54"/>
      <c r="B16" s="96"/>
      <c r="C16" s="97"/>
      <c r="D16" s="97"/>
      <c r="E16" s="97"/>
      <c r="F16" s="97"/>
      <c r="G16" s="98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61"/>
      <c r="W16" s="61"/>
      <c r="X16" s="61"/>
      <c r="Y16" s="54"/>
      <c r="Z16" s="54"/>
      <c r="AA16" s="54"/>
      <c r="AB16" s="54"/>
      <c r="AC16" s="54"/>
      <c r="AD16" s="54"/>
      <c r="AE16" s="54"/>
      <c r="AF16" s="54"/>
      <c r="AG16" s="54"/>
    </row>
    <row r="17" spans="1:33" ht="14.4" customHeight="1" x14ac:dyDescent="0.3">
      <c r="A17" s="54"/>
      <c r="B17" s="96"/>
      <c r="C17" s="97"/>
      <c r="D17" s="97"/>
      <c r="E17" s="97"/>
      <c r="F17" s="97"/>
      <c r="G17" s="98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61"/>
      <c r="W17" s="61"/>
      <c r="X17" s="61"/>
      <c r="Y17" s="54"/>
      <c r="Z17" s="54"/>
      <c r="AA17" s="54"/>
      <c r="AB17" s="54"/>
      <c r="AC17" s="54"/>
      <c r="AD17" s="54"/>
      <c r="AE17" s="54"/>
      <c r="AF17" s="54"/>
      <c r="AG17" s="54"/>
    </row>
    <row r="18" spans="1:33" ht="14.4" customHeight="1" x14ac:dyDescent="0.3">
      <c r="A18" s="54"/>
      <c r="B18" s="96"/>
      <c r="C18" s="97"/>
      <c r="D18" s="97"/>
      <c r="E18" s="97"/>
      <c r="F18" s="97"/>
      <c r="G18" s="98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61"/>
      <c r="W18" s="61"/>
      <c r="X18" s="61"/>
      <c r="Y18" s="54"/>
      <c r="Z18" s="54"/>
      <c r="AA18" s="54"/>
      <c r="AB18" s="54"/>
      <c r="AC18" s="54"/>
      <c r="AD18" s="54"/>
      <c r="AE18" s="54"/>
      <c r="AF18" s="54"/>
      <c r="AG18" s="54"/>
    </row>
    <row r="19" spans="1:33" ht="14.4" customHeight="1" x14ac:dyDescent="0.3">
      <c r="A19" s="54"/>
      <c r="B19" s="96"/>
      <c r="C19" s="97"/>
      <c r="D19" s="97"/>
      <c r="E19" s="97"/>
      <c r="F19" s="97"/>
      <c r="G19" s="98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61"/>
      <c r="W19" s="61"/>
      <c r="X19" s="61"/>
      <c r="Y19" s="54"/>
      <c r="Z19" s="54"/>
      <c r="AA19" s="54"/>
      <c r="AB19" s="54"/>
      <c r="AC19" s="54"/>
      <c r="AD19" s="54"/>
      <c r="AE19" s="54"/>
      <c r="AF19" s="54"/>
      <c r="AG19" s="54"/>
    </row>
    <row r="20" spans="1:33" ht="14.4" customHeight="1" x14ac:dyDescent="0.3">
      <c r="A20" s="54"/>
      <c r="B20" s="96"/>
      <c r="C20" s="97"/>
      <c r="D20" s="97"/>
      <c r="E20" s="97"/>
      <c r="F20" s="97"/>
      <c r="G20" s="98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61"/>
      <c r="W20" s="61"/>
      <c r="X20" s="61"/>
      <c r="Y20" s="54"/>
      <c r="Z20" s="54"/>
      <c r="AA20" s="54"/>
      <c r="AB20" s="54"/>
      <c r="AC20" s="54"/>
      <c r="AD20" s="54"/>
      <c r="AE20" s="54"/>
      <c r="AF20" s="54"/>
      <c r="AG20" s="54"/>
    </row>
    <row r="21" spans="1:33" ht="14.4" customHeight="1" x14ac:dyDescent="0.3">
      <c r="A21" s="54"/>
      <c r="B21" s="96"/>
      <c r="C21" s="97"/>
      <c r="D21" s="97"/>
      <c r="E21" s="97"/>
      <c r="F21" s="97"/>
      <c r="G21" s="98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61"/>
      <c r="W21" s="61"/>
      <c r="X21" s="61"/>
      <c r="Y21" s="54"/>
      <c r="Z21" s="54"/>
      <c r="AA21" s="54"/>
      <c r="AB21" s="54"/>
      <c r="AC21" s="54"/>
      <c r="AD21" s="54"/>
      <c r="AE21" s="54"/>
      <c r="AF21" s="54"/>
      <c r="AG21" s="54"/>
    </row>
    <row r="22" spans="1:33" ht="14.4" customHeight="1" x14ac:dyDescent="0.3">
      <c r="A22" s="54"/>
      <c r="B22" s="96"/>
      <c r="C22" s="97"/>
      <c r="D22" s="97"/>
      <c r="E22" s="97"/>
      <c r="F22" s="97"/>
      <c r="G22" s="98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61"/>
      <c r="W22" s="61"/>
      <c r="X22" s="61"/>
      <c r="Y22" s="54"/>
      <c r="Z22" s="54"/>
      <c r="AA22" s="54"/>
      <c r="AB22" s="54"/>
      <c r="AC22" s="54"/>
      <c r="AD22" s="54"/>
      <c r="AE22" s="54"/>
      <c r="AF22" s="54"/>
      <c r="AG22" s="54"/>
    </row>
    <row r="23" spans="1:33" ht="14.4" customHeight="1" x14ac:dyDescent="0.3">
      <c r="A23" s="54"/>
      <c r="B23" s="96"/>
      <c r="C23" s="97"/>
      <c r="D23" s="97"/>
      <c r="E23" s="97"/>
      <c r="F23" s="97"/>
      <c r="G23" s="98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61"/>
      <c r="W23" s="61"/>
      <c r="X23" s="61"/>
      <c r="Y23" s="54"/>
      <c r="Z23" s="54"/>
      <c r="AA23" s="54"/>
      <c r="AB23" s="54"/>
      <c r="AC23" s="54"/>
      <c r="AD23" s="54"/>
      <c r="AE23" s="54"/>
      <c r="AF23" s="54"/>
      <c r="AG23" s="54"/>
    </row>
    <row r="24" spans="1:33" ht="14.4" customHeight="1" x14ac:dyDescent="0.3">
      <c r="A24" s="54"/>
      <c r="B24" s="96"/>
      <c r="C24" s="97"/>
      <c r="D24" s="97"/>
      <c r="E24" s="97"/>
      <c r="F24" s="97"/>
      <c r="G24" s="98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61"/>
      <c r="W24" s="61"/>
      <c r="X24" s="61"/>
      <c r="Y24" s="54"/>
      <c r="Z24" s="54"/>
      <c r="AA24" s="54"/>
      <c r="AB24" s="54"/>
      <c r="AC24" s="54"/>
      <c r="AD24" s="54"/>
      <c r="AE24" s="54"/>
      <c r="AF24" s="54"/>
      <c r="AG24" s="54"/>
    </row>
    <row r="25" spans="1:33" ht="14.4" customHeight="1" x14ac:dyDescent="0.3">
      <c r="A25" s="54"/>
      <c r="B25" s="96"/>
      <c r="C25" s="97"/>
      <c r="D25" s="97"/>
      <c r="E25" s="97"/>
      <c r="F25" s="97"/>
      <c r="G25" s="98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1"/>
      <c r="V25" s="61"/>
      <c r="W25" s="61"/>
      <c r="X25" s="61"/>
      <c r="Y25" s="54"/>
      <c r="Z25" s="54"/>
      <c r="AA25" s="54"/>
      <c r="AB25" s="54"/>
      <c r="AC25" s="54"/>
      <c r="AD25" s="54"/>
      <c r="AE25" s="54"/>
      <c r="AF25" s="54"/>
      <c r="AG25" s="54"/>
    </row>
    <row r="26" spans="1:33" x14ac:dyDescent="0.3">
      <c r="A26" s="54"/>
      <c r="B26" s="63"/>
      <c r="C26" s="64"/>
      <c r="D26" s="64"/>
      <c r="E26" s="64"/>
      <c r="F26" s="64"/>
      <c r="G26" s="65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54"/>
      <c r="Z26" s="54"/>
      <c r="AA26" s="54"/>
      <c r="AB26" s="54"/>
      <c r="AC26" s="54"/>
      <c r="AD26" s="54"/>
      <c r="AE26" s="54"/>
      <c r="AF26" s="54"/>
      <c r="AG26" s="54"/>
    </row>
    <row r="27" spans="1:33" ht="21" x14ac:dyDescent="0.4">
      <c r="A27" s="54"/>
      <c r="B27" s="66" t="s">
        <v>154</v>
      </c>
      <c r="C27" s="67"/>
      <c r="D27" s="85" t="s">
        <v>168</v>
      </c>
      <c r="E27" s="67"/>
      <c r="F27" s="67"/>
      <c r="G27" s="68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54"/>
      <c r="Z27" s="54"/>
      <c r="AA27" s="54"/>
      <c r="AB27" s="54"/>
      <c r="AC27" s="54"/>
      <c r="AD27" s="54"/>
      <c r="AE27" s="54"/>
      <c r="AF27" s="54"/>
      <c r="AG27" s="54"/>
    </row>
    <row r="28" spans="1:33" ht="21" x14ac:dyDescent="0.4">
      <c r="A28" s="54"/>
      <c r="B28" s="69" t="s">
        <v>158</v>
      </c>
      <c r="C28" s="67"/>
      <c r="D28" s="67"/>
      <c r="E28" s="67"/>
      <c r="F28" s="67"/>
      <c r="G28" s="68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54"/>
      <c r="Z28" s="54"/>
      <c r="AA28" s="54"/>
      <c r="AB28" s="54"/>
      <c r="AC28" s="54"/>
      <c r="AD28" s="54"/>
      <c r="AE28" s="54"/>
      <c r="AF28" s="54"/>
      <c r="AG28" s="54"/>
    </row>
    <row r="29" spans="1:33" ht="21" x14ac:dyDescent="0.4">
      <c r="A29" s="54"/>
      <c r="B29" s="69" t="s">
        <v>156</v>
      </c>
      <c r="C29" s="67"/>
      <c r="D29" s="67"/>
      <c r="E29" s="67"/>
      <c r="F29" s="67"/>
      <c r="G29" s="68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54"/>
      <c r="Z29" s="54"/>
      <c r="AA29" s="54"/>
      <c r="AB29" s="54"/>
      <c r="AC29" s="54"/>
      <c r="AD29" s="54"/>
      <c r="AE29" s="54"/>
      <c r="AF29" s="54"/>
      <c r="AG29" s="54"/>
    </row>
    <row r="30" spans="1:33" ht="21" x14ac:dyDescent="0.4">
      <c r="A30" s="54"/>
      <c r="B30" s="69" t="s">
        <v>157</v>
      </c>
      <c r="C30" s="67"/>
      <c r="D30" s="67"/>
      <c r="E30" s="67"/>
      <c r="F30" s="67"/>
      <c r="G30" s="68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54"/>
      <c r="Z30" s="54"/>
      <c r="AA30" s="54"/>
      <c r="AB30" s="54"/>
      <c r="AC30" s="54"/>
      <c r="AD30" s="54"/>
      <c r="AE30" s="54"/>
      <c r="AF30" s="54"/>
      <c r="AG30" s="54"/>
    </row>
    <row r="31" spans="1:33" ht="21" x14ac:dyDescent="0.4">
      <c r="A31" s="54"/>
      <c r="B31" s="69" t="s">
        <v>141</v>
      </c>
      <c r="C31" s="67"/>
      <c r="D31" s="67"/>
      <c r="E31" s="67"/>
      <c r="F31" s="67"/>
      <c r="G31" s="68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54"/>
      <c r="Z31" s="54"/>
      <c r="AA31" s="54"/>
      <c r="AB31" s="54"/>
      <c r="AC31" s="54"/>
      <c r="AD31" s="54"/>
      <c r="AE31" s="54"/>
      <c r="AF31" s="54"/>
      <c r="AG31" s="54"/>
    </row>
    <row r="32" spans="1:33" ht="21" x14ac:dyDescent="0.4">
      <c r="A32" s="54"/>
      <c r="B32" s="69" t="s">
        <v>0</v>
      </c>
      <c r="C32" s="67"/>
      <c r="D32" s="67"/>
      <c r="E32" s="67"/>
      <c r="F32" s="67"/>
      <c r="G32" s="68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54"/>
      <c r="Z32" s="54"/>
      <c r="AA32" s="54"/>
      <c r="AB32" s="54"/>
      <c r="AC32" s="54"/>
      <c r="AD32" s="54"/>
      <c r="AE32" s="54"/>
      <c r="AF32" s="54"/>
      <c r="AG32" s="54"/>
    </row>
    <row r="33" spans="1:33" ht="21" x14ac:dyDescent="0.4">
      <c r="A33" s="54"/>
      <c r="B33" s="70"/>
      <c r="C33" s="67"/>
      <c r="D33" s="67"/>
      <c r="E33" s="67"/>
      <c r="F33" s="67"/>
      <c r="G33" s="68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54"/>
      <c r="Z33" s="54"/>
      <c r="AA33" s="54"/>
      <c r="AB33" s="54"/>
      <c r="AC33" s="54"/>
      <c r="AD33" s="54"/>
      <c r="AE33" s="54"/>
      <c r="AF33" s="54"/>
      <c r="AG33" s="54"/>
    </row>
    <row r="34" spans="1:33" ht="21" x14ac:dyDescent="0.4">
      <c r="A34" s="54"/>
      <c r="B34" s="99" t="s">
        <v>153</v>
      </c>
      <c r="C34" s="100"/>
      <c r="D34" s="100"/>
      <c r="E34" s="100"/>
      <c r="F34" s="100"/>
      <c r="G34" s="10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54"/>
      <c r="Z34" s="54"/>
      <c r="AA34" s="54"/>
      <c r="AB34" s="54"/>
      <c r="AC34" s="54"/>
      <c r="AD34" s="54"/>
      <c r="AE34" s="54"/>
      <c r="AF34" s="54"/>
      <c r="AG34" s="54"/>
    </row>
    <row r="35" spans="1:33" ht="21" x14ac:dyDescent="0.4">
      <c r="A35" s="54"/>
      <c r="B35" s="71"/>
      <c r="C35" s="56" t="str">
        <f>B28</f>
        <v>EMAIL / WHATSAPP</v>
      </c>
      <c r="D35" s="56" t="str">
        <f>B29</f>
        <v>INTERNET / REDE SOCIAL</v>
      </c>
      <c r="E35" s="56" t="str">
        <f>B30</f>
        <v>REVISTA / JORNAL</v>
      </c>
      <c r="F35" s="56" t="str">
        <f>B31</f>
        <v>RADIO</v>
      </c>
      <c r="G35" s="72" t="str">
        <f>B32</f>
        <v>TV</v>
      </c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54"/>
      <c r="Z35" s="54"/>
      <c r="AA35" s="54"/>
      <c r="AB35" s="54"/>
      <c r="AC35" s="54"/>
      <c r="AD35" s="54"/>
      <c r="AE35" s="54"/>
      <c r="AF35" s="54"/>
      <c r="AG35" s="54"/>
    </row>
    <row r="36" spans="1:33" ht="21" x14ac:dyDescent="0.4">
      <c r="A36" s="54"/>
      <c r="B36" s="73" t="s">
        <v>136</v>
      </c>
      <c r="C36" s="58" t="s">
        <v>155</v>
      </c>
      <c r="D36" s="58" t="s">
        <v>155</v>
      </c>
      <c r="E36" s="58">
        <v>100</v>
      </c>
      <c r="F36" s="58">
        <v>30</v>
      </c>
      <c r="G36" s="74">
        <v>600</v>
      </c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54"/>
      <c r="Z36" s="54"/>
      <c r="AA36" s="54"/>
      <c r="AB36" s="54"/>
      <c r="AC36" s="54"/>
      <c r="AD36" s="54"/>
      <c r="AE36" s="54"/>
      <c r="AF36" s="54"/>
      <c r="AG36" s="54"/>
    </row>
    <row r="37" spans="1:33" ht="21" x14ac:dyDescent="0.4">
      <c r="A37" s="54"/>
      <c r="B37" s="73" t="s">
        <v>146</v>
      </c>
      <c r="C37" s="105" t="s">
        <v>169</v>
      </c>
      <c r="D37" s="106"/>
      <c r="E37" s="106"/>
      <c r="F37" s="106"/>
      <c r="G37" s="107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54"/>
      <c r="Z37" s="54"/>
      <c r="AA37" s="54"/>
      <c r="AB37" s="54"/>
      <c r="AC37" s="54"/>
      <c r="AD37" s="54"/>
      <c r="AE37" s="54"/>
      <c r="AF37" s="54"/>
      <c r="AG37" s="54"/>
    </row>
    <row r="38" spans="1:33" ht="21" x14ac:dyDescent="0.4">
      <c r="A38" s="54"/>
      <c r="B38" s="70"/>
      <c r="C38" s="67"/>
      <c r="D38" s="67"/>
      <c r="E38" s="67"/>
      <c r="F38" s="67"/>
      <c r="G38" s="68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54"/>
      <c r="Z38" s="54"/>
      <c r="AA38" s="54"/>
      <c r="AB38" s="54"/>
      <c r="AC38" s="54"/>
      <c r="AD38" s="54"/>
      <c r="AE38" s="54"/>
      <c r="AF38" s="54"/>
      <c r="AG38" s="54"/>
    </row>
    <row r="39" spans="1:33" ht="21" x14ac:dyDescent="0.4">
      <c r="A39" s="54"/>
      <c r="B39" s="99" t="s">
        <v>132</v>
      </c>
      <c r="C39" s="100"/>
      <c r="D39" s="102"/>
      <c r="E39" s="75"/>
      <c r="F39" s="81" t="s">
        <v>159</v>
      </c>
      <c r="G39" s="76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54"/>
      <c r="Z39" s="54"/>
      <c r="AA39" s="54"/>
      <c r="AB39" s="54"/>
      <c r="AC39" s="54"/>
      <c r="AD39" s="54"/>
      <c r="AE39" s="54"/>
      <c r="AF39" s="54"/>
      <c r="AG39" s="54"/>
    </row>
    <row r="40" spans="1:33" ht="21" x14ac:dyDescent="0.4">
      <c r="A40" s="54"/>
      <c r="B40" s="73" t="s">
        <v>131</v>
      </c>
      <c r="C40" s="57" t="str">
        <f>B28</f>
        <v>EMAIL / WHATSAPP</v>
      </c>
      <c r="D40" s="57" t="str">
        <f>B29</f>
        <v>INTERNET / REDE SOCIAL</v>
      </c>
      <c r="E40" s="75"/>
      <c r="F40" s="82" t="str">
        <f>B28</f>
        <v>EMAIL / WHATSAPP</v>
      </c>
      <c r="G40" s="76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54"/>
      <c r="Z40" s="54"/>
      <c r="AA40" s="54"/>
      <c r="AB40" s="54"/>
      <c r="AC40" s="54"/>
      <c r="AD40" s="54"/>
      <c r="AE40" s="54"/>
      <c r="AF40" s="54"/>
      <c r="AG40" s="54"/>
    </row>
    <row r="41" spans="1:33" ht="21" x14ac:dyDescent="0.4">
      <c r="A41" s="54"/>
      <c r="B41" s="73">
        <v>1</v>
      </c>
      <c r="C41" s="59">
        <v>150</v>
      </c>
      <c r="D41" s="59">
        <v>250</v>
      </c>
      <c r="E41" s="75"/>
      <c r="F41" s="104" t="s">
        <v>160</v>
      </c>
      <c r="G41" s="84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54"/>
      <c r="Z41" s="54"/>
      <c r="AA41" s="54"/>
      <c r="AB41" s="54"/>
      <c r="AC41" s="54"/>
      <c r="AD41" s="54"/>
      <c r="AE41" s="54"/>
      <c r="AF41" s="54"/>
      <c r="AG41" s="54"/>
    </row>
    <row r="42" spans="1:33" ht="21" x14ac:dyDescent="0.4">
      <c r="A42" s="54"/>
      <c r="B42" s="73">
        <v>4</v>
      </c>
      <c r="C42" s="59">
        <v>130</v>
      </c>
      <c r="D42" s="59">
        <v>220</v>
      </c>
      <c r="E42" s="75"/>
      <c r="F42" s="104"/>
      <c r="G42" s="76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54"/>
      <c r="Z42" s="54"/>
      <c r="AA42" s="54"/>
      <c r="AB42" s="54"/>
      <c r="AC42" s="54"/>
      <c r="AD42" s="54"/>
      <c r="AE42" s="54"/>
      <c r="AF42" s="54"/>
      <c r="AG42" s="54"/>
    </row>
    <row r="43" spans="1:33" ht="21" x14ac:dyDescent="0.4">
      <c r="A43" s="54"/>
      <c r="B43" s="73">
        <v>8</v>
      </c>
      <c r="C43" s="59">
        <v>115</v>
      </c>
      <c r="D43" s="59">
        <v>180</v>
      </c>
      <c r="E43" s="75"/>
      <c r="F43" s="83" t="str">
        <f>B31</f>
        <v>RADIO</v>
      </c>
      <c r="G43" s="76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54"/>
      <c r="Z43" s="54"/>
      <c r="AA43" s="54"/>
      <c r="AB43" s="54"/>
      <c r="AC43" s="54"/>
      <c r="AD43" s="54"/>
      <c r="AE43" s="54"/>
      <c r="AF43" s="54"/>
      <c r="AG43" s="54"/>
    </row>
    <row r="44" spans="1:33" ht="21" x14ac:dyDescent="0.4">
      <c r="A44" s="54"/>
      <c r="B44" s="73" t="s">
        <v>170</v>
      </c>
      <c r="C44" s="59">
        <v>110</v>
      </c>
      <c r="D44" s="59">
        <v>175</v>
      </c>
      <c r="E44" s="75"/>
      <c r="F44" s="75"/>
      <c r="G44" s="76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54"/>
      <c r="Z44" s="54"/>
      <c r="AA44" s="54"/>
      <c r="AB44" s="54"/>
      <c r="AC44" s="54"/>
      <c r="AD44" s="54"/>
      <c r="AE44" s="54"/>
      <c r="AF44" s="54"/>
      <c r="AG44" s="54"/>
    </row>
    <row r="45" spans="1:33" x14ac:dyDescent="0.3">
      <c r="A45" s="54"/>
      <c r="B45" s="77"/>
      <c r="C45" s="75"/>
      <c r="D45" s="75"/>
      <c r="E45" s="75"/>
      <c r="F45" s="75"/>
      <c r="G45" s="76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4"/>
      <c r="Z45" s="54"/>
      <c r="AA45" s="54"/>
      <c r="AB45" s="54"/>
      <c r="AC45" s="54"/>
      <c r="AD45" s="54"/>
      <c r="AE45" s="54"/>
      <c r="AF45" s="54"/>
      <c r="AG45" s="54"/>
    </row>
    <row r="46" spans="1:33" ht="15" thickBot="1" x14ac:dyDescent="0.35">
      <c r="A46" s="54"/>
      <c r="B46" s="78"/>
      <c r="C46" s="79"/>
      <c r="D46" s="79"/>
      <c r="E46" s="79"/>
      <c r="F46" s="79"/>
      <c r="G46" s="80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4"/>
      <c r="Z46" s="54"/>
      <c r="AA46" s="54"/>
      <c r="AB46" s="54"/>
      <c r="AC46" s="54"/>
      <c r="AD46" s="54"/>
      <c r="AE46" s="54"/>
      <c r="AF46" s="54"/>
      <c r="AG46" s="54"/>
    </row>
    <row r="47" spans="1:33" x14ac:dyDescent="0.3">
      <c r="A47" s="54"/>
      <c r="B47" s="60"/>
      <c r="C47" s="60"/>
      <c r="D47" s="60"/>
      <c r="E47" s="60"/>
      <c r="F47" s="60"/>
      <c r="G47" s="60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54"/>
      <c r="Z47" s="54"/>
      <c r="AA47" s="54"/>
      <c r="AB47" s="54"/>
      <c r="AC47" s="54"/>
      <c r="AD47" s="54"/>
      <c r="AE47" s="54"/>
      <c r="AF47" s="54"/>
      <c r="AG47" s="54"/>
    </row>
    <row r="48" spans="1:33" x14ac:dyDescent="0.3">
      <c r="A48" s="54"/>
      <c r="B48" s="60"/>
      <c r="C48" s="60"/>
      <c r="D48" s="60"/>
      <c r="E48" s="60"/>
      <c r="F48" s="60"/>
      <c r="G48" s="60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54"/>
      <c r="Z48" s="54"/>
      <c r="AA48" s="54"/>
      <c r="AB48" s="54"/>
      <c r="AC48" s="54"/>
      <c r="AD48" s="54"/>
      <c r="AE48" s="54"/>
      <c r="AF48" s="54"/>
      <c r="AG48" s="54"/>
    </row>
    <row r="49" spans="1:33" ht="15" thickBot="1" x14ac:dyDescent="0.35">
      <c r="A49" s="54"/>
      <c r="B49" s="60"/>
      <c r="C49" s="60"/>
      <c r="D49" s="60"/>
      <c r="E49" s="60"/>
      <c r="F49" s="60"/>
      <c r="G49" s="60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54"/>
      <c r="Z49" s="54"/>
      <c r="AA49" s="54"/>
      <c r="AB49" s="54"/>
      <c r="AC49" s="54"/>
      <c r="AD49" s="54"/>
      <c r="AE49" s="54"/>
      <c r="AF49" s="54"/>
      <c r="AG49" s="54"/>
    </row>
    <row r="50" spans="1:33" x14ac:dyDescent="0.3">
      <c r="A50" s="54"/>
      <c r="B50" s="93" t="s">
        <v>174</v>
      </c>
      <c r="C50" s="94"/>
      <c r="D50" s="94"/>
      <c r="E50" s="94"/>
      <c r="F50" s="94"/>
      <c r="G50" s="95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54"/>
      <c r="Z50" s="54"/>
      <c r="AA50" s="54"/>
      <c r="AB50" s="54"/>
      <c r="AC50" s="54"/>
      <c r="AD50" s="54"/>
      <c r="AE50" s="54"/>
      <c r="AF50" s="54"/>
      <c r="AG50" s="54"/>
    </row>
    <row r="51" spans="1:33" x14ac:dyDescent="0.3">
      <c r="A51" s="54"/>
      <c r="B51" s="96"/>
      <c r="C51" s="97"/>
      <c r="D51" s="97"/>
      <c r="E51" s="97"/>
      <c r="F51" s="97"/>
      <c r="G51" s="98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54"/>
      <c r="Z51" s="54"/>
      <c r="AA51" s="54"/>
      <c r="AB51" s="54"/>
      <c r="AC51" s="54"/>
      <c r="AD51" s="54"/>
      <c r="AE51" s="54"/>
      <c r="AF51" s="54"/>
      <c r="AG51" s="54"/>
    </row>
    <row r="52" spans="1:33" x14ac:dyDescent="0.3">
      <c r="A52" s="54"/>
      <c r="B52" s="96"/>
      <c r="C52" s="97"/>
      <c r="D52" s="97"/>
      <c r="E52" s="97"/>
      <c r="F52" s="97"/>
      <c r="G52" s="98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54"/>
      <c r="Z52" s="54"/>
      <c r="AA52" s="54"/>
      <c r="AB52" s="54"/>
      <c r="AC52" s="54"/>
      <c r="AD52" s="54"/>
      <c r="AE52" s="54"/>
      <c r="AF52" s="54"/>
      <c r="AG52" s="54"/>
    </row>
    <row r="53" spans="1:33" x14ac:dyDescent="0.3">
      <c r="A53" s="54"/>
      <c r="B53" s="96"/>
      <c r="C53" s="97"/>
      <c r="D53" s="97"/>
      <c r="E53" s="97"/>
      <c r="F53" s="97"/>
      <c r="G53" s="98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54"/>
      <c r="Z53" s="54"/>
      <c r="AA53" s="54"/>
      <c r="AB53" s="54"/>
      <c r="AC53" s="54"/>
      <c r="AD53" s="54"/>
      <c r="AE53" s="54"/>
      <c r="AF53" s="54"/>
      <c r="AG53" s="54"/>
    </row>
    <row r="54" spans="1:33" x14ac:dyDescent="0.3">
      <c r="A54" s="54"/>
      <c r="B54" s="96"/>
      <c r="C54" s="97"/>
      <c r="D54" s="97"/>
      <c r="E54" s="97"/>
      <c r="F54" s="97"/>
      <c r="G54" s="98"/>
      <c r="H54" s="54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54"/>
      <c r="Z54" s="54"/>
      <c r="AA54" s="54"/>
      <c r="AB54" s="54"/>
      <c r="AC54" s="54"/>
      <c r="AD54" s="54"/>
      <c r="AE54" s="54"/>
      <c r="AF54" s="54"/>
      <c r="AG54" s="54"/>
    </row>
    <row r="55" spans="1:33" x14ac:dyDescent="0.3">
      <c r="A55" s="54"/>
      <c r="B55" s="96"/>
      <c r="C55" s="97"/>
      <c r="D55" s="97"/>
      <c r="E55" s="97"/>
      <c r="F55" s="97"/>
      <c r="G55" s="98"/>
      <c r="H55" s="54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54"/>
      <c r="Z55" s="54"/>
      <c r="AA55" s="54"/>
      <c r="AB55" s="54"/>
      <c r="AC55" s="54"/>
      <c r="AD55" s="54"/>
      <c r="AE55" s="54"/>
      <c r="AF55" s="54"/>
      <c r="AG55" s="54"/>
    </row>
    <row r="56" spans="1:33" x14ac:dyDescent="0.3">
      <c r="A56" s="54"/>
      <c r="B56" s="96"/>
      <c r="C56" s="97"/>
      <c r="D56" s="97"/>
      <c r="E56" s="97"/>
      <c r="F56" s="97"/>
      <c r="G56" s="98"/>
      <c r="H56" s="54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54"/>
      <c r="Z56" s="54"/>
      <c r="AA56" s="54"/>
      <c r="AB56" s="54"/>
      <c r="AC56" s="54"/>
      <c r="AD56" s="54"/>
      <c r="AE56" s="54"/>
      <c r="AF56" s="54"/>
      <c r="AG56" s="54"/>
    </row>
    <row r="57" spans="1:33" x14ac:dyDescent="0.3">
      <c r="A57" s="54"/>
      <c r="B57" s="96"/>
      <c r="C57" s="97"/>
      <c r="D57" s="97"/>
      <c r="E57" s="97"/>
      <c r="F57" s="97"/>
      <c r="G57" s="98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</row>
    <row r="58" spans="1:33" x14ac:dyDescent="0.3">
      <c r="A58" s="54"/>
      <c r="B58" s="96"/>
      <c r="C58" s="97"/>
      <c r="D58" s="97"/>
      <c r="E58" s="97"/>
      <c r="F58" s="97"/>
      <c r="G58" s="98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</row>
    <row r="59" spans="1:33" x14ac:dyDescent="0.3">
      <c r="A59" s="54"/>
      <c r="B59" s="96"/>
      <c r="C59" s="97"/>
      <c r="D59" s="97"/>
      <c r="E59" s="97"/>
      <c r="F59" s="97"/>
      <c r="G59" s="98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</row>
    <row r="60" spans="1:33" x14ac:dyDescent="0.3">
      <c r="A60" s="54"/>
      <c r="B60" s="96"/>
      <c r="C60" s="97"/>
      <c r="D60" s="97"/>
      <c r="E60" s="97"/>
      <c r="F60" s="97"/>
      <c r="G60" s="98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</row>
    <row r="61" spans="1:33" x14ac:dyDescent="0.3">
      <c r="A61" s="54"/>
      <c r="B61" s="96"/>
      <c r="C61" s="97"/>
      <c r="D61" s="97"/>
      <c r="E61" s="97"/>
      <c r="F61" s="97"/>
      <c r="G61" s="98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</row>
    <row r="62" spans="1:33" x14ac:dyDescent="0.3">
      <c r="A62" s="54"/>
      <c r="B62" s="96"/>
      <c r="C62" s="97"/>
      <c r="D62" s="97"/>
      <c r="E62" s="97"/>
      <c r="F62" s="97"/>
      <c r="G62" s="98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</row>
    <row r="63" spans="1:33" x14ac:dyDescent="0.3">
      <c r="A63" s="54"/>
      <c r="B63" s="96"/>
      <c r="C63" s="97"/>
      <c r="D63" s="97"/>
      <c r="E63" s="97"/>
      <c r="F63" s="97"/>
      <c r="G63" s="98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</row>
    <row r="64" spans="1:33" x14ac:dyDescent="0.3">
      <c r="A64" s="54"/>
      <c r="B64" s="96"/>
      <c r="C64" s="97"/>
      <c r="D64" s="97"/>
      <c r="E64" s="97"/>
      <c r="F64" s="97"/>
      <c r="G64" s="98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</row>
    <row r="65" spans="1:33" x14ac:dyDescent="0.3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</row>
    <row r="66" spans="1:33" x14ac:dyDescent="0.3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</row>
    <row r="67" spans="1:33" x14ac:dyDescent="0.3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</row>
    <row r="68" spans="1:33" x14ac:dyDescent="0.3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</row>
    <row r="69" spans="1:33" x14ac:dyDescent="0.3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</row>
    <row r="70" spans="1:33" x14ac:dyDescent="0.3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</row>
    <row r="71" spans="1:33" x14ac:dyDescent="0.3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</row>
    <row r="72" spans="1:33" x14ac:dyDescent="0.3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</row>
    <row r="73" spans="1:33" x14ac:dyDescent="0.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</row>
    <row r="74" spans="1:33" x14ac:dyDescent="0.3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</row>
    <row r="75" spans="1:33" x14ac:dyDescent="0.3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</row>
    <row r="76" spans="1:33" x14ac:dyDescent="0.3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</row>
    <row r="77" spans="1:33" x14ac:dyDescent="0.3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</row>
    <row r="78" spans="1:33" x14ac:dyDescent="0.3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</row>
    <row r="79" spans="1:33" x14ac:dyDescent="0.3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</row>
    <row r="80" spans="1:33" x14ac:dyDescent="0.3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</row>
    <row r="81" spans="1:33" x14ac:dyDescent="0.3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</row>
    <row r="82" spans="1:33" x14ac:dyDescent="0.3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</row>
    <row r="83" spans="1:33" x14ac:dyDescent="0.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</row>
    <row r="84" spans="1:33" x14ac:dyDescent="0.3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</row>
    <row r="85" spans="1:33" x14ac:dyDescent="0.3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</row>
    <row r="86" spans="1:33" x14ac:dyDescent="0.3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</row>
    <row r="87" spans="1:33" x14ac:dyDescent="0.3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</row>
    <row r="88" spans="1:33" x14ac:dyDescent="0.3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</row>
    <row r="89" spans="1:33" x14ac:dyDescent="0.3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</row>
    <row r="90" spans="1:33" x14ac:dyDescent="0.3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</row>
    <row r="91" spans="1:33" x14ac:dyDescent="0.3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</row>
    <row r="92" spans="1:33" x14ac:dyDescent="0.3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</row>
    <row r="93" spans="1:33" x14ac:dyDescent="0.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</row>
    <row r="94" spans="1:33" x14ac:dyDescent="0.3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</row>
    <row r="95" spans="1:33" x14ac:dyDescent="0.3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</row>
    <row r="96" spans="1:33" x14ac:dyDescent="0.3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</row>
    <row r="97" spans="1:33" x14ac:dyDescent="0.3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</row>
    <row r="98" spans="1:33" x14ac:dyDescent="0.3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</row>
    <row r="99" spans="1:33" x14ac:dyDescent="0.3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</row>
    <row r="100" spans="1:33" x14ac:dyDescent="0.3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</row>
    <row r="101" spans="1:33" x14ac:dyDescent="0.3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</row>
    <row r="102" spans="1:33" x14ac:dyDescent="0.3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</row>
    <row r="103" spans="1:33" x14ac:dyDescent="0.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</row>
    <row r="104" spans="1:33" x14ac:dyDescent="0.3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</row>
    <row r="105" spans="1:33" x14ac:dyDescent="0.3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</row>
    <row r="106" spans="1:33" x14ac:dyDescent="0.3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</row>
    <row r="107" spans="1:33" x14ac:dyDescent="0.3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</row>
    <row r="108" spans="1:33" x14ac:dyDescent="0.3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</row>
    <row r="109" spans="1:33" x14ac:dyDescent="0.3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</row>
    <row r="110" spans="1:33" x14ac:dyDescent="0.3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</row>
    <row r="111" spans="1:33" x14ac:dyDescent="0.3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</row>
    <row r="112" spans="1:33" x14ac:dyDescent="0.3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</row>
    <row r="113" spans="1:33" x14ac:dyDescent="0.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</row>
    <row r="114" spans="1:33" x14ac:dyDescent="0.3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</row>
    <row r="115" spans="1:33" x14ac:dyDescent="0.3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</row>
    <row r="116" spans="1:33" x14ac:dyDescent="0.3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</row>
    <row r="117" spans="1:33" x14ac:dyDescent="0.3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</row>
    <row r="118" spans="1:33" x14ac:dyDescent="0.3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</row>
    <row r="119" spans="1:33" x14ac:dyDescent="0.3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</row>
    <row r="120" spans="1:33" x14ac:dyDescent="0.3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</row>
    <row r="121" spans="1:33" x14ac:dyDescent="0.3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</row>
    <row r="122" spans="1:33" x14ac:dyDescent="0.3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</row>
    <row r="123" spans="1:33" x14ac:dyDescent="0.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</row>
    <row r="124" spans="1:33" x14ac:dyDescent="0.3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</row>
    <row r="125" spans="1:33" x14ac:dyDescent="0.3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</row>
    <row r="126" spans="1:33" x14ac:dyDescent="0.3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</row>
    <row r="127" spans="1:33" x14ac:dyDescent="0.3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</row>
    <row r="128" spans="1:33" x14ac:dyDescent="0.3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</row>
    <row r="129" spans="1:33" x14ac:dyDescent="0.3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</row>
    <row r="130" spans="1:33" x14ac:dyDescent="0.3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</row>
    <row r="131" spans="1:33" x14ac:dyDescent="0.3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</row>
    <row r="132" spans="1:33" x14ac:dyDescent="0.3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</row>
  </sheetData>
  <mergeCells count="6">
    <mergeCell ref="B50:G64"/>
    <mergeCell ref="B34:G34"/>
    <mergeCell ref="B39:D39"/>
    <mergeCell ref="B11:G25"/>
    <mergeCell ref="F41:F42"/>
    <mergeCell ref="C37:G37"/>
  </mergeCells>
  <pageMargins left="0.7" right="0.7" top="0.75" bottom="0.75" header="0.3" footer="0.3"/>
  <pageSetup paperSize="9" scale="22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73"/>
  <sheetViews>
    <sheetView tabSelected="1" topLeftCell="A16" zoomScale="120" zoomScaleNormal="120" workbookViewId="0">
      <selection activeCell="E49" sqref="E49"/>
    </sheetView>
  </sheetViews>
  <sheetFormatPr defaultRowHeight="14.4" x14ac:dyDescent="0.3"/>
  <cols>
    <col min="1" max="1" width="1.6640625" customWidth="1"/>
    <col min="2" max="2" width="45.88671875" bestFit="1" customWidth="1"/>
    <col min="3" max="3" width="9.44140625" bestFit="1" customWidth="1"/>
    <col min="4" max="4" width="10" bestFit="1" customWidth="1"/>
    <col min="5" max="5" width="8.44140625" bestFit="1" customWidth="1"/>
    <col min="6" max="6" width="6.88671875" bestFit="1" customWidth="1"/>
    <col min="7" max="7" width="8.109375" bestFit="1" customWidth="1"/>
    <col min="9" max="9" width="17.44140625" customWidth="1"/>
  </cols>
  <sheetData>
    <row r="1" spans="2:11" ht="5.0999999999999996" customHeight="1" x14ac:dyDescent="0.3"/>
    <row r="2" spans="2:11" ht="15" thickBot="1" x14ac:dyDescent="0.35"/>
    <row r="3" spans="2:11" ht="24" thickBot="1" x14ac:dyDescent="0.5">
      <c r="B3" s="114" t="s">
        <v>150</v>
      </c>
      <c r="C3" s="115"/>
      <c r="D3" s="115"/>
      <c r="E3" s="115"/>
      <c r="F3" s="115"/>
      <c r="G3" s="116"/>
      <c r="H3" s="12"/>
      <c r="I3" s="12"/>
      <c r="J3" s="12"/>
      <c r="K3" s="12"/>
    </row>
    <row r="4" spans="2:11" ht="45" customHeight="1" thickBot="1" x14ac:dyDescent="0.45">
      <c r="B4" s="111" t="s">
        <v>151</v>
      </c>
      <c r="C4" s="112"/>
      <c r="D4" s="112"/>
      <c r="E4" s="112"/>
      <c r="F4" s="112"/>
      <c r="G4" s="113"/>
      <c r="H4" s="12"/>
      <c r="I4" s="12"/>
      <c r="J4" s="12"/>
      <c r="K4" s="12"/>
    </row>
    <row r="5" spans="2:11" x14ac:dyDescent="0.3">
      <c r="H5" s="12"/>
      <c r="I5" s="12"/>
      <c r="J5" s="12"/>
      <c r="K5" s="12"/>
    </row>
    <row r="6" spans="2:11" x14ac:dyDescent="0.3">
      <c r="B6" s="117" t="s">
        <v>133</v>
      </c>
      <c r="C6" s="118"/>
      <c r="D6" s="118"/>
      <c r="E6" s="118"/>
      <c r="F6" s="118"/>
      <c r="G6" s="118"/>
      <c r="H6" s="13"/>
      <c r="I6" s="12"/>
      <c r="J6" s="12"/>
      <c r="K6" s="12"/>
    </row>
    <row r="7" spans="2:11" x14ac:dyDescent="0.3">
      <c r="B7" s="55"/>
      <c r="C7" s="119">
        <v>43770</v>
      </c>
      <c r="D7" s="120"/>
      <c r="E7" s="120"/>
      <c r="F7" s="120"/>
      <c r="G7" s="120"/>
      <c r="H7" s="13"/>
      <c r="I7" s="12"/>
      <c r="J7" s="12"/>
      <c r="K7" s="12"/>
    </row>
    <row r="8" spans="2:11" x14ac:dyDescent="0.3">
      <c r="B8" s="27" t="s">
        <v>134</v>
      </c>
      <c r="C8" s="52" t="s">
        <v>142</v>
      </c>
      <c r="D8" s="52" t="s">
        <v>152</v>
      </c>
      <c r="E8" s="52" t="s">
        <v>140</v>
      </c>
      <c r="F8" s="52" t="s">
        <v>141</v>
      </c>
      <c r="G8" s="53" t="s">
        <v>0</v>
      </c>
      <c r="H8" s="12"/>
      <c r="I8" s="12"/>
      <c r="J8" s="12"/>
      <c r="K8" s="12"/>
    </row>
    <row r="9" spans="2:11" x14ac:dyDescent="0.3">
      <c r="B9" s="27" t="s">
        <v>147</v>
      </c>
      <c r="C9" s="14">
        <v>2</v>
      </c>
      <c r="D9" s="14">
        <v>2</v>
      </c>
      <c r="E9" s="14">
        <v>2</v>
      </c>
      <c r="F9" s="14">
        <v>2</v>
      </c>
      <c r="G9" s="18">
        <v>2</v>
      </c>
      <c r="H9" s="12"/>
      <c r="I9" s="12"/>
      <c r="J9" s="12"/>
      <c r="K9" s="12"/>
    </row>
    <row r="10" spans="2:11" x14ac:dyDescent="0.3">
      <c r="B10" s="27"/>
      <c r="C10" s="28" t="s">
        <v>1</v>
      </c>
      <c r="D10" s="28" t="s">
        <v>1</v>
      </c>
      <c r="E10" s="28" t="s">
        <v>1</v>
      </c>
      <c r="F10" s="28" t="s">
        <v>1</v>
      </c>
      <c r="G10" s="29" t="s">
        <v>1</v>
      </c>
      <c r="H10" s="12"/>
      <c r="I10" s="12"/>
      <c r="J10" s="12"/>
      <c r="K10" s="12"/>
    </row>
    <row r="11" spans="2:11" x14ac:dyDescent="0.3">
      <c r="B11" s="16" t="s">
        <v>135</v>
      </c>
      <c r="C11" s="86">
        <v>20</v>
      </c>
      <c r="D11" s="86">
        <v>20</v>
      </c>
      <c r="E11" s="86">
        <v>2</v>
      </c>
      <c r="F11" s="86">
        <v>3</v>
      </c>
      <c r="G11" s="86">
        <v>3</v>
      </c>
      <c r="H11" s="12"/>
      <c r="I11" s="12"/>
      <c r="J11" s="12"/>
      <c r="K11" s="12"/>
    </row>
    <row r="12" spans="2:11" x14ac:dyDescent="0.3">
      <c r="B12" s="16"/>
      <c r="C12" s="28" t="s">
        <v>1</v>
      </c>
      <c r="D12" s="28" t="s">
        <v>1</v>
      </c>
      <c r="E12" s="28" t="s">
        <v>1</v>
      </c>
      <c r="F12" s="28" t="s">
        <v>1</v>
      </c>
      <c r="G12" s="29" t="s">
        <v>1</v>
      </c>
      <c r="H12" s="12"/>
      <c r="I12" s="12"/>
      <c r="J12" s="12"/>
      <c r="K12" s="12"/>
    </row>
    <row r="13" spans="2:11" ht="15" thickBot="1" x14ac:dyDescent="0.35">
      <c r="B13" s="30" t="s">
        <v>148</v>
      </c>
      <c r="C13" s="31">
        <v>20</v>
      </c>
      <c r="D13" s="31">
        <v>20</v>
      </c>
      <c r="E13" s="31">
        <v>20</v>
      </c>
      <c r="F13" s="31">
        <v>20</v>
      </c>
      <c r="G13" s="32">
        <v>20</v>
      </c>
      <c r="H13" s="12"/>
      <c r="I13" s="12"/>
      <c r="J13" s="12"/>
      <c r="K13" s="12"/>
    </row>
    <row r="14" spans="2:11" ht="15" thickBot="1" x14ac:dyDescent="0.35">
      <c r="H14" s="12"/>
      <c r="I14" s="12"/>
      <c r="J14" s="12"/>
      <c r="K14" s="12"/>
    </row>
    <row r="15" spans="2:11" ht="15" thickBot="1" x14ac:dyDescent="0.35">
      <c r="B15" s="108" t="s">
        <v>132</v>
      </c>
      <c r="C15" s="109"/>
      <c r="D15" s="109"/>
      <c r="E15" s="109"/>
      <c r="F15" s="109"/>
      <c r="G15" s="110"/>
      <c r="H15" s="12"/>
      <c r="I15" s="12"/>
      <c r="J15" s="12"/>
      <c r="K15" s="12"/>
    </row>
    <row r="16" spans="2:11" x14ac:dyDescent="0.3">
      <c r="B16" s="16" t="s">
        <v>131</v>
      </c>
      <c r="C16" s="14" t="s">
        <v>142</v>
      </c>
      <c r="D16" s="14" t="s">
        <v>152</v>
      </c>
      <c r="E16" s="17"/>
      <c r="F16" s="14"/>
      <c r="G16" s="18"/>
      <c r="H16" s="12"/>
      <c r="I16" s="12"/>
      <c r="J16" s="12"/>
      <c r="K16" s="12"/>
    </row>
    <row r="17" spans="2:11" x14ac:dyDescent="0.3">
      <c r="B17" s="16">
        <v>0</v>
      </c>
      <c r="C17" s="19">
        <v>150</v>
      </c>
      <c r="D17" s="19">
        <v>250</v>
      </c>
      <c r="E17" s="17"/>
      <c r="F17" s="14"/>
      <c r="G17" s="20"/>
      <c r="H17" s="12"/>
      <c r="I17" s="12"/>
      <c r="J17" s="12"/>
      <c r="K17" s="12"/>
    </row>
    <row r="18" spans="2:11" x14ac:dyDescent="0.3">
      <c r="B18" s="16">
        <v>4</v>
      </c>
      <c r="C18" s="19">
        <v>130</v>
      </c>
      <c r="D18" s="19">
        <v>220</v>
      </c>
      <c r="E18" s="17"/>
      <c r="F18" s="14"/>
      <c r="G18" s="20"/>
      <c r="H18" s="12"/>
      <c r="I18" s="12"/>
      <c r="J18" s="12"/>
      <c r="K18" s="12"/>
    </row>
    <row r="19" spans="2:11" x14ac:dyDescent="0.3">
      <c r="B19" s="16">
        <v>8</v>
      </c>
      <c r="C19" s="19">
        <v>115</v>
      </c>
      <c r="D19" s="19">
        <v>180</v>
      </c>
      <c r="E19" s="17"/>
      <c r="F19" s="17"/>
      <c r="G19" s="21"/>
      <c r="H19" s="12"/>
      <c r="I19" s="12"/>
      <c r="J19" s="12"/>
      <c r="K19" s="12"/>
    </row>
    <row r="20" spans="2:11" ht="15" thickBot="1" x14ac:dyDescent="0.35">
      <c r="B20" s="22">
        <v>12</v>
      </c>
      <c r="C20" s="23">
        <v>110</v>
      </c>
      <c r="D20" s="23">
        <v>175</v>
      </c>
      <c r="E20" s="24"/>
      <c r="F20" s="24"/>
      <c r="G20" s="25"/>
      <c r="H20" s="12"/>
      <c r="I20" s="12"/>
      <c r="J20" s="12"/>
      <c r="K20" s="12"/>
    </row>
    <row r="21" spans="2:11" ht="15" thickBot="1" x14ac:dyDescent="0.35">
      <c r="B21" s="26"/>
      <c r="C21" s="26"/>
      <c r="D21" s="26"/>
      <c r="E21" s="26"/>
      <c r="F21" s="26"/>
      <c r="G21" s="26"/>
      <c r="H21" s="12"/>
      <c r="I21" s="12"/>
      <c r="J21" s="12"/>
      <c r="K21" s="12"/>
    </row>
    <row r="22" spans="2:11" ht="15" thickBot="1" x14ac:dyDescent="0.35">
      <c r="B22" s="108" t="s">
        <v>143</v>
      </c>
      <c r="C22" s="109"/>
      <c r="D22" s="109"/>
      <c r="E22" s="109"/>
      <c r="F22" s="109"/>
      <c r="G22" s="110"/>
      <c r="H22" s="12"/>
      <c r="I22" s="12"/>
      <c r="J22" s="12"/>
      <c r="K22" s="12"/>
    </row>
    <row r="23" spans="2:11" x14ac:dyDescent="0.3">
      <c r="B23" s="33" t="s">
        <v>136</v>
      </c>
      <c r="C23" s="34">
        <f>VLOOKUP(C11,$B$17:$D$20,2)</f>
        <v>110</v>
      </c>
      <c r="D23" s="34">
        <f>VLOOKUP(D11,$B$17:$D$20,3)</f>
        <v>175</v>
      </c>
      <c r="E23" s="34">
        <v>100</v>
      </c>
      <c r="F23" s="34">
        <v>30</v>
      </c>
      <c r="G23" s="35">
        <v>600</v>
      </c>
      <c r="H23" s="12"/>
      <c r="I23" s="81"/>
      <c r="J23" s="12"/>
      <c r="K23" s="12"/>
    </row>
    <row r="24" spans="2:11" ht="15" thickBot="1" x14ac:dyDescent="0.35">
      <c r="B24" s="22" t="s">
        <v>137</v>
      </c>
      <c r="C24" s="23">
        <f t="shared" ref="C24:G24" si="0">C11*C23</f>
        <v>2200</v>
      </c>
      <c r="D24" s="23">
        <f t="shared" si="0"/>
        <v>3500</v>
      </c>
      <c r="E24" s="23">
        <f t="shared" si="0"/>
        <v>200</v>
      </c>
      <c r="F24" s="23">
        <f t="shared" si="0"/>
        <v>90</v>
      </c>
      <c r="G24" s="36">
        <f t="shared" si="0"/>
        <v>1800</v>
      </c>
      <c r="H24" s="12"/>
      <c r="I24" s="82"/>
      <c r="J24" s="12"/>
      <c r="K24" s="12"/>
    </row>
    <row r="25" spans="2:11" ht="15" thickBot="1" x14ac:dyDescent="0.35">
      <c r="B25" s="26"/>
      <c r="C25" s="26"/>
      <c r="D25" s="26"/>
      <c r="E25" s="26"/>
      <c r="F25" s="26"/>
      <c r="G25" s="26"/>
      <c r="H25" s="12"/>
      <c r="I25" s="104"/>
      <c r="J25" s="12"/>
      <c r="K25" s="12"/>
    </row>
    <row r="26" spans="2:11" ht="15" thickBot="1" x14ac:dyDescent="0.35">
      <c r="B26" s="108" t="s">
        <v>145</v>
      </c>
      <c r="C26" s="109"/>
      <c r="D26" s="109"/>
      <c r="E26" s="109"/>
      <c r="F26" s="109"/>
      <c r="G26" s="110"/>
      <c r="H26" s="12"/>
      <c r="I26" s="104"/>
      <c r="J26" s="12"/>
      <c r="K26" s="12"/>
    </row>
    <row r="27" spans="2:11" x14ac:dyDescent="0.3">
      <c r="B27" s="16" t="s">
        <v>177</v>
      </c>
      <c r="C27" s="37">
        <v>26837.5</v>
      </c>
      <c r="D27" s="37">
        <v>4987.1705998047419</v>
      </c>
      <c r="E27" s="37">
        <v>836.47799706760213</v>
      </c>
      <c r="F27" s="37">
        <v>423.25</v>
      </c>
      <c r="G27" s="38">
        <v>7990.659933528219</v>
      </c>
      <c r="H27" s="12"/>
      <c r="I27" s="83"/>
      <c r="J27" s="12"/>
      <c r="K27" s="12"/>
    </row>
    <row r="28" spans="2:11" x14ac:dyDescent="0.3">
      <c r="B28" s="16" t="s">
        <v>178</v>
      </c>
      <c r="C28" s="37">
        <v>28920</v>
      </c>
      <c r="D28" s="37">
        <v>5230.9114444123661</v>
      </c>
      <c r="E28" s="37">
        <v>936.27133503553523</v>
      </c>
      <c r="F28" s="37">
        <v>484.5</v>
      </c>
      <c r="G28" s="38">
        <v>9810.2225867902216</v>
      </c>
      <c r="H28" s="12"/>
      <c r="I28" s="12"/>
      <c r="J28" s="12"/>
      <c r="K28" s="12"/>
    </row>
    <row r="29" spans="2:11" x14ac:dyDescent="0.3">
      <c r="B29" s="16" t="s">
        <v>179</v>
      </c>
      <c r="C29" s="37">
        <v>30392.5</v>
      </c>
      <c r="D29" s="37">
        <v>5476.1367283058826</v>
      </c>
      <c r="E29" s="37">
        <v>1423.9053808132098</v>
      </c>
      <c r="F29" s="37">
        <v>537.25</v>
      </c>
      <c r="G29" s="38">
        <v>11537.090752958409</v>
      </c>
      <c r="H29" s="12"/>
      <c r="I29" s="12"/>
      <c r="J29" s="12"/>
      <c r="K29" s="12"/>
    </row>
    <row r="30" spans="2:11" x14ac:dyDescent="0.3">
      <c r="B30" s="16" t="s">
        <v>166</v>
      </c>
      <c r="C30" s="37">
        <f>C27*C$11</f>
        <v>536750</v>
      </c>
      <c r="D30" s="37">
        <f t="shared" ref="D30:G30" si="1">D27*D$11</f>
        <v>99743.41199609483</v>
      </c>
      <c r="E30" s="37">
        <f t="shared" si="1"/>
        <v>1672.9559941352043</v>
      </c>
      <c r="F30" s="37">
        <f t="shared" si="1"/>
        <v>1269.75</v>
      </c>
      <c r="G30" s="38">
        <f t="shared" si="1"/>
        <v>23971.979800584657</v>
      </c>
      <c r="H30" s="12"/>
      <c r="I30" s="12"/>
      <c r="J30" s="12"/>
      <c r="K30" s="12"/>
    </row>
    <row r="31" spans="2:11" x14ac:dyDescent="0.3">
      <c r="B31" s="16" t="s">
        <v>165</v>
      </c>
      <c r="C31" s="37">
        <f t="shared" ref="C31:G31" si="2">C28*C$11</f>
        <v>578400</v>
      </c>
      <c r="D31" s="37">
        <f>D28*D$11</f>
        <v>104618.22888824732</v>
      </c>
      <c r="E31" s="37">
        <f t="shared" si="2"/>
        <v>1872.5426700710705</v>
      </c>
      <c r="F31" s="37">
        <f t="shared" si="2"/>
        <v>1453.5</v>
      </c>
      <c r="G31" s="38">
        <f t="shared" si="2"/>
        <v>29430.667760370663</v>
      </c>
      <c r="H31" s="12"/>
      <c r="I31" s="12"/>
      <c r="J31" s="12"/>
      <c r="K31" s="12"/>
    </row>
    <row r="32" spans="2:11" ht="15" thickBot="1" x14ac:dyDescent="0.35">
      <c r="B32" s="22" t="s">
        <v>164</v>
      </c>
      <c r="C32" s="39">
        <f t="shared" ref="C32:G32" si="3">C29*C$11</f>
        <v>607850</v>
      </c>
      <c r="D32" s="39">
        <f t="shared" si="3"/>
        <v>109522.73456611765</v>
      </c>
      <c r="E32" s="39">
        <f t="shared" si="3"/>
        <v>2847.8107616264197</v>
      </c>
      <c r="F32" s="39">
        <f t="shared" si="3"/>
        <v>1611.75</v>
      </c>
      <c r="G32" s="40">
        <f t="shared" si="3"/>
        <v>34611.272258875229</v>
      </c>
      <c r="H32" s="12"/>
      <c r="I32" s="12"/>
      <c r="J32" s="12"/>
      <c r="K32" s="12"/>
    </row>
    <row r="33" spans="2:11" ht="15" thickBot="1" x14ac:dyDescent="0.35">
      <c r="B33" s="26"/>
      <c r="C33" s="26"/>
      <c r="D33" s="26"/>
      <c r="E33" s="41"/>
      <c r="F33" s="41"/>
      <c r="G33" s="41"/>
      <c r="H33" s="12"/>
      <c r="I33" s="12"/>
      <c r="J33" s="12"/>
      <c r="K33" s="12"/>
    </row>
    <row r="34" spans="2:11" ht="15" thickBot="1" x14ac:dyDescent="0.35">
      <c r="B34" s="108" t="s">
        <v>144</v>
      </c>
      <c r="C34" s="109"/>
      <c r="D34" s="109"/>
      <c r="E34" s="109"/>
      <c r="F34" s="109"/>
      <c r="G34" s="110"/>
      <c r="H34" s="12"/>
      <c r="I34" s="12"/>
      <c r="J34" s="12"/>
      <c r="K34" s="12"/>
    </row>
    <row r="35" spans="2:11" x14ac:dyDescent="0.3">
      <c r="B35" s="42" t="s">
        <v>175</v>
      </c>
      <c r="C35" s="43"/>
      <c r="D35" s="43"/>
      <c r="E35" s="44"/>
      <c r="F35" s="44"/>
      <c r="G35" s="45"/>
      <c r="H35" s="12"/>
      <c r="I35" s="12"/>
      <c r="J35" s="12"/>
      <c r="K35" s="12"/>
    </row>
    <row r="36" spans="2:11" x14ac:dyDescent="0.3">
      <c r="B36" s="27" t="s">
        <v>176</v>
      </c>
      <c r="C36" s="46">
        <f>C24</f>
        <v>2200</v>
      </c>
      <c r="D36" s="14" t="s">
        <v>193</v>
      </c>
      <c r="E36" s="19">
        <f>F24</f>
        <v>90</v>
      </c>
      <c r="F36" s="14"/>
      <c r="G36" s="18"/>
      <c r="H36" s="12"/>
      <c r="I36" s="12"/>
      <c r="J36" s="12"/>
      <c r="K36" s="12"/>
    </row>
    <row r="37" spans="2:11" x14ac:dyDescent="0.3">
      <c r="B37" s="27"/>
      <c r="C37" s="17"/>
      <c r="D37" s="17"/>
      <c r="E37" s="17"/>
      <c r="F37" s="14"/>
      <c r="G37" s="18"/>
      <c r="H37" s="12"/>
      <c r="I37" s="12"/>
      <c r="J37" s="12"/>
      <c r="K37" s="12"/>
    </row>
    <row r="38" spans="2:11" x14ac:dyDescent="0.3">
      <c r="B38" s="47" t="s">
        <v>138</v>
      </c>
      <c r="C38" s="17"/>
      <c r="D38" s="17"/>
      <c r="E38" s="14"/>
      <c r="F38" s="14"/>
      <c r="G38" s="18"/>
      <c r="H38" s="12"/>
      <c r="I38" s="12"/>
      <c r="J38" s="12"/>
      <c r="K38" s="12"/>
    </row>
    <row r="39" spans="2:11" ht="15" thickBot="1" x14ac:dyDescent="0.35">
      <c r="B39" s="22" t="s">
        <v>137</v>
      </c>
      <c r="C39" s="23">
        <f>SUM(C24:G24)</f>
        <v>7790</v>
      </c>
      <c r="D39" s="15" t="s">
        <v>1</v>
      </c>
      <c r="E39" s="23">
        <v>7800</v>
      </c>
      <c r="F39" s="15"/>
      <c r="G39" s="48"/>
      <c r="H39" s="12"/>
      <c r="I39" s="12"/>
      <c r="J39" s="12"/>
      <c r="K39" s="12"/>
    </row>
    <row r="40" spans="2:11" ht="15" thickBot="1" x14ac:dyDescent="0.35">
      <c r="B40" s="26"/>
      <c r="C40" s="26"/>
      <c r="D40" s="41"/>
      <c r="E40" s="41"/>
      <c r="F40" s="41"/>
      <c r="G40" s="49"/>
      <c r="H40" s="12"/>
      <c r="I40" s="12"/>
      <c r="J40" s="12"/>
      <c r="K40" s="12"/>
    </row>
    <row r="41" spans="2:11" ht="15" thickBot="1" x14ac:dyDescent="0.35">
      <c r="B41" s="108" t="s">
        <v>149</v>
      </c>
      <c r="C41" s="109"/>
      <c r="D41" s="12"/>
      <c r="E41" s="12"/>
      <c r="F41" s="12"/>
      <c r="G41" s="12"/>
    </row>
    <row r="42" spans="2:11" x14ac:dyDescent="0.3">
      <c r="B42" s="51" t="s">
        <v>139</v>
      </c>
      <c r="C42" s="50"/>
      <c r="D42" s="12"/>
      <c r="E42" s="52" t="s">
        <v>142</v>
      </c>
      <c r="F42" s="52" t="s">
        <v>152</v>
      </c>
      <c r="G42" s="52" t="s">
        <v>140</v>
      </c>
      <c r="H42" s="52" t="s">
        <v>141</v>
      </c>
      <c r="I42" s="53" t="s">
        <v>0</v>
      </c>
    </row>
    <row r="43" spans="2:11" x14ac:dyDescent="0.3">
      <c r="B43" s="16" t="s">
        <v>171</v>
      </c>
      <c r="C43" s="126">
        <f>SUM(C30:G30)</f>
        <v>663408.0977908147</v>
      </c>
      <c r="D43" s="12"/>
      <c r="E43" s="86">
        <v>20</v>
      </c>
      <c r="F43" s="86">
        <v>20</v>
      </c>
      <c r="G43" s="86">
        <v>3</v>
      </c>
      <c r="H43" s="86">
        <v>20</v>
      </c>
      <c r="I43" s="86">
        <v>2</v>
      </c>
    </row>
    <row r="44" spans="2:11" x14ac:dyDescent="0.3">
      <c r="B44" s="16" t="s">
        <v>173</v>
      </c>
      <c r="C44" s="126">
        <f t="shared" ref="C44:C45" si="4">SUM(C31:G31)</f>
        <v>715774.93931868905</v>
      </c>
      <c r="D44" s="12"/>
      <c r="E44" s="86">
        <v>20</v>
      </c>
      <c r="F44" s="86">
        <v>20</v>
      </c>
      <c r="G44" s="86">
        <v>2</v>
      </c>
      <c r="H44" s="86">
        <v>3</v>
      </c>
      <c r="I44" s="86">
        <v>3</v>
      </c>
    </row>
    <row r="45" spans="2:11" ht="15" thickBot="1" x14ac:dyDescent="0.35">
      <c r="B45" s="22" t="s">
        <v>172</v>
      </c>
      <c r="C45" s="90">
        <f t="shared" si="4"/>
        <v>756443.56758661929</v>
      </c>
      <c r="D45" s="12"/>
      <c r="E45" s="86">
        <v>20</v>
      </c>
      <c r="F45" s="86">
        <v>20</v>
      </c>
      <c r="G45" s="86">
        <v>2</v>
      </c>
      <c r="H45" s="86">
        <v>3</v>
      </c>
      <c r="I45" s="86">
        <v>3</v>
      </c>
    </row>
    <row r="46" spans="2:11" x14ac:dyDescent="0.3">
      <c r="B46" s="1"/>
      <c r="C46" s="1"/>
    </row>
    <row r="47" spans="2:11" ht="15" thickBot="1" x14ac:dyDescent="0.35">
      <c r="B47" s="41" t="s">
        <v>194</v>
      </c>
      <c r="C47" s="90">
        <f>AVERAGE(C43:C45)</f>
        <v>711875.53489870764</v>
      </c>
      <c r="D47" s="1"/>
      <c r="E47" s="86">
        <v>20</v>
      </c>
      <c r="F47" s="86">
        <v>20</v>
      </c>
      <c r="G47" s="86">
        <v>2</v>
      </c>
      <c r="H47" s="86">
        <v>3</v>
      </c>
      <c r="I47" s="86">
        <v>3</v>
      </c>
    </row>
    <row r="48" spans="2:11" x14ac:dyDescent="0.3">
      <c r="B48" s="1"/>
      <c r="C48" s="1"/>
      <c r="D48" s="1"/>
      <c r="E48" s="1"/>
      <c r="F48" s="1"/>
      <c r="G48" s="2"/>
    </row>
    <row r="49" spans="2:7" x14ac:dyDescent="0.3">
      <c r="B49" s="1"/>
      <c r="C49" s="1"/>
      <c r="D49" s="1"/>
      <c r="E49" s="1"/>
      <c r="F49" s="1"/>
      <c r="G49" s="2"/>
    </row>
    <row r="50" spans="2:7" x14ac:dyDescent="0.3">
      <c r="B50" s="1"/>
      <c r="C50" s="1"/>
      <c r="D50" s="1"/>
      <c r="E50" s="1"/>
      <c r="F50" s="1"/>
      <c r="G50" s="2"/>
    </row>
    <row r="51" spans="2:7" x14ac:dyDescent="0.3">
      <c r="B51" s="1"/>
      <c r="C51" s="1"/>
      <c r="D51" s="1"/>
      <c r="E51" s="1"/>
      <c r="F51" s="1"/>
      <c r="G51" s="2"/>
    </row>
    <row r="52" spans="2:7" x14ac:dyDescent="0.3">
      <c r="B52" s="1"/>
      <c r="C52" s="1"/>
      <c r="D52" s="1"/>
      <c r="E52" s="1"/>
      <c r="F52" s="1"/>
      <c r="G52" s="2"/>
    </row>
    <row r="53" spans="2:7" x14ac:dyDescent="0.3">
      <c r="B53" s="1"/>
      <c r="C53" s="1"/>
      <c r="D53" s="1"/>
      <c r="E53" s="1"/>
      <c r="F53" s="1"/>
      <c r="G53" s="2"/>
    </row>
    <row r="54" spans="2:7" x14ac:dyDescent="0.3">
      <c r="B54" s="1"/>
      <c r="C54" s="1"/>
      <c r="D54" s="1"/>
      <c r="E54" s="1"/>
      <c r="F54" s="1"/>
      <c r="G54" s="2"/>
    </row>
    <row r="55" spans="2:7" x14ac:dyDescent="0.3">
      <c r="B55" s="1"/>
      <c r="C55" s="1"/>
      <c r="D55" s="1"/>
      <c r="E55" s="1"/>
      <c r="F55" s="1"/>
      <c r="G55" s="2"/>
    </row>
    <row r="56" spans="2:7" x14ac:dyDescent="0.3">
      <c r="B56" s="1"/>
      <c r="C56" s="1"/>
      <c r="D56" s="1"/>
      <c r="E56" s="1"/>
      <c r="F56" s="1"/>
      <c r="G56" s="2"/>
    </row>
    <row r="57" spans="2:7" x14ac:dyDescent="0.3">
      <c r="B57" s="1"/>
      <c r="C57" s="1"/>
      <c r="D57" s="1"/>
      <c r="E57" s="1"/>
      <c r="F57" s="1"/>
      <c r="G57" s="2"/>
    </row>
    <row r="58" spans="2:7" x14ac:dyDescent="0.3">
      <c r="B58" s="1"/>
      <c r="C58" s="1"/>
      <c r="D58" s="1"/>
      <c r="E58" s="1"/>
      <c r="F58" s="1"/>
      <c r="G58" s="2"/>
    </row>
    <row r="59" spans="2:7" x14ac:dyDescent="0.3">
      <c r="B59" s="1"/>
      <c r="C59" s="1"/>
      <c r="D59" s="1"/>
      <c r="E59" s="1"/>
      <c r="F59" s="1"/>
      <c r="G59" s="2"/>
    </row>
    <row r="60" spans="2:7" x14ac:dyDescent="0.3">
      <c r="B60" s="1"/>
      <c r="C60" s="1"/>
      <c r="D60" s="1"/>
      <c r="E60" s="1"/>
      <c r="F60" s="1"/>
      <c r="G60" s="2"/>
    </row>
    <row r="61" spans="2:7" x14ac:dyDescent="0.3">
      <c r="B61" s="1"/>
      <c r="C61" s="1"/>
      <c r="D61" s="1"/>
      <c r="E61" s="1"/>
      <c r="F61" s="1"/>
      <c r="G61" s="2"/>
    </row>
    <row r="62" spans="2:7" x14ac:dyDescent="0.3">
      <c r="B62" s="1"/>
      <c r="C62" s="1"/>
      <c r="D62" s="1"/>
      <c r="E62" s="1"/>
      <c r="F62" s="1"/>
      <c r="G62" s="2"/>
    </row>
    <row r="63" spans="2:7" x14ac:dyDescent="0.3">
      <c r="B63" s="1"/>
      <c r="C63" s="1"/>
      <c r="D63" s="1"/>
      <c r="E63" s="1"/>
      <c r="F63" s="1"/>
      <c r="G63" s="2"/>
    </row>
    <row r="64" spans="2:7" x14ac:dyDescent="0.3">
      <c r="B64" s="1"/>
      <c r="C64" s="1"/>
      <c r="D64" s="1"/>
      <c r="E64" s="1"/>
      <c r="F64" s="1"/>
      <c r="G64" s="2"/>
    </row>
    <row r="65" spans="2:7" x14ac:dyDescent="0.3">
      <c r="B65" s="1"/>
      <c r="C65" s="1"/>
      <c r="D65" s="1"/>
      <c r="E65" s="1"/>
      <c r="F65" s="1"/>
      <c r="G65" s="2"/>
    </row>
    <row r="66" spans="2:7" x14ac:dyDescent="0.3">
      <c r="B66" s="1"/>
      <c r="C66" s="1"/>
      <c r="D66" s="1"/>
      <c r="E66" s="1"/>
      <c r="F66" s="1"/>
      <c r="G66" s="1"/>
    </row>
    <row r="67" spans="2:7" x14ac:dyDescent="0.3">
      <c r="B67" s="1"/>
      <c r="C67" s="1"/>
      <c r="D67" s="1"/>
      <c r="E67" s="1"/>
      <c r="F67" s="1"/>
      <c r="G67" s="1"/>
    </row>
    <row r="68" spans="2:7" x14ac:dyDescent="0.3">
      <c r="B68" s="1"/>
      <c r="C68" s="1"/>
      <c r="D68" s="1"/>
      <c r="E68" s="1"/>
      <c r="F68" s="1"/>
      <c r="G68" s="1"/>
    </row>
    <row r="69" spans="2:7" x14ac:dyDescent="0.3">
      <c r="B69" s="1"/>
      <c r="C69" s="1"/>
      <c r="D69" s="1"/>
      <c r="E69" s="1"/>
      <c r="F69" s="1"/>
      <c r="G69" s="1"/>
    </row>
    <row r="70" spans="2:7" x14ac:dyDescent="0.3">
      <c r="B70" s="1"/>
      <c r="C70" s="1"/>
      <c r="D70" s="1"/>
      <c r="E70" s="1"/>
      <c r="F70" s="1"/>
      <c r="G70" s="1"/>
    </row>
    <row r="71" spans="2:7" x14ac:dyDescent="0.3">
      <c r="B71" s="1"/>
      <c r="C71" s="1"/>
      <c r="D71" s="1"/>
      <c r="E71" s="1"/>
      <c r="F71" s="1"/>
      <c r="G71" s="1"/>
    </row>
    <row r="72" spans="2:7" x14ac:dyDescent="0.3">
      <c r="B72" s="1"/>
      <c r="C72" s="1"/>
      <c r="D72" s="1"/>
      <c r="E72" s="1"/>
      <c r="F72" s="1"/>
      <c r="G72" s="1"/>
    </row>
    <row r="73" spans="2:7" x14ac:dyDescent="0.3">
      <c r="B73" s="1"/>
      <c r="C73" s="1"/>
      <c r="D73" s="1"/>
      <c r="E73" s="1"/>
      <c r="F73" s="1"/>
      <c r="G73" s="1"/>
    </row>
  </sheetData>
  <mergeCells count="10">
    <mergeCell ref="I25:I26"/>
    <mergeCell ref="B41:C41"/>
    <mergeCell ref="B26:G26"/>
    <mergeCell ref="B34:G34"/>
    <mergeCell ref="B4:G4"/>
    <mergeCell ref="B3:G3"/>
    <mergeCell ref="B15:G15"/>
    <mergeCell ref="B22:G22"/>
    <mergeCell ref="B6:G6"/>
    <mergeCell ref="C7:G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302"/>
  <sheetViews>
    <sheetView topLeftCell="E1" zoomScale="120" zoomScaleNormal="120" workbookViewId="0">
      <selection activeCell="H10" sqref="H10"/>
    </sheetView>
  </sheetViews>
  <sheetFormatPr defaultColWidth="9.109375" defaultRowHeight="14.4" x14ac:dyDescent="0.3"/>
  <cols>
    <col min="1" max="1" width="17.88671875" style="91" bestFit="1" customWidth="1"/>
    <col min="2" max="2" width="17.5546875" style="26" bestFit="1" customWidth="1"/>
    <col min="3" max="3" width="22" style="26" bestFit="1" customWidth="1"/>
    <col min="4" max="4" width="16.109375" style="26" bestFit="1" customWidth="1"/>
    <col min="5" max="5" width="9.109375" style="26"/>
    <col min="6" max="6" width="12.5546875" style="26" bestFit="1" customWidth="1"/>
    <col min="7" max="7" width="12.5546875" style="26" customWidth="1"/>
    <col min="8" max="8" width="16.88671875" style="26" bestFit="1" customWidth="1"/>
    <col min="9" max="9" width="15" style="26" bestFit="1" customWidth="1"/>
    <col min="10" max="10" width="16.33203125" style="26" bestFit="1" customWidth="1"/>
    <col min="11" max="11" width="21.109375" style="26" bestFit="1" customWidth="1"/>
    <col min="12" max="12" width="15.21875" style="26" bestFit="1" customWidth="1"/>
    <col min="13" max="13" width="11.88671875" style="26" customWidth="1"/>
    <col min="14" max="14" width="13.6640625" style="26" bestFit="1" customWidth="1"/>
    <col min="15" max="16384" width="9.109375" style="26"/>
  </cols>
  <sheetData>
    <row r="1" spans="1:14" ht="15" thickBot="1" x14ac:dyDescent="0.35">
      <c r="B1" s="108" t="s">
        <v>145</v>
      </c>
      <c r="C1" s="109"/>
      <c r="D1" s="109"/>
      <c r="E1" s="109"/>
      <c r="F1" s="109"/>
      <c r="G1" s="52"/>
    </row>
    <row r="2" spans="1:14" x14ac:dyDescent="0.3">
      <c r="B2" s="52" t="s">
        <v>161</v>
      </c>
      <c r="C2" s="52" t="s">
        <v>162</v>
      </c>
      <c r="D2" s="52" t="s">
        <v>163</v>
      </c>
      <c r="E2" s="52" t="s">
        <v>141</v>
      </c>
      <c r="F2" s="52" t="s">
        <v>0</v>
      </c>
      <c r="G2" s="52"/>
      <c r="J2" s="52" t="s">
        <v>161</v>
      </c>
      <c r="K2" s="52" t="s">
        <v>162</v>
      </c>
      <c r="L2" s="52" t="s">
        <v>163</v>
      </c>
      <c r="M2" s="52" t="s">
        <v>141</v>
      </c>
      <c r="N2" s="52" t="s">
        <v>0</v>
      </c>
    </row>
    <row r="3" spans="1:14" x14ac:dyDescent="0.3">
      <c r="A3" s="92">
        <v>36526</v>
      </c>
      <c r="B3" s="87">
        <v>33340</v>
      </c>
      <c r="C3" s="88">
        <v>4989.3694797054895</v>
      </c>
      <c r="D3" s="88">
        <v>4618.9963761452655</v>
      </c>
      <c r="E3" s="26">
        <v>435</v>
      </c>
      <c r="F3" s="88">
        <v>8942.1038437344359</v>
      </c>
      <c r="G3" s="88"/>
      <c r="I3" s="26" t="s">
        <v>181</v>
      </c>
      <c r="J3" s="88">
        <f>MIN(B3:B240)</f>
        <v>22090</v>
      </c>
      <c r="K3" s="88">
        <f t="shared" ref="K3:N3" si="0">MIN(C3:C240)</f>
        <v>4374.2253374436923</v>
      </c>
      <c r="L3" s="88">
        <f t="shared" si="0"/>
        <v>732.23098461265806</v>
      </c>
      <c r="M3" s="88">
        <f t="shared" si="0"/>
        <v>372</v>
      </c>
      <c r="N3" s="88">
        <f t="shared" si="0"/>
        <v>3890.5742657549035</v>
      </c>
    </row>
    <row r="4" spans="1:14" x14ac:dyDescent="0.3">
      <c r="A4" s="92">
        <v>36557</v>
      </c>
      <c r="B4" s="87">
        <v>27570</v>
      </c>
      <c r="C4" s="88">
        <v>5195.1985535464373</v>
      </c>
      <c r="D4" s="88">
        <v>1180.0131689600282</v>
      </c>
      <c r="E4" s="26">
        <v>379</v>
      </c>
      <c r="F4" s="88">
        <v>8581.8428989047297</v>
      </c>
      <c r="G4" s="88"/>
      <c r="I4" s="26" t="s">
        <v>182</v>
      </c>
      <c r="J4" s="88">
        <f>MAX(B3:B240)</f>
        <v>35560</v>
      </c>
      <c r="K4" s="88">
        <f t="shared" ref="K4:N4" si="1">MAX(C3:C240)</f>
        <v>6192.306056168487</v>
      </c>
      <c r="L4" s="88">
        <f t="shared" si="1"/>
        <v>7804.6636497555755</v>
      </c>
      <c r="M4" s="88">
        <f t="shared" si="1"/>
        <v>590</v>
      </c>
      <c r="N4" s="88">
        <f t="shared" si="1"/>
        <v>15298.425575807092</v>
      </c>
    </row>
    <row r="5" spans="1:14" x14ac:dyDescent="0.3">
      <c r="A5" s="92">
        <v>36586</v>
      </c>
      <c r="B5" s="87">
        <v>28290</v>
      </c>
      <c r="C5" s="88">
        <v>5189.7091900736987</v>
      </c>
      <c r="D5" s="88">
        <v>1325.1469229941799</v>
      </c>
      <c r="E5" s="26">
        <v>514</v>
      </c>
      <c r="F5" s="88">
        <v>11256.612853617069</v>
      </c>
      <c r="G5" s="88"/>
      <c r="I5" s="26" t="s">
        <v>183</v>
      </c>
      <c r="J5" s="88">
        <f>(J4-J3)/15</f>
        <v>898</v>
      </c>
      <c r="K5" s="88">
        <f t="shared" ref="K5:N5" si="2">(K4-K3)/15</f>
        <v>121.20538124831964</v>
      </c>
      <c r="L5" s="88">
        <f t="shared" si="2"/>
        <v>471.49551100952783</v>
      </c>
      <c r="M5" s="88">
        <f t="shared" si="2"/>
        <v>14.533333333333333</v>
      </c>
      <c r="N5" s="88">
        <f t="shared" si="2"/>
        <v>760.52342067014592</v>
      </c>
    </row>
    <row r="6" spans="1:14" x14ac:dyDescent="0.3">
      <c r="A6" s="92">
        <v>36617</v>
      </c>
      <c r="B6" s="87">
        <v>25090</v>
      </c>
      <c r="C6" s="88">
        <v>5429.2111057978027</v>
      </c>
      <c r="D6" s="88">
        <v>1113.1944257403018</v>
      </c>
      <c r="E6" s="26">
        <v>560</v>
      </c>
      <c r="F6" s="88">
        <v>6084.4661627120649</v>
      </c>
      <c r="G6" s="88"/>
      <c r="I6" s="125">
        <v>0.1</v>
      </c>
      <c r="J6" s="88">
        <f>_xlfn.PERCENTILE.INC(B3:B240,0.1)</f>
        <v>25210</v>
      </c>
      <c r="K6" s="88">
        <f t="shared" ref="K6:N6" si="3">_xlfn.PERCENTILE.INC(C3:C240,0.1)</f>
        <v>4750.0621635506404</v>
      </c>
      <c r="L6" s="88">
        <f t="shared" si="3"/>
        <v>796.78467003146829</v>
      </c>
      <c r="M6" s="88">
        <f t="shared" si="3"/>
        <v>386.7</v>
      </c>
      <c r="N6" s="88">
        <f t="shared" si="3"/>
        <v>6441.849807190365</v>
      </c>
    </row>
    <row r="7" spans="1:14" x14ac:dyDescent="0.3">
      <c r="A7" s="92">
        <v>36647</v>
      </c>
      <c r="B7" s="87">
        <v>28670</v>
      </c>
      <c r="C7" s="88">
        <v>4675.5920857234396</v>
      </c>
      <c r="D7" s="88">
        <v>760.23151243699249</v>
      </c>
      <c r="E7" s="26">
        <v>572</v>
      </c>
      <c r="F7" s="88">
        <v>9107.419495635193</v>
      </c>
      <c r="G7" s="88"/>
      <c r="H7" s="26" t="s">
        <v>190</v>
      </c>
      <c r="I7" s="26" t="s">
        <v>188</v>
      </c>
      <c r="J7" s="88">
        <f>_xlfn.QUARTILE.INC(B3:B240,1)</f>
        <v>26837.5</v>
      </c>
      <c r="K7" s="88">
        <f t="shared" ref="K7:N7" si="4">_xlfn.QUARTILE.INC(C3:C240,1)</f>
        <v>4987.1705998047419</v>
      </c>
      <c r="L7" s="88">
        <f t="shared" si="4"/>
        <v>836.47799706760213</v>
      </c>
      <c r="M7" s="88">
        <f t="shared" si="4"/>
        <v>423.25</v>
      </c>
      <c r="N7" s="88">
        <f t="shared" si="4"/>
        <v>7990.659933528219</v>
      </c>
    </row>
    <row r="8" spans="1:14" x14ac:dyDescent="0.3">
      <c r="A8" s="92">
        <v>36678</v>
      </c>
      <c r="B8" s="87">
        <v>23500</v>
      </c>
      <c r="C8" s="88">
        <v>5230.4436038801714</v>
      </c>
      <c r="D8" s="88">
        <v>1250.9133638334529</v>
      </c>
      <c r="E8" s="26">
        <v>518</v>
      </c>
      <c r="F8" s="88">
        <v>6435.9126698024211</v>
      </c>
      <c r="G8" s="88"/>
      <c r="H8" s="26" t="s">
        <v>191</v>
      </c>
      <c r="I8" s="26" t="s">
        <v>189</v>
      </c>
      <c r="J8" s="88">
        <f>QUARTILE(B3:B240,2)</f>
        <v>28920</v>
      </c>
      <c r="K8" s="88">
        <f t="shared" ref="K8:N8" si="5">QUARTILE(C3:C240,2)</f>
        <v>5230.9114444123661</v>
      </c>
      <c r="L8" s="88">
        <f t="shared" si="5"/>
        <v>936.27133503553523</v>
      </c>
      <c r="M8" s="88">
        <f t="shared" si="5"/>
        <v>484.5</v>
      </c>
      <c r="N8" s="88">
        <f t="shared" si="5"/>
        <v>9810.2225867902216</v>
      </c>
    </row>
    <row r="9" spans="1:14" x14ac:dyDescent="0.3">
      <c r="A9" s="92">
        <v>36708</v>
      </c>
      <c r="B9" s="87">
        <v>26990</v>
      </c>
      <c r="C9" s="88">
        <v>5341.4766857277182</v>
      </c>
      <c r="D9" s="88">
        <v>1664.0922992362102</v>
      </c>
      <c r="E9" s="26">
        <v>414</v>
      </c>
      <c r="F9" s="88">
        <v>9024.564184613304</v>
      </c>
      <c r="G9" s="88"/>
      <c r="H9" s="26" t="s">
        <v>192</v>
      </c>
      <c r="I9" s="26" t="s">
        <v>187</v>
      </c>
      <c r="J9" s="88">
        <f>_xlfn.QUARTILE.INC(B3:B240,3)</f>
        <v>30392.5</v>
      </c>
      <c r="K9" s="88">
        <f t="shared" ref="K9:N9" si="6">_xlfn.QUARTILE.INC(C3:C240,3)</f>
        <v>5476.1367283058826</v>
      </c>
      <c r="L9" s="88">
        <f t="shared" si="6"/>
        <v>1423.9053808132098</v>
      </c>
      <c r="M9" s="88">
        <f t="shared" si="6"/>
        <v>537.25</v>
      </c>
      <c r="N9" s="88">
        <f t="shared" si="6"/>
        <v>11537.090752958409</v>
      </c>
    </row>
    <row r="10" spans="1:14" x14ac:dyDescent="0.3">
      <c r="A10" s="92">
        <v>36739</v>
      </c>
      <c r="B10" s="87">
        <v>29740</v>
      </c>
      <c r="C10" s="88">
        <v>5136.7104065204958</v>
      </c>
      <c r="D10" s="88">
        <v>4229.2275593688091</v>
      </c>
      <c r="E10" s="26">
        <v>464</v>
      </c>
      <c r="F10" s="88">
        <v>10103.44410575978</v>
      </c>
      <c r="G10" s="88"/>
      <c r="I10" s="125">
        <v>0.9</v>
      </c>
      <c r="J10" s="88">
        <f>_xlfn.PERCENTILE.INC(B3:B240,0.9)</f>
        <v>31694.000000000004</v>
      </c>
      <c r="K10" s="88">
        <f t="shared" ref="K10:N10" si="7">_xlfn.PERCENTILE.INC(C3:C240,0.9)</f>
        <v>5676.8608474602506</v>
      </c>
      <c r="L10" s="88">
        <f t="shared" si="7"/>
        <v>2952.052157668692</v>
      </c>
      <c r="M10" s="88">
        <f t="shared" si="7"/>
        <v>577.29999999999995</v>
      </c>
      <c r="N10" s="88">
        <f t="shared" si="7"/>
        <v>12936.4788966082</v>
      </c>
    </row>
    <row r="11" spans="1:14" x14ac:dyDescent="0.3">
      <c r="A11" s="92">
        <v>36770</v>
      </c>
      <c r="B11" s="87">
        <v>25330</v>
      </c>
      <c r="C11" s="88">
        <v>4404.0959469678355</v>
      </c>
      <c r="D11" s="88">
        <v>780.48407457123051</v>
      </c>
      <c r="E11" s="26">
        <v>541</v>
      </c>
      <c r="F11" s="88">
        <v>11795.004117383352</v>
      </c>
      <c r="G11" s="88"/>
      <c r="I11" s="26" t="s">
        <v>180</v>
      </c>
    </row>
    <row r="12" spans="1:14" x14ac:dyDescent="0.3">
      <c r="A12" s="92">
        <v>36800</v>
      </c>
      <c r="B12" s="87">
        <v>27100</v>
      </c>
      <c r="C12" s="88">
        <v>4374.2253374436923</v>
      </c>
      <c r="D12" s="88">
        <v>1548.2071353761669</v>
      </c>
      <c r="E12" s="26">
        <v>375</v>
      </c>
      <c r="F12" s="88">
        <v>10704.592708196789</v>
      </c>
      <c r="G12" s="88"/>
      <c r="I12" s="26">
        <v>1</v>
      </c>
      <c r="J12" s="26">
        <f>J3</f>
        <v>22090</v>
      </c>
    </row>
    <row r="13" spans="1:14" x14ac:dyDescent="0.3">
      <c r="A13" s="92">
        <v>36831</v>
      </c>
      <c r="B13" s="87">
        <v>27690</v>
      </c>
      <c r="C13" s="88">
        <v>4949.3504464148</v>
      </c>
      <c r="D13" s="88">
        <v>1186.6292451544355</v>
      </c>
      <c r="E13" s="26">
        <v>441</v>
      </c>
      <c r="F13" s="88">
        <v>13583.129005259294</v>
      </c>
      <c r="G13" s="88"/>
      <c r="I13" s="26">
        <v>2</v>
      </c>
      <c r="J13" s="26">
        <f>J12+J$5</f>
        <v>22988</v>
      </c>
    </row>
    <row r="14" spans="1:14" x14ac:dyDescent="0.3">
      <c r="A14" s="92">
        <v>36861</v>
      </c>
      <c r="B14" s="87">
        <v>28500</v>
      </c>
      <c r="C14" s="88">
        <v>5198.0934472438012</v>
      </c>
      <c r="D14" s="88">
        <v>811.80049555964786</v>
      </c>
      <c r="E14" s="26">
        <v>491</v>
      </c>
      <c r="F14" s="88">
        <v>5094.0590791167524</v>
      </c>
      <c r="G14" s="88"/>
      <c r="I14" s="26">
        <v>3</v>
      </c>
      <c r="J14" s="26">
        <f>J13+J$5</f>
        <v>23886</v>
      </c>
    </row>
    <row r="15" spans="1:14" x14ac:dyDescent="0.3">
      <c r="A15" s="92">
        <v>36892</v>
      </c>
      <c r="B15" s="87">
        <v>30330</v>
      </c>
      <c r="C15" s="88">
        <v>5850.1655412852642</v>
      </c>
      <c r="D15" s="88">
        <v>2780.7071763543831</v>
      </c>
      <c r="E15" s="26">
        <v>506</v>
      </c>
      <c r="F15" s="88">
        <v>4683.3497357198867</v>
      </c>
      <c r="G15" s="88"/>
      <c r="I15" s="26">
        <v>4</v>
      </c>
      <c r="J15" s="26">
        <f>J14+J$5</f>
        <v>24784</v>
      </c>
    </row>
    <row r="16" spans="1:14" x14ac:dyDescent="0.3">
      <c r="A16" s="92">
        <v>36923</v>
      </c>
      <c r="B16" s="87">
        <v>30130</v>
      </c>
      <c r="C16" s="88">
        <v>5029.9251101621139</v>
      </c>
      <c r="D16" s="88">
        <v>924.70356513547449</v>
      </c>
      <c r="E16" s="26">
        <v>389</v>
      </c>
      <c r="F16" s="88">
        <v>11375.815479338711</v>
      </c>
      <c r="G16" s="88"/>
      <c r="I16" s="26">
        <v>5</v>
      </c>
      <c r="J16" s="26">
        <f>J15+J$5</f>
        <v>25682</v>
      </c>
    </row>
    <row r="17" spans="1:10" x14ac:dyDescent="0.3">
      <c r="A17" s="92">
        <v>36951</v>
      </c>
      <c r="B17" s="87">
        <v>25770</v>
      </c>
      <c r="C17" s="88">
        <v>5250.5494055088893</v>
      </c>
      <c r="D17" s="88">
        <v>792.76258637194269</v>
      </c>
      <c r="E17" s="26">
        <v>479</v>
      </c>
      <c r="F17" s="88">
        <v>7429.6484600654876</v>
      </c>
      <c r="G17" s="88"/>
      <c r="I17" s="26">
        <v>6</v>
      </c>
      <c r="J17" s="26">
        <f>J16+J$5</f>
        <v>26580</v>
      </c>
    </row>
    <row r="18" spans="1:10" x14ac:dyDescent="0.3">
      <c r="A18" s="92">
        <v>36982</v>
      </c>
      <c r="B18" s="87">
        <v>29500</v>
      </c>
      <c r="C18" s="88">
        <v>5555.5134061769731</v>
      </c>
      <c r="D18" s="88">
        <v>2579.5189715720157</v>
      </c>
      <c r="E18" s="26">
        <v>572</v>
      </c>
      <c r="F18" s="88">
        <v>8939.2286200327908</v>
      </c>
      <c r="G18" s="88"/>
      <c r="I18" s="26">
        <v>7</v>
      </c>
      <c r="J18" s="26">
        <f>J17+J$5</f>
        <v>27478</v>
      </c>
    </row>
    <row r="19" spans="1:10" x14ac:dyDescent="0.3">
      <c r="A19" s="92">
        <v>37012</v>
      </c>
      <c r="B19" s="87">
        <v>30410</v>
      </c>
      <c r="C19" s="88">
        <v>5012.4361443300313</v>
      </c>
      <c r="D19" s="88">
        <v>1702.0751006557439</v>
      </c>
      <c r="E19" s="26">
        <v>378</v>
      </c>
      <c r="F19" s="88">
        <v>7299.3548726396812</v>
      </c>
      <c r="G19" s="88"/>
      <c r="I19" s="26">
        <v>8</v>
      </c>
      <c r="J19" s="26">
        <f>J18+J$5</f>
        <v>28376</v>
      </c>
    </row>
    <row r="20" spans="1:10" x14ac:dyDescent="0.3">
      <c r="A20" s="92">
        <v>37043</v>
      </c>
      <c r="B20" s="87">
        <v>26710</v>
      </c>
      <c r="C20" s="88">
        <v>5112.6819763458025</v>
      </c>
      <c r="D20" s="88">
        <v>1382.5791831906606</v>
      </c>
      <c r="E20" s="26">
        <v>499</v>
      </c>
      <c r="F20" s="88">
        <v>4023.899224963126</v>
      </c>
      <c r="G20" s="88"/>
      <c r="I20" s="26">
        <v>9</v>
      </c>
      <c r="J20" s="26">
        <f>J19+J$5</f>
        <v>29274</v>
      </c>
    </row>
    <row r="21" spans="1:10" x14ac:dyDescent="0.3">
      <c r="A21" s="92">
        <v>37073</v>
      </c>
      <c r="B21" s="87">
        <v>27220</v>
      </c>
      <c r="C21" s="88">
        <v>4907.4132736391848</v>
      </c>
      <c r="D21" s="88">
        <v>889.4691522301348</v>
      </c>
      <c r="E21" s="26">
        <v>431</v>
      </c>
      <c r="F21" s="88">
        <v>9955.9054175958227</v>
      </c>
      <c r="G21" s="88"/>
      <c r="I21" s="26">
        <v>10</v>
      </c>
      <c r="J21" s="26">
        <f>J20+J$5</f>
        <v>30172</v>
      </c>
    </row>
    <row r="22" spans="1:10" x14ac:dyDescent="0.3">
      <c r="A22" s="92">
        <v>37104</v>
      </c>
      <c r="B22" s="87">
        <v>34610</v>
      </c>
      <c r="C22" s="88">
        <v>5891.6934308366917</v>
      </c>
      <c r="D22" s="88">
        <v>6432.3537730852959</v>
      </c>
      <c r="E22" s="26">
        <v>476</v>
      </c>
      <c r="F22" s="88">
        <v>9433.726495548417</v>
      </c>
      <c r="G22" s="88"/>
      <c r="I22" s="26">
        <v>11</v>
      </c>
      <c r="J22" s="26">
        <f>J21+J$5</f>
        <v>31070</v>
      </c>
    </row>
    <row r="23" spans="1:10" x14ac:dyDescent="0.3">
      <c r="A23" s="92">
        <v>37135</v>
      </c>
      <c r="B23" s="87">
        <v>28010</v>
      </c>
      <c r="C23" s="88">
        <v>5600.890245001453</v>
      </c>
      <c r="D23" s="88">
        <v>1218.578100706022</v>
      </c>
      <c r="E23" s="26">
        <v>446</v>
      </c>
      <c r="F23" s="88">
        <v>9194.5609706497999</v>
      </c>
      <c r="G23" s="88"/>
      <c r="I23" s="26">
        <v>12</v>
      </c>
      <c r="J23" s="26">
        <f>J22+J$5</f>
        <v>31968</v>
      </c>
    </row>
    <row r="24" spans="1:10" x14ac:dyDescent="0.3">
      <c r="A24" s="92">
        <v>37165</v>
      </c>
      <c r="B24" s="87">
        <v>25210</v>
      </c>
      <c r="C24" s="88">
        <v>6032.248851040973</v>
      </c>
      <c r="D24" s="88">
        <v>1172.3925263857013</v>
      </c>
      <c r="E24" s="26">
        <v>388</v>
      </c>
      <c r="F24" s="88">
        <v>9507.9637612944261</v>
      </c>
      <c r="G24" s="88"/>
      <c r="I24" s="26">
        <v>13</v>
      </c>
      <c r="J24" s="26">
        <f>J23+J$5</f>
        <v>32866</v>
      </c>
    </row>
    <row r="25" spans="1:10" x14ac:dyDescent="0.3">
      <c r="A25" s="92">
        <v>37196</v>
      </c>
      <c r="B25" s="87">
        <v>29150</v>
      </c>
      <c r="C25" s="88">
        <v>5249.1507939436351</v>
      </c>
      <c r="D25" s="88">
        <v>4770.7789421542302</v>
      </c>
      <c r="E25" s="26">
        <v>382</v>
      </c>
      <c r="F25" s="88">
        <v>11195.748604661267</v>
      </c>
      <c r="G25" s="88"/>
      <c r="I25" s="26">
        <v>14</v>
      </c>
      <c r="J25" s="26">
        <f>J24+J$5</f>
        <v>33764</v>
      </c>
    </row>
    <row r="26" spans="1:10" ht="15" thickBot="1" x14ac:dyDescent="0.35">
      <c r="A26" s="92">
        <v>37226</v>
      </c>
      <c r="B26" s="87">
        <v>26030</v>
      </c>
      <c r="C26" s="88">
        <v>5191.4750738612511</v>
      </c>
      <c r="D26" s="88">
        <v>1073.6919123842004</v>
      </c>
      <c r="E26" s="26">
        <v>440</v>
      </c>
      <c r="F26" s="88">
        <v>10576.317033152049</v>
      </c>
      <c r="G26" s="88"/>
      <c r="I26" s="26">
        <v>15</v>
      </c>
      <c r="J26" s="26">
        <f>J25+J$5</f>
        <v>34662</v>
      </c>
    </row>
    <row r="27" spans="1:10" x14ac:dyDescent="0.3">
      <c r="A27" s="92">
        <v>37257</v>
      </c>
      <c r="B27" s="87">
        <v>29930</v>
      </c>
      <c r="C27" s="88">
        <v>5022.9111518940008</v>
      </c>
      <c r="D27" s="88">
        <v>1187</v>
      </c>
      <c r="E27" s="26">
        <v>560</v>
      </c>
      <c r="F27" s="88">
        <v>6605.0331415450728</v>
      </c>
      <c r="G27" s="88"/>
      <c r="H27" s="124" t="s">
        <v>184</v>
      </c>
      <c r="I27" s="124" t="s">
        <v>186</v>
      </c>
    </row>
    <row r="28" spans="1:10" x14ac:dyDescent="0.3">
      <c r="A28" s="92">
        <v>37288</v>
      </c>
      <c r="B28" s="87">
        <v>28990</v>
      </c>
      <c r="C28" s="88">
        <v>4820.4196541523897</v>
      </c>
      <c r="D28" s="88">
        <v>842.22963809058399</v>
      </c>
      <c r="E28" s="26">
        <v>408</v>
      </c>
      <c r="F28" s="88">
        <v>14018.976486964933</v>
      </c>
      <c r="G28" s="88"/>
      <c r="H28" s="121">
        <v>22090</v>
      </c>
      <c r="I28" s="122">
        <v>1</v>
      </c>
    </row>
    <row r="29" spans="1:10" x14ac:dyDescent="0.3">
      <c r="A29" s="92">
        <v>37316</v>
      </c>
      <c r="B29" s="87">
        <v>32550</v>
      </c>
      <c r="C29" s="88">
        <v>5704.9293507732773</v>
      </c>
      <c r="D29" s="88">
        <v>865.48759358570044</v>
      </c>
      <c r="E29" s="26">
        <v>590</v>
      </c>
      <c r="F29" s="88">
        <v>7989.4540389299964</v>
      </c>
      <c r="G29" s="88"/>
      <c r="H29" s="121">
        <v>23437</v>
      </c>
      <c r="I29" s="122">
        <v>1</v>
      </c>
    </row>
    <row r="30" spans="1:10" x14ac:dyDescent="0.3">
      <c r="A30" s="92">
        <v>37347</v>
      </c>
      <c r="B30" s="87">
        <v>25170</v>
      </c>
      <c r="C30" s="88">
        <v>4656.0344387746445</v>
      </c>
      <c r="D30" s="88">
        <v>1405.4042726041839</v>
      </c>
      <c r="E30" s="26">
        <v>373</v>
      </c>
      <c r="F30" s="88">
        <v>9511.7582896686799</v>
      </c>
      <c r="G30" s="88"/>
      <c r="H30" s="121">
        <v>24784</v>
      </c>
      <c r="I30" s="122">
        <v>14</v>
      </c>
    </row>
    <row r="31" spans="1:10" x14ac:dyDescent="0.3">
      <c r="A31" s="92">
        <v>37377</v>
      </c>
      <c r="B31" s="87">
        <v>32460</v>
      </c>
      <c r="C31" s="88">
        <v>5503.9475930426752</v>
      </c>
      <c r="D31" s="88">
        <v>876.62256560139701</v>
      </c>
      <c r="E31" s="26">
        <v>572</v>
      </c>
      <c r="F31" s="88">
        <v>11731.675239090233</v>
      </c>
      <c r="G31" s="88"/>
      <c r="H31" s="121">
        <v>26131</v>
      </c>
      <c r="I31" s="122">
        <v>25</v>
      </c>
    </row>
    <row r="32" spans="1:10" x14ac:dyDescent="0.3">
      <c r="A32" s="92">
        <v>37408</v>
      </c>
      <c r="B32" s="87">
        <v>30900</v>
      </c>
      <c r="C32" s="88">
        <v>4956.0944088384267</v>
      </c>
      <c r="D32" s="88">
        <v>2760.462694360685</v>
      </c>
      <c r="E32" s="26">
        <v>404</v>
      </c>
      <c r="F32" s="88">
        <v>13129.066623721512</v>
      </c>
      <c r="G32" s="88"/>
      <c r="H32" s="121">
        <v>27478</v>
      </c>
      <c r="I32" s="122">
        <v>40</v>
      </c>
    </row>
    <row r="33" spans="1:9" x14ac:dyDescent="0.3">
      <c r="A33" s="92">
        <v>37438</v>
      </c>
      <c r="B33" s="87">
        <v>30560</v>
      </c>
      <c r="C33" s="88">
        <v>5062.1327831627123</v>
      </c>
      <c r="D33" s="88">
        <v>2178.2572367273224</v>
      </c>
      <c r="E33" s="26">
        <v>510</v>
      </c>
      <c r="F33" s="88">
        <v>12203.925686211234</v>
      </c>
      <c r="G33" s="88"/>
      <c r="H33" s="121">
        <v>28825</v>
      </c>
      <c r="I33" s="122">
        <v>35</v>
      </c>
    </row>
    <row r="34" spans="1:9" x14ac:dyDescent="0.3">
      <c r="A34" s="92">
        <v>37469</v>
      </c>
      <c r="B34" s="87">
        <v>31470</v>
      </c>
      <c r="C34" s="88">
        <v>5350.6909294856214</v>
      </c>
      <c r="D34" s="88">
        <v>1924.4698874378219</v>
      </c>
      <c r="E34" s="26">
        <v>437</v>
      </c>
      <c r="F34" s="88">
        <v>12350.710828887541</v>
      </c>
      <c r="G34" s="88"/>
      <c r="H34" s="121">
        <v>30172</v>
      </c>
      <c r="I34" s="122">
        <v>54</v>
      </c>
    </row>
    <row r="35" spans="1:9" x14ac:dyDescent="0.3">
      <c r="A35" s="92">
        <v>37500</v>
      </c>
      <c r="B35" s="87">
        <v>30680</v>
      </c>
      <c r="C35" s="88">
        <v>5347.4132789503356</v>
      </c>
      <c r="D35" s="88">
        <v>1457.8426246765748</v>
      </c>
      <c r="E35" s="26">
        <v>583</v>
      </c>
      <c r="F35" s="88">
        <v>13715.548801243469</v>
      </c>
      <c r="G35" s="88"/>
      <c r="H35" s="121">
        <v>31519</v>
      </c>
      <c r="I35" s="122">
        <v>40</v>
      </c>
    </row>
    <row r="36" spans="1:9" x14ac:dyDescent="0.3">
      <c r="A36" s="92">
        <v>37530</v>
      </c>
      <c r="B36" s="87">
        <v>28070</v>
      </c>
      <c r="C36" s="88">
        <v>5150.683805206274</v>
      </c>
      <c r="D36" s="88">
        <v>732.23098461265806</v>
      </c>
      <c r="E36" s="26">
        <v>412</v>
      </c>
      <c r="F36" s="88">
        <v>12846.073757308743</v>
      </c>
      <c r="G36" s="88"/>
      <c r="H36" s="121">
        <v>32866</v>
      </c>
      <c r="I36" s="122">
        <v>17</v>
      </c>
    </row>
    <row r="37" spans="1:9" x14ac:dyDescent="0.3">
      <c r="A37" s="92">
        <v>37561</v>
      </c>
      <c r="B37" s="87">
        <v>29800</v>
      </c>
      <c r="C37" s="88">
        <v>4890.89274779887</v>
      </c>
      <c r="D37" s="88">
        <v>5537.9192769190549</v>
      </c>
      <c r="E37" s="26">
        <v>580</v>
      </c>
      <c r="F37" s="88">
        <v>10166.567928165081</v>
      </c>
      <c r="G37" s="88"/>
      <c r="H37" s="121">
        <v>34213</v>
      </c>
      <c r="I37" s="122">
        <v>6</v>
      </c>
    </row>
    <row r="38" spans="1:9" ht="15" thickBot="1" x14ac:dyDescent="0.35">
      <c r="A38" s="92">
        <v>37591</v>
      </c>
      <c r="B38" s="87">
        <v>26050</v>
      </c>
      <c r="C38" s="88">
        <v>5238.8551552175686</v>
      </c>
      <c r="D38" s="88">
        <v>3509.6206021002258</v>
      </c>
      <c r="E38" s="26">
        <v>588</v>
      </c>
      <c r="F38" s="88">
        <v>9664.5318464455995</v>
      </c>
      <c r="G38" s="88"/>
      <c r="H38" s="123" t="s">
        <v>185</v>
      </c>
      <c r="I38" s="123">
        <v>5</v>
      </c>
    </row>
    <row r="39" spans="1:9" x14ac:dyDescent="0.3">
      <c r="A39" s="92">
        <v>37622</v>
      </c>
      <c r="B39" s="87">
        <v>24430</v>
      </c>
      <c r="C39" s="88">
        <v>5102.0078640018064</v>
      </c>
      <c r="D39" s="88">
        <v>928.92413354584983</v>
      </c>
      <c r="E39" s="26">
        <v>581</v>
      </c>
      <c r="F39" s="88">
        <v>9662.4666959090009</v>
      </c>
      <c r="G39" s="88"/>
    </row>
    <row r="40" spans="1:9" x14ac:dyDescent="0.3">
      <c r="A40" s="92">
        <v>37653</v>
      </c>
      <c r="B40" s="87">
        <v>26300</v>
      </c>
      <c r="C40" s="88">
        <v>4681.4228782911869</v>
      </c>
      <c r="D40" s="88">
        <v>1510.7821183239203</v>
      </c>
      <c r="E40" s="26">
        <v>445</v>
      </c>
      <c r="F40" s="88">
        <v>10173.327009703455</v>
      </c>
      <c r="G40" s="88"/>
    </row>
    <row r="41" spans="1:9" x14ac:dyDescent="0.3">
      <c r="A41" s="92">
        <v>37681</v>
      </c>
      <c r="B41" s="87">
        <v>30800</v>
      </c>
      <c r="C41" s="88">
        <v>4777.8167419721913</v>
      </c>
      <c r="D41" s="88">
        <v>1037.5977648403295</v>
      </c>
      <c r="E41" s="26">
        <v>457</v>
      </c>
      <c r="F41" s="88">
        <v>7179.5568671610399</v>
      </c>
      <c r="G41" s="88"/>
    </row>
    <row r="42" spans="1:9" x14ac:dyDescent="0.3">
      <c r="A42" s="92">
        <v>37712</v>
      </c>
      <c r="B42" s="87">
        <v>27540</v>
      </c>
      <c r="C42" s="88">
        <v>5689.2741185886298</v>
      </c>
      <c r="D42" s="88">
        <v>1132.9070511888872</v>
      </c>
      <c r="E42" s="26">
        <v>496</v>
      </c>
      <c r="F42" s="88">
        <v>6274.8177647783104</v>
      </c>
      <c r="G42" s="88"/>
    </row>
    <row r="43" spans="1:9" x14ac:dyDescent="0.3">
      <c r="A43" s="92">
        <v>37742</v>
      </c>
      <c r="B43" s="87">
        <v>30970</v>
      </c>
      <c r="C43" s="88">
        <v>4809.7006941332447</v>
      </c>
      <c r="D43" s="88">
        <v>756.51452708837132</v>
      </c>
      <c r="E43" s="26">
        <v>551</v>
      </c>
      <c r="F43" s="88">
        <v>13033.244129703211</v>
      </c>
      <c r="G43" s="88"/>
    </row>
    <row r="44" spans="1:9" x14ac:dyDescent="0.3">
      <c r="A44" s="92">
        <v>37773</v>
      </c>
      <c r="B44" s="87">
        <v>27480</v>
      </c>
      <c r="C44" s="88">
        <v>5639.0106660319689</v>
      </c>
      <c r="D44" s="88">
        <v>858.79932009699098</v>
      </c>
      <c r="E44" s="26">
        <v>502</v>
      </c>
      <c r="F44" s="88">
        <v>9352.9594436181869</v>
      </c>
      <c r="G44" s="88"/>
    </row>
    <row r="45" spans="1:9" x14ac:dyDescent="0.3">
      <c r="A45" s="92">
        <v>37803</v>
      </c>
      <c r="B45" s="87">
        <v>30190</v>
      </c>
      <c r="C45" s="88">
        <v>5686.4407384050664</v>
      </c>
      <c r="D45" s="88">
        <v>862.13865454618553</v>
      </c>
      <c r="E45" s="26">
        <v>573</v>
      </c>
      <c r="F45" s="88">
        <v>8850.39721611391</v>
      </c>
      <c r="G45" s="88"/>
    </row>
    <row r="46" spans="1:9" ht="15" thickBot="1" x14ac:dyDescent="0.35">
      <c r="A46" s="92">
        <v>37834</v>
      </c>
      <c r="B46" s="87">
        <v>28910</v>
      </c>
      <c r="C46" s="88">
        <v>5729.2859936653695</v>
      </c>
      <c r="D46" s="88">
        <v>1123.8778062603724</v>
      </c>
      <c r="E46" s="26">
        <v>483</v>
      </c>
      <c r="F46" s="88">
        <v>8393.8198032714154</v>
      </c>
      <c r="G46" s="88"/>
    </row>
    <row r="47" spans="1:9" x14ac:dyDescent="0.3">
      <c r="A47" s="92">
        <v>37865</v>
      </c>
      <c r="B47" s="87">
        <v>24630</v>
      </c>
      <c r="C47" s="88">
        <v>5046.3545083914287</v>
      </c>
      <c r="D47" s="88">
        <v>1318.2004792746095</v>
      </c>
      <c r="E47" s="26">
        <v>506</v>
      </c>
      <c r="F47" s="88">
        <v>12275.782011532474</v>
      </c>
      <c r="G47" s="88"/>
      <c r="H47" s="124" t="s">
        <v>184</v>
      </c>
      <c r="I47" s="124" t="s">
        <v>186</v>
      </c>
    </row>
    <row r="48" spans="1:9" x14ac:dyDescent="0.3">
      <c r="A48" s="92">
        <v>37895</v>
      </c>
      <c r="B48" s="87">
        <v>27870</v>
      </c>
      <c r="C48" s="88">
        <v>5634.5878769550209</v>
      </c>
      <c r="D48" s="88">
        <v>795.72955269983584</v>
      </c>
      <c r="E48" s="26">
        <v>453</v>
      </c>
      <c r="F48" s="88">
        <v>12201.779370568262</v>
      </c>
      <c r="G48" s="88"/>
      <c r="H48" s="121">
        <v>22090</v>
      </c>
      <c r="I48" s="122">
        <v>1</v>
      </c>
    </row>
    <row r="49" spans="1:9" x14ac:dyDescent="0.3">
      <c r="A49" s="92">
        <v>37926</v>
      </c>
      <c r="B49" s="87">
        <v>31490</v>
      </c>
      <c r="C49" s="88">
        <v>5629.1401219295421</v>
      </c>
      <c r="D49" s="88">
        <v>1130.5198648088285</v>
      </c>
      <c r="E49" s="26">
        <v>583</v>
      </c>
      <c r="F49" s="88">
        <v>8301.9516082710797</v>
      </c>
      <c r="G49" s="88"/>
      <c r="H49" s="121">
        <v>22988</v>
      </c>
      <c r="I49" s="122">
        <v>0</v>
      </c>
    </row>
    <row r="50" spans="1:9" x14ac:dyDescent="0.3">
      <c r="A50" s="92">
        <v>37956</v>
      </c>
      <c r="B50" s="87">
        <v>27770</v>
      </c>
      <c r="C50" s="88">
        <v>5430.8679154030669</v>
      </c>
      <c r="D50" s="88">
        <v>806.74883289794593</v>
      </c>
      <c r="E50" s="26">
        <v>521</v>
      </c>
      <c r="F50" s="88">
        <v>5418.4934395005048</v>
      </c>
      <c r="G50" s="88"/>
      <c r="H50" s="121">
        <v>23886</v>
      </c>
      <c r="I50" s="122">
        <v>5</v>
      </c>
    </row>
    <row r="51" spans="1:9" x14ac:dyDescent="0.3">
      <c r="A51" s="92">
        <v>37987</v>
      </c>
      <c r="B51" s="87">
        <v>30090</v>
      </c>
      <c r="C51" s="88">
        <v>5662.2669199810907</v>
      </c>
      <c r="D51" s="88">
        <v>4100.0882823656038</v>
      </c>
      <c r="E51" s="26">
        <v>510</v>
      </c>
      <c r="F51" s="88">
        <v>5417.8624848625432</v>
      </c>
      <c r="G51" s="88"/>
      <c r="H51" s="121">
        <v>24784</v>
      </c>
      <c r="I51" s="122">
        <v>10</v>
      </c>
    </row>
    <row r="52" spans="1:9" x14ac:dyDescent="0.3">
      <c r="A52" s="92">
        <v>38018</v>
      </c>
      <c r="B52" s="87">
        <v>28540</v>
      </c>
      <c r="C52" s="88">
        <v>5290.2154764802835</v>
      </c>
      <c r="D52" s="88">
        <v>817.43651724655206</v>
      </c>
      <c r="E52" s="26">
        <v>534</v>
      </c>
      <c r="F52" s="88">
        <v>10307.334840612984</v>
      </c>
      <c r="G52" s="88"/>
      <c r="H52" s="121">
        <v>25682</v>
      </c>
      <c r="I52" s="122">
        <v>14</v>
      </c>
    </row>
    <row r="53" spans="1:9" x14ac:dyDescent="0.3">
      <c r="A53" s="92">
        <v>38047</v>
      </c>
      <c r="B53" s="87">
        <v>27440</v>
      </c>
      <c r="C53" s="88">
        <v>5249.1300104581233</v>
      </c>
      <c r="D53" s="88">
        <v>791.10866426601763</v>
      </c>
      <c r="E53" s="26">
        <v>420</v>
      </c>
      <c r="F53" s="88">
        <v>13715.095952862659</v>
      </c>
      <c r="G53" s="88"/>
      <c r="H53" s="121">
        <v>26580</v>
      </c>
      <c r="I53" s="122">
        <v>21</v>
      </c>
    </row>
    <row r="54" spans="1:9" x14ac:dyDescent="0.3">
      <c r="A54" s="92">
        <v>38078</v>
      </c>
      <c r="B54" s="87">
        <v>24860</v>
      </c>
      <c r="C54" s="88">
        <v>5718.253470279079</v>
      </c>
      <c r="D54" s="88">
        <v>854.98122893650839</v>
      </c>
      <c r="E54" s="26">
        <v>373</v>
      </c>
      <c r="F54" s="88">
        <v>5659.9077170687151</v>
      </c>
      <c r="G54" s="88"/>
      <c r="H54" s="121">
        <v>27478</v>
      </c>
      <c r="I54" s="122">
        <v>30</v>
      </c>
    </row>
    <row r="55" spans="1:9" x14ac:dyDescent="0.3">
      <c r="A55" s="92">
        <v>38108</v>
      </c>
      <c r="B55" s="87">
        <v>34850</v>
      </c>
      <c r="C55" s="88">
        <v>5421.6130591902756</v>
      </c>
      <c r="D55" s="88">
        <v>903.6357605976342</v>
      </c>
      <c r="E55" s="26">
        <v>524</v>
      </c>
      <c r="F55" s="88">
        <v>11013.942681569526</v>
      </c>
      <c r="G55" s="88"/>
      <c r="H55" s="121">
        <v>28376</v>
      </c>
      <c r="I55" s="122">
        <v>24</v>
      </c>
    </row>
    <row r="56" spans="1:9" x14ac:dyDescent="0.3">
      <c r="A56" s="92">
        <v>38139</v>
      </c>
      <c r="B56" s="87">
        <v>27740</v>
      </c>
      <c r="C56" s="88">
        <v>5377.9938998386633</v>
      </c>
      <c r="D56" s="88">
        <v>1023.8349731305005</v>
      </c>
      <c r="E56" s="26">
        <v>564</v>
      </c>
      <c r="F56" s="88">
        <v>12670.920218793708</v>
      </c>
      <c r="G56" s="88"/>
      <c r="H56" s="121">
        <v>29274</v>
      </c>
      <c r="I56" s="122">
        <v>30</v>
      </c>
    </row>
    <row r="57" spans="1:9" x14ac:dyDescent="0.3">
      <c r="A57" s="92">
        <v>38169</v>
      </c>
      <c r="B57" s="87">
        <v>27100</v>
      </c>
      <c r="C57" s="88">
        <v>4914.2485723997197</v>
      </c>
      <c r="D57" s="88">
        <v>1968.8619838350603</v>
      </c>
      <c r="E57" s="26">
        <v>451</v>
      </c>
      <c r="F57" s="88">
        <v>11434.201915243189</v>
      </c>
      <c r="G57" s="88"/>
      <c r="H57" s="121">
        <v>30172</v>
      </c>
      <c r="I57" s="122">
        <v>35</v>
      </c>
    </row>
    <row r="58" spans="1:9" x14ac:dyDescent="0.3">
      <c r="A58" s="92">
        <v>38200</v>
      </c>
      <c r="B58" s="87">
        <v>25230</v>
      </c>
      <c r="C58" s="88">
        <v>4516.1011129030258</v>
      </c>
      <c r="D58" s="88">
        <v>1247.6140735046429</v>
      </c>
      <c r="E58" s="26">
        <v>559</v>
      </c>
      <c r="F58" s="88">
        <v>12060.147960669139</v>
      </c>
      <c r="G58" s="88"/>
      <c r="H58" s="121">
        <v>31070</v>
      </c>
      <c r="I58" s="122">
        <v>28</v>
      </c>
    </row>
    <row r="59" spans="1:9" x14ac:dyDescent="0.3">
      <c r="A59" s="92">
        <v>38231</v>
      </c>
      <c r="B59" s="87">
        <v>28930</v>
      </c>
      <c r="C59" s="88">
        <v>5407.0695866691085</v>
      </c>
      <c r="D59" s="88">
        <v>771.55492233024336</v>
      </c>
      <c r="E59" s="26">
        <v>459</v>
      </c>
      <c r="F59" s="88">
        <v>8761.886450898588</v>
      </c>
      <c r="G59" s="88"/>
      <c r="H59" s="121">
        <v>31968</v>
      </c>
      <c r="I59" s="122">
        <v>20</v>
      </c>
    </row>
    <row r="60" spans="1:9" x14ac:dyDescent="0.3">
      <c r="A60" s="92">
        <v>38261</v>
      </c>
      <c r="B60" s="87">
        <v>30420</v>
      </c>
      <c r="C60" s="88">
        <v>4932.0877495472532</v>
      </c>
      <c r="D60" s="88">
        <v>1569.7701479211014</v>
      </c>
      <c r="E60" s="26">
        <v>590</v>
      </c>
      <c r="F60" s="88">
        <v>8768.9250976867224</v>
      </c>
      <c r="G60" s="88"/>
      <c r="H60" s="121">
        <v>32866</v>
      </c>
      <c r="I60" s="122">
        <v>9</v>
      </c>
    </row>
    <row r="61" spans="1:9" x14ac:dyDescent="0.3">
      <c r="A61" s="92">
        <v>38292</v>
      </c>
      <c r="B61" s="87">
        <v>28950</v>
      </c>
      <c r="C61" s="88">
        <v>5274.8912587080422</v>
      </c>
      <c r="D61" s="88">
        <v>1029.8289935011553</v>
      </c>
      <c r="E61" s="26">
        <v>433</v>
      </c>
      <c r="F61" s="88">
        <v>11077.624617891368</v>
      </c>
      <c r="G61" s="88"/>
      <c r="H61" s="121">
        <v>33764</v>
      </c>
      <c r="I61" s="122">
        <v>4</v>
      </c>
    </row>
    <row r="62" spans="1:9" x14ac:dyDescent="0.3">
      <c r="A62" s="92">
        <v>38322</v>
      </c>
      <c r="B62" s="87">
        <v>29520</v>
      </c>
      <c r="C62" s="88">
        <v>5011.6352884053986</v>
      </c>
      <c r="D62" s="88">
        <v>819.44643858352072</v>
      </c>
      <c r="E62" s="26">
        <v>510</v>
      </c>
      <c r="F62" s="88">
        <v>12064.313771629708</v>
      </c>
      <c r="G62" s="88"/>
      <c r="H62" s="121">
        <v>34662</v>
      </c>
      <c r="I62" s="122">
        <v>4</v>
      </c>
    </row>
    <row r="63" spans="1:9" ht="15" thickBot="1" x14ac:dyDescent="0.35">
      <c r="A63" s="92">
        <v>38353</v>
      </c>
      <c r="B63" s="87">
        <v>28610</v>
      </c>
      <c r="C63" s="88">
        <v>5176.3927549378968</v>
      </c>
      <c r="D63" s="88">
        <v>837.33510877682261</v>
      </c>
      <c r="E63" s="26">
        <v>378</v>
      </c>
      <c r="F63" s="88">
        <v>11613.569446339076</v>
      </c>
      <c r="G63" s="88"/>
      <c r="H63" s="123" t="s">
        <v>185</v>
      </c>
      <c r="I63" s="123">
        <v>3</v>
      </c>
    </row>
    <row r="64" spans="1:9" x14ac:dyDescent="0.3">
      <c r="A64" s="92">
        <v>38384</v>
      </c>
      <c r="B64" s="87">
        <v>28220</v>
      </c>
      <c r="C64" s="88">
        <v>5783.4403796375091</v>
      </c>
      <c r="D64" s="88">
        <v>829.71361772909449</v>
      </c>
      <c r="E64" s="26">
        <v>399</v>
      </c>
      <c r="F64" s="88">
        <v>6086.9796890265643</v>
      </c>
      <c r="G64" s="88"/>
    </row>
    <row r="65" spans="1:7" x14ac:dyDescent="0.3">
      <c r="A65" s="92">
        <v>38412</v>
      </c>
      <c r="B65" s="87">
        <v>26790</v>
      </c>
      <c r="C65" s="88">
        <v>5419.4316731086647</v>
      </c>
      <c r="D65" s="88">
        <v>935.78584282478118</v>
      </c>
      <c r="E65" s="26">
        <v>390</v>
      </c>
      <c r="F65" s="88">
        <v>10641.212814222159</v>
      </c>
      <c r="G65" s="88"/>
    </row>
    <row r="66" spans="1:7" x14ac:dyDescent="0.3">
      <c r="A66" s="92">
        <v>38443</v>
      </c>
      <c r="B66" s="87">
        <v>29480</v>
      </c>
      <c r="C66" s="88">
        <v>6031.1767339155558</v>
      </c>
      <c r="D66" s="88">
        <v>751.94603182923277</v>
      </c>
      <c r="E66" s="26">
        <v>418</v>
      </c>
      <c r="F66" s="88">
        <v>8400.5740533919943</v>
      </c>
      <c r="G66" s="88"/>
    </row>
    <row r="67" spans="1:7" x14ac:dyDescent="0.3">
      <c r="A67" s="92">
        <v>38473</v>
      </c>
      <c r="B67" s="87">
        <v>31040</v>
      </c>
      <c r="C67" s="88">
        <v>5117.4352005281689</v>
      </c>
      <c r="D67" s="88">
        <v>801.7698280257539</v>
      </c>
      <c r="E67" s="26">
        <v>462</v>
      </c>
      <c r="F67" s="88">
        <v>12274.562128650374</v>
      </c>
      <c r="G67" s="88"/>
    </row>
    <row r="68" spans="1:7" x14ac:dyDescent="0.3">
      <c r="A68" s="92">
        <v>38504</v>
      </c>
      <c r="B68" s="87">
        <v>27760</v>
      </c>
      <c r="C68" s="88">
        <v>5704.7870957878413</v>
      </c>
      <c r="D68" s="88">
        <v>859.6384789681855</v>
      </c>
      <c r="E68" s="26">
        <v>456</v>
      </c>
      <c r="F68" s="88">
        <v>6756.5215902174677</v>
      </c>
      <c r="G68" s="88"/>
    </row>
    <row r="69" spans="1:7" x14ac:dyDescent="0.3">
      <c r="A69" s="92">
        <v>38534</v>
      </c>
      <c r="B69" s="87">
        <v>31530</v>
      </c>
      <c r="C69" s="88">
        <v>5767.2588846744447</v>
      </c>
      <c r="D69" s="88">
        <v>946.92235079286831</v>
      </c>
      <c r="E69" s="26">
        <v>521</v>
      </c>
      <c r="F69" s="88">
        <v>10700.185007624435</v>
      </c>
      <c r="G69" s="88"/>
    </row>
    <row r="70" spans="1:7" x14ac:dyDescent="0.3">
      <c r="A70" s="92">
        <v>38565</v>
      </c>
      <c r="B70" s="87">
        <v>29450</v>
      </c>
      <c r="C70" s="88">
        <v>4988.2049775068563</v>
      </c>
      <c r="D70" s="88">
        <v>862.3231181237943</v>
      </c>
      <c r="E70" s="26">
        <v>378</v>
      </c>
      <c r="F70" s="88">
        <v>8293.9819722642969</v>
      </c>
      <c r="G70" s="88"/>
    </row>
    <row r="71" spans="1:7" x14ac:dyDescent="0.3">
      <c r="A71" s="92">
        <v>38596</v>
      </c>
      <c r="B71" s="87">
        <v>28780</v>
      </c>
      <c r="C71" s="88">
        <v>5102.9549654727471</v>
      </c>
      <c r="D71" s="88">
        <v>959.65471198000432</v>
      </c>
      <c r="E71" s="26">
        <v>442</v>
      </c>
      <c r="F71" s="88">
        <v>6611.0497799829354</v>
      </c>
      <c r="G71" s="88"/>
    </row>
    <row r="72" spans="1:7" x14ac:dyDescent="0.3">
      <c r="A72" s="92">
        <v>38626</v>
      </c>
      <c r="B72" s="87">
        <v>29030</v>
      </c>
      <c r="C72" s="88">
        <v>5312.1841755021669</v>
      </c>
      <c r="D72" s="88">
        <v>852.0398182762907</v>
      </c>
      <c r="E72" s="26">
        <v>491</v>
      </c>
      <c r="F72" s="88">
        <v>7305.4600356351348</v>
      </c>
      <c r="G72" s="88"/>
    </row>
    <row r="73" spans="1:7" x14ac:dyDescent="0.3">
      <c r="A73" s="92">
        <v>38657</v>
      </c>
      <c r="B73" s="87">
        <v>34490</v>
      </c>
      <c r="C73" s="88">
        <v>5130.1516476893194</v>
      </c>
      <c r="D73" s="88">
        <v>1736.7861172222447</v>
      </c>
      <c r="E73" s="26">
        <v>468</v>
      </c>
      <c r="F73" s="88">
        <v>5399.3867025156005</v>
      </c>
      <c r="G73" s="88"/>
    </row>
    <row r="74" spans="1:7" x14ac:dyDescent="0.3">
      <c r="A74" s="92">
        <v>38687</v>
      </c>
      <c r="B74" s="87">
        <v>31960</v>
      </c>
      <c r="C74" s="88">
        <v>5301.076263097777</v>
      </c>
      <c r="D74" s="88">
        <v>1991.2253762728299</v>
      </c>
      <c r="E74" s="26">
        <v>429</v>
      </c>
      <c r="F74" s="88">
        <v>9436.3066577946374</v>
      </c>
      <c r="G74" s="88"/>
    </row>
    <row r="75" spans="1:7" x14ac:dyDescent="0.3">
      <c r="A75" s="92">
        <v>38718</v>
      </c>
      <c r="B75" s="87">
        <v>28910</v>
      </c>
      <c r="C75" s="88">
        <v>5076.6260868432828</v>
      </c>
      <c r="D75" s="88">
        <v>816.378392349622</v>
      </c>
      <c r="E75" s="26">
        <v>424</v>
      </c>
      <c r="F75" s="88">
        <v>9273.9488887450971</v>
      </c>
      <c r="G75" s="88"/>
    </row>
    <row r="76" spans="1:7" x14ac:dyDescent="0.3">
      <c r="A76" s="92">
        <v>38749</v>
      </c>
      <c r="B76" s="87">
        <v>29720</v>
      </c>
      <c r="C76" s="88">
        <v>5005.0295028616847</v>
      </c>
      <c r="D76" s="88">
        <v>1084.1165926906217</v>
      </c>
      <c r="E76" s="26">
        <v>412</v>
      </c>
      <c r="F76" s="88">
        <v>7659.3139863779688</v>
      </c>
      <c r="G76" s="88"/>
    </row>
    <row r="77" spans="1:7" x14ac:dyDescent="0.3">
      <c r="A77" s="92">
        <v>38777</v>
      </c>
      <c r="B77" s="87">
        <v>28620</v>
      </c>
      <c r="C77" s="88">
        <v>5304.852114979004</v>
      </c>
      <c r="D77" s="88">
        <v>902.06225901710275</v>
      </c>
      <c r="E77" s="26">
        <v>386</v>
      </c>
      <c r="F77" s="88">
        <v>13126.696244783425</v>
      </c>
      <c r="G77" s="88"/>
    </row>
    <row r="78" spans="1:7" x14ac:dyDescent="0.3">
      <c r="A78" s="92">
        <v>38808</v>
      </c>
      <c r="B78" s="87">
        <v>23250</v>
      </c>
      <c r="C78" s="88">
        <v>5559.9415856398164</v>
      </c>
      <c r="D78" s="88">
        <v>807.56805096395112</v>
      </c>
      <c r="E78" s="26">
        <v>430</v>
      </c>
      <c r="F78" s="88">
        <v>10768.282820422161</v>
      </c>
      <c r="G78" s="88"/>
    </row>
    <row r="79" spans="1:7" x14ac:dyDescent="0.3">
      <c r="A79" s="92">
        <v>38838</v>
      </c>
      <c r="B79" s="87">
        <v>27120</v>
      </c>
      <c r="C79" s="88">
        <v>5333.5749470807195</v>
      </c>
      <c r="D79" s="88">
        <v>1185.498311750976</v>
      </c>
      <c r="E79" s="26">
        <v>586</v>
      </c>
      <c r="F79" s="88">
        <v>9188.7934708309695</v>
      </c>
      <c r="G79" s="88"/>
    </row>
    <row r="80" spans="1:7" x14ac:dyDescent="0.3">
      <c r="A80" s="92">
        <v>38869</v>
      </c>
      <c r="B80" s="87">
        <v>29210</v>
      </c>
      <c r="C80" s="88">
        <v>5313.6257594633416</v>
      </c>
      <c r="D80" s="88">
        <v>855.94122248036001</v>
      </c>
      <c r="E80" s="26">
        <v>585</v>
      </c>
      <c r="F80" s="88">
        <v>9739.5201823532807</v>
      </c>
      <c r="G80" s="88"/>
    </row>
    <row r="81" spans="1:7" x14ac:dyDescent="0.3">
      <c r="A81" s="92">
        <v>38899</v>
      </c>
      <c r="B81" s="87">
        <v>29500</v>
      </c>
      <c r="C81" s="88">
        <v>5536.411023704075</v>
      </c>
      <c r="D81" s="88">
        <v>863.31049718470695</v>
      </c>
      <c r="E81" s="26">
        <v>584</v>
      </c>
      <c r="F81" s="88">
        <v>6898.9166017316302</v>
      </c>
      <c r="G81" s="88"/>
    </row>
    <row r="82" spans="1:7" x14ac:dyDescent="0.3">
      <c r="A82" s="92">
        <v>38930</v>
      </c>
      <c r="B82" s="87">
        <v>27990</v>
      </c>
      <c r="C82" s="88">
        <v>6192.306056168487</v>
      </c>
      <c r="D82" s="88">
        <v>922.35500872190903</v>
      </c>
      <c r="E82" s="26">
        <v>547</v>
      </c>
      <c r="F82" s="88">
        <v>9958.8166365643683</v>
      </c>
      <c r="G82" s="88"/>
    </row>
    <row r="83" spans="1:7" x14ac:dyDescent="0.3">
      <c r="A83" s="92">
        <v>38961</v>
      </c>
      <c r="B83" s="87">
        <v>29040</v>
      </c>
      <c r="C83" s="88">
        <v>4716.8140665865976</v>
      </c>
      <c r="D83" s="88">
        <v>863.53400963955676</v>
      </c>
      <c r="E83" s="26">
        <v>533</v>
      </c>
      <c r="F83" s="88">
        <v>9111.7786668018125</v>
      </c>
      <c r="G83" s="88"/>
    </row>
    <row r="84" spans="1:7" x14ac:dyDescent="0.3">
      <c r="A84" s="92">
        <v>38991</v>
      </c>
      <c r="B84" s="87">
        <v>27000</v>
      </c>
      <c r="C84" s="88">
        <v>4535.5689006265093</v>
      </c>
      <c r="D84" s="88">
        <v>845.84869913750799</v>
      </c>
      <c r="E84" s="26">
        <v>486</v>
      </c>
      <c r="F84" s="88">
        <v>8488.0024367399001</v>
      </c>
      <c r="G84" s="88"/>
    </row>
    <row r="85" spans="1:7" x14ac:dyDescent="0.3">
      <c r="A85" s="92">
        <v>39022</v>
      </c>
      <c r="B85" s="87">
        <v>25020</v>
      </c>
      <c r="C85" s="88">
        <v>5206.8738340798836</v>
      </c>
      <c r="D85" s="88">
        <v>993.79072587321036</v>
      </c>
      <c r="E85" s="26">
        <v>498</v>
      </c>
      <c r="F85" s="88">
        <v>12937.707790661978</v>
      </c>
      <c r="G85" s="88"/>
    </row>
    <row r="86" spans="1:7" x14ac:dyDescent="0.3">
      <c r="A86" s="92">
        <v>39052</v>
      </c>
      <c r="B86" s="87">
        <v>29550</v>
      </c>
      <c r="C86" s="88">
        <v>4998.5016900003448</v>
      </c>
      <c r="D86" s="88">
        <v>832.51980530436811</v>
      </c>
      <c r="E86" s="26">
        <v>522</v>
      </c>
      <c r="F86" s="88">
        <v>11993.65534572722</v>
      </c>
      <c r="G86" s="88"/>
    </row>
    <row r="87" spans="1:7" x14ac:dyDescent="0.3">
      <c r="A87" s="92">
        <v>39083</v>
      </c>
      <c r="B87" s="87">
        <v>31290</v>
      </c>
      <c r="C87" s="88">
        <v>4852.6472452174103</v>
      </c>
      <c r="D87" s="88">
        <v>795.6532710915933</v>
      </c>
      <c r="E87" s="26">
        <v>372</v>
      </c>
      <c r="F87" s="88">
        <v>11613.517452905398</v>
      </c>
      <c r="G87" s="88"/>
    </row>
    <row r="88" spans="1:7" x14ac:dyDescent="0.3">
      <c r="A88" s="92">
        <v>39114</v>
      </c>
      <c r="B88" s="87">
        <v>26290</v>
      </c>
      <c r="C88" s="88">
        <v>5579.6214439135683</v>
      </c>
      <c r="D88" s="88">
        <v>868.11753485501697</v>
      </c>
      <c r="E88" s="26">
        <v>528</v>
      </c>
      <c r="F88" s="88">
        <v>9663.8894228259833</v>
      </c>
      <c r="G88" s="88"/>
    </row>
    <row r="89" spans="1:7" x14ac:dyDescent="0.3">
      <c r="A89" s="92">
        <v>39142</v>
      </c>
      <c r="B89" s="87">
        <v>29370</v>
      </c>
      <c r="C89" s="88">
        <v>4980.1396005503711</v>
      </c>
      <c r="D89" s="88">
        <v>880.10062704829647</v>
      </c>
      <c r="E89" s="26">
        <v>533</v>
      </c>
      <c r="F89" s="88">
        <v>9736.6311684876146</v>
      </c>
      <c r="G89" s="88"/>
    </row>
    <row r="90" spans="1:7" x14ac:dyDescent="0.3">
      <c r="A90" s="92">
        <v>39173</v>
      </c>
      <c r="B90" s="87">
        <v>31220</v>
      </c>
      <c r="C90" s="88">
        <v>4676.1430409039413</v>
      </c>
      <c r="D90" s="88">
        <v>845.34570844541884</v>
      </c>
      <c r="E90" s="26">
        <v>576</v>
      </c>
      <c r="F90" s="88">
        <v>10374.992108840162</v>
      </c>
      <c r="G90" s="88"/>
    </row>
    <row r="91" spans="1:7" x14ac:dyDescent="0.3">
      <c r="A91" s="92">
        <v>39203</v>
      </c>
      <c r="B91" s="87">
        <v>28160</v>
      </c>
      <c r="C91" s="88">
        <v>5251.2564845705665</v>
      </c>
      <c r="D91" s="88">
        <v>846.8994676906849</v>
      </c>
      <c r="E91" s="26">
        <v>383</v>
      </c>
      <c r="F91" s="88">
        <v>10031.607279534099</v>
      </c>
      <c r="G91" s="88"/>
    </row>
    <row r="92" spans="1:7" x14ac:dyDescent="0.3">
      <c r="A92" s="92">
        <v>39234</v>
      </c>
      <c r="B92" s="87">
        <v>29370</v>
      </c>
      <c r="C92" s="88">
        <v>5610.4858126905583</v>
      </c>
      <c r="D92" s="88">
        <v>816.13167223842265</v>
      </c>
      <c r="E92" s="26">
        <v>545</v>
      </c>
      <c r="F92" s="88">
        <v>10444.869549329032</v>
      </c>
      <c r="G92" s="88"/>
    </row>
    <row r="93" spans="1:7" x14ac:dyDescent="0.3">
      <c r="A93" s="92">
        <v>39264</v>
      </c>
      <c r="B93" s="87">
        <v>27020</v>
      </c>
      <c r="C93" s="88">
        <v>5621.4988074232388</v>
      </c>
      <c r="D93" s="88">
        <v>821.80046644328809</v>
      </c>
      <c r="E93" s="26">
        <v>583</v>
      </c>
      <c r="F93" s="88">
        <v>11013.467101179487</v>
      </c>
      <c r="G93" s="88"/>
    </row>
    <row r="94" spans="1:7" x14ac:dyDescent="0.3">
      <c r="A94" s="92">
        <v>39295</v>
      </c>
      <c r="B94" s="87">
        <v>30810</v>
      </c>
      <c r="C94" s="88">
        <v>5349.7790394494041</v>
      </c>
      <c r="D94" s="88">
        <v>898.50502963504744</v>
      </c>
      <c r="E94" s="26">
        <v>527</v>
      </c>
      <c r="F94" s="88">
        <v>10506.08810391615</v>
      </c>
      <c r="G94" s="88"/>
    </row>
    <row r="95" spans="1:7" x14ac:dyDescent="0.3">
      <c r="A95" s="92">
        <v>39326</v>
      </c>
      <c r="B95" s="87">
        <v>22090</v>
      </c>
      <c r="C95" s="88">
        <v>4847.8472044030686</v>
      </c>
      <c r="D95" s="88">
        <v>994.71326712669497</v>
      </c>
      <c r="E95" s="26">
        <v>535</v>
      </c>
      <c r="F95" s="88">
        <v>9190.8194811297653</v>
      </c>
      <c r="G95" s="88"/>
    </row>
    <row r="96" spans="1:7" x14ac:dyDescent="0.3">
      <c r="A96" s="92">
        <v>39356</v>
      </c>
      <c r="B96" s="87">
        <v>24470</v>
      </c>
      <c r="C96" s="88">
        <v>4956.1886711137977</v>
      </c>
      <c r="D96" s="88">
        <v>855.92598703824717</v>
      </c>
      <c r="E96" s="26">
        <v>424</v>
      </c>
      <c r="F96" s="88">
        <v>13452.091882132616</v>
      </c>
      <c r="G96" s="88"/>
    </row>
    <row r="97" spans="1:7" x14ac:dyDescent="0.3">
      <c r="A97" s="92">
        <v>39387</v>
      </c>
      <c r="B97" s="87">
        <v>27870</v>
      </c>
      <c r="C97" s="88">
        <v>4930.5074891848672</v>
      </c>
      <c r="D97" s="88">
        <v>3554.7792219314529</v>
      </c>
      <c r="E97" s="26">
        <v>531</v>
      </c>
      <c r="F97" s="88">
        <v>11551.460788876015</v>
      </c>
      <c r="G97" s="88"/>
    </row>
    <row r="98" spans="1:7" x14ac:dyDescent="0.3">
      <c r="A98" s="92">
        <v>39417</v>
      </c>
      <c r="B98" s="87">
        <v>29570</v>
      </c>
      <c r="C98" s="88">
        <v>4696.6841040561731</v>
      </c>
      <c r="D98" s="88">
        <v>843.9958184054417</v>
      </c>
      <c r="E98" s="26">
        <v>466</v>
      </c>
      <c r="F98" s="88">
        <v>8094.1709503863203</v>
      </c>
      <c r="G98" s="88"/>
    </row>
    <row r="99" spans="1:7" x14ac:dyDescent="0.3">
      <c r="A99" s="92">
        <v>39448</v>
      </c>
      <c r="B99" s="87">
        <v>28740</v>
      </c>
      <c r="C99" s="88">
        <v>4653.677086678852</v>
      </c>
      <c r="D99" s="88">
        <v>905.08054144930747</v>
      </c>
      <c r="E99" s="26">
        <v>581</v>
      </c>
      <c r="F99" s="88">
        <v>13024.367800266013</v>
      </c>
      <c r="G99" s="88"/>
    </row>
    <row r="100" spans="1:7" x14ac:dyDescent="0.3">
      <c r="A100" s="92">
        <v>39479</v>
      </c>
      <c r="B100" s="87">
        <v>27850</v>
      </c>
      <c r="C100" s="88">
        <v>5425.1169234667341</v>
      </c>
      <c r="D100" s="88">
        <v>1922.3459693136128</v>
      </c>
      <c r="E100" s="26">
        <v>460</v>
      </c>
      <c r="F100" s="88">
        <v>7885.9632807053949</v>
      </c>
      <c r="G100" s="88"/>
    </row>
    <row r="101" spans="1:7" x14ac:dyDescent="0.3">
      <c r="A101" s="92">
        <v>39508</v>
      </c>
      <c r="B101" s="87">
        <v>29820</v>
      </c>
      <c r="C101" s="88">
        <v>5827.8787780262273</v>
      </c>
      <c r="D101" s="88">
        <v>882.36315131454285</v>
      </c>
      <c r="E101" s="26">
        <v>385</v>
      </c>
      <c r="F101" s="88">
        <v>8671.706348460164</v>
      </c>
      <c r="G101" s="88"/>
    </row>
    <row r="102" spans="1:7" x14ac:dyDescent="0.3">
      <c r="A102" s="92">
        <v>39539</v>
      </c>
      <c r="B102" s="87">
        <v>25820</v>
      </c>
      <c r="C102" s="88">
        <v>5265.67985871163</v>
      </c>
      <c r="D102" s="88">
        <v>1400.0277322008169</v>
      </c>
      <c r="E102" s="26">
        <v>567</v>
      </c>
      <c r="F102" s="88">
        <v>10374.489724108586</v>
      </c>
      <c r="G102" s="88"/>
    </row>
    <row r="103" spans="1:7" x14ac:dyDescent="0.3">
      <c r="A103" s="92">
        <v>39569</v>
      </c>
      <c r="B103" s="87">
        <v>31350</v>
      </c>
      <c r="C103" s="88">
        <v>4986.8258072373701</v>
      </c>
      <c r="D103" s="88">
        <v>1013.6861862067317</v>
      </c>
      <c r="E103" s="26">
        <v>423</v>
      </c>
      <c r="F103" s="88">
        <v>9026.4177349634265</v>
      </c>
      <c r="G103" s="88"/>
    </row>
    <row r="104" spans="1:7" x14ac:dyDescent="0.3">
      <c r="A104" s="92">
        <v>39600</v>
      </c>
      <c r="B104" s="87">
        <v>27890</v>
      </c>
      <c r="C104" s="88">
        <v>5361.2516898044705</v>
      </c>
      <c r="D104" s="88">
        <v>945.27366290541352</v>
      </c>
      <c r="E104" s="26">
        <v>534</v>
      </c>
      <c r="F104" s="88">
        <v>12756.347362502944</v>
      </c>
      <c r="G104" s="88"/>
    </row>
    <row r="105" spans="1:7" x14ac:dyDescent="0.3">
      <c r="A105" s="92">
        <v>39630</v>
      </c>
      <c r="B105" s="87">
        <v>30620</v>
      </c>
      <c r="C105" s="88">
        <v>5441.7697383940204</v>
      </c>
      <c r="D105" s="88">
        <v>811.88847822307957</v>
      </c>
      <c r="E105" s="26">
        <v>505</v>
      </c>
      <c r="F105" s="88">
        <v>9885.6067677029787</v>
      </c>
      <c r="G105" s="88"/>
    </row>
    <row r="106" spans="1:7" x14ac:dyDescent="0.3">
      <c r="A106" s="92">
        <v>39661</v>
      </c>
      <c r="B106" s="87">
        <v>30150</v>
      </c>
      <c r="C106" s="88">
        <v>5080.6913811870281</v>
      </c>
      <c r="D106" s="88">
        <v>955.5245407879811</v>
      </c>
      <c r="E106" s="26">
        <v>579</v>
      </c>
      <c r="F106" s="88">
        <v>11799.699984630201</v>
      </c>
      <c r="G106" s="88"/>
    </row>
    <row r="107" spans="1:7" x14ac:dyDescent="0.3">
      <c r="A107" s="92">
        <v>39692</v>
      </c>
      <c r="B107" s="87">
        <v>31180</v>
      </c>
      <c r="C107" s="88">
        <v>5998.5248129584088</v>
      </c>
      <c r="D107" s="88">
        <v>2299.5092119864503</v>
      </c>
      <c r="E107" s="26">
        <v>480</v>
      </c>
      <c r="F107" s="88">
        <v>13233.353250429016</v>
      </c>
      <c r="G107" s="88"/>
    </row>
    <row r="108" spans="1:7" x14ac:dyDescent="0.3">
      <c r="A108" s="92">
        <v>39722</v>
      </c>
      <c r="B108" s="87">
        <v>28970</v>
      </c>
      <c r="C108" s="88">
        <v>4758.8846189814249</v>
      </c>
      <c r="D108" s="88">
        <v>1682.6373363829373</v>
      </c>
      <c r="E108" s="26">
        <v>541</v>
      </c>
      <c r="F108" s="88">
        <v>8495.0853393361504</v>
      </c>
      <c r="G108" s="88"/>
    </row>
    <row r="109" spans="1:7" x14ac:dyDescent="0.3">
      <c r="A109" s="92">
        <v>39753</v>
      </c>
      <c r="B109" s="87">
        <v>35260</v>
      </c>
      <c r="C109" s="88">
        <v>6106.698138296133</v>
      </c>
      <c r="D109" s="88">
        <v>1316.8740710616582</v>
      </c>
      <c r="E109" s="26">
        <v>388</v>
      </c>
      <c r="F109" s="88">
        <v>8203.0244177718523</v>
      </c>
      <c r="G109" s="88"/>
    </row>
    <row r="110" spans="1:7" x14ac:dyDescent="0.3">
      <c r="A110" s="92">
        <v>39783</v>
      </c>
      <c r="B110" s="87">
        <v>30340</v>
      </c>
      <c r="C110" s="88">
        <v>5231.7248643151015</v>
      </c>
      <c r="D110" s="88">
        <v>2433.695594470425</v>
      </c>
      <c r="E110" s="26">
        <v>534</v>
      </c>
      <c r="F110" s="88">
        <v>7432.9304259172095</v>
      </c>
      <c r="G110" s="88"/>
    </row>
    <row r="111" spans="1:7" x14ac:dyDescent="0.3">
      <c r="A111" s="92">
        <v>39814</v>
      </c>
      <c r="B111" s="87">
        <v>26870</v>
      </c>
      <c r="C111" s="88">
        <v>5542.3964593780875</v>
      </c>
      <c r="D111" s="88">
        <v>3753.1526273258892</v>
      </c>
      <c r="E111" s="26">
        <v>538</v>
      </c>
      <c r="F111" s="88">
        <v>11140.666642886063</v>
      </c>
      <c r="G111" s="88"/>
    </row>
    <row r="112" spans="1:7" x14ac:dyDescent="0.3">
      <c r="A112" s="92">
        <v>39845</v>
      </c>
      <c r="B112" s="87">
        <v>28370</v>
      </c>
      <c r="C112" s="88">
        <v>5607.5582357705116</v>
      </c>
      <c r="D112" s="88">
        <v>873.79507724912867</v>
      </c>
      <c r="E112" s="26">
        <v>488</v>
      </c>
      <c r="F112" s="88">
        <v>8296.9173752537208</v>
      </c>
      <c r="G112" s="88"/>
    </row>
    <row r="113" spans="1:7" x14ac:dyDescent="0.3">
      <c r="A113" s="92">
        <v>39873</v>
      </c>
      <c r="B113" s="87">
        <v>33260</v>
      </c>
      <c r="C113" s="88">
        <v>5288.4810198893729</v>
      </c>
      <c r="D113" s="88">
        <v>809.15010426020831</v>
      </c>
      <c r="E113" s="26">
        <v>512</v>
      </c>
      <c r="F113" s="88">
        <v>10441.409482718336</v>
      </c>
      <c r="G113" s="88"/>
    </row>
    <row r="114" spans="1:7" x14ac:dyDescent="0.3">
      <c r="A114" s="92">
        <v>39904</v>
      </c>
      <c r="B114" s="87">
        <v>31890</v>
      </c>
      <c r="C114" s="88">
        <v>4631.8941384782147</v>
      </c>
      <c r="D114" s="88">
        <v>830.69992642672344</v>
      </c>
      <c r="E114" s="26">
        <v>504</v>
      </c>
      <c r="F114" s="88">
        <v>5089.7242545893332</v>
      </c>
      <c r="G114" s="88"/>
    </row>
    <row r="115" spans="1:7" x14ac:dyDescent="0.3">
      <c r="A115" s="92">
        <v>39934</v>
      </c>
      <c r="B115" s="87">
        <v>31960</v>
      </c>
      <c r="C115" s="88">
        <v>4933.9291132995204</v>
      </c>
      <c r="D115" s="88">
        <v>1476.7047582698146</v>
      </c>
      <c r="E115" s="26">
        <v>514</v>
      </c>
      <c r="F115" s="88">
        <v>6764.6018967462587</v>
      </c>
      <c r="G115" s="88"/>
    </row>
    <row r="116" spans="1:7" x14ac:dyDescent="0.3">
      <c r="A116" s="92">
        <v>39965</v>
      </c>
      <c r="B116" s="87">
        <v>29470</v>
      </c>
      <c r="C116" s="88">
        <v>5990.2913702020851</v>
      </c>
      <c r="D116" s="88">
        <v>800.97485359128711</v>
      </c>
      <c r="E116" s="26">
        <v>475</v>
      </c>
      <c r="F116" s="88">
        <v>6269.5816493960992</v>
      </c>
      <c r="G116" s="88"/>
    </row>
    <row r="117" spans="1:7" x14ac:dyDescent="0.3">
      <c r="A117" s="92">
        <v>39995</v>
      </c>
      <c r="B117" s="87">
        <v>30730</v>
      </c>
      <c r="C117" s="88">
        <v>4955.3128778369319</v>
      </c>
      <c r="D117" s="88">
        <v>1101.6087852089172</v>
      </c>
      <c r="E117" s="26">
        <v>446</v>
      </c>
      <c r="F117" s="88">
        <v>3890.5742657549035</v>
      </c>
      <c r="G117" s="88"/>
    </row>
    <row r="118" spans="1:7" x14ac:dyDescent="0.3">
      <c r="A118" s="92">
        <v>40026</v>
      </c>
      <c r="B118" s="87">
        <v>30420</v>
      </c>
      <c r="C118" s="88">
        <v>4806.234578107058</v>
      </c>
      <c r="D118" s="88">
        <v>857.4769259231125</v>
      </c>
      <c r="E118" s="26">
        <v>398</v>
      </c>
      <c r="F118" s="88">
        <v>8202.1844102957893</v>
      </c>
      <c r="G118" s="88"/>
    </row>
    <row r="119" spans="1:7" x14ac:dyDescent="0.3">
      <c r="A119" s="92">
        <v>40057</v>
      </c>
      <c r="B119" s="87">
        <v>31900</v>
      </c>
      <c r="C119" s="88">
        <v>5518.7925223606644</v>
      </c>
      <c r="D119" s="88">
        <v>872.11087785034636</v>
      </c>
      <c r="E119" s="26">
        <v>580</v>
      </c>
      <c r="F119" s="88">
        <v>14397.403589788457</v>
      </c>
      <c r="G119" s="88"/>
    </row>
    <row r="120" spans="1:7" x14ac:dyDescent="0.3">
      <c r="A120" s="92">
        <v>40087</v>
      </c>
      <c r="B120" s="87">
        <v>28850</v>
      </c>
      <c r="C120" s="88">
        <v>4942.1987296220905</v>
      </c>
      <c r="D120" s="88">
        <v>7804.6636497555755</v>
      </c>
      <c r="E120" s="26">
        <v>404</v>
      </c>
      <c r="F120" s="88">
        <v>9027.9556226802706</v>
      </c>
      <c r="G120" s="88"/>
    </row>
    <row r="121" spans="1:7" x14ac:dyDescent="0.3">
      <c r="A121" s="92">
        <v>40118</v>
      </c>
      <c r="B121" s="87">
        <v>30990</v>
      </c>
      <c r="C121" s="88">
        <v>5021.6282223401358</v>
      </c>
      <c r="D121" s="88">
        <v>749.62644389949241</v>
      </c>
      <c r="E121" s="26">
        <v>430</v>
      </c>
      <c r="F121" s="88">
        <v>13573.09885793399</v>
      </c>
      <c r="G121" s="88"/>
    </row>
    <row r="122" spans="1:7" x14ac:dyDescent="0.3">
      <c r="A122" s="92">
        <v>40148</v>
      </c>
      <c r="B122" s="87">
        <v>27460</v>
      </c>
      <c r="C122" s="88">
        <v>5202.0819853896201</v>
      </c>
      <c r="D122" s="88">
        <v>761.22657986570584</v>
      </c>
      <c r="E122" s="26">
        <v>407</v>
      </c>
      <c r="F122" s="88">
        <v>11859.09474587668</v>
      </c>
      <c r="G122" s="88"/>
    </row>
    <row r="123" spans="1:7" x14ac:dyDescent="0.3">
      <c r="A123" s="92">
        <v>40179</v>
      </c>
      <c r="B123" s="87">
        <v>24340</v>
      </c>
      <c r="C123" s="88">
        <v>5662.5162289147538</v>
      </c>
      <c r="D123" s="88">
        <v>863.94724789851102</v>
      </c>
      <c r="E123" s="26">
        <v>389</v>
      </c>
      <c r="F123" s="88">
        <v>12670.284631324845</v>
      </c>
      <c r="G123" s="88"/>
    </row>
    <row r="124" spans="1:7" x14ac:dyDescent="0.3">
      <c r="A124" s="92">
        <v>40210</v>
      </c>
      <c r="B124" s="87">
        <v>29090</v>
      </c>
      <c r="C124" s="88">
        <v>5096.1001287817417</v>
      </c>
      <c r="D124" s="88">
        <v>7288.2048814258696</v>
      </c>
      <c r="E124" s="26">
        <v>382</v>
      </c>
      <c r="F124" s="88">
        <v>10309.446447478935</v>
      </c>
      <c r="G124" s="88"/>
    </row>
    <row r="125" spans="1:7" x14ac:dyDescent="0.3">
      <c r="A125" s="92">
        <v>40238</v>
      </c>
      <c r="B125" s="87">
        <v>32390</v>
      </c>
      <c r="C125" s="88">
        <v>4941.5611368439668</v>
      </c>
      <c r="D125" s="88">
        <v>4371</v>
      </c>
      <c r="E125" s="26">
        <v>527</v>
      </c>
      <c r="F125" s="88">
        <v>7171.3281575761557</v>
      </c>
      <c r="G125" s="88"/>
    </row>
    <row r="126" spans="1:7" x14ac:dyDescent="0.3">
      <c r="A126" s="92">
        <v>40269</v>
      </c>
      <c r="B126" s="87">
        <v>34120</v>
      </c>
      <c r="C126" s="88">
        <v>5050.8975070740617</v>
      </c>
      <c r="D126" s="88">
        <v>861.70749877057153</v>
      </c>
      <c r="E126" s="26">
        <v>373</v>
      </c>
      <c r="F126" s="88">
        <v>12583.607208404199</v>
      </c>
      <c r="G126" s="88"/>
    </row>
    <row r="127" spans="1:7" x14ac:dyDescent="0.3">
      <c r="A127" s="92">
        <v>40299</v>
      </c>
      <c r="B127" s="87">
        <v>26950</v>
      </c>
      <c r="C127" s="88">
        <v>5663.3718247668767</v>
      </c>
      <c r="D127" s="88">
        <v>1276.9221213166411</v>
      </c>
      <c r="E127" s="26">
        <v>490</v>
      </c>
      <c r="F127" s="88">
        <v>3914.0729405651655</v>
      </c>
      <c r="G127" s="88"/>
    </row>
    <row r="128" spans="1:7" x14ac:dyDescent="0.3">
      <c r="A128" s="92">
        <v>40330</v>
      </c>
      <c r="B128" s="87">
        <v>25760</v>
      </c>
      <c r="C128" s="88">
        <v>5848.2601722592572</v>
      </c>
      <c r="D128" s="88">
        <v>5459.170805173404</v>
      </c>
      <c r="E128" s="26">
        <v>418</v>
      </c>
      <c r="F128" s="88">
        <v>11137.976195123934</v>
      </c>
      <c r="G128" s="88"/>
    </row>
    <row r="129" spans="1:7" x14ac:dyDescent="0.3">
      <c r="A129" s="92">
        <v>40360</v>
      </c>
      <c r="B129" s="87">
        <v>26500</v>
      </c>
      <c r="C129" s="88">
        <v>4642.6461565082618</v>
      </c>
      <c r="D129" s="88">
        <v>870.68259935655681</v>
      </c>
      <c r="E129" s="26">
        <v>412</v>
      </c>
      <c r="F129" s="88">
        <v>7038.1062644997965</v>
      </c>
      <c r="G129" s="88"/>
    </row>
    <row r="130" spans="1:7" x14ac:dyDescent="0.3">
      <c r="A130" s="92">
        <v>40391</v>
      </c>
      <c r="B130" s="87">
        <v>24150</v>
      </c>
      <c r="C130" s="88">
        <v>5242.923731107534</v>
      </c>
      <c r="D130" s="88">
        <v>740.76316888152235</v>
      </c>
      <c r="E130" s="26">
        <v>583</v>
      </c>
      <c r="F130" s="88">
        <v>10237.874583522596</v>
      </c>
      <c r="G130" s="88"/>
    </row>
    <row r="131" spans="1:7" x14ac:dyDescent="0.3">
      <c r="A131" s="92">
        <v>40422</v>
      </c>
      <c r="B131" s="87">
        <v>30130</v>
      </c>
      <c r="C131" s="88">
        <v>5872.1148989360618</v>
      </c>
      <c r="D131" s="88">
        <v>805.90334162804038</v>
      </c>
      <c r="E131" s="26">
        <v>479</v>
      </c>
      <c r="F131" s="88">
        <v>6083.2706003895146</v>
      </c>
      <c r="G131" s="88"/>
    </row>
    <row r="132" spans="1:7" x14ac:dyDescent="0.3">
      <c r="A132" s="92">
        <v>40452</v>
      </c>
      <c r="B132" s="87">
        <v>30300</v>
      </c>
      <c r="C132" s="88">
        <v>5479.2441008918659</v>
      </c>
      <c r="D132" s="88">
        <v>819.86997369142409</v>
      </c>
      <c r="E132" s="26">
        <v>541</v>
      </c>
      <c r="F132" s="88">
        <v>10767.585346165863</v>
      </c>
      <c r="G132" s="88"/>
    </row>
    <row r="133" spans="1:7" x14ac:dyDescent="0.3">
      <c r="A133" s="92">
        <v>40483</v>
      </c>
      <c r="B133" s="87">
        <v>28990</v>
      </c>
      <c r="C133" s="88">
        <v>5258.2519527336635</v>
      </c>
      <c r="D133" s="88">
        <v>740.16709997304451</v>
      </c>
      <c r="E133" s="26">
        <v>424</v>
      </c>
      <c r="F133" s="88">
        <v>12507.276328960537</v>
      </c>
      <c r="G133" s="88"/>
    </row>
    <row r="134" spans="1:7" x14ac:dyDescent="0.3">
      <c r="A134" s="92">
        <v>40513</v>
      </c>
      <c r="B134" s="87">
        <v>30200</v>
      </c>
      <c r="C134" s="88">
        <v>5329.6621126400823</v>
      </c>
      <c r="D134" s="88">
        <v>1310.4000607035448</v>
      </c>
      <c r="E134" s="26">
        <v>503</v>
      </c>
      <c r="F134" s="88">
        <v>15167.02472437725</v>
      </c>
      <c r="G134" s="88"/>
    </row>
    <row r="135" spans="1:7" x14ac:dyDescent="0.3">
      <c r="A135" s="92">
        <v>40544</v>
      </c>
      <c r="B135" s="87">
        <v>29770</v>
      </c>
      <c r="C135" s="88">
        <v>4988.8110205891335</v>
      </c>
      <c r="D135" s="88">
        <v>1882.855155592214</v>
      </c>
      <c r="E135" s="26">
        <v>381</v>
      </c>
      <c r="F135" s="88">
        <v>6450.056236421924</v>
      </c>
      <c r="G135" s="88"/>
    </row>
    <row r="136" spans="1:7" x14ac:dyDescent="0.3">
      <c r="A136" s="92">
        <v>40575</v>
      </c>
      <c r="B136" s="87">
        <v>26990</v>
      </c>
      <c r="C136" s="88">
        <v>4387.7490907896317</v>
      </c>
      <c r="D136" s="88">
        <v>836.19229316452868</v>
      </c>
      <c r="E136" s="26">
        <v>432</v>
      </c>
      <c r="F136" s="88">
        <v>6759.5050570925032</v>
      </c>
      <c r="G136" s="88"/>
    </row>
    <row r="137" spans="1:7" x14ac:dyDescent="0.3">
      <c r="A137" s="92">
        <v>40603</v>
      </c>
      <c r="B137" s="87">
        <v>25140</v>
      </c>
      <c r="C137" s="88">
        <v>5002.0890212859331</v>
      </c>
      <c r="D137" s="88">
        <v>7134</v>
      </c>
      <c r="E137" s="26">
        <v>515</v>
      </c>
      <c r="F137" s="88">
        <v>11493.980645205595</v>
      </c>
      <c r="G137" s="88"/>
    </row>
    <row r="138" spans="1:7" x14ac:dyDescent="0.3">
      <c r="A138" s="92">
        <v>40634</v>
      </c>
      <c r="B138" s="87">
        <v>25700</v>
      </c>
      <c r="C138" s="88">
        <v>4896.0079806622871</v>
      </c>
      <c r="D138" s="88">
        <v>1427.3254217100462</v>
      </c>
      <c r="E138" s="26">
        <v>514</v>
      </c>
      <c r="F138" s="88">
        <v>7664.3082528120822</v>
      </c>
      <c r="G138" s="88"/>
    </row>
    <row r="139" spans="1:7" x14ac:dyDescent="0.3">
      <c r="A139" s="92">
        <v>40664</v>
      </c>
      <c r="B139" s="87">
        <v>26860</v>
      </c>
      <c r="C139" s="88">
        <v>5231.3792849445617</v>
      </c>
      <c r="D139" s="88">
        <v>775.20890051389915</v>
      </c>
      <c r="E139" s="26">
        <v>470</v>
      </c>
      <c r="F139" s="88">
        <v>10831.670428349136</v>
      </c>
      <c r="G139" s="88"/>
    </row>
    <row r="140" spans="1:7" x14ac:dyDescent="0.3">
      <c r="A140" s="92">
        <v>40695</v>
      </c>
      <c r="B140" s="87">
        <v>32190</v>
      </c>
      <c r="C140" s="88">
        <v>5083.693886058134</v>
      </c>
      <c r="D140" s="88">
        <v>854.7000174798676</v>
      </c>
      <c r="E140" s="26">
        <v>578</v>
      </c>
      <c r="F140" s="88">
        <v>13340.533005175084</v>
      </c>
      <c r="G140" s="88"/>
    </row>
    <row r="141" spans="1:7" x14ac:dyDescent="0.3">
      <c r="A141" s="92">
        <v>40725</v>
      </c>
      <c r="B141" s="87">
        <v>32440</v>
      </c>
      <c r="C141" s="88">
        <v>5340.333625801527</v>
      </c>
      <c r="D141" s="88">
        <v>841.82612898506102</v>
      </c>
      <c r="E141" s="26">
        <v>382</v>
      </c>
      <c r="F141" s="88">
        <v>8095.1187940842728</v>
      </c>
      <c r="G141" s="88"/>
    </row>
    <row r="142" spans="1:7" x14ac:dyDescent="0.3">
      <c r="A142" s="92">
        <v>40756</v>
      </c>
      <c r="B142" s="87">
        <v>31350</v>
      </c>
      <c r="C142" s="88">
        <v>5220.1311267160281</v>
      </c>
      <c r="D142" s="88">
        <v>994.8093607882189</v>
      </c>
      <c r="E142" s="26">
        <v>586</v>
      </c>
      <c r="F142" s="88">
        <v>10377.679835740324</v>
      </c>
      <c r="G142" s="88"/>
    </row>
    <row r="143" spans="1:7" x14ac:dyDescent="0.3">
      <c r="A143" s="92">
        <v>40787</v>
      </c>
      <c r="B143" s="87">
        <v>29510</v>
      </c>
      <c r="C143" s="88">
        <v>4859.7932199244669</v>
      </c>
      <c r="D143" s="88">
        <v>913.2081368679934</v>
      </c>
      <c r="E143" s="26">
        <v>581</v>
      </c>
      <c r="F143" s="88">
        <v>6444.3942946423413</v>
      </c>
      <c r="G143" s="88"/>
    </row>
    <row r="144" spans="1:7" x14ac:dyDescent="0.3">
      <c r="A144" s="92">
        <v>40817</v>
      </c>
      <c r="B144" s="87">
        <v>31040</v>
      </c>
      <c r="C144" s="88">
        <v>5509.2754617912715</v>
      </c>
      <c r="D144" s="88">
        <v>1702.8126815633282</v>
      </c>
      <c r="E144" s="26">
        <v>524</v>
      </c>
      <c r="F144" s="88">
        <v>11079.882001343562</v>
      </c>
      <c r="G144" s="88"/>
    </row>
    <row r="145" spans="1:7" x14ac:dyDescent="0.3">
      <c r="A145" s="92">
        <v>40848</v>
      </c>
      <c r="B145" s="87">
        <v>28600</v>
      </c>
      <c r="C145" s="88">
        <v>5181.278255109868</v>
      </c>
      <c r="D145" s="88">
        <v>806.16137421655048</v>
      </c>
      <c r="E145" s="26">
        <v>416</v>
      </c>
      <c r="F145" s="88">
        <v>9271.6813823881203</v>
      </c>
      <c r="G145" s="88"/>
    </row>
    <row r="146" spans="1:7" x14ac:dyDescent="0.3">
      <c r="A146" s="92">
        <v>40878</v>
      </c>
      <c r="B146" s="87">
        <v>31360</v>
      </c>
      <c r="C146" s="88">
        <v>5348.0385441166827</v>
      </c>
      <c r="D146" s="88">
        <v>804.65584852807524</v>
      </c>
      <c r="E146" s="26">
        <v>484</v>
      </c>
      <c r="F146" s="88">
        <v>11433.358026355607</v>
      </c>
      <c r="G146" s="88"/>
    </row>
    <row r="147" spans="1:7" x14ac:dyDescent="0.3">
      <c r="A147" s="92">
        <v>40909</v>
      </c>
      <c r="B147" s="87">
        <v>29730</v>
      </c>
      <c r="C147" s="88">
        <v>4729.4764342121434</v>
      </c>
      <c r="D147" s="88">
        <v>789.76399570337196</v>
      </c>
      <c r="E147" s="26">
        <v>527</v>
      </c>
      <c r="F147" s="88">
        <v>14406.186257051157</v>
      </c>
      <c r="G147" s="88"/>
    </row>
    <row r="148" spans="1:7" x14ac:dyDescent="0.3">
      <c r="A148" s="92">
        <v>40940</v>
      </c>
      <c r="B148" s="87">
        <v>26670</v>
      </c>
      <c r="C148" s="88">
        <v>5577.0770067583144</v>
      </c>
      <c r="D148" s="88">
        <v>879.23462527283561</v>
      </c>
      <c r="E148" s="26">
        <v>510</v>
      </c>
      <c r="F148" s="88">
        <v>11197.214874818257</v>
      </c>
      <c r="G148" s="88"/>
    </row>
    <row r="149" spans="1:7" x14ac:dyDescent="0.3">
      <c r="A149" s="92">
        <v>40969</v>
      </c>
      <c r="B149" s="87">
        <v>28280</v>
      </c>
      <c r="C149" s="88">
        <v>4928.2444288568504</v>
      </c>
      <c r="D149" s="88">
        <v>814.22473411716999</v>
      </c>
      <c r="E149" s="26">
        <v>486</v>
      </c>
      <c r="F149" s="88">
        <v>8392.2928328654998</v>
      </c>
      <c r="G149" s="88"/>
    </row>
    <row r="150" spans="1:7" x14ac:dyDescent="0.3">
      <c r="A150" s="92">
        <v>41000</v>
      </c>
      <c r="B150" s="87">
        <v>31550</v>
      </c>
      <c r="C150" s="88">
        <v>5010.6556372120494</v>
      </c>
      <c r="D150" s="88">
        <v>1976.0298226287621</v>
      </c>
      <c r="E150" s="26">
        <v>441</v>
      </c>
      <c r="F150" s="88">
        <v>7993.619209288604</v>
      </c>
      <c r="G150" s="88"/>
    </row>
    <row r="151" spans="1:7" x14ac:dyDescent="0.3">
      <c r="A151" s="92">
        <v>41030</v>
      </c>
      <c r="B151" s="87">
        <v>30100</v>
      </c>
      <c r="C151" s="88">
        <v>5260.3955952379101</v>
      </c>
      <c r="D151" s="88">
        <v>1036.1858170122157</v>
      </c>
      <c r="E151" s="26">
        <v>556</v>
      </c>
      <c r="F151" s="88">
        <v>13453.372042849289</v>
      </c>
      <c r="G151" s="88"/>
    </row>
    <row r="152" spans="1:7" x14ac:dyDescent="0.3">
      <c r="A152" s="92">
        <v>41061</v>
      </c>
      <c r="B152" s="87">
        <v>28950</v>
      </c>
      <c r="C152" s="88">
        <v>5116.9463692241907</v>
      </c>
      <c r="D152" s="88">
        <v>1976.3833183779943</v>
      </c>
      <c r="E152" s="26">
        <v>548</v>
      </c>
      <c r="F152" s="88">
        <v>7301.8301328835305</v>
      </c>
      <c r="G152" s="88"/>
    </row>
    <row r="153" spans="1:7" x14ac:dyDescent="0.3">
      <c r="A153" s="92">
        <v>41091</v>
      </c>
      <c r="B153" s="87">
        <v>27960</v>
      </c>
      <c r="C153" s="88">
        <v>4416.3755671086165</v>
      </c>
      <c r="D153" s="88">
        <v>820.80935189298907</v>
      </c>
      <c r="E153" s="26">
        <v>455</v>
      </c>
      <c r="F153" s="88">
        <v>7989.6735082747573</v>
      </c>
      <c r="G153" s="88"/>
    </row>
    <row r="154" spans="1:7" x14ac:dyDescent="0.3">
      <c r="A154" s="92">
        <v>41122</v>
      </c>
      <c r="B154" s="87">
        <v>26350</v>
      </c>
      <c r="C154" s="88">
        <v>5252.8889163588656</v>
      </c>
      <c r="D154" s="88">
        <v>841.43943673654587</v>
      </c>
      <c r="E154" s="26">
        <v>409</v>
      </c>
      <c r="F154" s="88">
        <v>10031.828159348579</v>
      </c>
      <c r="G154" s="88"/>
    </row>
    <row r="155" spans="1:7" x14ac:dyDescent="0.3">
      <c r="A155" s="92">
        <v>41153</v>
      </c>
      <c r="B155" s="87">
        <v>28470</v>
      </c>
      <c r="C155" s="88">
        <v>4775.651783011529</v>
      </c>
      <c r="D155" s="88">
        <v>1897.1490889713536</v>
      </c>
      <c r="E155" s="26">
        <v>488</v>
      </c>
      <c r="F155" s="88">
        <v>7884.8439339253364</v>
      </c>
      <c r="G155" s="88"/>
    </row>
    <row r="156" spans="1:7" x14ac:dyDescent="0.3">
      <c r="A156" s="92">
        <v>41183</v>
      </c>
      <c r="B156" s="87">
        <v>26830</v>
      </c>
      <c r="C156" s="88">
        <v>5404.0409159678984</v>
      </c>
      <c r="D156" s="88">
        <v>794.06076609781633</v>
      </c>
      <c r="E156" s="26">
        <v>571</v>
      </c>
      <c r="F156" s="88">
        <v>7424.2668186132669</v>
      </c>
      <c r="G156" s="88"/>
    </row>
    <row r="157" spans="1:7" x14ac:dyDescent="0.3">
      <c r="A157" s="92">
        <v>41214</v>
      </c>
      <c r="B157" s="87">
        <v>29370</v>
      </c>
      <c r="C157" s="88">
        <v>4576.2776524687897</v>
      </c>
      <c r="D157" s="88">
        <v>952.93741281177006</v>
      </c>
      <c r="E157" s="26">
        <v>587</v>
      </c>
      <c r="F157" s="88">
        <v>9888.0485634122488</v>
      </c>
      <c r="G157" s="88"/>
    </row>
    <row r="158" spans="1:7" x14ac:dyDescent="0.3">
      <c r="A158" s="92">
        <v>41244</v>
      </c>
      <c r="B158" s="87">
        <v>29580</v>
      </c>
      <c r="C158" s="88">
        <v>5286.3686652502347</v>
      </c>
      <c r="D158" s="88">
        <v>763.6261583411756</v>
      </c>
      <c r="E158" s="26">
        <v>474</v>
      </c>
      <c r="F158" s="88">
        <v>9355.2445924884014</v>
      </c>
      <c r="G158" s="88"/>
    </row>
    <row r="159" spans="1:7" x14ac:dyDescent="0.3">
      <c r="A159" s="92">
        <v>41275</v>
      </c>
      <c r="B159" s="87">
        <v>29090</v>
      </c>
      <c r="C159" s="88">
        <v>4542.3440220495104</v>
      </c>
      <c r="D159" s="88">
        <v>805.94638386084318</v>
      </c>
      <c r="E159" s="26">
        <v>584</v>
      </c>
      <c r="F159" s="88">
        <v>10032.327368410721</v>
      </c>
      <c r="G159" s="88"/>
    </row>
    <row r="160" spans="1:7" x14ac:dyDescent="0.3">
      <c r="A160" s="92">
        <v>41306</v>
      </c>
      <c r="B160" s="87">
        <v>25210</v>
      </c>
      <c r="C160" s="88">
        <v>5069.2091624709155</v>
      </c>
      <c r="D160" s="88">
        <v>795.29709133556457</v>
      </c>
      <c r="E160" s="26">
        <v>472</v>
      </c>
      <c r="F160" s="88">
        <v>11318.649503398809</v>
      </c>
      <c r="G160" s="88"/>
    </row>
    <row r="161" spans="1:7" x14ac:dyDescent="0.3">
      <c r="A161" s="92">
        <v>41334</v>
      </c>
      <c r="B161" s="87">
        <v>27990</v>
      </c>
      <c r="C161" s="88">
        <v>5257.7983922136591</v>
      </c>
      <c r="D161" s="88">
        <v>906.13173749447196</v>
      </c>
      <c r="E161" s="26">
        <v>577</v>
      </c>
      <c r="F161" s="88">
        <v>9809.5515858322105</v>
      </c>
      <c r="G161" s="88"/>
    </row>
    <row r="162" spans="1:7" x14ac:dyDescent="0.3">
      <c r="A162" s="92">
        <v>41365</v>
      </c>
      <c r="B162" s="87">
        <v>30110</v>
      </c>
      <c r="C162" s="88">
        <v>4844.3659581067741</v>
      </c>
      <c r="D162" s="88">
        <v>1235.3424225849833</v>
      </c>
      <c r="E162" s="26">
        <v>575</v>
      </c>
      <c r="F162" s="88">
        <v>10306.109513440862</v>
      </c>
      <c r="G162" s="88"/>
    </row>
    <row r="163" spans="1:7" x14ac:dyDescent="0.3">
      <c r="A163" s="92">
        <v>41395</v>
      </c>
      <c r="B163" s="87">
        <v>28170</v>
      </c>
      <c r="C163" s="88">
        <v>5572.0145895374499</v>
      </c>
      <c r="D163" s="88">
        <v>744.43633466139579</v>
      </c>
      <c r="E163" s="26">
        <v>478</v>
      </c>
      <c r="F163" s="88">
        <v>8583.2496606437089</v>
      </c>
      <c r="G163" s="88"/>
    </row>
    <row r="164" spans="1:7" x14ac:dyDescent="0.3">
      <c r="A164" s="92">
        <v>41426</v>
      </c>
      <c r="B164" s="87">
        <v>26570</v>
      </c>
      <c r="C164" s="88">
        <v>5314.7074585076507</v>
      </c>
      <c r="D164" s="88">
        <v>924.00894060594396</v>
      </c>
      <c r="E164" s="26">
        <v>412</v>
      </c>
      <c r="F164" s="88">
        <v>9739.7056306894883</v>
      </c>
      <c r="G164" s="88"/>
    </row>
    <row r="165" spans="1:7" x14ac:dyDescent="0.3">
      <c r="A165" s="92">
        <v>41456</v>
      </c>
      <c r="B165" s="87">
        <v>25750</v>
      </c>
      <c r="C165" s="88">
        <v>4943.4118351323414</v>
      </c>
      <c r="D165" s="88">
        <v>1308.7468028149356</v>
      </c>
      <c r="E165" s="26">
        <v>453</v>
      </c>
      <c r="F165" s="88">
        <v>7546.6223358406878</v>
      </c>
      <c r="G165" s="88"/>
    </row>
    <row r="166" spans="1:7" x14ac:dyDescent="0.3">
      <c r="A166" s="92">
        <v>41487</v>
      </c>
      <c r="B166" s="87">
        <v>31550</v>
      </c>
      <c r="C166" s="88">
        <v>5084.568810212274</v>
      </c>
      <c r="D166" s="88">
        <v>866.85661798893943</v>
      </c>
      <c r="E166" s="26">
        <v>422</v>
      </c>
      <c r="F166" s="88">
        <v>11552.076639142308</v>
      </c>
      <c r="G166" s="88"/>
    </row>
    <row r="167" spans="1:7" x14ac:dyDescent="0.3">
      <c r="A167" s="92">
        <v>41518</v>
      </c>
      <c r="B167" s="87">
        <v>31400</v>
      </c>
      <c r="C167" s="88">
        <v>5569.0784770622295</v>
      </c>
      <c r="D167" s="88">
        <v>832.18062731713621</v>
      </c>
      <c r="E167" s="26">
        <v>485</v>
      </c>
      <c r="F167" s="88">
        <v>8583.9372363548318</v>
      </c>
      <c r="G167" s="88"/>
    </row>
    <row r="168" spans="1:7" x14ac:dyDescent="0.3">
      <c r="A168" s="92">
        <v>41548</v>
      </c>
      <c r="B168" s="87">
        <v>24830</v>
      </c>
      <c r="C168" s="88">
        <v>5159.4778075244785</v>
      </c>
      <c r="D168" s="88">
        <v>972.88602494730458</v>
      </c>
      <c r="E168" s="26">
        <v>505</v>
      </c>
      <c r="F168" s="88">
        <v>14200.933417657714</v>
      </c>
      <c r="G168" s="88"/>
    </row>
    <row r="169" spans="1:7" x14ac:dyDescent="0.3">
      <c r="A169" s="92">
        <v>41579</v>
      </c>
      <c r="B169" s="87">
        <v>30640</v>
      </c>
      <c r="C169" s="88">
        <v>5126.1625595583109</v>
      </c>
      <c r="D169" s="88">
        <v>6234</v>
      </c>
      <c r="E169" s="26">
        <v>466</v>
      </c>
      <c r="F169" s="88">
        <v>8850.6647934305802</v>
      </c>
      <c r="G169" s="88"/>
    </row>
    <row r="170" spans="1:7" x14ac:dyDescent="0.3">
      <c r="A170" s="92">
        <v>41609</v>
      </c>
      <c r="B170" s="87">
        <v>27440</v>
      </c>
      <c r="C170" s="88">
        <v>5653.6352597518689</v>
      </c>
      <c r="D170" s="88">
        <v>855.41904128229976</v>
      </c>
      <c r="E170" s="26">
        <v>565</v>
      </c>
      <c r="F170" s="88">
        <v>10240.674491247126</v>
      </c>
      <c r="G170" s="88"/>
    </row>
    <row r="171" spans="1:7" x14ac:dyDescent="0.3">
      <c r="A171" s="92">
        <v>41640</v>
      </c>
      <c r="B171" s="87">
        <v>24700</v>
      </c>
      <c r="C171" s="88">
        <v>5344.7855330384464</v>
      </c>
      <c r="D171" s="88">
        <v>925.7518488371561</v>
      </c>
      <c r="E171" s="26">
        <v>378</v>
      </c>
      <c r="F171" s="88">
        <v>8203.6135115507677</v>
      </c>
      <c r="G171" s="88"/>
    </row>
    <row r="172" spans="1:7" x14ac:dyDescent="0.3">
      <c r="A172" s="92">
        <v>41671</v>
      </c>
      <c r="B172" s="87">
        <v>31150</v>
      </c>
      <c r="C172" s="88">
        <v>4919.5814396972382</v>
      </c>
      <c r="D172" s="88">
        <v>812.91555371207869</v>
      </c>
      <c r="E172" s="26">
        <v>440</v>
      </c>
      <c r="F172" s="88">
        <v>11673.570517490823</v>
      </c>
      <c r="G172" s="88"/>
    </row>
    <row r="173" spans="1:7" x14ac:dyDescent="0.3">
      <c r="A173" s="92">
        <v>41699</v>
      </c>
      <c r="B173" s="87">
        <v>29040</v>
      </c>
      <c r="C173" s="88">
        <v>5034.6468898390804</v>
      </c>
      <c r="D173" s="88">
        <v>1069.3744839514388</v>
      </c>
      <c r="E173" s="26">
        <v>417</v>
      </c>
      <c r="F173" s="88">
        <v>9433.6817618000641</v>
      </c>
      <c r="G173" s="88"/>
    </row>
    <row r="174" spans="1:7" x14ac:dyDescent="0.3">
      <c r="A174" s="92">
        <v>41730</v>
      </c>
      <c r="B174" s="87">
        <v>29880</v>
      </c>
      <c r="C174" s="88">
        <v>5250.5034573079574</v>
      </c>
      <c r="D174" s="88">
        <v>2641.5580928265713</v>
      </c>
      <c r="E174" s="26">
        <v>498</v>
      </c>
      <c r="F174" s="88">
        <v>10891.338795707918</v>
      </c>
      <c r="G174" s="88"/>
    </row>
    <row r="175" spans="1:7" x14ac:dyDescent="0.3">
      <c r="A175" s="92">
        <v>41760</v>
      </c>
      <c r="B175" s="87">
        <v>27750</v>
      </c>
      <c r="C175" s="88">
        <v>5277.7912106884132</v>
      </c>
      <c r="D175" s="88">
        <v>982.30725221255796</v>
      </c>
      <c r="E175" s="26">
        <v>548</v>
      </c>
      <c r="F175" s="88">
        <v>12131.458297117246</v>
      </c>
      <c r="G175" s="88"/>
    </row>
    <row r="176" spans="1:7" x14ac:dyDescent="0.3">
      <c r="A176" s="92">
        <v>41791</v>
      </c>
      <c r="B176" s="87">
        <v>24570</v>
      </c>
      <c r="C176" s="88">
        <v>5149.0716216176106</v>
      </c>
      <c r="D176" s="88">
        <v>791.14400016564184</v>
      </c>
      <c r="E176" s="26">
        <v>582</v>
      </c>
      <c r="F176" s="88">
        <v>10572.158630692164</v>
      </c>
      <c r="G176" s="88"/>
    </row>
    <row r="177" spans="1:7" x14ac:dyDescent="0.3">
      <c r="A177" s="92">
        <v>41821</v>
      </c>
      <c r="B177" s="87">
        <v>25640</v>
      </c>
      <c r="C177" s="88">
        <v>5036.1799977046012</v>
      </c>
      <c r="D177" s="88">
        <v>982.37614345950328</v>
      </c>
      <c r="E177" s="26">
        <v>471</v>
      </c>
      <c r="F177" s="88">
        <v>10829.861318933063</v>
      </c>
      <c r="G177" s="88"/>
    </row>
    <row r="178" spans="1:7" x14ac:dyDescent="0.3">
      <c r="A178" s="92">
        <v>41852</v>
      </c>
      <c r="B178" s="87">
        <v>30450</v>
      </c>
      <c r="C178" s="88">
        <v>5015.5958578337741</v>
      </c>
      <c r="D178" s="88">
        <v>1028.6622334324704</v>
      </c>
      <c r="E178" s="26">
        <v>454</v>
      </c>
      <c r="F178" s="88">
        <v>4729.1275086959649</v>
      </c>
      <c r="G178" s="88"/>
    </row>
    <row r="179" spans="1:7" x14ac:dyDescent="0.3">
      <c r="A179" s="92">
        <v>41883</v>
      </c>
      <c r="B179" s="87">
        <v>27340</v>
      </c>
      <c r="C179" s="88">
        <v>4693.4580925940754</v>
      </c>
      <c r="D179" s="88">
        <v>1568.154208982799</v>
      </c>
      <c r="E179" s="26">
        <v>426</v>
      </c>
      <c r="F179" s="88">
        <v>7774.9649953857315</v>
      </c>
      <c r="G179" s="88"/>
    </row>
    <row r="180" spans="1:7" x14ac:dyDescent="0.3">
      <c r="A180" s="92">
        <v>41913</v>
      </c>
      <c r="B180" s="87">
        <v>29100</v>
      </c>
      <c r="C180" s="88">
        <v>5549.3763906991353</v>
      </c>
      <c r="D180" s="88">
        <v>862.43619104830805</v>
      </c>
      <c r="E180" s="26">
        <v>501</v>
      </c>
      <c r="F180" s="88">
        <v>8673.1852826005452</v>
      </c>
      <c r="G180" s="88"/>
    </row>
    <row r="181" spans="1:7" x14ac:dyDescent="0.3">
      <c r="A181" s="92">
        <v>41944</v>
      </c>
      <c r="B181" s="87">
        <v>26760</v>
      </c>
      <c r="C181" s="88">
        <v>5614.6796113972159</v>
      </c>
      <c r="D181" s="88">
        <v>936.75682724628916</v>
      </c>
      <c r="E181" s="26">
        <v>539</v>
      </c>
      <c r="F181" s="88">
        <v>7554.3897117607776</v>
      </c>
      <c r="G181" s="88"/>
    </row>
    <row r="182" spans="1:7" x14ac:dyDescent="0.3">
      <c r="A182" s="92">
        <v>41974</v>
      </c>
      <c r="B182" s="87">
        <v>26250</v>
      </c>
      <c r="C182" s="88">
        <v>5253.9724615070163</v>
      </c>
      <c r="D182" s="88">
        <v>2951.5254796188106</v>
      </c>
      <c r="E182" s="26">
        <v>520</v>
      </c>
      <c r="F182" s="88">
        <v>13851.412983586484</v>
      </c>
      <c r="G182" s="88"/>
    </row>
    <row r="183" spans="1:7" x14ac:dyDescent="0.3">
      <c r="A183" s="92">
        <v>42005</v>
      </c>
      <c r="B183" s="87">
        <v>26510</v>
      </c>
      <c r="C183" s="88">
        <v>5233.3477861301617</v>
      </c>
      <c r="D183" s="88">
        <v>796.72396799311059</v>
      </c>
      <c r="E183" s="26">
        <v>520</v>
      </c>
      <c r="F183" s="88">
        <v>12584.992909837812</v>
      </c>
      <c r="G183" s="88"/>
    </row>
    <row r="184" spans="1:7" x14ac:dyDescent="0.3">
      <c r="A184" s="92">
        <v>42036</v>
      </c>
      <c r="B184" s="87">
        <v>25370</v>
      </c>
      <c r="C184" s="88">
        <v>4571.5337350870223</v>
      </c>
      <c r="D184" s="88">
        <v>824.5222997219139</v>
      </c>
      <c r="E184" s="26">
        <v>386</v>
      </c>
      <c r="F184" s="88">
        <v>10954.743029561154</v>
      </c>
      <c r="G184" s="88"/>
    </row>
    <row r="185" spans="1:7" x14ac:dyDescent="0.3">
      <c r="A185" s="92">
        <v>42064</v>
      </c>
      <c r="B185" s="87">
        <v>32060</v>
      </c>
      <c r="C185" s="88">
        <v>5645.5191913733424</v>
      </c>
      <c r="D185" s="88">
        <v>956.20206379997796</v>
      </c>
      <c r="E185" s="26">
        <v>446</v>
      </c>
      <c r="F185" s="88">
        <v>7044.4942089501546</v>
      </c>
      <c r="G185" s="88"/>
    </row>
    <row r="186" spans="1:7" x14ac:dyDescent="0.3">
      <c r="A186" s="92">
        <v>42095</v>
      </c>
      <c r="B186" s="87">
        <v>34170</v>
      </c>
      <c r="C186" s="88">
        <v>5549.7376054658771</v>
      </c>
      <c r="D186" s="88">
        <v>781.75257044633906</v>
      </c>
      <c r="E186" s="26">
        <v>539</v>
      </c>
      <c r="F186" s="88">
        <v>14010.859635464596</v>
      </c>
      <c r="G186" s="88"/>
    </row>
    <row r="187" spans="1:7" x14ac:dyDescent="0.3">
      <c r="A187" s="92">
        <v>42125</v>
      </c>
      <c r="B187" s="87">
        <v>29770</v>
      </c>
      <c r="C187" s="88">
        <v>5944.0425642240816</v>
      </c>
      <c r="D187" s="88">
        <v>3761</v>
      </c>
      <c r="E187" s="26">
        <v>589</v>
      </c>
      <c r="F187" s="88">
        <v>13338.669492715446</v>
      </c>
      <c r="G187" s="88"/>
    </row>
    <row r="188" spans="1:7" x14ac:dyDescent="0.3">
      <c r="A188" s="92">
        <v>42156</v>
      </c>
      <c r="B188" s="87">
        <v>29500</v>
      </c>
      <c r="C188" s="88">
        <v>5672.7551799124722</v>
      </c>
      <c r="D188" s="88">
        <v>3006.7866642599556</v>
      </c>
      <c r="E188" s="26">
        <v>451</v>
      </c>
      <c r="F188" s="88">
        <v>10956.886853901084</v>
      </c>
      <c r="G188" s="88"/>
    </row>
    <row r="189" spans="1:7" x14ac:dyDescent="0.3">
      <c r="A189" s="92">
        <v>42186</v>
      </c>
      <c r="B189" s="87">
        <v>24360</v>
      </c>
      <c r="C189" s="88">
        <v>5293.7699819385189</v>
      </c>
      <c r="D189" s="88">
        <v>1614.1165113685947</v>
      </c>
      <c r="E189" s="26">
        <v>391</v>
      </c>
      <c r="F189" s="88">
        <v>5882.6002226944784</v>
      </c>
      <c r="G189" s="88"/>
    </row>
    <row r="190" spans="1:7" x14ac:dyDescent="0.3">
      <c r="A190" s="92">
        <v>42217</v>
      </c>
      <c r="B190" s="87">
        <v>32570</v>
      </c>
      <c r="C190" s="88">
        <v>4946.1130638438544</v>
      </c>
      <c r="D190" s="88">
        <v>839.10760540426077</v>
      </c>
      <c r="E190" s="26">
        <v>394</v>
      </c>
      <c r="F190" s="88">
        <v>14192.509632077255</v>
      </c>
      <c r="G190" s="88"/>
    </row>
    <row r="191" spans="1:7" x14ac:dyDescent="0.3">
      <c r="A191" s="92">
        <v>42248</v>
      </c>
      <c r="B191" s="87">
        <v>29340</v>
      </c>
      <c r="C191" s="88">
        <v>5384.8470678417316</v>
      </c>
      <c r="D191" s="88">
        <v>827.85377458477649</v>
      </c>
      <c r="E191" s="26">
        <v>421</v>
      </c>
      <c r="F191" s="88">
        <v>8095.0925666224002</v>
      </c>
      <c r="G191" s="88"/>
    </row>
    <row r="192" spans="1:7" x14ac:dyDescent="0.3">
      <c r="A192" s="92">
        <v>42278</v>
      </c>
      <c r="B192" s="87">
        <v>27090</v>
      </c>
      <c r="C192" s="88">
        <v>5803.5482767939302</v>
      </c>
      <c r="D192" s="88">
        <v>825.4095124893945</v>
      </c>
      <c r="E192" s="26">
        <v>392</v>
      </c>
      <c r="F192" s="88">
        <v>11735.751715142596</v>
      </c>
      <c r="G192" s="88"/>
    </row>
    <row r="193" spans="1:7" x14ac:dyDescent="0.3">
      <c r="A193" s="92">
        <v>42309</v>
      </c>
      <c r="B193" s="87">
        <v>26510</v>
      </c>
      <c r="C193" s="88">
        <v>5063.2687627512287</v>
      </c>
      <c r="D193" s="88">
        <v>796.81068519076439</v>
      </c>
      <c r="E193" s="26">
        <v>571</v>
      </c>
      <c r="F193" s="88">
        <v>9590.0938594385734</v>
      </c>
      <c r="G193" s="88"/>
    </row>
    <row r="194" spans="1:7" x14ac:dyDescent="0.3">
      <c r="A194" s="92">
        <v>42339</v>
      </c>
      <c r="B194" s="87">
        <v>26390</v>
      </c>
      <c r="C194" s="88">
        <v>5043.1923972467812</v>
      </c>
      <c r="D194" s="88">
        <v>1142.4937869403736</v>
      </c>
      <c r="E194" s="26">
        <v>374</v>
      </c>
      <c r="F194" s="88">
        <v>10098.686368391578</v>
      </c>
      <c r="G194" s="88"/>
    </row>
    <row r="195" spans="1:7" x14ac:dyDescent="0.3">
      <c r="A195" s="92">
        <v>42370</v>
      </c>
      <c r="B195" s="87">
        <v>27010</v>
      </c>
      <c r="C195" s="88">
        <v>5352.3938816521495</v>
      </c>
      <c r="D195" s="88">
        <v>1810.3947351454667</v>
      </c>
      <c r="E195" s="26">
        <v>525</v>
      </c>
      <c r="F195" s="88">
        <v>15298.425575807092</v>
      </c>
      <c r="G195" s="88"/>
    </row>
    <row r="196" spans="1:7" x14ac:dyDescent="0.3">
      <c r="A196" s="92">
        <v>42401</v>
      </c>
      <c r="B196" s="87">
        <v>35560</v>
      </c>
      <c r="C196" s="88">
        <v>5139.6799361174553</v>
      </c>
      <c r="D196" s="88">
        <v>1566.3388025294153</v>
      </c>
      <c r="E196" s="26">
        <v>589</v>
      </c>
      <c r="F196" s="88">
        <v>12129.850445953063</v>
      </c>
      <c r="G196" s="88"/>
    </row>
    <row r="197" spans="1:7" x14ac:dyDescent="0.3">
      <c r="A197" s="92">
        <v>42430</v>
      </c>
      <c r="B197" s="87">
        <v>23560</v>
      </c>
      <c r="C197" s="88">
        <v>5744.6252350613659</v>
      </c>
      <c r="D197" s="88">
        <v>887.36061523418289</v>
      </c>
      <c r="E197" s="26">
        <v>493</v>
      </c>
      <c r="F197" s="88">
        <v>5116.0060244003962</v>
      </c>
      <c r="G197" s="88"/>
    </row>
    <row r="198" spans="1:7" x14ac:dyDescent="0.3">
      <c r="A198" s="92">
        <v>42461</v>
      </c>
      <c r="B198" s="87">
        <v>26660</v>
      </c>
      <c r="C198" s="88">
        <v>5167.9862308553229</v>
      </c>
      <c r="D198" s="88">
        <v>1010.1547076901562</v>
      </c>
      <c r="E198" s="26">
        <v>548</v>
      </c>
      <c r="F198" s="88">
        <v>12426.547127237593</v>
      </c>
      <c r="G198" s="88"/>
    </row>
    <row r="199" spans="1:7" x14ac:dyDescent="0.3">
      <c r="A199" s="92">
        <v>42491</v>
      </c>
      <c r="B199" s="87">
        <v>26200</v>
      </c>
      <c r="C199" s="88">
        <v>5233.6523236196399</v>
      </c>
      <c r="D199" s="88">
        <v>1060.67060147238</v>
      </c>
      <c r="E199" s="26">
        <v>525</v>
      </c>
      <c r="F199" s="88">
        <v>6906.7509865028587</v>
      </c>
      <c r="G199" s="88"/>
    </row>
    <row r="200" spans="1:7" x14ac:dyDescent="0.3">
      <c r="A200" s="92">
        <v>42522</v>
      </c>
      <c r="B200" s="87">
        <v>33380</v>
      </c>
      <c r="C200" s="88">
        <v>5387.9015465985285</v>
      </c>
      <c r="D200" s="88">
        <v>1141.2925666882056</v>
      </c>
      <c r="E200" s="26">
        <v>387</v>
      </c>
      <c r="F200" s="88">
        <v>5886.675423750472</v>
      </c>
      <c r="G200" s="88"/>
    </row>
    <row r="201" spans="1:7" x14ac:dyDescent="0.3">
      <c r="A201" s="92">
        <v>42552</v>
      </c>
      <c r="B201" s="87">
        <v>23660</v>
      </c>
      <c r="C201" s="88">
        <v>5093.8514277439426</v>
      </c>
      <c r="D201" s="88">
        <v>1413.6452581227009</v>
      </c>
      <c r="E201" s="26">
        <v>391</v>
      </c>
      <c r="F201" s="88">
        <v>6275.0447701309949</v>
      </c>
      <c r="G201" s="88"/>
    </row>
    <row r="202" spans="1:7" x14ac:dyDescent="0.3">
      <c r="A202" s="92">
        <v>42583</v>
      </c>
      <c r="B202" s="87">
        <v>23980</v>
      </c>
      <c r="C202" s="88">
        <v>5069.4568873045719</v>
      </c>
      <c r="D202" s="88">
        <v>3826.3066735803759</v>
      </c>
      <c r="E202" s="26">
        <v>375</v>
      </c>
      <c r="F202" s="88">
        <v>10508.819229364315</v>
      </c>
      <c r="G202" s="88"/>
    </row>
    <row r="203" spans="1:7" x14ac:dyDescent="0.3">
      <c r="A203" s="92">
        <v>42614</v>
      </c>
      <c r="B203" s="87">
        <v>31500</v>
      </c>
      <c r="C203" s="88">
        <v>5598.6598680329898</v>
      </c>
      <c r="D203" s="88">
        <v>1516.1974783773608</v>
      </c>
      <c r="E203" s="26">
        <v>540</v>
      </c>
      <c r="F203" s="88">
        <v>12506.4960072103</v>
      </c>
      <c r="G203" s="88"/>
    </row>
    <row r="204" spans="1:7" x14ac:dyDescent="0.3">
      <c r="A204" s="92">
        <v>42644</v>
      </c>
      <c r="B204" s="87">
        <v>30540</v>
      </c>
      <c r="C204" s="88">
        <v>5161.9406606392504</v>
      </c>
      <c r="D204" s="88">
        <v>3542.6491846106478</v>
      </c>
      <c r="E204" s="26">
        <v>432</v>
      </c>
      <c r="F204" s="88">
        <v>5649.0890676950457</v>
      </c>
      <c r="G204" s="88"/>
    </row>
    <row r="205" spans="1:7" x14ac:dyDescent="0.3">
      <c r="A205" s="92">
        <v>42675</v>
      </c>
      <c r="B205" s="87">
        <v>26820</v>
      </c>
      <c r="C205" s="88">
        <v>4781.5743331253725</v>
      </c>
      <c r="D205" s="88">
        <v>921.82085864652038</v>
      </c>
      <c r="E205" s="26">
        <v>463</v>
      </c>
      <c r="F205" s="88">
        <v>10173.089130875305</v>
      </c>
      <c r="G205" s="88"/>
    </row>
    <row r="206" spans="1:7" x14ac:dyDescent="0.3">
      <c r="A206" s="92">
        <v>42705</v>
      </c>
      <c r="B206" s="87">
        <v>25470</v>
      </c>
      <c r="C206" s="88">
        <v>5496.0263032280063</v>
      </c>
      <c r="D206" s="88">
        <v>868.2995525496375</v>
      </c>
      <c r="E206" s="26">
        <v>427</v>
      </c>
      <c r="F206" s="88">
        <v>7048.4576626974904</v>
      </c>
      <c r="G206" s="88"/>
    </row>
    <row r="207" spans="1:7" x14ac:dyDescent="0.3">
      <c r="A207" s="92">
        <v>42736</v>
      </c>
      <c r="B207" s="87">
        <v>30370</v>
      </c>
      <c r="C207" s="88">
        <v>4833.216616824966</v>
      </c>
      <c r="D207" s="88">
        <v>957.02951097728487</v>
      </c>
      <c r="E207" s="26">
        <v>567</v>
      </c>
      <c r="F207" s="88">
        <v>13228.797435282295</v>
      </c>
      <c r="G207" s="88"/>
    </row>
    <row r="208" spans="1:7" x14ac:dyDescent="0.3">
      <c r="A208" s="92">
        <v>42767</v>
      </c>
      <c r="B208" s="87">
        <v>32670</v>
      </c>
      <c r="C208" s="88">
        <v>5710.8024073953138</v>
      </c>
      <c r="D208" s="88">
        <v>813.21890542933727</v>
      </c>
      <c r="E208" s="26">
        <v>510</v>
      </c>
      <c r="F208" s="88">
        <v>7545.9616995807319</v>
      </c>
      <c r="G208" s="88"/>
    </row>
    <row r="209" spans="1:7" x14ac:dyDescent="0.3">
      <c r="A209" s="92">
        <v>42795</v>
      </c>
      <c r="B209" s="87">
        <v>29030</v>
      </c>
      <c r="C209" s="88">
        <v>4858.3940825439167</v>
      </c>
      <c r="D209" s="88">
        <v>845.39529311170145</v>
      </c>
      <c r="E209" s="26">
        <v>499</v>
      </c>
      <c r="F209" s="88">
        <v>9589.3241975819255</v>
      </c>
      <c r="G209" s="88"/>
    </row>
    <row r="210" spans="1:7" x14ac:dyDescent="0.3">
      <c r="A210" s="92">
        <v>42826</v>
      </c>
      <c r="B210" s="87">
        <v>25150</v>
      </c>
      <c r="C210" s="88">
        <v>5514.1644199837519</v>
      </c>
      <c r="D210" s="88">
        <v>875.54753208225748</v>
      </c>
      <c r="E210" s="26">
        <v>453</v>
      </c>
      <c r="F210" s="88">
        <v>12846.015608732072</v>
      </c>
      <c r="G210" s="88"/>
    </row>
    <row r="211" spans="1:7" x14ac:dyDescent="0.3">
      <c r="A211" s="92">
        <v>42856</v>
      </c>
      <c r="B211" s="87">
        <v>29880</v>
      </c>
      <c r="C211" s="88">
        <v>5519.7405197000044</v>
      </c>
      <c r="D211" s="88">
        <v>2083.8000957214008</v>
      </c>
      <c r="E211" s="26">
        <v>481</v>
      </c>
      <c r="F211" s="88">
        <v>11927.26903696591</v>
      </c>
      <c r="G211" s="88"/>
    </row>
    <row r="212" spans="1:7" x14ac:dyDescent="0.3">
      <c r="A212" s="92">
        <v>42887</v>
      </c>
      <c r="B212" s="87">
        <v>27700</v>
      </c>
      <c r="C212" s="88">
        <v>4726.4244796573748</v>
      </c>
      <c r="D212" s="88">
        <v>3196.5920609353357</v>
      </c>
      <c r="E212" s="26">
        <v>376</v>
      </c>
      <c r="F212" s="88">
        <v>6598.5326426646498</v>
      </c>
      <c r="G212" s="88"/>
    </row>
    <row r="213" spans="1:7" x14ac:dyDescent="0.3">
      <c r="A213" s="92">
        <v>42917</v>
      </c>
      <c r="B213" s="87">
        <v>31490</v>
      </c>
      <c r="C213" s="88">
        <v>4655.2049973418734</v>
      </c>
      <c r="D213" s="88">
        <v>906.87428595886479</v>
      </c>
      <c r="E213" s="26">
        <v>431</v>
      </c>
      <c r="F213" s="88">
        <v>7172.5364555605856</v>
      </c>
      <c r="G213" s="88"/>
    </row>
    <row r="214" spans="1:7" x14ac:dyDescent="0.3">
      <c r="A214" s="92">
        <v>42948</v>
      </c>
      <c r="B214" s="87">
        <v>30400</v>
      </c>
      <c r="C214" s="88">
        <v>5558.892057680584</v>
      </c>
      <c r="D214" s="88">
        <v>943.10646560926693</v>
      </c>
      <c r="E214" s="26">
        <v>373</v>
      </c>
      <c r="F214" s="88">
        <v>9956.3025396801277</v>
      </c>
      <c r="G214" s="88"/>
    </row>
    <row r="215" spans="1:7" x14ac:dyDescent="0.3">
      <c r="A215" s="92">
        <v>42979</v>
      </c>
      <c r="B215" s="87">
        <v>26960</v>
      </c>
      <c r="C215" s="88">
        <v>5246.5096697735926</v>
      </c>
      <c r="D215" s="88">
        <v>920.7578711663391</v>
      </c>
      <c r="E215" s="26">
        <v>449</v>
      </c>
      <c r="F215" s="88">
        <v>8679.5626874960362</v>
      </c>
      <c r="G215" s="88"/>
    </row>
    <row r="216" spans="1:7" x14ac:dyDescent="0.3">
      <c r="A216" s="92">
        <v>43009</v>
      </c>
      <c r="B216" s="87">
        <v>30950</v>
      </c>
      <c r="C216" s="88">
        <v>5145.2279329433468</v>
      </c>
      <c r="D216" s="88">
        <v>3247.8463770566455</v>
      </c>
      <c r="E216" s="26">
        <v>539</v>
      </c>
      <c r="F216" s="88">
        <v>11993.934101930456</v>
      </c>
      <c r="G216" s="88"/>
    </row>
    <row r="217" spans="1:7" x14ac:dyDescent="0.3">
      <c r="A217" s="92">
        <v>43040</v>
      </c>
      <c r="B217" s="87">
        <v>30320</v>
      </c>
      <c r="C217" s="88">
        <v>4647.6166330286642</v>
      </c>
      <c r="D217" s="88">
        <v>4443.0333213493577</v>
      </c>
      <c r="E217" s="26">
        <v>550</v>
      </c>
      <c r="F217" s="88">
        <v>7889.2156394512331</v>
      </c>
      <c r="G217" s="88"/>
    </row>
    <row r="218" spans="1:7" x14ac:dyDescent="0.3">
      <c r="A218" s="92">
        <v>43070</v>
      </c>
      <c r="B218" s="87">
        <v>24660</v>
      </c>
      <c r="C218" s="88">
        <v>5660.7722219709594</v>
      </c>
      <c r="D218" s="88">
        <v>2439.9341134750225</v>
      </c>
      <c r="E218" s="26">
        <v>393</v>
      </c>
      <c r="F218" s="88">
        <v>7774.9808300806108</v>
      </c>
      <c r="G218" s="88"/>
    </row>
    <row r="219" spans="1:7" x14ac:dyDescent="0.3">
      <c r="A219" s="92">
        <v>43101</v>
      </c>
      <c r="B219" s="87">
        <v>25980</v>
      </c>
      <c r="C219" s="88">
        <v>5316.9390388284883</v>
      </c>
      <c r="D219" s="88">
        <v>981.21781224150072</v>
      </c>
      <c r="E219" s="26">
        <v>386</v>
      </c>
      <c r="F219" s="88">
        <v>10240.402430540837</v>
      </c>
      <c r="G219" s="88"/>
    </row>
    <row r="220" spans="1:7" x14ac:dyDescent="0.3">
      <c r="A220" s="92">
        <v>43132</v>
      </c>
      <c r="B220" s="87">
        <v>29740</v>
      </c>
      <c r="C220" s="88">
        <v>5546.7611359305774</v>
      </c>
      <c r="D220" s="88">
        <v>779.02439456771515</v>
      </c>
      <c r="E220" s="26">
        <v>402</v>
      </c>
      <c r="F220" s="88">
        <v>8941.4782570921379</v>
      </c>
      <c r="G220" s="88"/>
    </row>
    <row r="221" spans="1:7" x14ac:dyDescent="0.3">
      <c r="A221" s="92">
        <v>43160</v>
      </c>
      <c r="B221" s="87">
        <v>30300</v>
      </c>
      <c r="C221" s="88">
        <v>5573.429191033857</v>
      </c>
      <c r="D221" s="88">
        <v>1362.7376937644194</v>
      </c>
      <c r="E221" s="26">
        <v>543</v>
      </c>
      <c r="F221" s="88">
        <v>9885.053127133473</v>
      </c>
      <c r="G221" s="88"/>
    </row>
    <row r="222" spans="1:7" x14ac:dyDescent="0.3">
      <c r="A222" s="92">
        <v>43191</v>
      </c>
      <c r="B222" s="87">
        <v>29480</v>
      </c>
      <c r="C222" s="88">
        <v>5428.6832660596974</v>
      </c>
      <c r="D222" s="88">
        <v>1077.9351022914495</v>
      </c>
      <c r="E222" s="26">
        <v>394</v>
      </c>
      <c r="F222" s="88">
        <v>11672.638547932433</v>
      </c>
      <c r="G222" s="88"/>
    </row>
    <row r="223" spans="1:7" x14ac:dyDescent="0.3">
      <c r="A223" s="92">
        <v>43221</v>
      </c>
      <c r="B223" s="87">
        <v>33700</v>
      </c>
      <c r="C223" s="88">
        <v>5350.0793489142543</v>
      </c>
      <c r="D223" s="88">
        <v>799.67409184755002</v>
      </c>
      <c r="E223" s="26">
        <v>553</v>
      </c>
      <c r="F223" s="88">
        <v>10641.255411989905</v>
      </c>
      <c r="G223" s="88"/>
    </row>
    <row r="224" spans="1:7" x14ac:dyDescent="0.3">
      <c r="A224" s="92">
        <v>43252</v>
      </c>
      <c r="B224" s="87">
        <v>31610</v>
      </c>
      <c r="C224" s="88">
        <v>5187.784027536738</v>
      </c>
      <c r="D224" s="88">
        <v>892.73971547485246</v>
      </c>
      <c r="E224" s="26">
        <v>557</v>
      </c>
      <c r="F224" s="88">
        <v>9351.7271648819442</v>
      </c>
      <c r="G224" s="88"/>
    </row>
    <row r="225" spans="1:7" x14ac:dyDescent="0.3">
      <c r="A225" s="92">
        <v>43282</v>
      </c>
      <c r="B225" s="87">
        <v>26640</v>
      </c>
      <c r="C225" s="88">
        <v>5305.0909502258291</v>
      </c>
      <c r="D225" s="88">
        <v>1822.6132852126505</v>
      </c>
      <c r="E225" s="26">
        <v>489</v>
      </c>
      <c r="F225" s="88">
        <v>11375.380367820215</v>
      </c>
      <c r="G225" s="88"/>
    </row>
    <row r="226" spans="1:7" x14ac:dyDescent="0.3">
      <c r="A226" s="92">
        <v>43313</v>
      </c>
      <c r="B226" s="87">
        <v>28560</v>
      </c>
      <c r="C226" s="88">
        <v>4905.8297284499004</v>
      </c>
      <c r="D226" s="88">
        <v>802.39750883665636</v>
      </c>
      <c r="E226" s="26">
        <v>509</v>
      </c>
      <c r="F226" s="88">
        <v>6905.3723988494157</v>
      </c>
      <c r="G226" s="88"/>
    </row>
    <row r="227" spans="1:7" x14ac:dyDescent="0.3">
      <c r="A227" s="92">
        <v>43344</v>
      </c>
      <c r="B227" s="87">
        <v>26120</v>
      </c>
      <c r="C227" s="88">
        <v>5255.7003981936941</v>
      </c>
      <c r="D227" s="88">
        <v>838.2636897802804</v>
      </c>
      <c r="E227" s="26">
        <v>569</v>
      </c>
      <c r="F227" s="88">
        <v>9108.818982914243</v>
      </c>
      <c r="G227" s="88"/>
    </row>
    <row r="228" spans="1:7" x14ac:dyDescent="0.3">
      <c r="A228" s="92">
        <v>43374</v>
      </c>
      <c r="B228" s="87">
        <v>25940</v>
      </c>
      <c r="C228" s="88">
        <v>4698.3879051548583</v>
      </c>
      <c r="D228" s="88">
        <v>879.76322124915646</v>
      </c>
      <c r="E228" s="26">
        <v>401</v>
      </c>
      <c r="F228" s="88">
        <v>9275.9598852622676</v>
      </c>
      <c r="G228" s="88"/>
    </row>
    <row r="229" spans="1:7" x14ac:dyDescent="0.3">
      <c r="A229" s="92">
        <v>43405</v>
      </c>
      <c r="B229" s="87">
        <v>29320</v>
      </c>
      <c r="C229" s="88">
        <v>4914.3999305007137</v>
      </c>
      <c r="D229" s="88">
        <v>6288.2205474872526</v>
      </c>
      <c r="E229" s="26">
        <v>413</v>
      </c>
      <c r="F229" s="88">
        <v>4724.3645679503434</v>
      </c>
      <c r="G229" s="88"/>
    </row>
    <row r="230" spans="1:7" x14ac:dyDescent="0.3">
      <c r="A230" s="92">
        <v>43435</v>
      </c>
      <c r="B230" s="87">
        <v>23730</v>
      </c>
      <c r="C230" s="88">
        <v>6000.2587658273223</v>
      </c>
      <c r="D230" s="88">
        <v>913.90191436927728</v>
      </c>
      <c r="E230" s="26">
        <v>486</v>
      </c>
      <c r="F230" s="88">
        <v>9810.8935877482327</v>
      </c>
      <c r="G230" s="88"/>
    </row>
    <row r="231" spans="1:7" x14ac:dyDescent="0.3">
      <c r="A231" s="92">
        <v>43466</v>
      </c>
      <c r="B231" s="87">
        <v>27440</v>
      </c>
      <c r="C231" s="88">
        <v>5171.7075107801948</v>
      </c>
      <c r="D231" s="88">
        <v>2159.3539998022939</v>
      </c>
      <c r="E231" s="26">
        <v>501</v>
      </c>
      <c r="F231" s="88">
        <v>12935.952227728008</v>
      </c>
      <c r="G231" s="88"/>
    </row>
    <row r="232" spans="1:7" x14ac:dyDescent="0.3">
      <c r="A232" s="92">
        <v>43497</v>
      </c>
      <c r="B232" s="87">
        <v>25690</v>
      </c>
      <c r="C232" s="88">
        <v>4806.6338926962189</v>
      </c>
      <c r="D232" s="88">
        <v>804.22291140770153</v>
      </c>
      <c r="E232" s="26">
        <v>451</v>
      </c>
      <c r="F232" s="88">
        <v>5874.7873643232742</v>
      </c>
      <c r="G232" s="88"/>
    </row>
    <row r="233" spans="1:7" x14ac:dyDescent="0.3">
      <c r="A233" s="92">
        <v>43525</v>
      </c>
      <c r="B233" s="87">
        <v>28570</v>
      </c>
      <c r="C233" s="88">
        <v>5159.3649935970343</v>
      </c>
      <c r="D233" s="88">
        <v>2953.281073118415</v>
      </c>
      <c r="E233" s="26">
        <v>400</v>
      </c>
      <c r="F233" s="88">
        <v>12429.4036582224</v>
      </c>
      <c r="G233" s="88"/>
    </row>
    <row r="234" spans="1:7" x14ac:dyDescent="0.3">
      <c r="A234" s="92">
        <v>43556</v>
      </c>
      <c r="B234" s="87">
        <v>26800</v>
      </c>
      <c r="C234" s="88">
        <v>5286.3528986198698</v>
      </c>
      <c r="D234" s="88">
        <v>1218.5200708553198</v>
      </c>
      <c r="E234" s="26">
        <v>586</v>
      </c>
      <c r="F234" s="88">
        <v>8856.260523374538</v>
      </c>
      <c r="G234" s="88"/>
    </row>
    <row r="235" spans="1:7" x14ac:dyDescent="0.3">
      <c r="A235" s="92">
        <v>43586</v>
      </c>
      <c r="B235" s="87">
        <v>32180</v>
      </c>
      <c r="C235" s="88">
        <v>5143.8103655870664</v>
      </c>
      <c r="D235" s="88">
        <v>955.96920242911403</v>
      </c>
      <c r="E235" s="26">
        <v>466</v>
      </c>
      <c r="F235" s="88">
        <v>7774.0974140570306</v>
      </c>
      <c r="G235" s="88"/>
    </row>
    <row r="236" spans="1:7" x14ac:dyDescent="0.3">
      <c r="A236" s="92">
        <v>43617</v>
      </c>
      <c r="B236" s="87">
        <v>29710</v>
      </c>
      <c r="C236" s="88">
        <v>5180.0626109617424</v>
      </c>
      <c r="D236" s="88">
        <v>831.09075699454229</v>
      </c>
      <c r="E236" s="26">
        <v>488</v>
      </c>
      <c r="F236" s="88">
        <v>9514.3014939290933</v>
      </c>
      <c r="G236" s="88"/>
    </row>
    <row r="237" spans="1:7" x14ac:dyDescent="0.3">
      <c r="A237" s="92">
        <v>43647</v>
      </c>
      <c r="B237" s="87">
        <v>30520</v>
      </c>
      <c r="C237" s="88">
        <v>5440.1102363488444</v>
      </c>
      <c r="D237" s="88">
        <v>804.76612782036216</v>
      </c>
      <c r="E237" s="26">
        <v>482</v>
      </c>
      <c r="F237" s="88">
        <v>12345.854290047009</v>
      </c>
      <c r="G237" s="88"/>
    </row>
    <row r="238" spans="1:7" x14ac:dyDescent="0.3">
      <c r="A238" s="92">
        <v>43678</v>
      </c>
      <c r="B238" s="87">
        <v>29230</v>
      </c>
      <c r="C238" s="88">
        <v>5042.8145130937082</v>
      </c>
      <c r="D238" s="88">
        <v>1215.6427467491415</v>
      </c>
      <c r="E238" s="26">
        <v>380</v>
      </c>
      <c r="F238" s="88">
        <v>10100.714093691484</v>
      </c>
      <c r="G238" s="88"/>
    </row>
    <row r="239" spans="1:7" x14ac:dyDescent="0.3">
      <c r="A239" s="92">
        <v>43709</v>
      </c>
      <c r="B239" s="87">
        <v>27080</v>
      </c>
      <c r="C239" s="88">
        <v>5466.8146105479309</v>
      </c>
      <c r="D239" s="88">
        <v>800.54658357710287</v>
      </c>
      <c r="E239" s="26">
        <v>427</v>
      </c>
      <c r="F239" s="88">
        <v>9812.4379217325331</v>
      </c>
      <c r="G239" s="88"/>
    </row>
    <row r="240" spans="1:7" x14ac:dyDescent="0.3">
      <c r="A240" s="92">
        <v>43739</v>
      </c>
      <c r="B240" s="87">
        <v>26960</v>
      </c>
      <c r="C240" s="88">
        <v>4930.3224822370548</v>
      </c>
      <c r="D240" s="88">
        <v>1169.7845779389943</v>
      </c>
      <c r="E240" s="26">
        <v>520</v>
      </c>
      <c r="F240" s="88">
        <v>11318.123816793373</v>
      </c>
      <c r="G240" s="88"/>
    </row>
    <row r="241" spans="1:7" x14ac:dyDescent="0.3">
      <c r="A241" s="92"/>
      <c r="B241" s="87"/>
      <c r="C241" s="88"/>
      <c r="D241" s="88"/>
      <c r="F241" s="88"/>
      <c r="G241" s="88"/>
    </row>
    <row r="242" spans="1:7" x14ac:dyDescent="0.3">
      <c r="A242" s="92"/>
      <c r="B242" s="87"/>
      <c r="C242" s="88"/>
      <c r="D242" s="88"/>
      <c r="F242" s="88"/>
      <c r="G242" s="88"/>
    </row>
    <row r="243" spans="1:7" x14ac:dyDescent="0.3">
      <c r="A243" s="92"/>
      <c r="B243" s="87"/>
      <c r="C243" s="88"/>
      <c r="D243" s="88"/>
      <c r="F243" s="88"/>
      <c r="G243" s="88"/>
    </row>
    <row r="244" spans="1:7" x14ac:dyDescent="0.3">
      <c r="A244" s="92"/>
      <c r="B244" s="87"/>
      <c r="C244" s="88"/>
      <c r="D244" s="88"/>
      <c r="F244" s="88"/>
      <c r="G244" s="88"/>
    </row>
    <row r="245" spans="1:7" x14ac:dyDescent="0.3">
      <c r="A245" s="92"/>
      <c r="B245" s="87"/>
      <c r="C245" s="88"/>
      <c r="D245" s="88"/>
      <c r="F245" s="88"/>
      <c r="G245" s="88"/>
    </row>
    <row r="246" spans="1:7" x14ac:dyDescent="0.3">
      <c r="A246" s="92"/>
      <c r="B246" s="87"/>
      <c r="C246" s="88"/>
      <c r="D246" s="88"/>
      <c r="F246" s="88"/>
      <c r="G246" s="88"/>
    </row>
    <row r="247" spans="1:7" x14ac:dyDescent="0.3">
      <c r="A247" s="92"/>
      <c r="B247" s="87"/>
      <c r="C247" s="88"/>
      <c r="D247" s="88"/>
      <c r="F247" s="88"/>
      <c r="G247" s="88"/>
    </row>
    <row r="248" spans="1:7" x14ac:dyDescent="0.3">
      <c r="A248" s="92"/>
      <c r="B248" s="87"/>
      <c r="C248" s="88"/>
      <c r="D248" s="88"/>
      <c r="F248" s="88"/>
      <c r="G248" s="88"/>
    </row>
    <row r="249" spans="1:7" x14ac:dyDescent="0.3">
      <c r="A249" s="92"/>
      <c r="B249" s="87"/>
      <c r="C249" s="88"/>
      <c r="D249" s="88"/>
      <c r="F249" s="88"/>
      <c r="G249" s="88"/>
    </row>
    <row r="250" spans="1:7" x14ac:dyDescent="0.3">
      <c r="A250" s="92"/>
      <c r="B250" s="87"/>
      <c r="C250" s="88"/>
      <c r="D250" s="88"/>
      <c r="F250" s="88"/>
      <c r="G250" s="88"/>
    </row>
    <row r="251" spans="1:7" x14ac:dyDescent="0.3">
      <c r="A251" s="92"/>
      <c r="B251" s="87"/>
      <c r="C251" s="88"/>
      <c r="D251" s="88"/>
      <c r="F251" s="88"/>
      <c r="G251" s="88"/>
    </row>
    <row r="252" spans="1:7" x14ac:dyDescent="0.3">
      <c r="A252" s="92"/>
      <c r="B252" s="87"/>
      <c r="C252" s="88"/>
      <c r="D252" s="88"/>
      <c r="F252" s="88"/>
      <c r="G252" s="88"/>
    </row>
    <row r="253" spans="1:7" x14ac:dyDescent="0.3">
      <c r="B253" s="87"/>
      <c r="C253" s="89"/>
      <c r="D253" s="88"/>
      <c r="F253" s="88"/>
      <c r="G253" s="88"/>
    </row>
    <row r="254" spans="1:7" x14ac:dyDescent="0.3">
      <c r="B254" s="87"/>
      <c r="C254" s="89"/>
      <c r="D254" s="88"/>
      <c r="F254" s="88"/>
      <c r="G254" s="88"/>
    </row>
    <row r="255" spans="1:7" x14ac:dyDescent="0.3">
      <c r="B255" s="87"/>
      <c r="C255" s="89"/>
      <c r="D255" s="88"/>
      <c r="F255" s="88"/>
      <c r="G255" s="88"/>
    </row>
    <row r="256" spans="1:7" x14ac:dyDescent="0.3">
      <c r="B256" s="87"/>
      <c r="C256" s="89"/>
      <c r="D256" s="88"/>
      <c r="F256" s="88"/>
      <c r="G256" s="88"/>
    </row>
    <row r="257" spans="2:7" x14ac:dyDescent="0.3">
      <c r="B257" s="87"/>
      <c r="C257" s="89"/>
      <c r="D257" s="88"/>
      <c r="F257" s="88"/>
      <c r="G257" s="88"/>
    </row>
    <row r="258" spans="2:7" x14ac:dyDescent="0.3">
      <c r="B258" s="87"/>
      <c r="C258" s="89"/>
      <c r="D258" s="88"/>
      <c r="F258" s="88"/>
      <c r="G258" s="88"/>
    </row>
    <row r="259" spans="2:7" x14ac:dyDescent="0.3">
      <c r="B259" s="87"/>
      <c r="C259" s="89"/>
      <c r="D259" s="88"/>
      <c r="F259" s="88"/>
      <c r="G259" s="88"/>
    </row>
    <row r="260" spans="2:7" x14ac:dyDescent="0.3">
      <c r="C260" s="89"/>
      <c r="D260" s="88"/>
      <c r="F260" s="88"/>
      <c r="G260" s="88"/>
    </row>
    <row r="261" spans="2:7" x14ac:dyDescent="0.3">
      <c r="C261" s="89"/>
      <c r="D261" s="88"/>
      <c r="F261" s="88"/>
      <c r="G261" s="88"/>
    </row>
    <row r="262" spans="2:7" x14ac:dyDescent="0.3">
      <c r="C262" s="89"/>
      <c r="D262" s="88"/>
      <c r="F262" s="88"/>
      <c r="G262" s="88"/>
    </row>
    <row r="263" spans="2:7" x14ac:dyDescent="0.3">
      <c r="C263" s="89"/>
      <c r="D263" s="88"/>
      <c r="F263" s="88"/>
      <c r="G263" s="88"/>
    </row>
    <row r="264" spans="2:7" x14ac:dyDescent="0.3">
      <c r="C264" s="89"/>
      <c r="D264" s="88"/>
      <c r="F264" s="88"/>
      <c r="G264" s="88"/>
    </row>
    <row r="265" spans="2:7" x14ac:dyDescent="0.3">
      <c r="C265" s="89"/>
      <c r="D265" s="88"/>
      <c r="F265" s="88"/>
      <c r="G265" s="88"/>
    </row>
    <row r="266" spans="2:7" x14ac:dyDescent="0.3">
      <c r="C266" s="89"/>
      <c r="D266" s="88"/>
      <c r="F266" s="88"/>
      <c r="G266" s="88"/>
    </row>
    <row r="267" spans="2:7" x14ac:dyDescent="0.3">
      <c r="C267" s="89"/>
      <c r="D267" s="88"/>
      <c r="F267" s="88"/>
      <c r="G267" s="88"/>
    </row>
    <row r="268" spans="2:7" x14ac:dyDescent="0.3">
      <c r="C268" s="89"/>
      <c r="D268" s="88"/>
      <c r="F268" s="88"/>
      <c r="G268" s="88"/>
    </row>
    <row r="269" spans="2:7" x14ac:dyDescent="0.3">
      <c r="C269" s="89"/>
      <c r="D269" s="88"/>
      <c r="F269" s="88"/>
      <c r="G269" s="88"/>
    </row>
    <row r="270" spans="2:7" x14ac:dyDescent="0.3">
      <c r="C270" s="89"/>
      <c r="D270" s="88"/>
      <c r="F270" s="88"/>
      <c r="G270" s="88"/>
    </row>
    <row r="271" spans="2:7" x14ac:dyDescent="0.3">
      <c r="C271" s="89"/>
      <c r="D271" s="88"/>
      <c r="F271" s="88"/>
      <c r="G271" s="88"/>
    </row>
    <row r="272" spans="2:7" x14ac:dyDescent="0.3">
      <c r="C272" s="89"/>
      <c r="D272" s="88"/>
      <c r="F272" s="88"/>
      <c r="G272" s="88"/>
    </row>
    <row r="273" spans="3:7" x14ac:dyDescent="0.3">
      <c r="C273" s="89"/>
      <c r="D273" s="88"/>
      <c r="F273" s="88"/>
      <c r="G273" s="88"/>
    </row>
    <row r="274" spans="3:7" x14ac:dyDescent="0.3">
      <c r="C274" s="89"/>
      <c r="D274" s="88"/>
      <c r="F274" s="88"/>
      <c r="G274" s="88"/>
    </row>
    <row r="275" spans="3:7" x14ac:dyDescent="0.3">
      <c r="C275" s="89"/>
      <c r="D275" s="88"/>
      <c r="F275" s="88"/>
      <c r="G275" s="88"/>
    </row>
    <row r="276" spans="3:7" x14ac:dyDescent="0.3">
      <c r="C276" s="89"/>
      <c r="D276" s="88"/>
      <c r="F276" s="88"/>
      <c r="G276" s="88"/>
    </row>
    <row r="277" spans="3:7" x14ac:dyDescent="0.3">
      <c r="C277" s="89"/>
      <c r="D277" s="88"/>
      <c r="F277" s="88"/>
      <c r="G277" s="88"/>
    </row>
    <row r="278" spans="3:7" x14ac:dyDescent="0.3">
      <c r="C278" s="89"/>
      <c r="D278" s="88"/>
      <c r="F278" s="88"/>
      <c r="G278" s="88"/>
    </row>
    <row r="279" spans="3:7" x14ac:dyDescent="0.3">
      <c r="C279" s="89"/>
      <c r="D279" s="88"/>
      <c r="F279" s="88"/>
      <c r="G279" s="88"/>
    </row>
    <row r="280" spans="3:7" x14ac:dyDescent="0.3">
      <c r="C280" s="89"/>
      <c r="D280" s="88"/>
      <c r="F280" s="88"/>
      <c r="G280" s="88"/>
    </row>
    <row r="281" spans="3:7" x14ac:dyDescent="0.3">
      <c r="C281" s="89"/>
      <c r="D281" s="88"/>
      <c r="F281" s="88"/>
      <c r="G281" s="88"/>
    </row>
    <row r="282" spans="3:7" x14ac:dyDescent="0.3">
      <c r="C282" s="89"/>
      <c r="D282" s="88"/>
      <c r="F282" s="88"/>
      <c r="G282" s="88"/>
    </row>
    <row r="283" spans="3:7" x14ac:dyDescent="0.3">
      <c r="C283" s="89"/>
      <c r="D283" s="88"/>
      <c r="F283" s="88"/>
      <c r="G283" s="88"/>
    </row>
    <row r="284" spans="3:7" x14ac:dyDescent="0.3">
      <c r="D284" s="88"/>
      <c r="F284" s="88"/>
      <c r="G284" s="88"/>
    </row>
    <row r="285" spans="3:7" x14ac:dyDescent="0.3">
      <c r="D285" s="88"/>
      <c r="F285" s="88"/>
      <c r="G285" s="88"/>
    </row>
    <row r="286" spans="3:7" x14ac:dyDescent="0.3">
      <c r="D286" s="88"/>
      <c r="F286" s="88"/>
      <c r="G286" s="88"/>
    </row>
    <row r="287" spans="3:7" x14ac:dyDescent="0.3">
      <c r="D287" s="88"/>
      <c r="F287" s="88"/>
      <c r="G287" s="88"/>
    </row>
    <row r="288" spans="3:7" x14ac:dyDescent="0.3">
      <c r="D288" s="88"/>
      <c r="F288" s="88"/>
      <c r="G288" s="88"/>
    </row>
    <row r="289" spans="4:7" x14ac:dyDescent="0.3">
      <c r="D289" s="88"/>
      <c r="F289" s="88"/>
      <c r="G289" s="88"/>
    </row>
    <row r="290" spans="4:7" x14ac:dyDescent="0.3">
      <c r="D290" s="88"/>
      <c r="F290" s="88"/>
      <c r="G290" s="88"/>
    </row>
    <row r="291" spans="4:7" x14ac:dyDescent="0.3">
      <c r="D291" s="88"/>
      <c r="F291" s="88"/>
      <c r="G291" s="88"/>
    </row>
    <row r="292" spans="4:7" x14ac:dyDescent="0.3">
      <c r="D292" s="88"/>
      <c r="F292" s="88"/>
      <c r="G292" s="88"/>
    </row>
    <row r="293" spans="4:7" x14ac:dyDescent="0.3">
      <c r="D293" s="88"/>
      <c r="F293" s="88"/>
      <c r="G293" s="88"/>
    </row>
    <row r="294" spans="4:7" x14ac:dyDescent="0.3">
      <c r="D294" s="88"/>
      <c r="F294" s="88"/>
      <c r="G294" s="88"/>
    </row>
    <row r="295" spans="4:7" x14ac:dyDescent="0.3">
      <c r="D295" s="88"/>
      <c r="F295" s="88"/>
      <c r="G295" s="88"/>
    </row>
    <row r="296" spans="4:7" x14ac:dyDescent="0.3">
      <c r="D296" s="88"/>
      <c r="F296" s="88"/>
      <c r="G296" s="88"/>
    </row>
    <row r="297" spans="4:7" x14ac:dyDescent="0.3">
      <c r="D297" s="88"/>
      <c r="F297" s="88"/>
      <c r="G297" s="88"/>
    </row>
    <row r="298" spans="4:7" x14ac:dyDescent="0.3">
      <c r="D298" s="88"/>
      <c r="F298" s="88"/>
      <c r="G298" s="88"/>
    </row>
    <row r="299" spans="4:7" x14ac:dyDescent="0.3">
      <c r="D299" s="88"/>
      <c r="F299" s="88"/>
      <c r="G299" s="88"/>
    </row>
    <row r="300" spans="4:7" x14ac:dyDescent="0.3">
      <c r="F300" s="88"/>
      <c r="G300" s="88"/>
    </row>
    <row r="301" spans="4:7" x14ac:dyDescent="0.3">
      <c r="F301" s="88"/>
      <c r="G301" s="88"/>
    </row>
    <row r="302" spans="4:7" x14ac:dyDescent="0.3">
      <c r="F302" s="88"/>
      <c r="G302" s="88"/>
    </row>
  </sheetData>
  <sortState ref="H48:H62">
    <sortCondition ref="H48"/>
  </sortState>
  <mergeCells count="1">
    <mergeCell ref="B1:F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3"/>
  <sheetViews>
    <sheetView workbookViewId="0"/>
  </sheetViews>
  <sheetFormatPr defaultRowHeight="14.4" x14ac:dyDescent="0.3"/>
  <sheetData>
    <row r="3" spans="3:3" x14ac:dyDescent="0.3"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V27"/>
  <sheetViews>
    <sheetView workbookViewId="0"/>
  </sheetViews>
  <sheetFormatPr defaultColWidth="15.6640625" defaultRowHeight="14.4" x14ac:dyDescent="0.3"/>
  <cols>
    <col min="1" max="16384" width="15.6640625" style="3"/>
  </cols>
  <sheetData>
    <row r="1" spans="1:204" x14ac:dyDescent="0.3">
      <c r="A1" s="3" t="s">
        <v>46</v>
      </c>
      <c r="B1" s="9">
        <f>Modelo!$C$45</f>
        <v>756443.56758661929</v>
      </c>
      <c r="C1" s="7"/>
      <c r="D1" s="7"/>
      <c r="E1" s="5"/>
      <c r="F1" s="3" t="s">
        <v>59</v>
      </c>
      <c r="I1" s="3" t="s">
        <v>39</v>
      </c>
      <c r="J1" s="5">
        <v>4</v>
      </c>
      <c r="L1" s="3" t="s">
        <v>36</v>
      </c>
      <c r="M1" s="5" t="b">
        <v>1</v>
      </c>
      <c r="O1" s="3" t="s">
        <v>83</v>
      </c>
      <c r="Y1" s="3" t="s">
        <v>85</v>
      </c>
      <c r="AA1" s="3" t="s">
        <v>123</v>
      </c>
      <c r="AD1" s="3" t="s">
        <v>113</v>
      </c>
    </row>
    <row r="2" spans="1:204" x14ac:dyDescent="0.3">
      <c r="A2" s="3" t="s">
        <v>47</v>
      </c>
      <c r="B2" s="6">
        <v>2</v>
      </c>
      <c r="C2" s="6">
        <v>0</v>
      </c>
      <c r="F2" s="3" t="s">
        <v>60</v>
      </c>
      <c r="G2" s="6" t="b">
        <v>0</v>
      </c>
      <c r="H2" s="6"/>
      <c r="I2" s="3" t="s">
        <v>30</v>
      </c>
      <c r="J2" s="5"/>
      <c r="L2" s="3" t="s">
        <v>94</v>
      </c>
      <c r="M2" s="7"/>
      <c r="O2" s="3" t="s">
        <v>32</v>
      </c>
      <c r="P2" s="5"/>
      <c r="R2" s="3" t="s">
        <v>40</v>
      </c>
      <c r="S2" s="8" t="s">
        <v>63</v>
      </c>
      <c r="U2" s="3" t="s">
        <v>44</v>
      </c>
      <c r="V2" s="5"/>
      <c r="X2" s="3" t="s">
        <v>86</v>
      </c>
      <c r="Y2" s="6">
        <v>1</v>
      </c>
      <c r="AA2" s="3" t="s">
        <v>124</v>
      </c>
      <c r="AB2" s="6">
        <v>0</v>
      </c>
      <c r="AD2" s="3" t="s">
        <v>114</v>
      </c>
      <c r="AE2" s="6" t="b">
        <v>0</v>
      </c>
    </row>
    <row r="3" spans="1:204" x14ac:dyDescent="0.3">
      <c r="A3" s="3" t="s">
        <v>51</v>
      </c>
      <c r="B3" s="6" t="b">
        <v>0</v>
      </c>
      <c r="C3" s="6">
        <v>1000</v>
      </c>
      <c r="F3" s="3" t="s">
        <v>96</v>
      </c>
      <c r="G3" s="6" t="b">
        <v>0</v>
      </c>
      <c r="H3" s="6"/>
      <c r="I3" s="3" t="s">
        <v>31</v>
      </c>
      <c r="J3" s="11">
        <v>144500</v>
      </c>
      <c r="L3" s="3" t="s">
        <v>93</v>
      </c>
      <c r="M3" s="7"/>
      <c r="N3" s="7"/>
      <c r="O3" s="3" t="s">
        <v>33</v>
      </c>
      <c r="P3" s="5"/>
      <c r="R3" s="3" t="s">
        <v>41</v>
      </c>
      <c r="S3" s="8" t="s">
        <v>130</v>
      </c>
      <c r="U3" s="3" t="s">
        <v>45</v>
      </c>
      <c r="V3" s="5"/>
      <c r="X3" s="3" t="s">
        <v>87</v>
      </c>
      <c r="Y3" s="6">
        <v>0.5</v>
      </c>
      <c r="AA3" s="3" t="s">
        <v>125</v>
      </c>
      <c r="AB3" s="5"/>
      <c r="AD3" s="3" t="s">
        <v>115</v>
      </c>
      <c r="AE3" s="6">
        <v>10000</v>
      </c>
    </row>
    <row r="4" spans="1:204" x14ac:dyDescent="0.3">
      <c r="A4" s="3" t="s">
        <v>53</v>
      </c>
      <c r="B4" s="6" t="b">
        <v>0</v>
      </c>
      <c r="C4" s="6">
        <v>5</v>
      </c>
      <c r="D4" s="6">
        <v>2</v>
      </c>
      <c r="F4" s="3" t="s">
        <v>97</v>
      </c>
      <c r="G4" s="6" t="b">
        <v>0</v>
      </c>
      <c r="H4" s="6"/>
      <c r="L4" s="3" t="s">
        <v>91</v>
      </c>
      <c r="M4" s="7"/>
      <c r="O4" s="3" t="s">
        <v>34</v>
      </c>
      <c r="P4" s="5"/>
      <c r="R4" s="3" t="s">
        <v>42</v>
      </c>
      <c r="S4" s="8" t="s">
        <v>64</v>
      </c>
      <c r="X4" s="3" t="s">
        <v>88</v>
      </c>
      <c r="Y4" s="6">
        <v>0.7</v>
      </c>
      <c r="AA4" s="3" t="s">
        <v>126</v>
      </c>
      <c r="AB4" s="5"/>
      <c r="AD4" s="3" t="s">
        <v>116</v>
      </c>
      <c r="AE4" s="6" t="b">
        <v>0</v>
      </c>
    </row>
    <row r="5" spans="1:204" x14ac:dyDescent="0.3">
      <c r="A5" s="3" t="s">
        <v>54</v>
      </c>
      <c r="B5" s="6" t="b">
        <v>1</v>
      </c>
      <c r="C5" s="6">
        <v>20000</v>
      </c>
      <c r="D5" s="6">
        <v>0.01</v>
      </c>
      <c r="E5" s="6" t="b">
        <v>1</v>
      </c>
      <c r="F5" s="3" t="s">
        <v>61</v>
      </c>
      <c r="G5" s="6" t="b">
        <v>0</v>
      </c>
      <c r="H5" s="6"/>
      <c r="L5" s="3" t="s">
        <v>92</v>
      </c>
      <c r="M5" s="7"/>
      <c r="O5" s="3" t="s">
        <v>35</v>
      </c>
      <c r="P5" s="5"/>
      <c r="R5" s="3" t="s">
        <v>43</v>
      </c>
      <c r="S5" s="8" t="s">
        <v>129</v>
      </c>
      <c r="X5" s="3" t="s">
        <v>89</v>
      </c>
      <c r="Y5" s="6" t="s">
        <v>100</v>
      </c>
      <c r="AA5" s="3" t="s">
        <v>127</v>
      </c>
      <c r="AB5" s="5"/>
      <c r="AD5" s="3" t="s">
        <v>117</v>
      </c>
      <c r="AE5" s="6">
        <v>15</v>
      </c>
    </row>
    <row r="6" spans="1:204" x14ac:dyDescent="0.3">
      <c r="A6" s="3" t="s">
        <v>52</v>
      </c>
      <c r="B6" s="6" t="b">
        <v>0</v>
      </c>
      <c r="C6" s="6"/>
      <c r="F6" s="3" t="s">
        <v>62</v>
      </c>
      <c r="G6" s="6" t="b">
        <v>0</v>
      </c>
      <c r="H6" s="6"/>
      <c r="L6" s="3" t="s">
        <v>98</v>
      </c>
      <c r="M6" s="7"/>
      <c r="N6" s="7"/>
      <c r="R6" s="3" t="s">
        <v>84</v>
      </c>
      <c r="S6" s="5"/>
      <c r="X6" s="3" t="s">
        <v>90</v>
      </c>
      <c r="Y6" s="7"/>
      <c r="AA6" s="3" t="s">
        <v>128</v>
      </c>
      <c r="AB6" s="5"/>
      <c r="AD6" s="3" t="s">
        <v>118</v>
      </c>
      <c r="AE6" s="6">
        <v>2</v>
      </c>
    </row>
    <row r="7" spans="1:204" x14ac:dyDescent="0.3">
      <c r="A7" s="3" t="s">
        <v>48</v>
      </c>
      <c r="B7" s="6">
        <v>200</v>
      </c>
      <c r="L7" s="3" t="s">
        <v>99</v>
      </c>
      <c r="M7" s="7"/>
      <c r="N7" s="7"/>
      <c r="R7" s="3" t="s">
        <v>112</v>
      </c>
      <c r="S7" s="5"/>
      <c r="AD7" s="3" t="s">
        <v>119</v>
      </c>
      <c r="AE7" s="6" t="b">
        <v>1</v>
      </c>
    </row>
    <row r="8" spans="1:204" x14ac:dyDescent="0.3">
      <c r="A8" s="3" t="s">
        <v>3</v>
      </c>
      <c r="B8" s="3" t="s">
        <v>3</v>
      </c>
      <c r="F8" s="3" t="s">
        <v>49</v>
      </c>
      <c r="G8" s="6" t="b">
        <v>1</v>
      </c>
      <c r="H8" s="6">
        <v>5</v>
      </c>
      <c r="AD8" s="3" t="s">
        <v>120</v>
      </c>
      <c r="AE8" s="6">
        <v>10000</v>
      </c>
    </row>
    <row r="9" spans="1:204" x14ac:dyDescent="0.3">
      <c r="A9" s="3" t="s">
        <v>58</v>
      </c>
      <c r="B9" s="6">
        <v>3</v>
      </c>
      <c r="F9" s="3" t="s">
        <v>55</v>
      </c>
      <c r="G9" s="6" t="b">
        <v>0</v>
      </c>
      <c r="AD9" s="3" t="s">
        <v>121</v>
      </c>
      <c r="AE9" s="6">
        <v>0.01</v>
      </c>
    </row>
    <row r="10" spans="1:204" x14ac:dyDescent="0.3">
      <c r="A10" s="3" t="s">
        <v>50</v>
      </c>
      <c r="B10" s="6" t="b">
        <v>0</v>
      </c>
      <c r="AD10" s="3" t="s">
        <v>122</v>
      </c>
      <c r="AE10" s="6" t="b">
        <v>1</v>
      </c>
    </row>
    <row r="11" spans="1:204" x14ac:dyDescent="0.3">
      <c r="A11" s="3" t="s">
        <v>95</v>
      </c>
      <c r="B11" s="6" t="b">
        <v>1</v>
      </c>
    </row>
    <row r="12" spans="1:204" x14ac:dyDescent="0.3">
      <c r="A12" s="3" t="s">
        <v>57</v>
      </c>
      <c r="B12" s="6" t="b">
        <v>0</v>
      </c>
      <c r="F12" s="3" t="s">
        <v>56</v>
      </c>
      <c r="G12" s="6">
        <v>2</v>
      </c>
    </row>
    <row r="14" spans="1:204" ht="15" thickBot="1" x14ac:dyDescent="0.35">
      <c r="A14" s="3" t="s">
        <v>37</v>
      </c>
      <c r="B14" s="5">
        <v>1</v>
      </c>
      <c r="AX14" s="3" t="s">
        <v>38</v>
      </c>
      <c r="AY14" s="5">
        <v>2</v>
      </c>
    </row>
    <row r="15" spans="1:204" s="4" customFormat="1" ht="15" thickTop="1" x14ac:dyDescent="0.3">
      <c r="A15" s="4" t="s">
        <v>80</v>
      </c>
      <c r="B15" s="4" t="s">
        <v>81</v>
      </c>
      <c r="C15" s="4" t="s">
        <v>82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AR15" s="4" t="s">
        <v>12</v>
      </c>
      <c r="AS15" s="4" t="s">
        <v>13</v>
      </c>
      <c r="AT15" s="4" t="s">
        <v>14</v>
      </c>
      <c r="AU15" s="4" t="s">
        <v>15</v>
      </c>
      <c r="AV15" s="4" t="s">
        <v>16</v>
      </c>
      <c r="AW15" s="4" t="s">
        <v>17</v>
      </c>
      <c r="AX15" s="4" t="s">
        <v>18</v>
      </c>
      <c r="AY15" s="4" t="s">
        <v>19</v>
      </c>
      <c r="AZ15" s="4" t="s">
        <v>20</v>
      </c>
      <c r="BA15" s="4" t="s">
        <v>4</v>
      </c>
      <c r="BB15" s="4" t="s">
        <v>21</v>
      </c>
      <c r="BC15" s="4" t="s">
        <v>22</v>
      </c>
      <c r="BD15" s="4" t="s">
        <v>23</v>
      </c>
      <c r="BE15" s="4" t="s">
        <v>24</v>
      </c>
      <c r="BF15" s="4" t="s">
        <v>25</v>
      </c>
      <c r="BG15" s="4" t="s">
        <v>26</v>
      </c>
      <c r="BH15" s="4" t="s">
        <v>27</v>
      </c>
      <c r="BI15" s="4" t="s">
        <v>28</v>
      </c>
      <c r="BJ15" s="4" t="s">
        <v>29</v>
      </c>
      <c r="BK15" s="4" t="s">
        <v>101</v>
      </c>
      <c r="BL15" s="4" t="s">
        <v>102</v>
      </c>
      <c r="BM15" s="4" t="s">
        <v>103</v>
      </c>
      <c r="BN15" s="4" t="s">
        <v>104</v>
      </c>
      <c r="BO15" s="4" t="s">
        <v>105</v>
      </c>
      <c r="BP15" s="4" t="s">
        <v>106</v>
      </c>
      <c r="BQ15" s="4" t="s">
        <v>107</v>
      </c>
      <c r="BR15" s="4" t="s">
        <v>108</v>
      </c>
      <c r="BS15" s="4" t="s">
        <v>109</v>
      </c>
      <c r="BT15" s="4" t="s">
        <v>110</v>
      </c>
      <c r="BU15" s="4" t="s">
        <v>111</v>
      </c>
    </row>
    <row r="16" spans="1:204" x14ac:dyDescent="0.3">
      <c r="A16" s="3" t="s">
        <v>77</v>
      </c>
      <c r="B16" s="3">
        <v>0.5</v>
      </c>
      <c r="C16" s="3">
        <v>0.7</v>
      </c>
      <c r="D16" s="10" t="s">
        <v>69</v>
      </c>
      <c r="G16" s="3">
        <v>1</v>
      </c>
      <c r="H16" s="3" t="e">
        <f>Modelo!$C$11:$G$11</f>
        <v>#VALUE!</v>
      </c>
      <c r="I16" s="3" t="e">
        <f>Modelo!$C$9:$G$9</f>
        <v>#VALUE!</v>
      </c>
      <c r="J16" s="3" t="e">
        <f>Modelo!$C$13:$G$13</f>
        <v>#VALUE!</v>
      </c>
      <c r="K16" s="3" t="s">
        <v>78</v>
      </c>
      <c r="L16" s="3">
        <v>0</v>
      </c>
      <c r="M16" s="3" t="b">
        <v>0</v>
      </c>
      <c r="AX16" s="3">
        <v>2</v>
      </c>
      <c r="AY16" s="3">
        <v>1</v>
      </c>
      <c r="BA16" s="3" t="s">
        <v>79</v>
      </c>
      <c r="BB16" s="3">
        <v>0</v>
      </c>
      <c r="BC16" s="3">
        <v>6</v>
      </c>
      <c r="BD16" s="3">
        <f>Modelo!$C$36</f>
        <v>2200</v>
      </c>
      <c r="BE16" s="3">
        <v>4</v>
      </c>
      <c r="BF16" s="3">
        <f>Modelo!$E$36</f>
        <v>90</v>
      </c>
      <c r="BG16" s="3" t="e">
        <f>100*(EXP(DEVIATION/100)-1)</f>
        <v>#NAME?</v>
      </c>
      <c r="BK16" s="3">
        <v>-1</v>
      </c>
      <c r="BM16" s="3" t="b">
        <v>0</v>
      </c>
      <c r="BN16" s="3" t="b">
        <v>0</v>
      </c>
      <c r="GV16" s="10"/>
    </row>
    <row r="17" spans="1:204" x14ac:dyDescent="0.3">
      <c r="A17" s="3" t="s">
        <v>65</v>
      </c>
      <c r="AX17" s="3">
        <v>2</v>
      </c>
      <c r="AY17" s="3">
        <v>1</v>
      </c>
      <c r="BA17" s="3" t="s">
        <v>2</v>
      </c>
      <c r="BB17" s="3">
        <v>0</v>
      </c>
      <c r="BC17" s="3">
        <v>6</v>
      </c>
      <c r="BD17" s="3">
        <f>Modelo!$C$39</f>
        <v>7790</v>
      </c>
      <c r="BE17" s="3">
        <v>2</v>
      </c>
      <c r="BF17" s="3">
        <f>Modelo!$E$39</f>
        <v>7800</v>
      </c>
      <c r="BG17" s="3" t="e">
        <f>100*(EXP(DEVIATION/100)-1)</f>
        <v>#NAME?</v>
      </c>
      <c r="BK17" s="3">
        <v>-1</v>
      </c>
      <c r="BM17" s="3" t="b">
        <v>0</v>
      </c>
      <c r="BN17" s="3" t="b">
        <v>0</v>
      </c>
      <c r="GV17" s="10"/>
    </row>
    <row r="18" spans="1:204" x14ac:dyDescent="0.3">
      <c r="A18" s="3" t="s">
        <v>66</v>
      </c>
    </row>
    <row r="19" spans="1:204" x14ac:dyDescent="0.3">
      <c r="A19" s="3" t="s">
        <v>67</v>
      </c>
    </row>
    <row r="20" spans="1:204" x14ac:dyDescent="0.3">
      <c r="A20" s="3" t="s">
        <v>68</v>
      </c>
    </row>
    <row r="21" spans="1:204" x14ac:dyDescent="0.3">
      <c r="A21" s="3" t="s">
        <v>70</v>
      </c>
    </row>
    <row r="22" spans="1:204" x14ac:dyDescent="0.3">
      <c r="A22" s="3" t="s">
        <v>71</v>
      </c>
    </row>
    <row r="23" spans="1:204" x14ac:dyDescent="0.3">
      <c r="A23" s="3" t="s">
        <v>72</v>
      </c>
    </row>
    <row r="24" spans="1:204" x14ac:dyDescent="0.3">
      <c r="A24" s="3" t="s">
        <v>73</v>
      </c>
    </row>
    <row r="25" spans="1:204" x14ac:dyDescent="0.3">
      <c r="A25" s="3" t="s">
        <v>74</v>
      </c>
    </row>
    <row r="26" spans="1:204" x14ac:dyDescent="0.3">
      <c r="A26" s="3" t="s">
        <v>75</v>
      </c>
    </row>
    <row r="27" spans="1:204" x14ac:dyDescent="0.3">
      <c r="A27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PROBLEMA</vt:lpstr>
      <vt:lpstr>Modelo</vt:lpstr>
      <vt:lpstr>Audiencia</vt:lpstr>
      <vt:lpstr>_PalUtilTempWorksheet</vt:lpstr>
      <vt:lpstr>ev_HiddenInfo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Suporte</cp:lastModifiedBy>
  <cp:lastPrinted>2019-01-25T23:10:42Z</cp:lastPrinted>
  <dcterms:created xsi:type="dcterms:W3CDTF">2011-09-08T17:35:54Z</dcterms:created>
  <dcterms:modified xsi:type="dcterms:W3CDTF">2020-07-07T14:35:29Z</dcterms:modified>
</cp:coreProperties>
</file>