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cornelia/Documents/whale/ITC Website/results/"/>
    </mc:Choice>
  </mc:AlternateContent>
  <xr:revisionPtr revIDLastSave="0" documentId="13_ncr:1_{D9FD7D37-011C-B748-BC6C-B475AB44B17C}" xr6:coauthVersionLast="45" xr6:coauthVersionMax="45" xr10:uidLastSave="{00000000-0000-0000-0000-000000000000}"/>
  <bookViews>
    <workbookView xWindow="12520" yWindow="460" windowWidth="21200" windowHeight="19340" tabRatio="914" xr2:uid="{00000000-000D-0000-FFFF-FFFF00000000}"/>
  </bookViews>
  <sheets>
    <sheet name="2016 Fall" sheetId="16" r:id="rId1"/>
    <sheet name="STP" sheetId="17" r:id="rId2"/>
    <sheet name="ERC" sheetId="18" r:id="rId3"/>
    <sheet name="ByMk" sheetId="19" r:id="rId4"/>
    <sheet name="HOE" sheetId="20" r:id="rId5"/>
    <sheet name="2016 SPRING" sheetId="3" r:id="rId6"/>
    <sheet name="SW" sheetId="4" r:id="rId7"/>
    <sheet name="CGC" sheetId="5" r:id="rId8"/>
    <sheet name="Min B2B" sheetId="6" r:id="rId9"/>
    <sheet name="Oak Cup" sheetId="7" r:id="rId10"/>
    <sheet name="Altrz" sheetId="8" r:id="rId11"/>
    <sheet name="B2B" sheetId="9" r:id="rId12"/>
  </sheets>
  <definedNames>
    <definedName name="_xlnm.Print_Area" localSheetId="0">#REF!</definedName>
    <definedName name="_xlnm.Print_Area" localSheetId="5">Altrz!$A$2:$J$39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5" i="20" l="1"/>
  <c r="D44" i="20"/>
  <c r="H44" i="20"/>
  <c r="D43" i="20"/>
  <c r="H43" i="20" s="1"/>
  <c r="D42" i="20"/>
  <c r="H42" i="20"/>
  <c r="H13" i="20"/>
  <c r="H27" i="20" s="1"/>
  <c r="H41" i="20" s="1"/>
  <c r="F13" i="20"/>
  <c r="F27" i="20"/>
  <c r="F41" i="20" s="1"/>
  <c r="E13" i="20"/>
  <c r="E27" i="20"/>
  <c r="E41" i="20"/>
  <c r="D13" i="18"/>
  <c r="D27" i="18" s="1"/>
  <c r="H12" i="20"/>
  <c r="H26" i="20" s="1"/>
  <c r="H40" i="20" s="1"/>
  <c r="F12" i="20"/>
  <c r="F26" i="20"/>
  <c r="F40" i="20" s="1"/>
  <c r="E12" i="20"/>
  <c r="E26" i="20"/>
  <c r="E40" i="20"/>
  <c r="D12" i="18"/>
  <c r="D26" i="18" s="1"/>
  <c r="E36" i="20"/>
  <c r="H36" i="20" s="1"/>
  <c r="G36" i="20"/>
  <c r="F36" i="20"/>
  <c r="A29" i="20"/>
  <c r="E35" i="20"/>
  <c r="G35" i="20"/>
  <c r="F35" i="20"/>
  <c r="E34" i="20"/>
  <c r="G34" i="20"/>
  <c r="F34" i="20"/>
  <c r="D32" i="18"/>
  <c r="A29" i="17"/>
  <c r="A30" i="17" s="1"/>
  <c r="A31" i="17"/>
  <c r="D31" i="17" s="1"/>
  <c r="D31" i="19"/>
  <c r="G33" i="20"/>
  <c r="D31" i="18"/>
  <c r="E32" i="20"/>
  <c r="F32" i="20"/>
  <c r="A32" i="19"/>
  <c r="A33" i="19" s="1"/>
  <c r="D33" i="19" s="1"/>
  <c r="D30" i="18"/>
  <c r="D32" i="19"/>
  <c r="D29" i="18"/>
  <c r="A29" i="19"/>
  <c r="D33" i="18"/>
  <c r="E29" i="20"/>
  <c r="D29" i="17"/>
  <c r="D28" i="20"/>
  <c r="D28" i="18"/>
  <c r="E28" i="20"/>
  <c r="D28" i="17"/>
  <c r="D28" i="19"/>
  <c r="G28" i="20"/>
  <c r="B12" i="18"/>
  <c r="B26" i="18"/>
  <c r="A15" i="20"/>
  <c r="A16" i="20"/>
  <c r="A17" i="20"/>
  <c r="E21" i="20"/>
  <c r="G21" i="20"/>
  <c r="F21" i="20"/>
  <c r="D16" i="18"/>
  <c r="A15" i="17"/>
  <c r="A16" i="17"/>
  <c r="A17" i="17"/>
  <c r="A15" i="19"/>
  <c r="D20" i="18"/>
  <c r="D19" i="18"/>
  <c r="D17" i="18"/>
  <c r="D19" i="17"/>
  <c r="F17" i="20"/>
  <c r="D16" i="20"/>
  <c r="D15" i="18"/>
  <c r="D15" i="17"/>
  <c r="F16" i="20"/>
  <c r="D15" i="20"/>
  <c r="D18" i="18"/>
  <c r="D14" i="20"/>
  <c r="D14" i="18"/>
  <c r="D14" i="17"/>
  <c r="F14" i="20"/>
  <c r="D14" i="19"/>
  <c r="D13" i="20"/>
  <c r="D12" i="20"/>
  <c r="B12" i="20"/>
  <c r="A6" i="20"/>
  <c r="D10" i="20"/>
  <c r="D9" i="20"/>
  <c r="H9" i="20" s="1"/>
  <c r="E9" i="20"/>
  <c r="G9" i="20"/>
  <c r="F9" i="20"/>
  <c r="D8" i="20"/>
  <c r="E8" i="20"/>
  <c r="H8" i="20"/>
  <c r="G8" i="20"/>
  <c r="F8" i="20"/>
  <c r="D7" i="20"/>
  <c r="D7" i="18"/>
  <c r="E7" i="20"/>
  <c r="A6" i="17"/>
  <c r="D7" i="17" s="1"/>
  <c r="A6" i="19"/>
  <c r="E6" i="20"/>
  <c r="H6" i="20" s="1"/>
  <c r="F6" i="20"/>
  <c r="G6" i="20"/>
  <c r="D5" i="20"/>
  <c r="D6" i="18"/>
  <c r="E5" i="20" s="1"/>
  <c r="D5" i="17"/>
  <c r="F5" i="20"/>
  <c r="D5" i="19"/>
  <c r="G5" i="20" s="1"/>
  <c r="D4" i="20"/>
  <c r="D3" i="20"/>
  <c r="B3" i="20"/>
  <c r="C2" i="20"/>
  <c r="G45" i="19"/>
  <c r="D44" i="19"/>
  <c r="E44" i="19" s="1"/>
  <c r="G44" i="19" s="1"/>
  <c r="D43" i="19"/>
  <c r="D42" i="19"/>
  <c r="E42" i="19"/>
  <c r="G13" i="19"/>
  <c r="G27" i="19"/>
  <c r="G41" i="19"/>
  <c r="F13" i="19"/>
  <c r="F27" i="19" s="1"/>
  <c r="F41" i="19" s="1"/>
  <c r="E13" i="19"/>
  <c r="E27" i="19" s="1"/>
  <c r="E41" i="19" s="1"/>
  <c r="G12" i="19"/>
  <c r="G26" i="19" s="1"/>
  <c r="G40" i="19" s="1"/>
  <c r="F12" i="19"/>
  <c r="F26" i="19"/>
  <c r="F40" i="19" s="1"/>
  <c r="E12" i="19"/>
  <c r="E26" i="19"/>
  <c r="E40" i="19"/>
  <c r="E36" i="19"/>
  <c r="G36" i="19"/>
  <c r="F36" i="19"/>
  <c r="E35" i="19"/>
  <c r="F35" i="19"/>
  <c r="E34" i="19"/>
  <c r="F34" i="19"/>
  <c r="E33" i="19"/>
  <c r="F33" i="19"/>
  <c r="E32" i="19"/>
  <c r="E29" i="19"/>
  <c r="E28" i="19"/>
  <c r="D26" i="19"/>
  <c r="E21" i="19"/>
  <c r="F21" i="19"/>
  <c r="E18" i="19"/>
  <c r="F17" i="19"/>
  <c r="F15" i="19"/>
  <c r="E14" i="19"/>
  <c r="F14" i="19"/>
  <c r="D13" i="19"/>
  <c r="D12" i="19"/>
  <c r="B12" i="19"/>
  <c r="E9" i="19"/>
  <c r="F9" i="19"/>
  <c r="E8" i="19"/>
  <c r="F8" i="19"/>
  <c r="E7" i="19"/>
  <c r="F7" i="19"/>
  <c r="E6" i="19"/>
  <c r="F6" i="19"/>
  <c r="G6" i="19"/>
  <c r="E5" i="19"/>
  <c r="G5" i="19" s="1"/>
  <c r="F5" i="19"/>
  <c r="D4" i="19"/>
  <c r="D3" i="19"/>
  <c r="B3" i="19"/>
  <c r="C2" i="19"/>
  <c r="D43" i="17"/>
  <c r="E43" i="18" s="1"/>
  <c r="D42" i="17"/>
  <c r="E42" i="18" s="1"/>
  <c r="F13" i="18"/>
  <c r="F27" i="18" s="1"/>
  <c r="E41" i="18" s="1"/>
  <c r="F12" i="18"/>
  <c r="F26" i="18"/>
  <c r="E40" i="18" s="1"/>
  <c r="E36" i="18"/>
  <c r="F36" i="18" s="1"/>
  <c r="D35" i="18"/>
  <c r="F35" i="18" s="1"/>
  <c r="E35" i="18"/>
  <c r="D34" i="18"/>
  <c r="E34" i="18"/>
  <c r="F34" i="18" s="1"/>
  <c r="E32" i="18"/>
  <c r="E31" i="18"/>
  <c r="F31" i="18" s="1"/>
  <c r="E30" i="18"/>
  <c r="E28" i="18"/>
  <c r="F28" i="18" s="1"/>
  <c r="E13" i="18"/>
  <c r="E27" i="18" s="1"/>
  <c r="E12" i="18"/>
  <c r="E26" i="18" s="1"/>
  <c r="E21" i="18"/>
  <c r="D21" i="18"/>
  <c r="F21" i="18"/>
  <c r="D9" i="18"/>
  <c r="F9" i="18"/>
  <c r="E9" i="18"/>
  <c r="F8" i="18"/>
  <c r="E8" i="18"/>
  <c r="F7" i="18"/>
  <c r="E6" i="18"/>
  <c r="F6" i="18" s="1"/>
  <c r="E5" i="18"/>
  <c r="F5" i="18" s="1"/>
  <c r="F36" i="17"/>
  <c r="F33" i="17"/>
  <c r="F13" i="17"/>
  <c r="F27" i="17"/>
  <c r="F12" i="17"/>
  <c r="F26" i="17" s="1"/>
  <c r="D26" i="17"/>
  <c r="F19" i="17"/>
  <c r="F15" i="17"/>
  <c r="F14" i="17"/>
  <c r="D13" i="17"/>
  <c r="D12" i="17"/>
  <c r="B12" i="17"/>
  <c r="D10" i="17"/>
  <c r="D9" i="17"/>
  <c r="F9" i="17"/>
  <c r="D8" i="17"/>
  <c r="F8" i="17"/>
  <c r="F6" i="17"/>
  <c r="F5" i="17"/>
  <c r="D4" i="17"/>
  <c r="D3" i="17"/>
  <c r="B3" i="17"/>
  <c r="C2" i="17"/>
  <c r="H13" i="16"/>
  <c r="H27" i="16" s="1"/>
  <c r="H40" i="16" s="1"/>
  <c r="H46" i="16" s="1"/>
  <c r="F13" i="16"/>
  <c r="F27" i="16" s="1"/>
  <c r="F40" i="16" s="1"/>
  <c r="F46" i="16" s="1"/>
  <c r="E13" i="16"/>
  <c r="E27" i="16" s="1"/>
  <c r="E40" i="16" s="1"/>
  <c r="E46" i="16" s="1"/>
  <c r="D13" i="16"/>
  <c r="D27" i="16" s="1"/>
  <c r="D40" i="16" s="1"/>
  <c r="D46" i="16" s="1"/>
  <c r="H12" i="16"/>
  <c r="H26" i="16" s="1"/>
  <c r="H39" i="16" s="1"/>
  <c r="H45" i="16" s="1"/>
  <c r="F12" i="16"/>
  <c r="F26" i="16" s="1"/>
  <c r="F39" i="16"/>
  <c r="F45" i="16" s="1"/>
  <c r="E12" i="16"/>
  <c r="E26" i="16" s="1"/>
  <c r="E39" i="16" s="1"/>
  <c r="E45" i="16" s="1"/>
  <c r="D26" i="16"/>
  <c r="D39" i="16" s="1"/>
  <c r="D45" i="16" s="1"/>
  <c r="C12" i="16"/>
  <c r="C26" i="16"/>
  <c r="C45" i="16" s="1"/>
  <c r="F42" i="16"/>
  <c r="D42" i="16" s="1"/>
  <c r="C42" i="16"/>
  <c r="F41" i="16"/>
  <c r="D41" i="16"/>
  <c r="C41" i="16"/>
  <c r="H35" i="16"/>
  <c r="G35" i="16"/>
  <c r="F35" i="16"/>
  <c r="E35" i="16"/>
  <c r="D35" i="16" s="1"/>
  <c r="C34" i="16"/>
  <c r="F34" i="16" s="1"/>
  <c r="C33" i="16"/>
  <c r="G33" i="16" s="1"/>
  <c r="E33" i="16"/>
  <c r="C32" i="16"/>
  <c r="E32" i="16"/>
  <c r="C31" i="16"/>
  <c r="F31" i="16"/>
  <c r="E31" i="16"/>
  <c r="C30" i="16"/>
  <c r="E30" i="16"/>
  <c r="C29" i="16"/>
  <c r="G29" i="16"/>
  <c r="F29" i="16"/>
  <c r="E29" i="16"/>
  <c r="C28" i="16"/>
  <c r="F28" i="16" s="1"/>
  <c r="H28" i="16"/>
  <c r="G28" i="16"/>
  <c r="E28" i="16"/>
  <c r="D28" i="16" s="1"/>
  <c r="O8" i="16" s="1"/>
  <c r="C23" i="16"/>
  <c r="H23" i="16" s="1"/>
  <c r="C22" i="16"/>
  <c r="F22" i="16" s="1"/>
  <c r="C21" i="16"/>
  <c r="H21" i="16" s="1"/>
  <c r="E21" i="16"/>
  <c r="D21" i="16" s="1"/>
  <c r="C20" i="16"/>
  <c r="E20" i="16"/>
  <c r="C19" i="16"/>
  <c r="E19" i="16"/>
  <c r="C18" i="16"/>
  <c r="G18" i="16"/>
  <c r="E18" i="16"/>
  <c r="C17" i="16"/>
  <c r="E17" i="16"/>
  <c r="C16" i="16"/>
  <c r="H16" i="16" s="1"/>
  <c r="E16" i="16"/>
  <c r="C15" i="16"/>
  <c r="H15" i="16" s="1"/>
  <c r="E15" i="16"/>
  <c r="O14" i="16"/>
  <c r="N14" i="16"/>
  <c r="M14" i="16"/>
  <c r="L14" i="16" s="1"/>
  <c r="C14" i="16"/>
  <c r="G14" i="16" s="1"/>
  <c r="H14" i="16"/>
  <c r="D14" i="16" s="1"/>
  <c r="N7" i="16" s="1"/>
  <c r="L7" i="16" s="1"/>
  <c r="F14" i="16"/>
  <c r="E14" i="16"/>
  <c r="O13" i="16"/>
  <c r="N13" i="16"/>
  <c r="M13" i="16"/>
  <c r="L13" i="16"/>
  <c r="O12" i="16"/>
  <c r="M12" i="16"/>
  <c r="D12" i="16"/>
  <c r="N11" i="16"/>
  <c r="M11" i="16"/>
  <c r="O10" i="16"/>
  <c r="M10" i="16"/>
  <c r="N9" i="16"/>
  <c r="M9" i="16"/>
  <c r="C9" i="16"/>
  <c r="G9" i="16" s="1"/>
  <c r="H9" i="16"/>
  <c r="E9" i="16"/>
  <c r="D9" i="16"/>
  <c r="N8" i="16"/>
  <c r="M8" i="16"/>
  <c r="L8" i="16"/>
  <c r="C8" i="16"/>
  <c r="F8" i="16" s="1"/>
  <c r="H8" i="16"/>
  <c r="G8" i="16"/>
  <c r="E8" i="16"/>
  <c r="D8" i="16"/>
  <c r="O7" i="16"/>
  <c r="M7" i="16"/>
  <c r="H7" i="16"/>
  <c r="G7" i="16"/>
  <c r="F7" i="16"/>
  <c r="E7" i="16"/>
  <c r="D7" i="16" s="1"/>
  <c r="C6" i="16"/>
  <c r="G6" i="16" s="1"/>
  <c r="H6" i="16"/>
  <c r="E6" i="16"/>
  <c r="C5" i="16"/>
  <c r="F5" i="16" s="1"/>
  <c r="H5" i="16"/>
  <c r="G5" i="16"/>
  <c r="E5" i="16"/>
  <c r="E6" i="9"/>
  <c r="E7" i="9" s="1"/>
  <c r="E8" i="9" s="1"/>
  <c r="E9" i="9" s="1"/>
  <c r="E10" i="9"/>
  <c r="E11" i="9" s="1"/>
  <c r="E12" i="9" s="1"/>
  <c r="E13" i="9" s="1"/>
  <c r="B37" i="3"/>
  <c r="B36" i="3"/>
  <c r="K36" i="3"/>
  <c r="B35" i="3"/>
  <c r="K35" i="3" s="1"/>
  <c r="B34" i="3"/>
  <c r="K34" i="3"/>
  <c r="B33" i="3"/>
  <c r="K33" i="3" s="1"/>
  <c r="B32" i="3"/>
  <c r="K32" i="3"/>
  <c r="B31" i="3"/>
  <c r="B30" i="3"/>
  <c r="K30" i="3"/>
  <c r="B29" i="3"/>
  <c r="K29" i="3" s="1"/>
  <c r="B28" i="3"/>
  <c r="K28" i="3"/>
  <c r="K23" i="3"/>
  <c r="B22" i="3"/>
  <c r="K22" i="3"/>
  <c r="B21" i="3"/>
  <c r="K21" i="3"/>
  <c r="B20" i="3"/>
  <c r="K20" i="3"/>
  <c r="B19" i="3"/>
  <c r="K19" i="3"/>
  <c r="B18" i="3"/>
  <c r="K18" i="3"/>
  <c r="B17" i="3"/>
  <c r="K17" i="3"/>
  <c r="B16" i="3"/>
  <c r="K16" i="3"/>
  <c r="B15" i="3"/>
  <c r="K15" i="3"/>
  <c r="B14" i="3"/>
  <c r="K14" i="3"/>
  <c r="B8" i="3"/>
  <c r="K8" i="3"/>
  <c r="B7" i="3"/>
  <c r="K7" i="3"/>
  <c r="B6" i="3"/>
  <c r="K6" i="3"/>
  <c r="B5" i="3"/>
  <c r="K5" i="3"/>
  <c r="C2" i="4"/>
  <c r="C2" i="9" s="1"/>
  <c r="E7" i="3"/>
  <c r="D14" i="3"/>
  <c r="F38" i="8"/>
  <c r="B36" i="8"/>
  <c r="B35" i="8"/>
  <c r="D37" i="4"/>
  <c r="E37" i="4" s="1"/>
  <c r="E37" i="7"/>
  <c r="D8" i="4"/>
  <c r="D8" i="3" s="1"/>
  <c r="D36" i="4"/>
  <c r="D34" i="3" s="1"/>
  <c r="E36" i="4"/>
  <c r="D35" i="4"/>
  <c r="E28" i="6" s="1"/>
  <c r="D29" i="3"/>
  <c r="D28" i="6"/>
  <c r="F29" i="3"/>
  <c r="D29" i="7"/>
  <c r="D28" i="8"/>
  <c r="H29" i="3"/>
  <c r="D30" i="4"/>
  <c r="E37" i="8" s="1"/>
  <c r="D34" i="4"/>
  <c r="D33" i="3"/>
  <c r="A29" i="5"/>
  <c r="D29" i="5" s="1"/>
  <c r="E33" i="3"/>
  <c r="D34" i="8"/>
  <c r="D33" i="4"/>
  <c r="D31" i="3"/>
  <c r="D32" i="4"/>
  <c r="D32" i="3"/>
  <c r="F32" i="3"/>
  <c r="D31" i="4"/>
  <c r="D34" i="5"/>
  <c r="E36" i="3" s="1"/>
  <c r="D35" i="3"/>
  <c r="D30" i="7"/>
  <c r="D29" i="4"/>
  <c r="D30" i="3" s="1"/>
  <c r="D30" i="8"/>
  <c r="D28" i="4"/>
  <c r="D28" i="3" s="1"/>
  <c r="D28" i="5"/>
  <c r="E28" i="3" s="1"/>
  <c r="D28" i="7"/>
  <c r="G28" i="3" s="1"/>
  <c r="D20" i="3"/>
  <c r="A15" i="5"/>
  <c r="A16" i="5"/>
  <c r="D22" i="4"/>
  <c r="D21" i="7"/>
  <c r="G20" i="3" s="1"/>
  <c r="D21" i="4"/>
  <c r="D18" i="7"/>
  <c r="D19" i="4"/>
  <c r="D21" i="3"/>
  <c r="D21" i="6"/>
  <c r="D20" i="7"/>
  <c r="G21" i="3"/>
  <c r="D21" i="8"/>
  <c r="H21" i="3" s="1"/>
  <c r="D18" i="4"/>
  <c r="D17" i="3" s="1"/>
  <c r="D19" i="7"/>
  <c r="G17" i="3" s="1"/>
  <c r="D17" i="4"/>
  <c r="D16" i="4"/>
  <c r="D16" i="3" s="1"/>
  <c r="D14" i="5"/>
  <c r="E14" i="3" s="1"/>
  <c r="D15" i="4"/>
  <c r="D14" i="6"/>
  <c r="D14" i="7"/>
  <c r="G14" i="3" s="1"/>
  <c r="D14" i="8"/>
  <c r="H14" i="3" s="1"/>
  <c r="D15" i="5"/>
  <c r="E15" i="3" s="1"/>
  <c r="D14" i="4"/>
  <c r="D7" i="4"/>
  <c r="D7" i="3" s="1"/>
  <c r="A6" i="5"/>
  <c r="D8" i="5" s="1"/>
  <c r="A7" i="5"/>
  <c r="D7" i="5"/>
  <c r="D6" i="4"/>
  <c r="E6" i="6" s="1"/>
  <c r="D5" i="4"/>
  <c r="D5" i="5"/>
  <c r="E5" i="3" s="1"/>
  <c r="D5" i="6"/>
  <c r="F5" i="3" s="1"/>
  <c r="D5" i="7"/>
  <c r="G5" i="3" s="1"/>
  <c r="D5" i="8"/>
  <c r="E22" i="5"/>
  <c r="E22" i="4"/>
  <c r="D20" i="4"/>
  <c r="E22" i="6" s="1"/>
  <c r="D42" i="4"/>
  <c r="D43" i="4"/>
  <c r="D44" i="4"/>
  <c r="D43" i="3" s="1"/>
  <c r="C43" i="3" s="1"/>
  <c r="A6" i="6"/>
  <c r="A15" i="6"/>
  <c r="D15" i="6" s="1"/>
  <c r="A16" i="6"/>
  <c r="A29" i="6"/>
  <c r="A29" i="8"/>
  <c r="A30" i="8" s="1"/>
  <c r="A31" i="8" s="1"/>
  <c r="D31" i="8" s="1"/>
  <c r="H31" i="3" s="1"/>
  <c r="A32" i="8"/>
  <c r="A15" i="8"/>
  <c r="A6" i="8"/>
  <c r="A7" i="8"/>
  <c r="D7" i="8" s="1"/>
  <c r="H7" i="3" s="1"/>
  <c r="D23" i="8"/>
  <c r="E22" i="7"/>
  <c r="A15" i="7"/>
  <c r="A16" i="7"/>
  <c r="A17" i="7" s="1"/>
  <c r="D17" i="7" s="1"/>
  <c r="E21" i="7"/>
  <c r="A29" i="7"/>
  <c r="A30" i="7"/>
  <c r="A31" i="7"/>
  <c r="A6" i="7"/>
  <c r="A7" i="7" s="1"/>
  <c r="D7" i="7" s="1"/>
  <c r="D8" i="7"/>
  <c r="H8" i="8" s="1"/>
  <c r="E35" i="4"/>
  <c r="E34" i="4"/>
  <c r="E7" i="6"/>
  <c r="F7" i="6"/>
  <c r="E31" i="6"/>
  <c r="E32" i="6"/>
  <c r="E33" i="6"/>
  <c r="E29" i="6"/>
  <c r="F29" i="6"/>
  <c r="E30" i="6"/>
  <c r="E33" i="4"/>
  <c r="E12" i="3"/>
  <c r="E26" i="3"/>
  <c r="E39" i="3" s="1"/>
  <c r="E13" i="3"/>
  <c r="E27" i="3"/>
  <c r="E40" i="3"/>
  <c r="E32" i="4"/>
  <c r="E20" i="4"/>
  <c r="A49" i="8"/>
  <c r="B42" i="3"/>
  <c r="B43" i="3"/>
  <c r="B41" i="3"/>
  <c r="B12" i="3"/>
  <c r="B26" i="3"/>
  <c r="B39" i="3" s="1"/>
  <c r="H50" i="8"/>
  <c r="G50" i="8"/>
  <c r="F50" i="8"/>
  <c r="E50" i="8"/>
  <c r="H49" i="8"/>
  <c r="G49" i="8"/>
  <c r="F49" i="8"/>
  <c r="E49" i="8"/>
  <c r="H48" i="8"/>
  <c r="G48" i="8"/>
  <c r="F48" i="8"/>
  <c r="E48" i="8"/>
  <c r="D48" i="8"/>
  <c r="I48" i="8"/>
  <c r="D47" i="8"/>
  <c r="D46" i="8"/>
  <c r="B46" i="8"/>
  <c r="H44" i="8"/>
  <c r="G44" i="8"/>
  <c r="F44" i="8"/>
  <c r="E44" i="8"/>
  <c r="H43" i="8"/>
  <c r="G43" i="8"/>
  <c r="F43" i="8"/>
  <c r="E43" i="8"/>
  <c r="A43" i="8"/>
  <c r="H42" i="8"/>
  <c r="G42" i="8"/>
  <c r="F42" i="8"/>
  <c r="E42" i="8"/>
  <c r="D42" i="8"/>
  <c r="I42" i="8" s="1"/>
  <c r="D41" i="8"/>
  <c r="D40" i="8"/>
  <c r="B40" i="8"/>
  <c r="E36" i="8"/>
  <c r="F34" i="8"/>
  <c r="E34" i="8"/>
  <c r="E33" i="8"/>
  <c r="E47" i="8" s="1"/>
  <c r="G32" i="8"/>
  <c r="G46" i="8" s="1"/>
  <c r="E32" i="8"/>
  <c r="E46" i="8" s="1"/>
  <c r="E31" i="8"/>
  <c r="E30" i="8"/>
  <c r="H29" i="8"/>
  <c r="F29" i="8"/>
  <c r="E29" i="8"/>
  <c r="G28" i="8"/>
  <c r="E28" i="8"/>
  <c r="H23" i="8"/>
  <c r="G23" i="8"/>
  <c r="F23" i="8"/>
  <c r="E23" i="8"/>
  <c r="E22" i="8"/>
  <c r="H21" i="8"/>
  <c r="E21" i="8"/>
  <c r="H18" i="8"/>
  <c r="E18" i="8"/>
  <c r="H17" i="8"/>
  <c r="E17" i="8"/>
  <c r="F16" i="8"/>
  <c r="E15" i="8"/>
  <c r="H14" i="8"/>
  <c r="F14" i="8"/>
  <c r="E14" i="8"/>
  <c r="I13" i="8"/>
  <c r="I27" i="8"/>
  <c r="I41" i="8" s="1"/>
  <c r="H13" i="8"/>
  <c r="H27" i="8" s="1"/>
  <c r="H41" i="8"/>
  <c r="G13" i="8"/>
  <c r="G27" i="8" s="1"/>
  <c r="G41" i="8" s="1"/>
  <c r="F13" i="8"/>
  <c r="F27" i="8" s="1"/>
  <c r="F41" i="8" s="1"/>
  <c r="E13" i="8"/>
  <c r="E27" i="8"/>
  <c r="E41" i="8" s="1"/>
  <c r="I12" i="8"/>
  <c r="I26" i="8" s="1"/>
  <c r="I40" i="8" s="1"/>
  <c r="H12" i="8"/>
  <c r="H26" i="8" s="1"/>
  <c r="H40" i="8" s="1"/>
  <c r="G12" i="8"/>
  <c r="G26" i="8" s="1"/>
  <c r="G40" i="8" s="1"/>
  <c r="F12" i="8"/>
  <c r="F26" i="8"/>
  <c r="F40" i="8" s="1"/>
  <c r="E12" i="8"/>
  <c r="E26" i="8" s="1"/>
  <c r="E40" i="8"/>
  <c r="H9" i="8"/>
  <c r="G9" i="8"/>
  <c r="F9" i="8"/>
  <c r="E9" i="8"/>
  <c r="E8" i="8"/>
  <c r="F7" i="8"/>
  <c r="E7" i="8"/>
  <c r="F5" i="8"/>
  <c r="G5" i="8"/>
  <c r="H5" i="8"/>
  <c r="E36" i="7"/>
  <c r="F35" i="7"/>
  <c r="E35" i="7"/>
  <c r="E34" i="7"/>
  <c r="F33" i="7"/>
  <c r="E33" i="7"/>
  <c r="E32" i="7"/>
  <c r="G31" i="7"/>
  <c r="E31" i="7"/>
  <c r="E30" i="7"/>
  <c r="G29" i="7"/>
  <c r="E29" i="7"/>
  <c r="F28" i="7"/>
  <c r="E28" i="7"/>
  <c r="F12" i="7"/>
  <c r="F26" i="7"/>
  <c r="G23" i="7"/>
  <c r="F23" i="7"/>
  <c r="E23" i="7"/>
  <c r="G20" i="7"/>
  <c r="E20" i="7"/>
  <c r="E19" i="7"/>
  <c r="G16" i="7"/>
  <c r="F16" i="7"/>
  <c r="E16" i="7"/>
  <c r="E15" i="7"/>
  <c r="G14" i="7"/>
  <c r="F14" i="7"/>
  <c r="E14" i="7"/>
  <c r="H14" i="7" s="1"/>
  <c r="H13" i="7"/>
  <c r="H27" i="7"/>
  <c r="G13" i="7"/>
  <c r="G27" i="7"/>
  <c r="F13" i="7"/>
  <c r="F27" i="7"/>
  <c r="E13" i="7"/>
  <c r="E27" i="7"/>
  <c r="H12" i="7"/>
  <c r="H26" i="7"/>
  <c r="G12" i="7"/>
  <c r="G26" i="7"/>
  <c r="E12" i="7"/>
  <c r="E26" i="7"/>
  <c r="G9" i="7"/>
  <c r="F9" i="7"/>
  <c r="E9" i="7"/>
  <c r="F8" i="7"/>
  <c r="E8" i="7"/>
  <c r="F7" i="7"/>
  <c r="E7" i="7"/>
  <c r="F6" i="7"/>
  <c r="F5" i="7"/>
  <c r="E5" i="7"/>
  <c r="G5" i="7"/>
  <c r="H5" i="7"/>
  <c r="F36" i="6"/>
  <c r="E36" i="6"/>
  <c r="E35" i="6"/>
  <c r="F34" i="6"/>
  <c r="E34" i="6"/>
  <c r="E21" i="6"/>
  <c r="E20" i="6"/>
  <c r="E19" i="6"/>
  <c r="E18" i="6"/>
  <c r="E17" i="6"/>
  <c r="E16" i="6"/>
  <c r="F15" i="6"/>
  <c r="E15" i="6"/>
  <c r="F14" i="6"/>
  <c r="E14" i="6"/>
  <c r="G14" i="6" s="1"/>
  <c r="G13" i="6"/>
  <c r="G27" i="6"/>
  <c r="F13" i="6"/>
  <c r="F27" i="6" s="1"/>
  <c r="E13" i="6"/>
  <c r="E27" i="6"/>
  <c r="G12" i="6"/>
  <c r="G26" i="6" s="1"/>
  <c r="F12" i="6"/>
  <c r="F26" i="6"/>
  <c r="E12" i="6"/>
  <c r="E26" i="6" s="1"/>
  <c r="F9" i="6"/>
  <c r="E9" i="6"/>
  <c r="F8" i="6"/>
  <c r="E8" i="6"/>
  <c r="F5" i="6"/>
  <c r="E5" i="6"/>
  <c r="E36" i="5"/>
  <c r="E35" i="5"/>
  <c r="E34" i="5"/>
  <c r="E33" i="5"/>
  <c r="E32" i="5"/>
  <c r="E30" i="5"/>
  <c r="D13" i="4"/>
  <c r="D13" i="5" s="1"/>
  <c r="D13" i="6" s="1"/>
  <c r="D13" i="7" s="1"/>
  <c r="D13" i="8" s="1"/>
  <c r="D27" i="4"/>
  <c r="D41" i="4" s="1"/>
  <c r="D27" i="5"/>
  <c r="D27" i="6" s="1"/>
  <c r="D27" i="7" s="1"/>
  <c r="D27" i="8" s="1"/>
  <c r="E21" i="5"/>
  <c r="F13" i="5"/>
  <c r="F27" i="5"/>
  <c r="E13" i="5"/>
  <c r="E27" i="5"/>
  <c r="F12" i="5"/>
  <c r="F26" i="5"/>
  <c r="E12" i="5"/>
  <c r="E26" i="5"/>
  <c r="B12" i="4"/>
  <c r="B12" i="5"/>
  <c r="B12" i="6"/>
  <c r="B12" i="7"/>
  <c r="B12" i="8" s="1"/>
  <c r="E8" i="5"/>
  <c r="D4" i="5"/>
  <c r="D4" i="6" s="1"/>
  <c r="D4" i="7" s="1"/>
  <c r="D4" i="8" s="1"/>
  <c r="D3" i="5"/>
  <c r="D3" i="6" s="1"/>
  <c r="D3" i="7" s="1"/>
  <c r="D3" i="8" s="1"/>
  <c r="B3" i="5"/>
  <c r="B3" i="6" s="1"/>
  <c r="B3" i="7" s="1"/>
  <c r="B3" i="8" s="1"/>
  <c r="E2" i="5"/>
  <c r="D2" i="6" s="1"/>
  <c r="C2" i="7" s="1"/>
  <c r="E2" i="8" s="1"/>
  <c r="E44" i="4"/>
  <c r="E28" i="4"/>
  <c r="E16" i="5"/>
  <c r="E13" i="4"/>
  <c r="E27" i="4"/>
  <c r="E41" i="4" s="1"/>
  <c r="E12" i="4"/>
  <c r="E26" i="4"/>
  <c r="E40" i="4" s="1"/>
  <c r="D12" i="4"/>
  <c r="B26" i="4"/>
  <c r="B26" i="5"/>
  <c r="B26" i="6" s="1"/>
  <c r="B26" i="7" s="1"/>
  <c r="B26" i="8" s="1"/>
  <c r="E5" i="5"/>
  <c r="C26" i="3"/>
  <c r="C39" i="3"/>
  <c r="C13" i="3"/>
  <c r="C27" i="3"/>
  <c r="C40" i="3" s="1"/>
  <c r="C12" i="3"/>
  <c r="K26" i="3"/>
  <c r="K39" i="3"/>
  <c r="K40" i="3"/>
  <c r="H13" i="3"/>
  <c r="G13" i="3"/>
  <c r="G27" i="3"/>
  <c r="G40" i="3" s="1"/>
  <c r="F13" i="3"/>
  <c r="F27" i="3"/>
  <c r="F40" i="3"/>
  <c r="D13" i="3"/>
  <c r="D27" i="3"/>
  <c r="D40" i="3"/>
  <c r="K12" i="3"/>
  <c r="H12" i="3"/>
  <c r="G12" i="3"/>
  <c r="G26" i="3"/>
  <c r="G39" i="3"/>
  <c r="F12" i="3"/>
  <c r="F26" i="3"/>
  <c r="F39" i="3"/>
  <c r="D12" i="3"/>
  <c r="D26" i="3" s="1"/>
  <c r="D39" i="3" s="1"/>
  <c r="E31" i="5"/>
  <c r="E5" i="4"/>
  <c r="E7" i="5"/>
  <c r="E17" i="5"/>
  <c r="E20" i="5"/>
  <c r="E29" i="4"/>
  <c r="E19" i="4"/>
  <c r="E30" i="4"/>
  <c r="E28" i="5"/>
  <c r="F28" i="5" s="1"/>
  <c r="E29" i="5"/>
  <c r="E7" i="4"/>
  <c r="E15" i="5"/>
  <c r="F15" i="5"/>
  <c r="E9" i="5"/>
  <c r="F9" i="5"/>
  <c r="E14" i="5"/>
  <c r="E18" i="5"/>
  <c r="E18" i="4"/>
  <c r="E16" i="4"/>
  <c r="E15" i="4"/>
  <c r="E19" i="5"/>
  <c r="G15" i="6"/>
  <c r="G5" i="6"/>
  <c r="F14" i="5"/>
  <c r="F34" i="5"/>
  <c r="F7" i="5"/>
  <c r="F5" i="5"/>
  <c r="E17" i="4"/>
  <c r="E14" i="4"/>
  <c r="D41" i="3"/>
  <c r="C41" i="3"/>
  <c r="E42" i="4"/>
  <c r="D42" i="3"/>
  <c r="C42" i="3"/>
  <c r="E43" i="4"/>
  <c r="E31" i="4"/>
  <c r="F8" i="5"/>
  <c r="A44" i="8"/>
  <c r="D44" i="8"/>
  <c r="I44" i="8"/>
  <c r="D43" i="8"/>
  <c r="I43" i="8"/>
  <c r="E9" i="4"/>
  <c r="D12" i="5"/>
  <c r="D12" i="6" s="1"/>
  <c r="D12" i="7" s="1"/>
  <c r="D12" i="8" s="1"/>
  <c r="D26" i="4"/>
  <c r="D40" i="4" s="1"/>
  <c r="E8" i="4"/>
  <c r="G9" i="6"/>
  <c r="F33" i="5"/>
  <c r="I23" i="8"/>
  <c r="G18" i="3" l="1"/>
  <c r="H19" i="8"/>
  <c r="F28" i="8"/>
  <c r="F29" i="5"/>
  <c r="F35" i="8"/>
  <c r="F29" i="7"/>
  <c r="F28" i="6"/>
  <c r="G28" i="6" s="1"/>
  <c r="D15" i="8"/>
  <c r="A16" i="8"/>
  <c r="E20" i="8"/>
  <c r="D19" i="3"/>
  <c r="E21" i="4"/>
  <c r="D26" i="5"/>
  <c r="D26" i="6" s="1"/>
  <c r="D26" i="7" s="1"/>
  <c r="D26" i="8" s="1"/>
  <c r="E6" i="5"/>
  <c r="F6" i="5" s="1"/>
  <c r="A50" i="8"/>
  <c r="D50" i="8" s="1"/>
  <c r="I50" i="8" s="1"/>
  <c r="D49" i="8"/>
  <c r="I49" i="8" s="1"/>
  <c r="D32" i="8"/>
  <c r="A33" i="8"/>
  <c r="D33" i="8" s="1"/>
  <c r="E6" i="3"/>
  <c r="F6" i="6"/>
  <c r="F6" i="8"/>
  <c r="D8" i="8"/>
  <c r="D16" i="7"/>
  <c r="D18" i="3"/>
  <c r="E19" i="8"/>
  <c r="E17" i="7"/>
  <c r="H30" i="3"/>
  <c r="H33" i="3"/>
  <c r="E6" i="4"/>
  <c r="E6" i="7"/>
  <c r="E18" i="7"/>
  <c r="G7" i="3"/>
  <c r="H7" i="8"/>
  <c r="D9" i="8"/>
  <c r="I9" i="8" s="1"/>
  <c r="A17" i="6"/>
  <c r="D16" i="6"/>
  <c r="E16" i="8"/>
  <c r="D15" i="3"/>
  <c r="F14" i="3"/>
  <c r="G14" i="8"/>
  <c r="I14" i="8" s="1"/>
  <c r="F21" i="3"/>
  <c r="G21" i="8"/>
  <c r="A17" i="5"/>
  <c r="D16" i="5"/>
  <c r="D22" i="7"/>
  <c r="E35" i="8"/>
  <c r="H35" i="8"/>
  <c r="G35" i="8"/>
  <c r="C14" i="3"/>
  <c r="D6" i="3"/>
  <c r="E6" i="8"/>
  <c r="G30" i="3"/>
  <c r="H30" i="8"/>
  <c r="A30" i="5"/>
  <c r="A32" i="7"/>
  <c r="D31" i="7"/>
  <c r="F15" i="3"/>
  <c r="G16" i="8"/>
  <c r="H5" i="3"/>
  <c r="I5" i="8"/>
  <c r="D5" i="3"/>
  <c r="C5" i="3" s="1"/>
  <c r="E5" i="8"/>
  <c r="E8" i="3"/>
  <c r="F8" i="8"/>
  <c r="G19" i="3"/>
  <c r="H20" i="8"/>
  <c r="D36" i="3"/>
  <c r="E38" i="8"/>
  <c r="H28" i="8"/>
  <c r="H29" i="7"/>
  <c r="D36" i="8"/>
  <c r="H34" i="3" s="1"/>
  <c r="K31" i="3"/>
  <c r="D23" i="7"/>
  <c r="H23" i="7" s="1"/>
  <c r="D6" i="8"/>
  <c r="D29" i="6"/>
  <c r="D9" i="7"/>
  <c r="H9" i="7" s="1"/>
  <c r="D37" i="3"/>
  <c r="K37" i="3"/>
  <c r="G32" i="20"/>
  <c r="G33" i="19"/>
  <c r="D35" i="8"/>
  <c r="I35" i="8" s="1"/>
  <c r="A30" i="6"/>
  <c r="A7" i="6"/>
  <c r="D7" i="6" s="1"/>
  <c r="D6" i="7"/>
  <c r="D15" i="7"/>
  <c r="D38" i="8"/>
  <c r="D37" i="8"/>
  <c r="D6" i="6"/>
  <c r="D22" i="3"/>
  <c r="D29" i="8"/>
  <c r="G29" i="3"/>
  <c r="E29" i="3"/>
  <c r="E37" i="6"/>
  <c r="E37" i="5"/>
  <c r="G8" i="3"/>
  <c r="D5" i="16"/>
  <c r="M6" i="16" s="1"/>
  <c r="E43" i="19"/>
  <c r="G43" i="19"/>
  <c r="E7" i="18"/>
  <c r="F7" i="20"/>
  <c r="F7" i="17"/>
  <c r="E15" i="20"/>
  <c r="E16" i="18"/>
  <c r="F16" i="18" s="1"/>
  <c r="E16" i="19"/>
  <c r="E18" i="20"/>
  <c r="E17" i="18"/>
  <c r="F17" i="18" s="1"/>
  <c r="A16" i="19"/>
  <c r="E20" i="20"/>
  <c r="E19" i="19"/>
  <c r="E18" i="18"/>
  <c r="F18" i="18" s="1"/>
  <c r="B26" i="20"/>
  <c r="B26" i="19"/>
  <c r="B26" i="17"/>
  <c r="G31" i="20"/>
  <c r="A30" i="20"/>
  <c r="D29" i="20"/>
  <c r="D40" i="19"/>
  <c r="D26" i="20"/>
  <c r="D40" i="20"/>
  <c r="D40" i="17"/>
  <c r="F15" i="16"/>
  <c r="D15" i="16" s="1"/>
  <c r="N5" i="16" s="1"/>
  <c r="F19" i="16"/>
  <c r="F21" i="16"/>
  <c r="E22" i="16"/>
  <c r="D22" i="16" s="1"/>
  <c r="E23" i="16"/>
  <c r="D23" i="16" s="1"/>
  <c r="H29" i="16"/>
  <c r="G32" i="16"/>
  <c r="F33" i="16"/>
  <c r="E34" i="16"/>
  <c r="D34" i="16" s="1"/>
  <c r="C39" i="16"/>
  <c r="E14" i="20"/>
  <c r="E14" i="18"/>
  <c r="F14" i="18" s="1"/>
  <c r="E16" i="20"/>
  <c r="E15" i="19"/>
  <c r="E15" i="18"/>
  <c r="F15" i="18" s="1"/>
  <c r="A18" i="17"/>
  <c r="D18" i="17" s="1"/>
  <c r="D17" i="17"/>
  <c r="D21" i="17"/>
  <c r="F21" i="17" s="1"/>
  <c r="A18" i="20"/>
  <c r="D18" i="20" s="1"/>
  <c r="D20" i="20"/>
  <c r="H18" i="16" s="1"/>
  <c r="D19" i="20"/>
  <c r="H17" i="16" s="1"/>
  <c r="D17" i="20"/>
  <c r="F28" i="20"/>
  <c r="H28" i="20" s="1"/>
  <c r="F28" i="19"/>
  <c r="G28" i="19" s="1"/>
  <c r="F28" i="17"/>
  <c r="E31" i="20"/>
  <c r="F30" i="18"/>
  <c r="E29" i="18"/>
  <c r="F32" i="19"/>
  <c r="G32" i="19" s="1"/>
  <c r="F31" i="20"/>
  <c r="F31" i="17"/>
  <c r="F6" i="16"/>
  <c r="D6" i="16" s="1"/>
  <c r="M5" i="16" s="1"/>
  <c r="F9" i="16"/>
  <c r="G15" i="16"/>
  <c r="G19" i="16"/>
  <c r="G21" i="16"/>
  <c r="G22" i="16"/>
  <c r="F23" i="16"/>
  <c r="D29" i="16"/>
  <c r="O9" i="16" s="1"/>
  <c r="L9" i="16" s="1"/>
  <c r="G34" i="16"/>
  <c r="G14" i="20"/>
  <c r="G14" i="19"/>
  <c r="H14" i="20"/>
  <c r="D15" i="19"/>
  <c r="E17" i="20"/>
  <c r="E20" i="18"/>
  <c r="F20" i="18" s="1"/>
  <c r="E17" i="19"/>
  <c r="E19" i="20"/>
  <c r="E20" i="19"/>
  <c r="E19" i="18"/>
  <c r="F19" i="18" s="1"/>
  <c r="D20" i="17"/>
  <c r="D21" i="20"/>
  <c r="H21" i="20" s="1"/>
  <c r="F29" i="20"/>
  <c r="F29" i="17"/>
  <c r="F29" i="19"/>
  <c r="A30" i="19"/>
  <c r="D30" i="19" s="1"/>
  <c r="D35" i="19"/>
  <c r="G35" i="19" s="1"/>
  <c r="D34" i="19"/>
  <c r="G34" i="19" s="1"/>
  <c r="D29" i="19"/>
  <c r="D32" i="17"/>
  <c r="G31" i="16" s="1"/>
  <c r="D35" i="17"/>
  <c r="F35" i="17" s="1"/>
  <c r="D30" i="17"/>
  <c r="D34" i="17"/>
  <c r="F34" i="17" s="1"/>
  <c r="H22" i="16"/>
  <c r="G23" i="16"/>
  <c r="H34" i="16"/>
  <c r="G42" i="19"/>
  <c r="H5" i="20"/>
  <c r="D7" i="19"/>
  <c r="D10" i="19"/>
  <c r="D9" i="19"/>
  <c r="G9" i="19" s="1"/>
  <c r="D8" i="19"/>
  <c r="G8" i="19" s="1"/>
  <c r="E30" i="20"/>
  <c r="E30" i="19"/>
  <c r="E33" i="18"/>
  <c r="F33" i="18" s="1"/>
  <c r="F29" i="18"/>
  <c r="E33" i="20"/>
  <c r="F32" i="18"/>
  <c r="E31" i="19"/>
  <c r="D27" i="20"/>
  <c r="D27" i="17"/>
  <c r="D41" i="17"/>
  <c r="D41" i="20"/>
  <c r="D41" i="19"/>
  <c r="D27" i="19"/>
  <c r="D16" i="17"/>
  <c r="F30" i="20" l="1"/>
  <c r="F30" i="19"/>
  <c r="F30" i="17"/>
  <c r="G30" i="16"/>
  <c r="A17" i="19"/>
  <c r="D16" i="19"/>
  <c r="H36" i="3"/>
  <c r="G6" i="3"/>
  <c r="H6" i="8"/>
  <c r="D8" i="6"/>
  <c r="H16" i="3"/>
  <c r="F30" i="16"/>
  <c r="F19" i="20"/>
  <c r="F20" i="19"/>
  <c r="F17" i="17"/>
  <c r="F17" i="16"/>
  <c r="F7" i="3"/>
  <c r="C7" i="3" s="1"/>
  <c r="G7" i="8"/>
  <c r="I7" i="8" s="1"/>
  <c r="G7" i="7"/>
  <c r="H7" i="7" s="1"/>
  <c r="G7" i="6"/>
  <c r="G29" i="8"/>
  <c r="F28" i="3"/>
  <c r="G28" i="7"/>
  <c r="H28" i="7" s="1"/>
  <c r="G29" i="6"/>
  <c r="H32" i="8"/>
  <c r="H46" i="8" s="1"/>
  <c r="G32" i="3"/>
  <c r="D30" i="5"/>
  <c r="A31" i="5"/>
  <c r="F17" i="6"/>
  <c r="F17" i="8"/>
  <c r="E17" i="3"/>
  <c r="F16" i="5"/>
  <c r="F19" i="7"/>
  <c r="F18" i="3"/>
  <c r="G19" i="8"/>
  <c r="G17" i="7"/>
  <c r="G15" i="3"/>
  <c r="H16" i="8"/>
  <c r="H16" i="7"/>
  <c r="F15" i="20"/>
  <c r="F16" i="19"/>
  <c r="F16" i="17"/>
  <c r="F16" i="16"/>
  <c r="G16" i="16"/>
  <c r="G7" i="19"/>
  <c r="G7" i="20"/>
  <c r="H7" i="20" s="1"/>
  <c r="F33" i="20"/>
  <c r="F32" i="17"/>
  <c r="F31" i="19"/>
  <c r="G30" i="20"/>
  <c r="G30" i="19"/>
  <c r="F19" i="19"/>
  <c r="F18" i="17"/>
  <c r="F20" i="20"/>
  <c r="F18" i="16"/>
  <c r="D18" i="16" s="1"/>
  <c r="G20" i="16"/>
  <c r="A31" i="20"/>
  <c r="D30" i="20"/>
  <c r="H19" i="16"/>
  <c r="D19" i="16" s="1"/>
  <c r="N10" i="16" s="1"/>
  <c r="L10" i="16" s="1"/>
  <c r="F6" i="3"/>
  <c r="G6" i="8"/>
  <c r="I6" i="8" s="1"/>
  <c r="G6" i="6"/>
  <c r="G6" i="7"/>
  <c r="H6" i="7" s="1"/>
  <c r="D30" i="6"/>
  <c r="A31" i="6"/>
  <c r="H6" i="3"/>
  <c r="D32" i="7"/>
  <c r="A33" i="7"/>
  <c r="D37" i="7" s="1"/>
  <c r="A18" i="5"/>
  <c r="D17" i="5"/>
  <c r="A18" i="6"/>
  <c r="D17" i="6"/>
  <c r="H8" i="3"/>
  <c r="H37" i="3"/>
  <c r="I28" i="8"/>
  <c r="G31" i="19"/>
  <c r="F32" i="16"/>
  <c r="G29" i="20"/>
  <c r="H29" i="20" s="1"/>
  <c r="G29" i="19"/>
  <c r="F18" i="19"/>
  <c r="F18" i="20"/>
  <c r="F20" i="16"/>
  <c r="F20" i="17"/>
  <c r="G16" i="20"/>
  <c r="H16" i="20" s="1"/>
  <c r="G15" i="19"/>
  <c r="G17" i="16"/>
  <c r="C29" i="3"/>
  <c r="H28" i="3"/>
  <c r="I29" i="8"/>
  <c r="G16" i="3"/>
  <c r="H15" i="8"/>
  <c r="H20" i="16"/>
  <c r="C6" i="3"/>
  <c r="H35" i="3"/>
  <c r="G22" i="3"/>
  <c r="H22" i="8"/>
  <c r="H32" i="3"/>
  <c r="A17" i="8"/>
  <c r="D16" i="8"/>
  <c r="H33" i="8" l="1"/>
  <c r="H47" i="8" s="1"/>
  <c r="G37" i="3"/>
  <c r="D18" i="6"/>
  <c r="A19" i="6"/>
  <c r="H15" i="3"/>
  <c r="C15" i="3" s="1"/>
  <c r="I16" i="8"/>
  <c r="D20" i="16"/>
  <c r="N12" i="16" s="1"/>
  <c r="L12" i="16" s="1"/>
  <c r="D33" i="7"/>
  <c r="D34" i="7"/>
  <c r="D35" i="7"/>
  <c r="D36" i="7"/>
  <c r="H30" i="20"/>
  <c r="H30" i="16"/>
  <c r="D17" i="16"/>
  <c r="D17" i="8"/>
  <c r="A18" i="8"/>
  <c r="F18" i="7"/>
  <c r="F20" i="8"/>
  <c r="F17" i="5"/>
  <c r="E19" i="3"/>
  <c r="F20" i="6"/>
  <c r="H31" i="8"/>
  <c r="G31" i="3"/>
  <c r="D31" i="6"/>
  <c r="A32" i="6"/>
  <c r="D35" i="6"/>
  <c r="D34" i="6"/>
  <c r="A32" i="20"/>
  <c r="D31" i="20"/>
  <c r="D16" i="16"/>
  <c r="N6" i="16" s="1"/>
  <c r="D31" i="5"/>
  <c r="A32" i="5"/>
  <c r="D35" i="5"/>
  <c r="C28" i="3"/>
  <c r="D30" i="16"/>
  <c r="O5" i="16" s="1"/>
  <c r="L5" i="16" s="1"/>
  <c r="G15" i="20"/>
  <c r="H15" i="20" s="1"/>
  <c r="G16" i="19"/>
  <c r="G17" i="8"/>
  <c r="G19" i="7"/>
  <c r="H19" i="7" s="1"/>
  <c r="F17" i="3"/>
  <c r="G17" i="6"/>
  <c r="A19" i="5"/>
  <c r="D18" i="5"/>
  <c r="F30" i="3"/>
  <c r="G30" i="8"/>
  <c r="G30" i="7"/>
  <c r="F31" i="8"/>
  <c r="F32" i="6"/>
  <c r="F30" i="5"/>
  <c r="F32" i="7"/>
  <c r="E31" i="3"/>
  <c r="F8" i="3"/>
  <c r="C8" i="3" s="1"/>
  <c r="G8" i="8"/>
  <c r="I8" i="8" s="1"/>
  <c r="G8" i="7"/>
  <c r="H8" i="7" s="1"/>
  <c r="G8" i="6"/>
  <c r="A18" i="19"/>
  <c r="D19" i="19" s="1"/>
  <c r="D17" i="19"/>
  <c r="G20" i="20" l="1"/>
  <c r="H20" i="20" s="1"/>
  <c r="G19" i="19"/>
  <c r="F37" i="8"/>
  <c r="E35" i="3"/>
  <c r="F34" i="7"/>
  <c r="H34" i="7" s="1"/>
  <c r="F35" i="5"/>
  <c r="F35" i="6"/>
  <c r="F36" i="3"/>
  <c r="C36" i="3" s="1"/>
  <c r="G38" i="8"/>
  <c r="I38" i="8" s="1"/>
  <c r="G35" i="7"/>
  <c r="G34" i="6"/>
  <c r="H34" i="8"/>
  <c r="G33" i="3"/>
  <c r="D32" i="5"/>
  <c r="D37" i="5"/>
  <c r="D36" i="5"/>
  <c r="G37" i="8"/>
  <c r="F35" i="3"/>
  <c r="G35" i="6"/>
  <c r="G34" i="7"/>
  <c r="G34" i="3"/>
  <c r="H36" i="8"/>
  <c r="D19" i="6"/>
  <c r="A20" i="6"/>
  <c r="G17" i="20"/>
  <c r="H17" i="20" s="1"/>
  <c r="G17" i="19"/>
  <c r="E20" i="3"/>
  <c r="F21" i="7"/>
  <c r="F18" i="8"/>
  <c r="F19" i="6"/>
  <c r="F18" i="5"/>
  <c r="E30" i="3"/>
  <c r="C30" i="3" s="1"/>
  <c r="F30" i="6"/>
  <c r="G30" i="6" s="1"/>
  <c r="F30" i="8"/>
  <c r="I30" i="8" s="1"/>
  <c r="F31" i="5"/>
  <c r="F30" i="7"/>
  <c r="H30" i="7" s="1"/>
  <c r="H31" i="20"/>
  <c r="H31" i="16"/>
  <c r="D31" i="16" s="1"/>
  <c r="O6" i="16" s="1"/>
  <c r="L6" i="16" s="1"/>
  <c r="D32" i="6"/>
  <c r="D37" i="6"/>
  <c r="D36" i="6"/>
  <c r="D18" i="8"/>
  <c r="A19" i="8"/>
  <c r="H38" i="8"/>
  <c r="G36" i="3"/>
  <c r="H35" i="7"/>
  <c r="G15" i="8"/>
  <c r="G15" i="7"/>
  <c r="F16" i="3"/>
  <c r="D18" i="19"/>
  <c r="D20" i="19"/>
  <c r="D21" i="19"/>
  <c r="G21" i="19" s="1"/>
  <c r="D19" i="5"/>
  <c r="A20" i="5"/>
  <c r="D32" i="20"/>
  <c r="A33" i="20"/>
  <c r="F34" i="3"/>
  <c r="G36" i="8"/>
  <c r="G36" i="7"/>
  <c r="I17" i="8"/>
  <c r="H17" i="3"/>
  <c r="C17" i="3" s="1"/>
  <c r="H37" i="8"/>
  <c r="G35" i="3"/>
  <c r="J8" i="16" l="1"/>
  <c r="J5" i="16"/>
  <c r="J10" i="16"/>
  <c r="J13" i="16"/>
  <c r="D33" i="20"/>
  <c r="D34" i="20"/>
  <c r="H34" i="20" s="1"/>
  <c r="D35" i="20"/>
  <c r="H35" i="20" s="1"/>
  <c r="D20" i="5"/>
  <c r="A21" i="5"/>
  <c r="D21" i="5" s="1"/>
  <c r="G18" i="20"/>
  <c r="H18" i="20" s="1"/>
  <c r="G18" i="19"/>
  <c r="A20" i="8"/>
  <c r="D20" i="8" s="1"/>
  <c r="D19" i="8"/>
  <c r="D22" i="8"/>
  <c r="G32" i="7"/>
  <c r="H32" i="7" s="1"/>
  <c r="G31" i="8"/>
  <c r="I31" i="8" s="1"/>
  <c r="F31" i="3"/>
  <c r="C31" i="3" s="1"/>
  <c r="G32" i="6"/>
  <c r="F37" i="7"/>
  <c r="H37" i="7" s="1"/>
  <c r="F37" i="5"/>
  <c r="F37" i="6"/>
  <c r="F33" i="8"/>
  <c r="E37" i="3"/>
  <c r="C37" i="3" s="1"/>
  <c r="H32" i="20"/>
  <c r="H33" i="16"/>
  <c r="D33" i="16" s="1"/>
  <c r="O11" i="16" s="1"/>
  <c r="L11" i="16" s="1"/>
  <c r="J11" i="16" s="1"/>
  <c r="E16" i="3"/>
  <c r="C16" i="3" s="1"/>
  <c r="F15" i="7"/>
  <c r="H15" i="7" s="1"/>
  <c r="F19" i="5"/>
  <c r="F15" i="8"/>
  <c r="I15" i="8" s="1"/>
  <c r="F18" i="6"/>
  <c r="G18" i="6" s="1"/>
  <c r="H20" i="3"/>
  <c r="C20" i="3" s="1"/>
  <c r="D20" i="6"/>
  <c r="D22" i="6"/>
  <c r="E32" i="3"/>
  <c r="C32" i="3" s="1"/>
  <c r="F33" i="6"/>
  <c r="G33" i="6" s="1"/>
  <c r="F32" i="8"/>
  <c r="F31" i="7"/>
  <c r="H31" i="7" s="1"/>
  <c r="F32" i="5"/>
  <c r="C35" i="3"/>
  <c r="F33" i="3"/>
  <c r="C33" i="3" s="1"/>
  <c r="G34" i="8"/>
  <c r="I34" i="8" s="1"/>
  <c r="G36" i="6"/>
  <c r="G33" i="7"/>
  <c r="H33" i="7" s="1"/>
  <c r="G18" i="8"/>
  <c r="I18" i="8" s="1"/>
  <c r="F20" i="3"/>
  <c r="G21" i="7"/>
  <c r="H21" i="7" s="1"/>
  <c r="G19" i="6"/>
  <c r="I37" i="8"/>
  <c r="D22" i="5"/>
  <c r="G19" i="20"/>
  <c r="H19" i="20" s="1"/>
  <c r="G20" i="19"/>
  <c r="G37" i="6"/>
  <c r="G37" i="7"/>
  <c r="G33" i="8"/>
  <c r="G47" i="8" s="1"/>
  <c r="F37" i="3"/>
  <c r="E34" i="3"/>
  <c r="C34" i="3" s="1"/>
  <c r="F31" i="6"/>
  <c r="G31" i="6" s="1"/>
  <c r="F36" i="7"/>
  <c r="H36" i="7" s="1"/>
  <c r="F36" i="8"/>
  <c r="I36" i="8" s="1"/>
  <c r="F36" i="5"/>
  <c r="G20" i="8" l="1"/>
  <c r="F19" i="3"/>
  <c r="G18" i="7"/>
  <c r="H18" i="7" s="1"/>
  <c r="G20" i="6"/>
  <c r="H22" i="3"/>
  <c r="H18" i="3"/>
  <c r="I19" i="8"/>
  <c r="F22" i="6"/>
  <c r="E22" i="3"/>
  <c r="F22" i="8"/>
  <c r="I22" i="8" s="1"/>
  <c r="F21" i="5"/>
  <c r="F22" i="7"/>
  <c r="H33" i="20"/>
  <c r="H32" i="16"/>
  <c r="D32" i="16" s="1"/>
  <c r="J14" i="16"/>
  <c r="J12" i="16"/>
  <c r="G22" i="7"/>
  <c r="G22" i="8"/>
  <c r="F22" i="3"/>
  <c r="G22" i="6"/>
  <c r="F46" i="8"/>
  <c r="I32" i="8"/>
  <c r="I46" i="8" s="1"/>
  <c r="F47" i="8"/>
  <c r="I33" i="8"/>
  <c r="I47" i="8" s="1"/>
  <c r="E21" i="3"/>
  <c r="C21" i="3" s="1"/>
  <c r="F22" i="5"/>
  <c r="F20" i="7"/>
  <c r="H20" i="7" s="1"/>
  <c r="F21" i="8"/>
  <c r="I21" i="8" s="1"/>
  <c r="F21" i="6"/>
  <c r="G21" i="6" s="1"/>
  <c r="I20" i="8"/>
  <c r="H19" i="3"/>
  <c r="E18" i="3"/>
  <c r="F20" i="5"/>
  <c r="F19" i="8"/>
  <c r="F16" i="6"/>
  <c r="G16" i="6" s="1"/>
  <c r="F17" i="7"/>
  <c r="H17" i="7" s="1"/>
  <c r="J9" i="16"/>
  <c r="J7" i="16"/>
  <c r="J6" i="16"/>
  <c r="C22" i="3" l="1"/>
  <c r="C19" i="3"/>
  <c r="C18" i="3"/>
  <c r="H22" i="7"/>
</calcChain>
</file>

<file path=xl/sharedStrings.xml><?xml version="1.0" encoding="utf-8"?>
<sst xmlns="http://schemas.openxmlformats.org/spreadsheetml/2006/main" count="593" uniqueCount="79">
  <si>
    <t>MEN</t>
  </si>
  <si>
    <t>WOMEN</t>
  </si>
  <si>
    <t>MIXED</t>
  </si>
  <si>
    <t>MASTERS</t>
  </si>
  <si>
    <t>DIV/PLACE</t>
  </si>
  <si>
    <t>TIME</t>
  </si>
  <si>
    <t>SKIPPER WHIPPER</t>
  </si>
  <si>
    <t>ERC</t>
  </si>
  <si>
    <t>Coast Guard</t>
  </si>
  <si>
    <t>Kelpies</t>
  </si>
  <si>
    <t>Sisters</t>
  </si>
  <si>
    <t>Funatics</t>
  </si>
  <si>
    <t>Beavers</t>
  </si>
  <si>
    <t>COAST GUARD CHALLENGE</t>
  </si>
  <si>
    <t>DNS</t>
  </si>
  <si>
    <t>CHAMP POINTS</t>
  </si>
  <si>
    <t>TOT</t>
  </si>
  <si>
    <t>POINTS</t>
  </si>
  <si>
    <t>RACE</t>
  </si>
  <si>
    <t>Points</t>
  </si>
  <si>
    <t>SK</t>
  </si>
  <si>
    <t>TEAMS</t>
  </si>
  <si>
    <t>CGC</t>
  </si>
  <si>
    <t>OEWRS</t>
  </si>
  <si>
    <t>Mini B2B</t>
  </si>
  <si>
    <t>OC</t>
  </si>
  <si>
    <t>CHAMP</t>
  </si>
  <si>
    <t>PLACE</t>
  </si>
  <si>
    <t>ROW'D WARRIORS</t>
  </si>
  <si>
    <t>OAKLAND CUP</t>
  </si>
  <si>
    <t>ALCATRAZ WHALEBOAT RACE</t>
  </si>
  <si>
    <t>Alcatraz</t>
  </si>
  <si>
    <t>B2B</t>
  </si>
  <si>
    <t>Masters</t>
  </si>
  <si>
    <t>Youth</t>
  </si>
  <si>
    <t>Spring Season</t>
  </si>
  <si>
    <t>Season</t>
  </si>
  <si>
    <t>Vikings</t>
  </si>
  <si>
    <t>Iron Oars</t>
  </si>
  <si>
    <t>Iron Wills</t>
  </si>
  <si>
    <t>Team</t>
  </si>
  <si>
    <t>TOTAL</t>
  </si>
  <si>
    <t>Ketos</t>
  </si>
  <si>
    <t>SOMIRA Men</t>
  </si>
  <si>
    <t>Place</t>
  </si>
  <si>
    <t>DQ</t>
  </si>
  <si>
    <t>SRC</t>
  </si>
  <si>
    <t>-</t>
  </si>
  <si>
    <t>Selkies</t>
  </si>
  <si>
    <t>SOMIRA</t>
  </si>
  <si>
    <t>Somira Men</t>
  </si>
  <si>
    <t>Row'd Warriors</t>
  </si>
  <si>
    <t>Timed Start</t>
  </si>
  <si>
    <t>Iron Maidens</t>
  </si>
  <si>
    <t>Mixed Mix</t>
  </si>
  <si>
    <t>IORC</t>
  </si>
  <si>
    <t>Men</t>
  </si>
  <si>
    <t>Women</t>
  </si>
  <si>
    <t>Mixed</t>
  </si>
  <si>
    <t>WCR</t>
  </si>
  <si>
    <t>Bridge to Bridge</t>
  </si>
  <si>
    <t>Order</t>
  </si>
  <si>
    <t>By Division</t>
  </si>
  <si>
    <t>Fanatics</t>
  </si>
  <si>
    <t>Finish Line</t>
  </si>
  <si>
    <t>Club</t>
  </si>
  <si>
    <t>HOE</t>
  </si>
  <si>
    <t>STP</t>
  </si>
  <si>
    <t>Sprint the Pier</t>
  </si>
  <si>
    <t>ERC Sprints</t>
  </si>
  <si>
    <t>ByMk</t>
  </si>
  <si>
    <t>Head fof Estuary</t>
  </si>
  <si>
    <t>High to Harbor Muck</t>
  </si>
  <si>
    <t>Total</t>
  </si>
  <si>
    <t>Somira</t>
  </si>
  <si>
    <t>Mister-Sisters</t>
  </si>
  <si>
    <t>Bay</t>
  </si>
  <si>
    <t>Muck</t>
  </si>
  <si>
    <t>Fall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</si>
</sst>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8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0" fillId="2" borderId="4" xfId="0" applyFill="1" applyBorder="1" applyAlignment="1">
      <alignment horizontal="center"/>
    </xf>
    <xf numFmtId="0" fontId="4" fillId="2" borderId="1" xfId="0" applyFont="1" applyFill="1" applyBorder="1"/>
    <xf numFmtId="0" fontId="0" fillId="2" borderId="6" xfId="0" applyFill="1" applyBorder="1"/>
    <xf numFmtId="0" fontId="4" fillId="2" borderId="2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/>
    <xf numFmtId="0" fontId="1" fillId="2" borderId="0" xfId="0" applyFont="1" applyFill="1" applyBorder="1" applyAlignment="1">
      <alignment horizontal="center"/>
    </xf>
    <xf numFmtId="0" fontId="1" fillId="0" borderId="0" xfId="0" applyFont="1" applyBorder="1"/>
    <xf numFmtId="0" fontId="1" fillId="2" borderId="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1" fillId="0" borderId="9" xfId="0" applyFont="1" applyBorder="1"/>
    <xf numFmtId="0" fontId="0" fillId="0" borderId="9" xfId="0" applyBorder="1"/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0" fillId="0" borderId="11" xfId="0" applyFont="1" applyBorder="1"/>
    <xf numFmtId="0" fontId="1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0" fillId="2" borderId="4" xfId="0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0" borderId="7" xfId="0" applyBorder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2" borderId="6" xfId="0" applyFill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47" fontId="0" fillId="0" borderId="0" xfId="0" applyNumberFormat="1" applyBorder="1" applyAlignment="1" applyProtection="1">
      <alignment horizontal="center"/>
      <protection locked="0"/>
    </xf>
    <xf numFmtId="47" fontId="0" fillId="0" borderId="7" xfId="0" applyNumberFormat="1" applyBorder="1" applyAlignment="1" applyProtection="1">
      <alignment horizontal="center"/>
      <protection locked="0"/>
    </xf>
    <xf numFmtId="47" fontId="1" fillId="2" borderId="2" xfId="0" applyNumberFormat="1" applyFont="1" applyFill="1" applyBorder="1" applyAlignment="1">
      <alignment horizontal="center"/>
    </xf>
    <xf numFmtId="164" fontId="0" fillId="0" borderId="0" xfId="0" applyNumberFormat="1" applyBorder="1" applyAlignment="1" applyProtection="1">
      <alignment horizontal="center"/>
      <protection locked="0"/>
    </xf>
    <xf numFmtId="1" fontId="0" fillId="0" borderId="0" xfId="0" applyNumberFormat="1" applyBorder="1" applyAlignment="1" applyProtection="1">
      <alignment horizontal="center"/>
      <protection locked="0"/>
    </xf>
    <xf numFmtId="45" fontId="0" fillId="0" borderId="0" xfId="0" applyNumberFormat="1" applyBorder="1" applyAlignment="1" applyProtection="1">
      <alignment horizontal="center"/>
      <protection locked="0"/>
    </xf>
    <xf numFmtId="0" fontId="1" fillId="2" borderId="4" xfId="0" applyFont="1" applyFill="1" applyBorder="1" applyAlignment="1" applyProtection="1">
      <alignment horizontal="left"/>
      <protection locked="0"/>
    </xf>
    <xf numFmtId="0" fontId="0" fillId="2" borderId="5" xfId="0" applyFill="1" applyBorder="1" applyAlignment="1">
      <alignment horizontal="center"/>
    </xf>
    <xf numFmtId="45" fontId="0" fillId="0" borderId="5" xfId="0" applyNumberFormat="1" applyBorder="1" applyAlignment="1" applyProtection="1">
      <alignment horizontal="center"/>
      <protection locked="0"/>
    </xf>
    <xf numFmtId="45" fontId="0" fillId="0" borderId="8" xfId="0" applyNumberFormat="1" applyBorder="1" applyAlignment="1" applyProtection="1">
      <alignment horizontal="center"/>
      <protection locked="0"/>
    </xf>
    <xf numFmtId="0" fontId="4" fillId="3" borderId="1" xfId="0" applyFont="1" applyFill="1" applyBorder="1"/>
    <xf numFmtId="164" fontId="0" fillId="0" borderId="5" xfId="0" applyNumberFormat="1" applyBorder="1" applyAlignment="1" applyProtection="1">
      <alignment horizontal="center"/>
      <protection locked="0"/>
    </xf>
    <xf numFmtId="47" fontId="0" fillId="0" borderId="5" xfId="0" applyNumberFormat="1" applyBorder="1" applyAlignment="1" applyProtection="1">
      <alignment horizontal="center"/>
      <protection locked="0"/>
    </xf>
    <xf numFmtId="0" fontId="0" fillId="0" borderId="7" xfId="0" applyFill="1" applyBorder="1" applyProtection="1">
      <protection locked="0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0" fillId="2" borderId="0" xfId="0" applyFill="1" applyBorder="1" applyAlignment="1" applyProtection="1">
      <alignment horizontal="center"/>
      <protection locked="0"/>
    </xf>
    <xf numFmtId="0" fontId="1" fillId="2" borderId="0" xfId="0" applyFont="1" applyFill="1" applyBorder="1"/>
    <xf numFmtId="0" fontId="4" fillId="2" borderId="2" xfId="0" applyFont="1" applyFill="1" applyBorder="1"/>
    <xf numFmtId="0" fontId="0" fillId="2" borderId="7" xfId="0" applyFill="1" applyBorder="1"/>
    <xf numFmtId="1" fontId="0" fillId="0" borderId="5" xfId="0" applyNumberFormat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7" fillId="0" borderId="0" xfId="0" applyFont="1" applyAlignment="1">
      <alignment horizontal="center"/>
    </xf>
    <xf numFmtId="21" fontId="0" fillId="0" borderId="0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</cellXfs>
  <cellStyles count="8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Q80"/>
  <sheetViews>
    <sheetView tabSelected="1" zoomScale="75" zoomScaleNormal="75" zoomScalePageLayoutView="75" workbookViewId="0">
      <selection activeCell="G54" sqref="G54"/>
    </sheetView>
  </sheetViews>
  <sheetFormatPr baseColWidth="10" defaultColWidth="11" defaultRowHeight="16" x14ac:dyDescent="0.2"/>
  <cols>
    <col min="3" max="3" width="13.83203125" customWidth="1"/>
    <col min="4" max="4" width="10.83203125" style="6" customWidth="1"/>
    <col min="5" max="8" width="9.33203125" customWidth="1"/>
  </cols>
  <sheetData>
    <row r="2" spans="1:17" s="40" customFormat="1" ht="20" thickBot="1" x14ac:dyDescent="0.3">
      <c r="A2" s="38" t="s">
        <v>78</v>
      </c>
      <c r="B2" s="38"/>
      <c r="C2" s="38"/>
      <c r="D2" s="39">
        <v>2016</v>
      </c>
    </row>
    <row r="3" spans="1:17" x14ac:dyDescent="0.2">
      <c r="A3" s="11" t="s">
        <v>4</v>
      </c>
      <c r="B3" s="70"/>
      <c r="C3" s="12" t="s">
        <v>40</v>
      </c>
      <c r="D3" s="12" t="s">
        <v>36</v>
      </c>
      <c r="E3" s="24" t="s">
        <v>7</v>
      </c>
      <c r="F3" s="24" t="s">
        <v>67</v>
      </c>
      <c r="G3" s="82" t="s">
        <v>72</v>
      </c>
      <c r="H3" s="24" t="s">
        <v>66</v>
      </c>
    </row>
    <row r="4" spans="1:17" x14ac:dyDescent="0.2">
      <c r="A4" s="14" t="s">
        <v>0</v>
      </c>
      <c r="B4" s="73" t="s">
        <v>65</v>
      </c>
      <c r="C4" s="19"/>
      <c r="D4" s="21" t="s">
        <v>19</v>
      </c>
      <c r="E4" s="25" t="s">
        <v>19</v>
      </c>
      <c r="F4" s="25" t="s">
        <v>19</v>
      </c>
      <c r="G4" s="83"/>
      <c r="H4" s="25" t="s">
        <v>19</v>
      </c>
      <c r="J4" s="21" t="s">
        <v>44</v>
      </c>
      <c r="K4" s="21" t="s">
        <v>65</v>
      </c>
      <c r="L4" s="21" t="s">
        <v>73</v>
      </c>
      <c r="M4" s="21" t="s">
        <v>56</v>
      </c>
      <c r="N4" s="21" t="s">
        <v>57</v>
      </c>
      <c r="O4" s="21" t="s">
        <v>58</v>
      </c>
      <c r="P4" s="21"/>
    </row>
    <row r="5" spans="1:17" x14ac:dyDescent="0.2">
      <c r="A5" s="41"/>
      <c r="B5" s="72" t="s">
        <v>55</v>
      </c>
      <c r="C5" s="42" t="str">
        <f>STP!B5</f>
        <v>IORC</v>
      </c>
      <c r="D5" s="57">
        <f>SUM(E5:H5)</f>
        <v>5</v>
      </c>
      <c r="E5" s="26">
        <f>INDEX(ERC!$D$5:$D$11,MATCH($C5,ERC!$B$5:$B$11,0))</f>
        <v>2</v>
      </c>
      <c r="F5" s="26">
        <f>INDEX(STP!$D$5:$D$11,MATCH($C5,STP!$B$5:$B$11,0))</f>
        <v>1</v>
      </c>
      <c r="G5" s="26">
        <f>INDEX(STP!$D$5:$D$11,MATCH($C5,ByMk!$B$5:$B$11,0))</f>
        <v>1</v>
      </c>
      <c r="H5" s="26">
        <f>INDEX(HOE!$D$5:$D$11,MATCH($C5,HOE!$B$5:$B$11,0))</f>
        <v>1</v>
      </c>
      <c r="J5" s="6">
        <f t="shared" ref="J5:J14" si="0">RANK(L5,$L$5:$L$14,1)</f>
        <v>1</v>
      </c>
      <c r="K5" s="80" t="s">
        <v>74</v>
      </c>
      <c r="L5" s="6">
        <f t="shared" ref="L5:L14" si="1">SUM(M5:O5)</f>
        <v>27</v>
      </c>
      <c r="M5" s="6">
        <f t="shared" ref="M5:M14" si="2">_xlfn.IFNA(INDEX($D$5:$D$11,MATCH($K5,$B$5:$B$11,0)),4*(COUNTA($B$5:$B$11)+1))</f>
        <v>7</v>
      </c>
      <c r="N5" s="6">
        <f t="shared" ref="N5:N14" si="3">_xlfn.IFNA(INDEX($D$14:$D$24,MATCH($K5,$B$14:$B$24,0)),4*(COUNTA($B$14:$B$19)+1))</f>
        <v>9</v>
      </c>
      <c r="O5" s="6">
        <f t="shared" ref="O5:O14" si="4">_xlfn.IFNA(INDEX($D$28:$D$35,MATCH($K5,$B$28:$B$35,0)),4*(COUNTA($B$28:$B$35)+1))</f>
        <v>11</v>
      </c>
      <c r="P5" s="6"/>
      <c r="Q5" s="78"/>
    </row>
    <row r="6" spans="1:17" x14ac:dyDescent="0.2">
      <c r="A6" s="41"/>
      <c r="B6" s="72" t="s">
        <v>49</v>
      </c>
      <c r="C6" s="42" t="str">
        <f>STP!B6</f>
        <v>SOMIRA</v>
      </c>
      <c r="D6" s="57">
        <f t="shared" ref="D6:D8" si="5">SUM(E6:H6)</f>
        <v>7</v>
      </c>
      <c r="E6" s="26">
        <f>INDEX(ERC!$D$5:$D$11,MATCH($C6,ERC!$B$5:$B$11,0))</f>
        <v>1</v>
      </c>
      <c r="F6" s="26">
        <f>INDEX(STP!$D$5:$D$11,MATCH($C6,STP!$B$5:$B$11,0))</f>
        <v>2</v>
      </c>
      <c r="G6" s="26">
        <f>INDEX(STP!$D$5:$D$11,MATCH($C6,ByMk!$B$5:$B$11,0))</f>
        <v>2</v>
      </c>
      <c r="H6" s="26">
        <f>INDEX(HOE!$D$5:$D$11,MATCH($C6,HOE!$B$5:$B$11,0))</f>
        <v>2</v>
      </c>
      <c r="J6" s="6">
        <f t="shared" si="0"/>
        <v>2</v>
      </c>
      <c r="K6" s="80" t="s">
        <v>55</v>
      </c>
      <c r="L6" s="6">
        <f t="shared" si="1"/>
        <v>34</v>
      </c>
      <c r="M6" s="6">
        <f t="shared" si="2"/>
        <v>5</v>
      </c>
      <c r="N6" s="6">
        <f t="shared" si="3"/>
        <v>13</v>
      </c>
      <c r="O6" s="6">
        <f t="shared" si="4"/>
        <v>16</v>
      </c>
      <c r="P6" s="81"/>
      <c r="Q6" s="78"/>
    </row>
    <row r="7" spans="1:17" x14ac:dyDescent="0.2">
      <c r="A7" s="41"/>
      <c r="B7" s="72"/>
      <c r="C7" s="42"/>
      <c r="D7" s="57" t="e">
        <f t="shared" si="5"/>
        <v>#N/A</v>
      </c>
      <c r="E7" s="26" t="e">
        <f>INDEX(ERC!$D$5:$D$11,MATCH($C7,ERC!$B$5:$B$11,0))</f>
        <v>#N/A</v>
      </c>
      <c r="F7" s="26" t="e">
        <f>INDEX(STP!$D$5:$D$11,MATCH($C7,STP!$B$5:$B$11,0))</f>
        <v>#N/A</v>
      </c>
      <c r="G7" s="26" t="e">
        <f>INDEX(STP!$D$5:$D$11,MATCH($C7,ByMk!$B$5:$B$11,0))</f>
        <v>#N/A</v>
      </c>
      <c r="H7" s="26" t="e">
        <f>INDEX(HOE!$D$5:$D$11,MATCH($C7,HOE!$B$5:$B$11,0))</f>
        <v>#N/A</v>
      </c>
      <c r="J7" s="6">
        <f t="shared" si="0"/>
        <v>3</v>
      </c>
      <c r="K7" s="80" t="s">
        <v>7</v>
      </c>
      <c r="L7" s="6">
        <f t="shared" si="1"/>
        <v>44</v>
      </c>
      <c r="M7" s="6">
        <f t="shared" si="2"/>
        <v>12</v>
      </c>
      <c r="N7" s="6">
        <f t="shared" si="3"/>
        <v>4</v>
      </c>
      <c r="O7" s="6">
        <f t="shared" si="4"/>
        <v>28</v>
      </c>
      <c r="P7" s="6"/>
      <c r="Q7" s="78"/>
    </row>
    <row r="8" spans="1:17" x14ac:dyDescent="0.2">
      <c r="A8" s="41"/>
      <c r="B8" s="72"/>
      <c r="C8" s="42">
        <f>ERC!B8</f>
        <v>0</v>
      </c>
      <c r="D8" s="57" t="e">
        <f t="shared" si="5"/>
        <v>#N/A</v>
      </c>
      <c r="E8" s="26" t="e">
        <f>INDEX(ERC!$D$5:$D$11,MATCH($C8,ERC!$B$5:$B$11,0))</f>
        <v>#N/A</v>
      </c>
      <c r="F8" s="26" t="e">
        <f>INDEX(STP!$D$5:$D$11,MATCH($C8,STP!$B$5:$B$11,0))</f>
        <v>#N/A</v>
      </c>
      <c r="G8" s="26" t="e">
        <f>INDEX(STP!$D$5:$D$11,MATCH($C8,ByMk!$B$5:$B$11,0))</f>
        <v>#N/A</v>
      </c>
      <c r="H8" s="26" t="e">
        <f>INDEX(HOE!$D$5:$D$11,MATCH($C8,HOE!$B$5:$B$11,0))</f>
        <v>#N/A</v>
      </c>
      <c r="J8" s="6">
        <f t="shared" si="0"/>
        <v>3</v>
      </c>
      <c r="K8" s="42" t="s">
        <v>51</v>
      </c>
      <c r="L8" s="6">
        <f t="shared" si="1"/>
        <v>44</v>
      </c>
      <c r="M8" s="6">
        <f t="shared" si="2"/>
        <v>12</v>
      </c>
      <c r="N8" s="6">
        <f t="shared" si="3"/>
        <v>28</v>
      </c>
      <c r="O8" s="6">
        <f t="shared" si="4"/>
        <v>4</v>
      </c>
      <c r="P8" s="81"/>
      <c r="Q8" s="78"/>
    </row>
    <row r="9" spans="1:17" x14ac:dyDescent="0.2">
      <c r="A9" s="41"/>
      <c r="B9" s="72"/>
      <c r="C9" s="42">
        <f>ERC!B9</f>
        <v>0</v>
      </c>
      <c r="D9" s="57" t="e">
        <f>SUM(E9:F9)</f>
        <v>#N/A</v>
      </c>
      <c r="E9" s="26" t="e">
        <f>INDEX(ERC!$D$5:$D$11,MATCH($C9,ERC!$B$5:$B$11,0))</f>
        <v>#N/A</v>
      </c>
      <c r="F9" s="26" t="e">
        <f>INDEX(STP!$D$5:$D$11,MATCH($C9,STP!$B$5:$B$11,0))</f>
        <v>#N/A</v>
      </c>
      <c r="G9" s="26" t="e">
        <f>INDEX(STP!$D$5:$D$11,MATCH($C9,ByMk!$B$5:$B$11,0))</f>
        <v>#N/A</v>
      </c>
      <c r="H9" s="26" t="e">
        <f>INDEX(HOE!$D$5:$D$11,MATCH($C9,HOE!$B$5:$B$11,0))</f>
        <v>#N/A</v>
      </c>
      <c r="J9" s="6">
        <f t="shared" si="0"/>
        <v>5</v>
      </c>
      <c r="K9" s="80" t="s">
        <v>46</v>
      </c>
      <c r="L9" s="6">
        <f t="shared" si="1"/>
        <v>51</v>
      </c>
      <c r="M9" s="6">
        <f t="shared" si="2"/>
        <v>12</v>
      </c>
      <c r="N9" s="6">
        <f t="shared" si="3"/>
        <v>28</v>
      </c>
      <c r="O9" s="6">
        <f t="shared" si="4"/>
        <v>11</v>
      </c>
      <c r="P9" s="6"/>
      <c r="Q9" s="78"/>
    </row>
    <row r="10" spans="1:17" x14ac:dyDescent="0.2">
      <c r="A10" s="41"/>
      <c r="B10" s="72"/>
      <c r="C10" s="44"/>
      <c r="D10" s="7"/>
      <c r="E10" s="26"/>
      <c r="F10" s="29"/>
      <c r="G10" s="29"/>
      <c r="H10" s="29"/>
      <c r="J10" s="6">
        <f t="shared" si="0"/>
        <v>6</v>
      </c>
      <c r="K10" s="80" t="s">
        <v>59</v>
      </c>
      <c r="L10" s="6">
        <f t="shared" si="1"/>
        <v>58</v>
      </c>
      <c r="M10" s="6">
        <f t="shared" si="2"/>
        <v>12</v>
      </c>
      <c r="N10" s="6">
        <f t="shared" si="3"/>
        <v>18</v>
      </c>
      <c r="O10" s="6">
        <f t="shared" si="4"/>
        <v>28</v>
      </c>
      <c r="P10" s="81"/>
      <c r="Q10" s="78"/>
    </row>
    <row r="11" spans="1:17" ht="17" thickBot="1" x14ac:dyDescent="0.25">
      <c r="A11" s="49"/>
      <c r="B11" s="77"/>
      <c r="C11" s="47"/>
      <c r="D11" s="4"/>
      <c r="E11" s="28"/>
      <c r="F11" s="28"/>
      <c r="G11" s="28"/>
      <c r="H11" s="28"/>
      <c r="J11" s="6">
        <f t="shared" si="0"/>
        <v>7</v>
      </c>
      <c r="K11" s="80" t="s">
        <v>8</v>
      </c>
      <c r="L11" s="6">
        <f t="shared" si="1"/>
        <v>59</v>
      </c>
      <c r="M11" s="6">
        <f t="shared" si="2"/>
        <v>12</v>
      </c>
      <c r="N11" s="6">
        <f t="shared" si="3"/>
        <v>28</v>
      </c>
      <c r="O11" s="6">
        <f t="shared" si="4"/>
        <v>19</v>
      </c>
      <c r="P11" s="6"/>
      <c r="Q11" s="78"/>
    </row>
    <row r="12" spans="1:17" x14ac:dyDescent="0.2">
      <c r="A12" s="11" t="s">
        <v>4</v>
      </c>
      <c r="B12" s="70"/>
      <c r="C12" s="12" t="str">
        <f t="shared" ref="C12:F13" si="6">C3</f>
        <v>Team</v>
      </c>
      <c r="D12" s="12" t="str">
        <f t="shared" si="6"/>
        <v>Season</v>
      </c>
      <c r="E12" s="24" t="str">
        <f t="shared" si="6"/>
        <v>ERC</v>
      </c>
      <c r="F12" s="24" t="str">
        <f t="shared" si="6"/>
        <v>STP</v>
      </c>
      <c r="G12" s="24"/>
      <c r="H12" s="24" t="str">
        <f t="shared" ref="H12:H13" si="7">H3</f>
        <v>HOE</v>
      </c>
      <c r="J12" s="6">
        <f t="shared" si="0"/>
        <v>8</v>
      </c>
      <c r="K12" t="s">
        <v>42</v>
      </c>
      <c r="L12" s="6">
        <f t="shared" si="1"/>
        <v>63</v>
      </c>
      <c r="M12" s="6">
        <f t="shared" si="2"/>
        <v>12</v>
      </c>
      <c r="N12" s="6">
        <f t="shared" si="3"/>
        <v>23</v>
      </c>
      <c r="O12" s="6">
        <f t="shared" si="4"/>
        <v>28</v>
      </c>
      <c r="P12" s="81"/>
      <c r="Q12" s="78"/>
    </row>
    <row r="13" spans="1:17" x14ac:dyDescent="0.2">
      <c r="A13" s="14" t="s">
        <v>1</v>
      </c>
      <c r="B13" s="73"/>
      <c r="C13" s="19"/>
      <c r="D13" s="21" t="str">
        <f t="shared" si="6"/>
        <v>Points</v>
      </c>
      <c r="E13" s="25" t="str">
        <f t="shared" si="6"/>
        <v>Points</v>
      </c>
      <c r="F13" s="25" t="str">
        <f t="shared" si="6"/>
        <v>Points</v>
      </c>
      <c r="G13" s="25"/>
      <c r="H13" s="25" t="str">
        <f t="shared" si="7"/>
        <v>Points</v>
      </c>
      <c r="J13" s="6">
        <f t="shared" si="0"/>
        <v>9</v>
      </c>
      <c r="K13" s="80" t="s">
        <v>37</v>
      </c>
      <c r="L13" s="6">
        <f t="shared" si="1"/>
        <v>68</v>
      </c>
      <c r="M13" s="6">
        <f t="shared" si="2"/>
        <v>12</v>
      </c>
      <c r="N13" s="6">
        <f t="shared" si="3"/>
        <v>28</v>
      </c>
      <c r="O13" s="6">
        <f t="shared" si="4"/>
        <v>28</v>
      </c>
      <c r="P13" s="6"/>
    </row>
    <row r="14" spans="1:17" x14ac:dyDescent="0.2">
      <c r="A14" s="41"/>
      <c r="B14" s="72" t="s">
        <v>7</v>
      </c>
      <c r="C14" s="44" t="str">
        <f>STP!B14</f>
        <v>ERC</v>
      </c>
      <c r="D14" s="57">
        <f>SUM(E14:H14)</f>
        <v>4</v>
      </c>
      <c r="E14" s="26">
        <f>INDEX(ERC!$D$14:$D$24,MATCH($C14,ERC!$B$14:$B$24,0))</f>
        <v>1</v>
      </c>
      <c r="F14" s="26">
        <f>INDEX(STP!$D$14:$D$24,MATCH($C14,STP!$B$14:$B$24,0))</f>
        <v>1</v>
      </c>
      <c r="G14" s="26">
        <f>INDEX(STP!$D$14:$D$24,MATCH($C14,ByMk!$B$14:$B$24,0))</f>
        <v>1</v>
      </c>
      <c r="H14" s="26">
        <f>INDEX(HOE!$D$14:$D$24,MATCH($C14,HOE!$B$14:$B$24,0))</f>
        <v>1</v>
      </c>
      <c r="J14" s="6">
        <f t="shared" si="0"/>
        <v>9</v>
      </c>
      <c r="K14" s="80" t="s">
        <v>23</v>
      </c>
      <c r="L14" s="6">
        <f t="shared" si="1"/>
        <v>68</v>
      </c>
      <c r="M14" s="6">
        <f t="shared" si="2"/>
        <v>12</v>
      </c>
      <c r="N14" s="6">
        <f t="shared" si="3"/>
        <v>28</v>
      </c>
      <c r="O14" s="6">
        <f t="shared" si="4"/>
        <v>28</v>
      </c>
      <c r="P14" s="81"/>
    </row>
    <row r="15" spans="1:17" x14ac:dyDescent="0.2">
      <c r="A15" s="41"/>
      <c r="B15" s="72" t="s">
        <v>49</v>
      </c>
      <c r="C15" s="44" t="str">
        <f>STP!B15</f>
        <v>Funatics</v>
      </c>
      <c r="D15" s="57">
        <f t="shared" ref="D15:D23" si="8">SUM(E15:H15)</f>
        <v>9</v>
      </c>
      <c r="E15" s="26">
        <f>INDEX(ERC!$D$14:$D$24,MATCH($C15,ERC!$B$14:$B$24,0))</f>
        <v>2</v>
      </c>
      <c r="F15" s="26">
        <f>INDEX(STP!$D$14:$D$24,MATCH($C15,STP!$B$14:$B$24,0))</f>
        <v>2</v>
      </c>
      <c r="G15" s="26">
        <f>INDEX(STP!$D$14:$D$24,MATCH($C15,ByMk!$B$14:$B$24,0))</f>
        <v>2</v>
      </c>
      <c r="H15" s="26">
        <f>INDEX(HOE!$D$14:$D$24,MATCH($C15,HOE!$B$14:$B$24,0))</f>
        <v>3</v>
      </c>
      <c r="J15" s="6"/>
      <c r="L15" s="6"/>
      <c r="M15" s="6"/>
      <c r="N15" s="6"/>
      <c r="O15" s="6"/>
    </row>
    <row r="16" spans="1:17" x14ac:dyDescent="0.2">
      <c r="A16" s="41"/>
      <c r="B16" s="72" t="s">
        <v>55</v>
      </c>
      <c r="C16" s="44" t="str">
        <f>STP!B16</f>
        <v>IORC</v>
      </c>
      <c r="D16" s="57">
        <f t="shared" si="8"/>
        <v>13</v>
      </c>
      <c r="E16" s="26">
        <f>INDEX(ERC!$D$14:$D$24,MATCH($C16,ERC!$B$14:$B$24,0))</f>
        <v>5</v>
      </c>
      <c r="F16" s="26">
        <f>INDEX(STP!$D$14:$D$24,MATCH($C16,STP!$B$14:$B$24,0))</f>
        <v>3</v>
      </c>
      <c r="G16" s="26">
        <f>INDEX(STP!$D$14:$D$24,MATCH($C16,ByMk!$B$14:$B$24,0))</f>
        <v>3</v>
      </c>
      <c r="H16" s="26">
        <f>INDEX(HOE!$D$14:$D$24,MATCH($C16,HOE!$B$14:$B$24,0))</f>
        <v>2</v>
      </c>
      <c r="J16" s="6"/>
      <c r="K16" s="6"/>
      <c r="L16" s="6"/>
      <c r="M16" s="81"/>
      <c r="N16" s="6"/>
      <c r="O16" s="81"/>
    </row>
    <row r="17" spans="1:16" x14ac:dyDescent="0.2">
      <c r="A17" s="41"/>
      <c r="B17" s="72" t="s">
        <v>55</v>
      </c>
      <c r="C17" s="44" t="str">
        <f>STP!B17</f>
        <v>Iron Maidens</v>
      </c>
      <c r="D17" s="57">
        <f t="shared" si="8"/>
        <v>23</v>
      </c>
      <c r="E17" s="26">
        <f>INDEX(ERC!$D$14:$D$24,MATCH($C17,ERC!$B$14:$B$24,0))</f>
        <v>6</v>
      </c>
      <c r="F17" s="26">
        <f>INDEX(STP!$D$14:$D$24,MATCH($C17,STP!$B$14:$B$24,0))</f>
        <v>4</v>
      </c>
      <c r="G17" s="26">
        <f>INDEX(STP!$D$14:$D$24,MATCH($C17,ByMk!$B$14:$B$24,0))</f>
        <v>7</v>
      </c>
      <c r="H17" s="26">
        <f>INDEX(HOE!$D$14:$D$24,MATCH($C17,HOE!$B$14:$B$24,0))</f>
        <v>6</v>
      </c>
      <c r="J17" s="21" t="s">
        <v>44</v>
      </c>
      <c r="K17" s="21" t="s">
        <v>65</v>
      </c>
      <c r="L17" s="21" t="s">
        <v>73</v>
      </c>
      <c r="M17" s="21" t="s">
        <v>56</v>
      </c>
      <c r="N17" s="21" t="s">
        <v>57</v>
      </c>
      <c r="O17" s="21" t="s">
        <v>58</v>
      </c>
    </row>
    <row r="18" spans="1:16" x14ac:dyDescent="0.2">
      <c r="A18" s="41"/>
      <c r="B18" s="72" t="s">
        <v>49</v>
      </c>
      <c r="C18" s="44" t="str">
        <f>STP!B18</f>
        <v>Sisters</v>
      </c>
      <c r="D18" s="57">
        <f t="shared" si="8"/>
        <v>20</v>
      </c>
      <c r="E18" s="26">
        <f>INDEX(ERC!$D$14:$D$24,MATCH($C18,ERC!$B$14:$B$24,0))</f>
        <v>3</v>
      </c>
      <c r="F18" s="26">
        <f>INDEX(STP!$D$14:$D$24,MATCH($C18,STP!$B$14:$B$24,0))</f>
        <v>5</v>
      </c>
      <c r="G18" s="26">
        <f>INDEX(STP!$D$14:$D$24,MATCH($C18,ByMk!$B$14:$B$24,0))</f>
        <v>6</v>
      </c>
      <c r="H18" s="26">
        <f>INDEX(HOE!$D$14:$D$24,MATCH($C18,HOE!$B$14:$B$24,0))</f>
        <v>6</v>
      </c>
      <c r="J18" s="6">
        <v>1</v>
      </c>
      <c r="K18" s="80" t="s">
        <v>74</v>
      </c>
      <c r="L18" s="6">
        <v>27</v>
      </c>
      <c r="M18" s="81">
        <v>7</v>
      </c>
      <c r="N18" s="6">
        <v>9</v>
      </c>
      <c r="O18" s="6">
        <v>11</v>
      </c>
      <c r="P18" s="81"/>
    </row>
    <row r="19" spans="1:16" x14ac:dyDescent="0.2">
      <c r="A19" s="41"/>
      <c r="B19" s="72" t="s">
        <v>59</v>
      </c>
      <c r="C19" s="44" t="str">
        <f>STP!B19</f>
        <v>Kelpies</v>
      </c>
      <c r="D19" s="57">
        <f t="shared" si="8"/>
        <v>18</v>
      </c>
      <c r="E19" s="26">
        <f>INDEX(ERC!$D$14:$D$24,MATCH($C19,ERC!$B$14:$B$24,0))</f>
        <v>4</v>
      </c>
      <c r="F19" s="26">
        <f>INDEX(STP!$D$14:$D$24,MATCH($C19,STP!$B$14:$B$24,0))</f>
        <v>6</v>
      </c>
      <c r="G19" s="26">
        <f>INDEX(STP!$D$14:$D$24,MATCH($C19,ByMk!$B$14:$B$24,0))</f>
        <v>4</v>
      </c>
      <c r="H19" s="26">
        <f>INDEX(HOE!$D$14:$D$24,MATCH($C19,HOE!$B$14:$B$24,0))</f>
        <v>4</v>
      </c>
      <c r="J19" s="6">
        <v>2</v>
      </c>
      <c r="K19" t="s">
        <v>55</v>
      </c>
      <c r="L19" s="6">
        <v>34</v>
      </c>
      <c r="M19" s="6">
        <v>5</v>
      </c>
      <c r="N19" s="6">
        <v>13</v>
      </c>
      <c r="O19" s="6">
        <v>16</v>
      </c>
    </row>
    <row r="20" spans="1:16" x14ac:dyDescent="0.2">
      <c r="A20" s="41"/>
      <c r="B20" s="72" t="s">
        <v>42</v>
      </c>
      <c r="C20" s="44" t="str">
        <f>STP!B20</f>
        <v>Ketos</v>
      </c>
      <c r="D20" s="57">
        <f t="shared" si="8"/>
        <v>23</v>
      </c>
      <c r="E20" s="26">
        <f>INDEX(ERC!$D$14:$D$24,MATCH($C20,ERC!$B$14:$B$24,0))</f>
        <v>6</v>
      </c>
      <c r="F20" s="26">
        <f>INDEX(STP!$D$14:$D$24,MATCH($C20,STP!$B$14:$B$24,0))</f>
        <v>7</v>
      </c>
      <c r="G20" s="26">
        <f>INDEX(STP!$D$14:$D$24,MATCH($C20,ByMk!$B$14:$B$24,0))</f>
        <v>5</v>
      </c>
      <c r="H20" s="26">
        <f>INDEX(HOE!$D$14:$D$24,MATCH($C20,HOE!$B$14:$B$24,0))</f>
        <v>5</v>
      </c>
      <c r="J20" s="6">
        <v>3</v>
      </c>
      <c r="K20" t="s">
        <v>7</v>
      </c>
      <c r="L20" s="6">
        <v>44</v>
      </c>
      <c r="M20" s="6">
        <v>12</v>
      </c>
      <c r="N20" s="6">
        <v>4</v>
      </c>
      <c r="O20" s="6">
        <v>28</v>
      </c>
    </row>
    <row r="21" spans="1:16" x14ac:dyDescent="0.2">
      <c r="A21" s="41"/>
      <c r="B21" s="72"/>
      <c r="C21" s="44">
        <f>STP!B21</f>
        <v>0</v>
      </c>
      <c r="D21" s="57" t="e">
        <f t="shared" si="8"/>
        <v>#N/A</v>
      </c>
      <c r="E21" s="26" t="e">
        <f>INDEX(ERC!$D$14:$D$24,MATCH($C21,ERC!$B$14:$B$24,0))</f>
        <v>#N/A</v>
      </c>
      <c r="F21" s="26" t="e">
        <f>INDEX(STP!$D$14:$D$24,MATCH($C21,STP!$B$14:$B$24,0))</f>
        <v>#N/A</v>
      </c>
      <c r="G21" s="26" t="e">
        <f>INDEX(STP!$D$14:$D$24,MATCH($C21,ByMk!$B$14:$B$24,0))</f>
        <v>#N/A</v>
      </c>
      <c r="H21" s="26" t="e">
        <f>INDEX(HOE!$D$14:$D$24,MATCH($C21,HOE!$B$14:$B$24,0))</f>
        <v>#N/A</v>
      </c>
      <c r="J21" s="6">
        <v>3</v>
      </c>
      <c r="K21" t="s">
        <v>51</v>
      </c>
      <c r="L21" s="6">
        <v>44</v>
      </c>
      <c r="M21" s="6">
        <v>12</v>
      </c>
      <c r="N21" s="6">
        <v>28</v>
      </c>
      <c r="O21" s="6">
        <v>4</v>
      </c>
    </row>
    <row r="22" spans="1:16" x14ac:dyDescent="0.2">
      <c r="A22" s="41"/>
      <c r="B22" s="72"/>
      <c r="C22" s="44">
        <f>STP!B22</f>
        <v>0</v>
      </c>
      <c r="D22" s="57" t="e">
        <f t="shared" si="8"/>
        <v>#N/A</v>
      </c>
      <c r="E22" s="26" t="e">
        <f>INDEX(ERC!$D$14:$D$24,MATCH($C22,ERC!$B$14:$B$24,0))</f>
        <v>#N/A</v>
      </c>
      <c r="F22" s="26" t="e">
        <f>INDEX(STP!$D$14:$D$24,MATCH($C22,STP!$B$14:$B$24,0))</f>
        <v>#N/A</v>
      </c>
      <c r="G22" s="26" t="e">
        <f>INDEX(STP!$D$14:$D$24,MATCH($C22,ByMk!$B$14:$B$24,0))</f>
        <v>#N/A</v>
      </c>
      <c r="H22" s="26" t="e">
        <f>INDEX(HOE!$D$14:$D$24,MATCH($C22,HOE!$B$14:$B$24,0))</f>
        <v>#N/A</v>
      </c>
      <c r="J22" s="6">
        <v>5</v>
      </c>
      <c r="K22" t="s">
        <v>46</v>
      </c>
      <c r="L22" s="6">
        <v>51</v>
      </c>
      <c r="M22" s="6">
        <v>12</v>
      </c>
      <c r="N22" s="6">
        <v>28</v>
      </c>
      <c r="O22" s="6">
        <v>11</v>
      </c>
    </row>
    <row r="23" spans="1:16" x14ac:dyDescent="0.2">
      <c r="A23" s="41"/>
      <c r="B23" s="72"/>
      <c r="C23" s="44">
        <f>STP!B23</f>
        <v>0</v>
      </c>
      <c r="D23" s="57" t="e">
        <f t="shared" si="8"/>
        <v>#N/A</v>
      </c>
      <c r="E23" s="26" t="e">
        <f>INDEX(ERC!$D$14:$D$24,MATCH($C23,ERC!$B$14:$B$24,0))</f>
        <v>#N/A</v>
      </c>
      <c r="F23" s="26" t="e">
        <f>INDEX(STP!$D$14:$D$24,MATCH($C23,STP!$B$14:$B$24,0))</f>
        <v>#N/A</v>
      </c>
      <c r="G23" s="26" t="e">
        <f>INDEX(STP!$D$14:$D$24,MATCH($C23,ByMk!$B$14:$B$24,0))</f>
        <v>#N/A</v>
      </c>
      <c r="H23" s="26" t="e">
        <f>INDEX(HOE!$D$14:$D$24,MATCH($C23,HOE!$B$14:$B$24,0))</f>
        <v>#N/A</v>
      </c>
      <c r="J23" s="6">
        <v>6</v>
      </c>
      <c r="K23" t="s">
        <v>59</v>
      </c>
      <c r="L23" s="6">
        <v>58</v>
      </c>
      <c r="M23" s="6">
        <v>12</v>
      </c>
      <c r="N23" s="6">
        <v>18</v>
      </c>
      <c r="O23" s="6">
        <v>28</v>
      </c>
    </row>
    <row r="24" spans="1:16" x14ac:dyDescent="0.2">
      <c r="A24" s="41"/>
      <c r="B24" s="72"/>
      <c r="C24" s="44"/>
      <c r="D24" s="7"/>
      <c r="E24" s="32"/>
      <c r="F24" s="26"/>
      <c r="G24" s="26"/>
      <c r="H24" s="26"/>
      <c r="J24" s="6">
        <v>7</v>
      </c>
      <c r="K24" t="s">
        <v>8</v>
      </c>
      <c r="L24" s="6">
        <v>59</v>
      </c>
      <c r="M24" s="6">
        <v>12</v>
      </c>
      <c r="N24" s="6">
        <v>28</v>
      </c>
      <c r="O24" s="6">
        <v>19</v>
      </c>
    </row>
    <row r="25" spans="1:16" ht="17" thickBot="1" x14ac:dyDescent="0.25">
      <c r="A25" s="49"/>
      <c r="B25" s="77"/>
      <c r="C25" s="47"/>
      <c r="D25" s="4"/>
      <c r="E25" s="34"/>
      <c r="F25" s="28"/>
      <c r="G25" s="28"/>
      <c r="H25" s="28"/>
      <c r="J25" s="6">
        <v>8</v>
      </c>
      <c r="K25" t="s">
        <v>42</v>
      </c>
      <c r="L25" s="6">
        <v>63</v>
      </c>
      <c r="M25" s="6">
        <v>12</v>
      </c>
      <c r="N25" s="6">
        <v>23</v>
      </c>
      <c r="O25" s="6">
        <v>28</v>
      </c>
    </row>
    <row r="26" spans="1:16" x14ac:dyDescent="0.2">
      <c r="A26" s="16" t="s">
        <v>4</v>
      </c>
      <c r="B26" s="74"/>
      <c r="C26" s="12" t="str">
        <f>C12</f>
        <v>Team</v>
      </c>
      <c r="D26" s="12" t="str">
        <f>D3</f>
        <v>Season</v>
      </c>
      <c r="E26" s="24" t="str">
        <f t="shared" ref="E26:F27" si="9">E12</f>
        <v>ERC</v>
      </c>
      <c r="F26" s="24" t="str">
        <f t="shared" si="9"/>
        <v>STP</v>
      </c>
      <c r="G26" s="24"/>
      <c r="H26" s="24" t="str">
        <f t="shared" ref="H26:H27" si="10">H12</f>
        <v>HOE</v>
      </c>
      <c r="J26" s="6">
        <v>9</v>
      </c>
      <c r="K26" t="s">
        <v>37</v>
      </c>
      <c r="L26" s="6">
        <v>68</v>
      </c>
      <c r="M26" s="6">
        <v>12</v>
      </c>
      <c r="N26" s="6">
        <v>28</v>
      </c>
      <c r="O26" s="6">
        <v>28</v>
      </c>
    </row>
    <row r="27" spans="1:16" x14ac:dyDescent="0.2">
      <c r="A27" s="14" t="s">
        <v>2</v>
      </c>
      <c r="B27" s="73"/>
      <c r="C27" s="19"/>
      <c r="D27" s="21" t="str">
        <f>D13</f>
        <v>Points</v>
      </c>
      <c r="E27" s="25" t="str">
        <f t="shared" si="9"/>
        <v>Points</v>
      </c>
      <c r="F27" s="25" t="str">
        <f t="shared" si="9"/>
        <v>Points</v>
      </c>
      <c r="G27" s="25"/>
      <c r="H27" s="25" t="str">
        <f t="shared" si="10"/>
        <v>Points</v>
      </c>
      <c r="J27" s="6">
        <v>9</v>
      </c>
      <c r="K27" t="s">
        <v>23</v>
      </c>
      <c r="L27" s="6">
        <v>68</v>
      </c>
      <c r="M27" s="6">
        <v>12</v>
      </c>
      <c r="N27" s="6">
        <v>28</v>
      </c>
      <c r="O27" s="6">
        <v>28</v>
      </c>
    </row>
    <row r="28" spans="1:16" x14ac:dyDescent="0.2">
      <c r="A28" s="41"/>
      <c r="B28" s="72" t="s">
        <v>51</v>
      </c>
      <c r="C28" s="42" t="str">
        <f>STP!B28</f>
        <v>Row'd Warriors</v>
      </c>
      <c r="D28" s="57">
        <f>SUM(E28:H28)</f>
        <v>4</v>
      </c>
      <c r="E28" s="26">
        <f>INDEX(ERC!$D$28:$D$39,MATCH($C28,ERC!$B$28:$B$39,0))</f>
        <v>1</v>
      </c>
      <c r="F28" s="26">
        <f>INDEX(STP!$D$28:$D$39,MATCH($C28,STP!$B$28:$B$39,0))</f>
        <v>1</v>
      </c>
      <c r="G28" s="26">
        <f>INDEX(STP!$D$28:$D$39,MATCH($C28,ByMk!$B$28:$B$39,0))</f>
        <v>1</v>
      </c>
      <c r="H28" s="26">
        <f>INDEX(HOE!$D$28:$D$39,MATCH($C28,HOE!$B$28:$B$39,0))</f>
        <v>1</v>
      </c>
    </row>
    <row r="29" spans="1:16" x14ac:dyDescent="0.2">
      <c r="A29" s="41"/>
      <c r="B29" s="72" t="s">
        <v>46</v>
      </c>
      <c r="C29" s="42" t="str">
        <f>STP!B29</f>
        <v>SRC</v>
      </c>
      <c r="D29" s="57">
        <f t="shared" ref="D29:D35" si="11">SUM(E29:H29)</f>
        <v>11</v>
      </c>
      <c r="E29" s="26">
        <f>INDEX(ERC!$D$28:$D$39,MATCH($C29,ERC!$B$28:$B$39,0))</f>
        <v>5</v>
      </c>
      <c r="F29" s="26">
        <f>INDEX(STP!$D$28:$D$39,MATCH($C29,STP!$B$28:$B$39,0))</f>
        <v>2</v>
      </c>
      <c r="G29" s="26">
        <f>INDEX(STP!$D$28:$D$39,MATCH($C29,ByMk!$B$28:$B$39,0))</f>
        <v>2</v>
      </c>
      <c r="H29" s="26">
        <f>INDEX(HOE!$D$28:$D$39,MATCH($C29,HOE!$B$28:$B$39,0))</f>
        <v>2</v>
      </c>
    </row>
    <row r="30" spans="1:16" x14ac:dyDescent="0.2">
      <c r="A30" s="41"/>
      <c r="B30" s="72" t="s">
        <v>49</v>
      </c>
      <c r="C30" s="42" t="str">
        <f>STP!B30</f>
        <v>Beavers</v>
      </c>
      <c r="D30" s="57">
        <f t="shared" si="11"/>
        <v>11</v>
      </c>
      <c r="E30" s="26">
        <f>INDEX(ERC!$D$28:$D$39,MATCH($C30,ERC!$B$28:$B$39,0))</f>
        <v>2</v>
      </c>
      <c r="F30" s="26">
        <f>INDEX(STP!$D$28:$D$39,MATCH($C30,STP!$B$28:$B$39,0))</f>
        <v>3</v>
      </c>
      <c r="G30" s="26">
        <f>INDEX(STP!$D$28:$D$39,MATCH($C30,ByMk!$B$28:$B$39,0))</f>
        <v>3</v>
      </c>
      <c r="H30" s="26">
        <f>INDEX(HOE!$D$28:$D$39,MATCH($C30,HOE!$B$28:$B$39,0))</f>
        <v>3</v>
      </c>
    </row>
    <row r="31" spans="1:16" x14ac:dyDescent="0.2">
      <c r="A31" s="41"/>
      <c r="B31" s="72" t="s">
        <v>55</v>
      </c>
      <c r="C31" s="42" t="str">
        <f>STP!B31</f>
        <v>IORC</v>
      </c>
      <c r="D31" s="57">
        <f t="shared" si="11"/>
        <v>16</v>
      </c>
      <c r="E31" s="26">
        <f>INDEX(ERC!$D$28:$D$39,MATCH($C31,ERC!$B$28:$B$39,0))</f>
        <v>3</v>
      </c>
      <c r="F31" s="26">
        <f>INDEX(STP!$D$28:$D$39,MATCH($C31,STP!$B$28:$B$39,0))</f>
        <v>4</v>
      </c>
      <c r="G31" s="26">
        <f>INDEX(STP!$D$28:$D$39,MATCH($C31,ByMk!$B$28:$B$39,0))</f>
        <v>5</v>
      </c>
      <c r="H31" s="26">
        <f>INDEX(HOE!$D$28:$D$39,MATCH($C31,HOE!$B$28:$B$39,0))</f>
        <v>4</v>
      </c>
    </row>
    <row r="32" spans="1:16" x14ac:dyDescent="0.2">
      <c r="A32" s="41"/>
      <c r="B32" s="72" t="s">
        <v>49</v>
      </c>
      <c r="C32" s="42" t="str">
        <f>STP!B32</f>
        <v>Mister-Sisters</v>
      </c>
      <c r="D32" s="57">
        <f t="shared" si="11"/>
        <v>20</v>
      </c>
      <c r="E32" s="26">
        <f>INDEX(ERC!$D$28:$D$39,MATCH($C32,ERC!$B$28:$B$39,0))</f>
        <v>5</v>
      </c>
      <c r="F32" s="26">
        <f>INDEX(STP!$D$28:$D$39,MATCH($C32,STP!$B$28:$B$39,0))</f>
        <v>5</v>
      </c>
      <c r="G32" s="26">
        <f>INDEX(STP!$D$28:$D$39,MATCH($C32,ByMk!$B$28:$B$39,0))</f>
        <v>4</v>
      </c>
      <c r="H32" s="26">
        <f>INDEX(HOE!$D$28:$D$39,MATCH($C32,HOE!$B$28:$B$39,0))</f>
        <v>6</v>
      </c>
      <c r="K32" s="42"/>
    </row>
    <row r="33" spans="1:11" x14ac:dyDescent="0.2">
      <c r="A33" s="41"/>
      <c r="B33" s="72" t="s">
        <v>8</v>
      </c>
      <c r="C33" s="42" t="str">
        <f>STP!B33</f>
        <v>Coast Guard</v>
      </c>
      <c r="D33" s="57">
        <f t="shared" si="11"/>
        <v>19</v>
      </c>
      <c r="E33" s="26">
        <f>INDEX(ERC!$D$28:$D$39,MATCH($C33,ERC!$B$28:$B$39,0))</f>
        <v>4</v>
      </c>
      <c r="F33" s="26">
        <f>INDEX(STP!$D$28:$D$39,MATCH($C33,STP!$B$28:$B$39,0))</f>
        <v>5</v>
      </c>
      <c r="G33" s="26">
        <f>INDEX(STP!$D$28:$D$39,MATCH($C33,ByMk!$B$28:$B$39,0))</f>
        <v>5</v>
      </c>
      <c r="H33" s="26">
        <f>INDEX(HOE!$D$28:$D$39,MATCH($C33,HOE!$B$28:$B$39,0))</f>
        <v>5</v>
      </c>
      <c r="K33" s="42"/>
    </row>
    <row r="34" spans="1:11" x14ac:dyDescent="0.2">
      <c r="A34" s="41"/>
      <c r="B34" s="72"/>
      <c r="C34" s="42">
        <f>STP!B34</f>
        <v>0</v>
      </c>
      <c r="D34" s="57" t="e">
        <f t="shared" si="11"/>
        <v>#N/A</v>
      </c>
      <c r="E34" s="26" t="e">
        <f>INDEX(ERC!$D$28:$D$39,MATCH($C34,ERC!$B$28:$B$39,0))</f>
        <v>#N/A</v>
      </c>
      <c r="F34" s="26" t="e">
        <f>INDEX(STP!$D$28:$D$39,MATCH($C34,STP!$B$28:$B$39,0))</f>
        <v>#N/A</v>
      </c>
      <c r="G34" s="26" t="e">
        <f>INDEX(STP!$D$28:$D$39,MATCH($C34,ByMk!$B$28:$B$39,0))</f>
        <v>#N/A</v>
      </c>
      <c r="H34" s="26" t="e">
        <f>INDEX(HOE!$D$28:$D$39,MATCH($C34,HOE!$B$28:$B$39,0))</f>
        <v>#N/A</v>
      </c>
      <c r="K34" s="42"/>
    </row>
    <row r="35" spans="1:11" x14ac:dyDescent="0.2">
      <c r="A35" s="41"/>
      <c r="B35" s="72"/>
      <c r="C35" s="44"/>
      <c r="D35" s="57" t="e">
        <f t="shared" si="11"/>
        <v>#N/A</v>
      </c>
      <c r="E35" s="26" t="e">
        <f>INDEX(ERC!$D$28:$D$39,MATCH($C35,ERC!$B$28:$B$39,0))</f>
        <v>#N/A</v>
      </c>
      <c r="F35" s="26" t="e">
        <f>INDEX(STP!$D$28:$D$39,MATCH($C35,STP!$B$28:$B$39,0))</f>
        <v>#N/A</v>
      </c>
      <c r="G35" s="26" t="e">
        <f>INDEX(STP!$D$28:$D$39,MATCH($C35,ByMk!$B$28:$B$39,0))</f>
        <v>#N/A</v>
      </c>
      <c r="H35" s="26" t="e">
        <f>INDEX(HOE!$D$28:$D$39,MATCH($C35,HOE!$B$28:$B$39,0))</f>
        <v>#N/A</v>
      </c>
      <c r="K35" s="42"/>
    </row>
    <row r="36" spans="1:11" x14ac:dyDescent="0.2">
      <c r="A36" s="41"/>
      <c r="B36" s="72"/>
      <c r="C36" s="44"/>
      <c r="D36" s="57"/>
      <c r="E36" s="26"/>
      <c r="F36" s="26"/>
      <c r="G36" s="26"/>
      <c r="H36" s="26"/>
      <c r="K36" s="42"/>
    </row>
    <row r="37" spans="1:11" x14ac:dyDescent="0.2">
      <c r="A37" s="41"/>
      <c r="B37" s="72"/>
      <c r="C37" s="44"/>
      <c r="D37" s="57"/>
      <c r="E37" s="26"/>
      <c r="F37" s="26"/>
      <c r="G37" s="26"/>
      <c r="H37" s="26"/>
    </row>
    <row r="38" spans="1:11" ht="17" thickBot="1" x14ac:dyDescent="0.25">
      <c r="A38" s="49"/>
      <c r="B38" s="77"/>
      <c r="C38" s="47"/>
      <c r="D38" s="4"/>
      <c r="E38" s="28"/>
      <c r="F38" s="28"/>
      <c r="G38" s="28"/>
      <c r="H38" s="28"/>
    </row>
    <row r="39" spans="1:11" x14ac:dyDescent="0.2">
      <c r="A39" s="16" t="s">
        <v>4</v>
      </c>
      <c r="B39" s="74"/>
      <c r="C39" s="12" t="str">
        <f t="shared" ref="C39:F39" si="12">C26</f>
        <v>Team</v>
      </c>
      <c r="D39" s="12" t="str">
        <f t="shared" si="12"/>
        <v>Season</v>
      </c>
      <c r="E39" s="24" t="str">
        <f t="shared" si="12"/>
        <v>ERC</v>
      </c>
      <c r="F39" s="24" t="str">
        <f t="shared" si="12"/>
        <v>STP</v>
      </c>
      <c r="G39" s="24"/>
      <c r="H39" s="24" t="str">
        <f t="shared" ref="H39" si="13">H26</f>
        <v>HOE</v>
      </c>
    </row>
    <row r="40" spans="1:11" x14ac:dyDescent="0.2">
      <c r="A40" s="14" t="s">
        <v>33</v>
      </c>
      <c r="B40" s="73"/>
      <c r="C40" s="19"/>
      <c r="D40" s="21" t="str">
        <f>D27</f>
        <v>Points</v>
      </c>
      <c r="E40" s="25" t="str">
        <f>E27</f>
        <v>Points</v>
      </c>
      <c r="F40" s="25" t="str">
        <f>F27</f>
        <v>Points</v>
      </c>
      <c r="G40" s="25"/>
      <c r="H40" s="25" t="str">
        <f>H27</f>
        <v>Points</v>
      </c>
    </row>
    <row r="41" spans="1:11" x14ac:dyDescent="0.2">
      <c r="A41" s="41"/>
      <c r="B41" s="72" t="s">
        <v>23</v>
      </c>
      <c r="C41" s="42" t="str">
        <f>STP!B42</f>
        <v>OEWRS</v>
      </c>
      <c r="D41" s="76">
        <f>SUM(F41:F41)</f>
        <v>1</v>
      </c>
      <c r="F41" s="32">
        <f>STP!D42</f>
        <v>1</v>
      </c>
      <c r="G41" s="32"/>
      <c r="H41" s="26"/>
    </row>
    <row r="42" spans="1:11" x14ac:dyDescent="0.2">
      <c r="A42" s="41"/>
      <c r="B42" s="72"/>
      <c r="C42" s="42">
        <f>STP!B43</f>
        <v>0</v>
      </c>
      <c r="D42" s="76">
        <f>SUM(F42:F42)</f>
        <v>2</v>
      </c>
      <c r="F42" s="32">
        <f>STP!D43</f>
        <v>2</v>
      </c>
      <c r="G42" s="32"/>
      <c r="H42" s="37"/>
    </row>
    <row r="43" spans="1:11" x14ac:dyDescent="0.2">
      <c r="A43" s="41"/>
      <c r="B43" s="72"/>
      <c r="C43" s="42"/>
      <c r="D43" s="57"/>
      <c r="E43" s="32"/>
      <c r="F43" s="26"/>
      <c r="G43" s="26"/>
      <c r="H43" s="26"/>
    </row>
    <row r="44" spans="1:11" ht="17" thickBot="1" x14ac:dyDescent="0.25">
      <c r="A44" s="17"/>
      <c r="B44" s="75"/>
      <c r="C44" s="4"/>
      <c r="D44" s="4"/>
      <c r="E44" s="28"/>
      <c r="F44" s="28"/>
      <c r="G44" s="28"/>
      <c r="H44" s="28"/>
    </row>
    <row r="45" spans="1:11" x14ac:dyDescent="0.2">
      <c r="A45" s="16" t="s">
        <v>4</v>
      </c>
      <c r="B45" s="74"/>
      <c r="C45" s="12" t="str">
        <f>C26</f>
        <v>Team</v>
      </c>
      <c r="D45" s="12" t="str">
        <f t="shared" ref="D45:F46" si="14">D39</f>
        <v>Season</v>
      </c>
      <c r="E45" s="24" t="str">
        <f t="shared" si="14"/>
        <v>ERC</v>
      </c>
      <c r="F45" s="24" t="str">
        <f t="shared" si="14"/>
        <v>STP</v>
      </c>
      <c r="G45" s="24"/>
      <c r="H45" s="24" t="str">
        <f t="shared" ref="H45:H46" si="15">H39</f>
        <v>HOE</v>
      </c>
    </row>
    <row r="46" spans="1:11" x14ac:dyDescent="0.2">
      <c r="A46" s="14" t="s">
        <v>34</v>
      </c>
      <c r="B46" s="73"/>
      <c r="C46" s="19"/>
      <c r="D46" s="21" t="str">
        <f t="shared" si="14"/>
        <v>Points</v>
      </c>
      <c r="E46" s="25" t="str">
        <f t="shared" si="14"/>
        <v>Points</v>
      </c>
      <c r="F46" s="25" t="str">
        <f t="shared" si="14"/>
        <v>Points</v>
      </c>
      <c r="G46" s="25"/>
      <c r="H46" s="25" t="str">
        <f t="shared" si="15"/>
        <v>Points</v>
      </c>
    </row>
    <row r="47" spans="1:11" x14ac:dyDescent="0.2">
      <c r="A47" s="41"/>
      <c r="B47" s="72"/>
      <c r="C47" s="42"/>
      <c r="D47" s="7"/>
      <c r="E47" s="32"/>
      <c r="F47" s="26"/>
      <c r="G47" s="26"/>
      <c r="H47" s="26"/>
    </row>
    <row r="48" spans="1:11" x14ac:dyDescent="0.2">
      <c r="A48" s="41"/>
      <c r="B48" s="72"/>
      <c r="C48" s="42"/>
      <c r="D48" s="7"/>
      <c r="E48" s="36"/>
      <c r="F48" s="37"/>
      <c r="G48" s="37"/>
      <c r="H48" s="37"/>
    </row>
    <row r="49" spans="1:8" x14ac:dyDescent="0.2">
      <c r="A49" s="41"/>
      <c r="B49" s="72"/>
      <c r="C49" s="44"/>
      <c r="D49" s="7"/>
      <c r="E49" s="32"/>
      <c r="F49" s="26"/>
      <c r="G49" s="26"/>
      <c r="H49" s="26"/>
    </row>
    <row r="50" spans="1:8" x14ac:dyDescent="0.2">
      <c r="D50"/>
    </row>
    <row r="51" spans="1:8" x14ac:dyDescent="0.2">
      <c r="D51"/>
    </row>
    <row r="52" spans="1:8" x14ac:dyDescent="0.2">
      <c r="D52"/>
    </row>
    <row r="53" spans="1:8" x14ac:dyDescent="0.2">
      <c r="D53"/>
    </row>
    <row r="54" spans="1:8" x14ac:dyDescent="0.2">
      <c r="D54"/>
    </row>
    <row r="55" spans="1:8" x14ac:dyDescent="0.2">
      <c r="D55"/>
    </row>
    <row r="56" spans="1:8" x14ac:dyDescent="0.2">
      <c r="D56"/>
    </row>
    <row r="57" spans="1:8" x14ac:dyDescent="0.2">
      <c r="D57"/>
    </row>
    <row r="58" spans="1:8" x14ac:dyDescent="0.2">
      <c r="D58"/>
    </row>
    <row r="59" spans="1:8" x14ac:dyDescent="0.2">
      <c r="D59"/>
    </row>
    <row r="60" spans="1:8" x14ac:dyDescent="0.2">
      <c r="D60"/>
    </row>
    <row r="61" spans="1:8" x14ac:dyDescent="0.2">
      <c r="D61"/>
    </row>
    <row r="62" spans="1:8" x14ac:dyDescent="0.2">
      <c r="D62"/>
    </row>
    <row r="63" spans="1:8" x14ac:dyDescent="0.2">
      <c r="D63"/>
    </row>
    <row r="64" spans="1:8" x14ac:dyDescent="0.2">
      <c r="D64"/>
    </row>
    <row r="65" spans="4:4" x14ac:dyDescent="0.2">
      <c r="D65"/>
    </row>
    <row r="66" spans="4:4" x14ac:dyDescent="0.2">
      <c r="D66"/>
    </row>
    <row r="67" spans="4:4" x14ac:dyDescent="0.2">
      <c r="D67"/>
    </row>
    <row r="68" spans="4:4" x14ac:dyDescent="0.2">
      <c r="D68"/>
    </row>
    <row r="69" spans="4:4" x14ac:dyDescent="0.2">
      <c r="D69"/>
    </row>
    <row r="70" spans="4:4" x14ac:dyDescent="0.2">
      <c r="D70"/>
    </row>
    <row r="71" spans="4:4" x14ac:dyDescent="0.2">
      <c r="D71"/>
    </row>
    <row r="72" spans="4:4" x14ac:dyDescent="0.2">
      <c r="D72"/>
    </row>
    <row r="73" spans="4:4" x14ac:dyDescent="0.2">
      <c r="D73"/>
    </row>
    <row r="74" spans="4:4" x14ac:dyDescent="0.2">
      <c r="D74"/>
    </row>
    <row r="75" spans="4:4" x14ac:dyDescent="0.2">
      <c r="D75"/>
    </row>
    <row r="76" spans="4:4" x14ac:dyDescent="0.2">
      <c r="D76"/>
    </row>
    <row r="77" spans="4:4" x14ac:dyDescent="0.2">
      <c r="D77"/>
    </row>
    <row r="78" spans="4:4" x14ac:dyDescent="0.2">
      <c r="D78"/>
    </row>
    <row r="79" spans="4:4" x14ac:dyDescent="0.2">
      <c r="D79"/>
    </row>
    <row r="80" spans="4:4" x14ac:dyDescent="0.2">
      <c r="D80"/>
    </row>
  </sheetData>
  <sheetProtection selectLockedCells="1"/>
  <mergeCells count="1">
    <mergeCell ref="G3:G4"/>
  </mergeCells>
  <pageMargins left="0.75" right="0.75" top="1" bottom="1" header="0.5" footer="0.5"/>
  <pageSetup scale="67" orientation="portrait" horizontalDpi="4294967292" verticalDpi="4294967292"/>
  <headerFooter>
    <oddHeader>&amp;C&amp;"Calibri,Bold"&amp;14&amp;K000000&amp;F_x000D_&amp;A</oddHeader>
  </headerFooter>
  <rowBreaks count="2" manualBreakCount="2">
    <brk id="94" max="16383" man="1"/>
    <brk id="141" max="16383" man="1"/>
  </rowBreaks>
  <extLst>
    <ext xmlns:mx="http://schemas.microsoft.com/office/mac/excel/2008/main" uri="{64002731-A6B0-56B0-2670-7721B7C09600}">
      <mx:PLV Mode="0" OnePage="0" WScale="84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45"/>
  <sheetViews>
    <sheetView workbookViewId="0">
      <selection activeCell="G1" sqref="G1"/>
    </sheetView>
  </sheetViews>
  <sheetFormatPr baseColWidth="10" defaultColWidth="8.83203125" defaultRowHeight="16" x14ac:dyDescent="0.2"/>
  <sheetData>
    <row r="2" spans="1:10" s="40" customFormat="1" ht="20" thickBot="1" x14ac:dyDescent="0.3">
      <c r="A2" s="38" t="s">
        <v>29</v>
      </c>
      <c r="B2" s="38"/>
      <c r="C2" s="39">
        <f>'Min B2B'!D2</f>
        <v>2016</v>
      </c>
    </row>
    <row r="3" spans="1:10" x14ac:dyDescent="0.2">
      <c r="A3" s="11" t="s">
        <v>4</v>
      </c>
      <c r="B3" s="12" t="str">
        <f>'Min B2B'!B3</f>
        <v>TEAMS</v>
      </c>
      <c r="C3" s="12" t="s">
        <v>5</v>
      </c>
      <c r="D3" s="12" t="str">
        <f>'Min B2B'!D3</f>
        <v>RACE</v>
      </c>
      <c r="E3" s="24" t="s">
        <v>20</v>
      </c>
      <c r="F3" s="24" t="s">
        <v>22</v>
      </c>
      <c r="G3" s="24" t="s">
        <v>24</v>
      </c>
      <c r="H3" s="24" t="s">
        <v>16</v>
      </c>
      <c r="I3" s="21"/>
      <c r="J3" s="21"/>
    </row>
    <row r="4" spans="1:10" x14ac:dyDescent="0.2">
      <c r="A4" s="14" t="s">
        <v>0</v>
      </c>
      <c r="B4" s="19"/>
      <c r="C4" s="19"/>
      <c r="D4" s="21" t="str">
        <f>'Min B2B'!D4</f>
        <v>POINTS</v>
      </c>
      <c r="E4" s="25" t="s">
        <v>19</v>
      </c>
      <c r="F4" s="25" t="s">
        <v>19</v>
      </c>
      <c r="G4" s="25" t="s">
        <v>19</v>
      </c>
      <c r="H4" s="25" t="s">
        <v>15</v>
      </c>
      <c r="I4" s="21"/>
      <c r="J4" s="21"/>
    </row>
    <row r="5" spans="1:10" x14ac:dyDescent="0.2">
      <c r="A5" s="41">
        <v>1</v>
      </c>
      <c r="B5" s="42" t="s">
        <v>38</v>
      </c>
      <c r="C5" s="43"/>
      <c r="D5" s="7">
        <f>IF(A5="DNS",MAX(A$5:A$11)+1,A5)</f>
        <v>1</v>
      </c>
      <c r="E5" s="26">
        <f>INDEX(SW!$D$5:$D$10,MATCH($B5,SW!$B$5:$B$10,0))</f>
        <v>1</v>
      </c>
      <c r="F5" s="26">
        <f>INDEX(CGC!$D$5:$D$11,MATCH($B5,CGC!$B$5:$B$11,0))</f>
        <v>1</v>
      </c>
      <c r="G5" s="26">
        <f>INDEX('Min B2B'!$D$5:$D$11,MATCH($B5,'Min B2B'!$B$5:$B$11,0))</f>
        <v>1</v>
      </c>
      <c r="H5" s="26">
        <f>SUM(D5:G5)</f>
        <v>4</v>
      </c>
      <c r="I5" s="7"/>
      <c r="J5" s="7"/>
    </row>
    <row r="6" spans="1:10" x14ac:dyDescent="0.2">
      <c r="A6" s="41">
        <f>A5+1</f>
        <v>2</v>
      </c>
      <c r="B6" s="42" t="s">
        <v>50</v>
      </c>
      <c r="C6" s="43"/>
      <c r="D6" s="7">
        <f>IF(A6="DNS",MAX(A$5:A$11)+1,A6)</f>
        <v>2</v>
      </c>
      <c r="E6" s="26">
        <f>INDEX(SW!D$5:D$10,MATCH(B6,SW!B$5:B$10,0))</f>
        <v>2</v>
      </c>
      <c r="F6" s="26">
        <f>INDEX(CGC!$D$5:$D$11,MATCH($B6,CGC!$B$5:$B$11,0))</f>
        <v>3</v>
      </c>
      <c r="G6" s="26">
        <f>INDEX('Min B2B'!$D$5:$D$11,MATCH($B6,'Min B2B'!$B$5:$B$11,0))</f>
        <v>2</v>
      </c>
      <c r="H6" s="26">
        <f>SUM(D6:G6)</f>
        <v>9</v>
      </c>
      <c r="I6" s="7"/>
      <c r="J6" s="7"/>
    </row>
    <row r="7" spans="1:10" x14ac:dyDescent="0.2">
      <c r="A7" s="41">
        <f>A6+1</f>
        <v>3</v>
      </c>
      <c r="B7" s="42" t="s">
        <v>7</v>
      </c>
      <c r="C7" s="43"/>
      <c r="D7" s="7">
        <f>IF(A7="DNS",MAX(A$5:A$11)+1,A7)</f>
        <v>3</v>
      </c>
      <c r="E7" s="26">
        <f>INDEX(SW!D$5:D$10,MATCH(B7,SW!B$5:B$10,0))</f>
        <v>3</v>
      </c>
      <c r="F7" s="26">
        <f>INDEX(CGC!$D$5:$D$11,MATCH($B7,CGC!$B$5:$B$11,0))</f>
        <v>2</v>
      </c>
      <c r="G7" s="26">
        <f>INDEX('Min B2B'!$D$5:$D$11,MATCH($B7,'Min B2B'!$B$5:$B$11,0))</f>
        <v>3</v>
      </c>
      <c r="H7" s="26">
        <f>SUM(D7:G7)</f>
        <v>11</v>
      </c>
      <c r="I7" s="7"/>
      <c r="J7" s="7"/>
    </row>
    <row r="8" spans="1:10" x14ac:dyDescent="0.2">
      <c r="A8" s="41">
        <v>4</v>
      </c>
      <c r="B8" s="44" t="s">
        <v>37</v>
      </c>
      <c r="C8" s="43"/>
      <c r="D8" s="7">
        <f>IF(A8="DNS",MAX(A$5:A$11)+1,A8)</f>
        <v>4</v>
      </c>
      <c r="E8" s="26">
        <f>INDEX(SW!D$5:D$10,MATCH(B8,SW!B$5:B$10,0))</f>
        <v>4</v>
      </c>
      <c r="F8" s="26">
        <f>INDEX(CGC!$D$5:$D$11,MATCH($B8,CGC!$B$5:$B$11,0))</f>
        <v>4</v>
      </c>
      <c r="G8" s="26">
        <f>INDEX('Min B2B'!$D$5:$D$11,MATCH($B8,'Min B2B'!$B$5:$B$11,0))</f>
        <v>4</v>
      </c>
      <c r="H8" s="26">
        <f>SUM(D8:G8)</f>
        <v>16</v>
      </c>
      <c r="I8" s="7"/>
      <c r="J8" s="7"/>
    </row>
    <row r="9" spans="1:10" x14ac:dyDescent="0.2">
      <c r="A9" s="41" t="s">
        <v>14</v>
      </c>
      <c r="B9" s="44"/>
      <c r="C9" s="56"/>
      <c r="D9" s="7">
        <f>IF(A9="DNS",MAX(A1:A11)+1,A9)</f>
        <v>5</v>
      </c>
      <c r="E9" s="26" t="e">
        <f>INDEX(SW!D$5:D$10,MATCH(B9,SW!B$5:B$10,0))</f>
        <v>#N/A</v>
      </c>
      <c r="F9" s="26" t="e">
        <f>INDEX(CGC!$D$5:$D$11,MATCH($B9,CGC!$B$5:$B$11,0))</f>
        <v>#N/A</v>
      </c>
      <c r="G9" s="26" t="e">
        <f>INDEX('Min B2B'!$D$5:$D$11,MATCH($B9,'Min B2B'!$B$5:$B$11,0))</f>
        <v>#N/A</v>
      </c>
      <c r="H9" s="26" t="e">
        <f>SUM(D9:G9)</f>
        <v>#N/A</v>
      </c>
      <c r="I9" s="7"/>
      <c r="J9" s="7"/>
    </row>
    <row r="10" spans="1:10" x14ac:dyDescent="0.2">
      <c r="A10" s="41" t="s">
        <v>14</v>
      </c>
      <c r="B10" s="44"/>
      <c r="C10" s="56"/>
      <c r="D10" s="7"/>
      <c r="E10" s="26"/>
      <c r="F10" s="29"/>
      <c r="G10" s="29"/>
      <c r="H10" s="26"/>
      <c r="I10" s="7"/>
      <c r="J10" s="7"/>
    </row>
    <row r="11" spans="1:10" ht="17" thickBot="1" x14ac:dyDescent="0.25">
      <c r="A11" s="49"/>
      <c r="B11" s="47"/>
      <c r="C11" s="48"/>
      <c r="D11" s="4"/>
      <c r="E11" s="28"/>
      <c r="F11" s="28"/>
      <c r="G11" s="28"/>
      <c r="H11" s="28"/>
      <c r="I11" s="2"/>
      <c r="J11" s="2"/>
    </row>
    <row r="12" spans="1:10" x14ac:dyDescent="0.2">
      <c r="A12" s="11" t="s">
        <v>4</v>
      </c>
      <c r="B12" s="12" t="str">
        <f>'Min B2B'!B12</f>
        <v>TEAMS</v>
      </c>
      <c r="C12" s="12" t="s">
        <v>5</v>
      </c>
      <c r="D12" s="12" t="str">
        <f>'Min B2B'!D12</f>
        <v>RACE</v>
      </c>
      <c r="E12" s="24" t="str">
        <f t="shared" ref="E12:H13" si="0">E3</f>
        <v>SK</v>
      </c>
      <c r="F12" s="24" t="str">
        <f t="shared" si="0"/>
        <v>CGC</v>
      </c>
      <c r="G12" s="24" t="str">
        <f t="shared" si="0"/>
        <v>Mini B2B</v>
      </c>
      <c r="H12" s="13" t="str">
        <f t="shared" si="0"/>
        <v>TOT</v>
      </c>
      <c r="I12" s="21"/>
      <c r="J12" s="21"/>
    </row>
    <row r="13" spans="1:10" x14ac:dyDescent="0.2">
      <c r="A13" s="14" t="s">
        <v>1</v>
      </c>
      <c r="B13" s="19"/>
      <c r="C13" s="19"/>
      <c r="D13" s="21" t="str">
        <f>'Min B2B'!D13</f>
        <v>POINTS</v>
      </c>
      <c r="E13" s="25" t="str">
        <f t="shared" si="0"/>
        <v>Points</v>
      </c>
      <c r="F13" s="25" t="str">
        <f t="shared" si="0"/>
        <v>Points</v>
      </c>
      <c r="G13" s="25" t="str">
        <f t="shared" si="0"/>
        <v>Points</v>
      </c>
      <c r="H13" s="23" t="str">
        <f t="shared" si="0"/>
        <v>CHAMP POINTS</v>
      </c>
      <c r="I13" s="21"/>
      <c r="J13" s="21"/>
    </row>
    <row r="14" spans="1:10" x14ac:dyDescent="0.2">
      <c r="A14" s="41">
        <v>1</v>
      </c>
      <c r="B14" s="44" t="s">
        <v>38</v>
      </c>
      <c r="C14" s="43"/>
      <c r="D14" s="7">
        <f t="shared" ref="D14:D23" si="1">IF(A14="DNS",MAX(A$14:A$25)+1,A14)</f>
        <v>1</v>
      </c>
      <c r="E14" s="32">
        <f>INDEX(SW!D$14:D$25,MATCH(B14,SW!B$14:B$25,0))</f>
        <v>2</v>
      </c>
      <c r="F14" s="26">
        <f>INDEX(CGC!$D$14:$D$24,MATCH($B14,CGC!$B$14:$B$24,0))</f>
        <v>1</v>
      </c>
      <c r="G14" s="26">
        <f>INDEX('Min B2B'!$D$14:$D$25,MATCH($B14,'Min B2B'!$B$14:$B$25,0))</f>
        <v>1</v>
      </c>
      <c r="H14" s="26">
        <f t="shared" ref="H14:H23" si="2">SUM(D14:G14)</f>
        <v>5</v>
      </c>
      <c r="I14" s="7"/>
      <c r="J14" s="7"/>
    </row>
    <row r="15" spans="1:10" x14ac:dyDescent="0.2">
      <c r="A15" s="41">
        <f t="shared" ref="A15:A17" si="3">A14+1</f>
        <v>2</v>
      </c>
      <c r="B15" s="44" t="s">
        <v>11</v>
      </c>
      <c r="C15" s="43"/>
      <c r="D15" s="7">
        <f t="shared" si="1"/>
        <v>2</v>
      </c>
      <c r="E15" s="32">
        <f>INDEX(SW!D$14:D$25,MATCH(B15,SW!B$14:B$25,0))</f>
        <v>3</v>
      </c>
      <c r="F15" s="26">
        <f>INDEX(CGC!$D$14:$D$24,MATCH($B15,CGC!$B$14:$B$24,0))</f>
        <v>6</v>
      </c>
      <c r="G15" s="26">
        <f>INDEX('Min B2B'!$D$14:$D$25,MATCH($B15,'Min B2B'!$B$14:$B$25,0))</f>
        <v>5</v>
      </c>
      <c r="H15" s="26">
        <f t="shared" si="2"/>
        <v>16</v>
      </c>
      <c r="I15" s="7"/>
      <c r="J15" s="7"/>
    </row>
    <row r="16" spans="1:10" x14ac:dyDescent="0.2">
      <c r="A16" s="41">
        <f t="shared" si="3"/>
        <v>3</v>
      </c>
      <c r="B16" s="44" t="s">
        <v>7</v>
      </c>
      <c r="C16" s="43"/>
      <c r="D16" s="7">
        <f t="shared" si="1"/>
        <v>3</v>
      </c>
      <c r="E16" s="32">
        <f>INDEX(SW!D$14:D$25,MATCH(B16,SW!B$14:B$25,0))</f>
        <v>1</v>
      </c>
      <c r="F16" s="26">
        <f>INDEX(CGC!$D$14:$D$24,MATCH($B16,CGC!$B$14:$B$24,0))</f>
        <v>2</v>
      </c>
      <c r="G16" s="26">
        <f>INDEX('Min B2B'!$D$14:$D$25,MATCH($B16,'Min B2B'!$B$14:$B$25,0))</f>
        <v>2</v>
      </c>
      <c r="H16" s="26">
        <f t="shared" si="2"/>
        <v>8</v>
      </c>
      <c r="I16" s="7"/>
      <c r="J16" s="7"/>
    </row>
    <row r="17" spans="1:10" x14ac:dyDescent="0.2">
      <c r="A17" s="41">
        <f t="shared" si="3"/>
        <v>4</v>
      </c>
      <c r="B17" s="44" t="s">
        <v>10</v>
      </c>
      <c r="C17" s="43"/>
      <c r="D17" s="7">
        <f t="shared" si="1"/>
        <v>4</v>
      </c>
      <c r="E17" s="32">
        <f>INDEX(SW!D$14:D$25,MATCH(B17,SW!B$14:B$25,0))</f>
        <v>3</v>
      </c>
      <c r="F17" s="26">
        <f>INDEX(CGC!$D$14:$D$24,MATCH($B17,CGC!$B$14:$B$24,0))</f>
        <v>7</v>
      </c>
      <c r="G17" s="26">
        <f>INDEX('Min B2B'!$D$14:$D$25,MATCH($B17,'Min B2B'!$B$14:$B$25,0))</f>
        <v>3</v>
      </c>
      <c r="H17" s="26">
        <f t="shared" si="2"/>
        <v>17</v>
      </c>
      <c r="I17" s="7"/>
      <c r="J17" s="7"/>
    </row>
    <row r="18" spans="1:10" x14ac:dyDescent="0.2">
      <c r="A18" s="41">
        <v>4</v>
      </c>
      <c r="B18" s="44" t="s">
        <v>42</v>
      </c>
      <c r="C18" s="43"/>
      <c r="D18" s="7">
        <f t="shared" si="1"/>
        <v>4</v>
      </c>
      <c r="E18" s="32">
        <f>INDEX(SW!D$14:D$25,MATCH(B18,SW!B$14:B$25,0))</f>
        <v>8</v>
      </c>
      <c r="F18" s="26">
        <f>INDEX(CGC!$D$14:$D$24,MATCH($B18,CGC!$B$14:$B$24,0))</f>
        <v>4</v>
      </c>
      <c r="G18" s="26">
        <f>INDEX('Min B2B'!$D$14:$D$25,MATCH($B18,'Min B2B'!$B$14:$B$25,0))</f>
        <v>7</v>
      </c>
      <c r="H18" s="26">
        <f t="shared" si="2"/>
        <v>23</v>
      </c>
      <c r="I18" s="7"/>
      <c r="J18" s="7"/>
    </row>
    <row r="19" spans="1:10" x14ac:dyDescent="0.2">
      <c r="A19" s="41">
        <v>4</v>
      </c>
      <c r="B19" s="44" t="s">
        <v>9</v>
      </c>
      <c r="C19" s="43"/>
      <c r="D19" s="7">
        <f t="shared" si="1"/>
        <v>4</v>
      </c>
      <c r="E19" s="32">
        <f>INDEX(SW!D$14:D$25,MATCH(B19,SW!B$14:B$25,0))</f>
        <v>5</v>
      </c>
      <c r="F19" s="26">
        <f>INDEX(CGC!$D$14:$D$24,MATCH($B19,CGC!$B$14:$B$24,0))</f>
        <v>3</v>
      </c>
      <c r="G19" s="26">
        <f>INDEX('Min B2B'!$D$14:$D$25,MATCH($B19,'Min B2B'!$B$14:$B$25,0))</f>
        <v>4</v>
      </c>
      <c r="H19" s="26">
        <f t="shared" si="2"/>
        <v>16</v>
      </c>
      <c r="I19" s="7"/>
      <c r="J19" s="7"/>
    </row>
    <row r="20" spans="1:10" x14ac:dyDescent="0.2">
      <c r="A20" s="41">
        <v>7</v>
      </c>
      <c r="B20" s="44" t="s">
        <v>46</v>
      </c>
      <c r="C20" s="43"/>
      <c r="D20" s="7">
        <f t="shared" si="1"/>
        <v>7</v>
      </c>
      <c r="E20" s="32">
        <f>INDEX(SW!D$14:D$25,MATCH(B20,SW!B$14:B$25,0))</f>
        <v>6</v>
      </c>
      <c r="F20" s="26">
        <f>INDEX(CGC!$D$14:$D$24,MATCH($B20,CGC!$B$14:$B$24,0))</f>
        <v>9</v>
      </c>
      <c r="G20" s="26">
        <f>INDEX('Min B2B'!$D$14:$D$25,MATCH($B20,'Min B2B'!$B$14:$B$25,0))</f>
        <v>8</v>
      </c>
      <c r="H20" s="26">
        <f t="shared" si="2"/>
        <v>30</v>
      </c>
      <c r="I20" s="7"/>
      <c r="J20" s="7"/>
    </row>
    <row r="21" spans="1:10" x14ac:dyDescent="0.2">
      <c r="A21" s="41">
        <v>8</v>
      </c>
      <c r="B21" s="44" t="s">
        <v>53</v>
      </c>
      <c r="C21" s="43"/>
      <c r="D21" s="7">
        <f t="shared" si="1"/>
        <v>8</v>
      </c>
      <c r="E21" s="32">
        <f>INDEX(SW!D$14:D$25,MATCH(B21,SW!B$14:B$25,0))</f>
        <v>8</v>
      </c>
      <c r="F21" s="26">
        <f>INDEX(CGC!$D$14:$D$24,MATCH($B21,CGC!$B$14:$B$24,0))</f>
        <v>5</v>
      </c>
      <c r="G21" s="26">
        <f>INDEX('Min B2B'!$D$14:$D$25,MATCH($B21,'Min B2B'!$B$14:$B$25,0))</f>
        <v>6</v>
      </c>
      <c r="H21" s="26">
        <f t="shared" ref="H21:H22" si="4">SUM(D21:G21)</f>
        <v>27</v>
      </c>
      <c r="I21" s="7"/>
      <c r="J21" s="7"/>
    </row>
    <row r="22" spans="1:10" x14ac:dyDescent="0.2">
      <c r="A22" s="41" t="s">
        <v>14</v>
      </c>
      <c r="B22" s="44" t="s">
        <v>48</v>
      </c>
      <c r="C22" s="43"/>
      <c r="D22" s="7">
        <f t="shared" si="1"/>
        <v>9</v>
      </c>
      <c r="E22" s="32">
        <f>INDEX(SW!D$14:D$25,MATCH(B22,SW!B$14:B$25,0))+1</f>
        <v>8</v>
      </c>
      <c r="F22" s="26">
        <f>INDEX(CGC!$D$14:$D$24,MATCH($B22,CGC!$B$14:$B$24,0))</f>
        <v>8</v>
      </c>
      <c r="G22" s="26">
        <f>INDEX('Min B2B'!$D$14:$D$25,MATCH($B22,'Min B2B'!$B$14:$B$25,0))</f>
        <v>9</v>
      </c>
      <c r="H22" s="26">
        <f t="shared" si="4"/>
        <v>34</v>
      </c>
      <c r="I22" s="7"/>
      <c r="J22" s="7"/>
    </row>
    <row r="23" spans="1:10" x14ac:dyDescent="0.2">
      <c r="A23" s="41" t="s">
        <v>14</v>
      </c>
      <c r="B23" s="44"/>
      <c r="C23" s="43"/>
      <c r="D23" s="7">
        <f t="shared" si="1"/>
        <v>9</v>
      </c>
      <c r="E23" s="32" t="e">
        <f>INDEX(SW!D$14:D$25,MATCH(B23,SW!B$14:B$25,0))+1</f>
        <v>#N/A</v>
      </c>
      <c r="F23" s="26" t="e">
        <f>INDEX(CGC!$D$14:$D$24,MATCH($B23,CGC!$B$14:$B$24,0))</f>
        <v>#N/A</v>
      </c>
      <c r="G23" s="26" t="e">
        <f>INDEX('Min B2B'!$D$14:$D$25,MATCH($B23,'Min B2B'!$B$14:$B$25,0))</f>
        <v>#N/A</v>
      </c>
      <c r="H23" s="26" t="e">
        <f t="shared" si="2"/>
        <v>#N/A</v>
      </c>
      <c r="I23" s="7"/>
      <c r="J23" s="7"/>
    </row>
    <row r="24" spans="1:10" x14ac:dyDescent="0.2">
      <c r="A24" s="41"/>
      <c r="B24" s="44"/>
      <c r="C24" s="43"/>
      <c r="D24" s="7"/>
      <c r="E24" s="32"/>
      <c r="F24" s="26"/>
      <c r="G24" s="26"/>
      <c r="H24" s="26"/>
      <c r="I24" s="7"/>
      <c r="J24" s="7"/>
    </row>
    <row r="25" spans="1:10" ht="17" thickBot="1" x14ac:dyDescent="0.25">
      <c r="A25" s="49"/>
      <c r="B25" s="47"/>
      <c r="C25" s="48"/>
      <c r="D25" s="4"/>
      <c r="E25" s="34"/>
      <c r="F25" s="28"/>
      <c r="G25" s="28"/>
      <c r="H25" s="5"/>
      <c r="I25" s="2"/>
      <c r="J25" s="2"/>
    </row>
    <row r="26" spans="1:10" x14ac:dyDescent="0.2">
      <c r="A26" s="16" t="s">
        <v>4</v>
      </c>
      <c r="B26" s="12" t="str">
        <f>'Min B2B'!B26</f>
        <v>TEAMS</v>
      </c>
      <c r="C26" s="18" t="s">
        <v>5</v>
      </c>
      <c r="D26" s="12" t="str">
        <f>'Min B2B'!D26</f>
        <v>RACE</v>
      </c>
      <c r="E26" s="24" t="str">
        <f t="shared" ref="E26:H27" si="5">E12</f>
        <v>SK</v>
      </c>
      <c r="F26" s="24" t="str">
        <f t="shared" si="5"/>
        <v>CGC</v>
      </c>
      <c r="G26" s="24" t="str">
        <f t="shared" si="5"/>
        <v>Mini B2B</v>
      </c>
      <c r="H26" s="13" t="str">
        <f t="shared" si="5"/>
        <v>TOT</v>
      </c>
      <c r="I26" s="21"/>
      <c r="J26" s="21"/>
    </row>
    <row r="27" spans="1:10" x14ac:dyDescent="0.2">
      <c r="A27" s="14" t="s">
        <v>2</v>
      </c>
      <c r="B27" s="19"/>
      <c r="C27" s="19"/>
      <c r="D27" s="21" t="str">
        <f>'Min B2B'!D27</f>
        <v>POINTS</v>
      </c>
      <c r="E27" s="25" t="str">
        <f t="shared" si="5"/>
        <v>Points</v>
      </c>
      <c r="F27" s="25" t="str">
        <f t="shared" si="5"/>
        <v>Points</v>
      </c>
      <c r="G27" s="25" t="str">
        <f t="shared" si="5"/>
        <v>Points</v>
      </c>
      <c r="H27" s="23" t="str">
        <f t="shared" si="5"/>
        <v>CHAMP POINTS</v>
      </c>
      <c r="I27" s="21"/>
      <c r="J27" s="21"/>
    </row>
    <row r="28" spans="1:10" x14ac:dyDescent="0.2">
      <c r="A28" s="41">
        <v>1</v>
      </c>
      <c r="B28" s="42" t="s">
        <v>38</v>
      </c>
      <c r="C28" s="43"/>
      <c r="D28" s="7">
        <f t="shared" ref="D28:D36" si="6">IF(A28="DNS",MAX(A$28:A$39)+1,A28)</f>
        <v>1</v>
      </c>
      <c r="E28" s="32">
        <f>INDEX(SW!D$28:D$39,MATCH(B28,SW!B$28:B$39,0))</f>
        <v>1</v>
      </c>
      <c r="F28" s="26">
        <f>INDEX(CGC!$D$28:$D$39,MATCH($B28,CGC!$B$28:$B$39,0))</f>
        <v>1</v>
      </c>
      <c r="G28" s="26">
        <f>INDEX('Min B2B'!$D$28:$D$39,MATCH($B28,'Min B2B'!$B$28:$B$39,0))</f>
        <v>2</v>
      </c>
      <c r="H28" s="26">
        <f t="shared" ref="H28:H36" si="7">SUM(D28:G28)</f>
        <v>5</v>
      </c>
      <c r="I28" s="7"/>
      <c r="J28" s="7"/>
    </row>
    <row r="29" spans="1:10" x14ac:dyDescent="0.2">
      <c r="A29" s="41">
        <f t="shared" ref="A29:A33" si="8">A28+1</f>
        <v>2</v>
      </c>
      <c r="B29" s="42" t="s">
        <v>51</v>
      </c>
      <c r="C29" s="43"/>
      <c r="D29" s="7">
        <f t="shared" si="6"/>
        <v>2</v>
      </c>
      <c r="E29" s="36">
        <f>INDEX(SW!D$28:D$39,MATCH(B29,SW!B$28:B$39,0))</f>
        <v>5</v>
      </c>
      <c r="F29" s="37">
        <f>INDEX(CGC!$D$28:$D$39,MATCH($B29,CGC!$B$28:$B$39,0))</f>
        <v>2</v>
      </c>
      <c r="G29" s="26">
        <f>INDEX('Min B2B'!$D$28:$D$39,MATCH($B29,'Min B2B'!$B$28:$B$39,0))</f>
        <v>1</v>
      </c>
      <c r="H29" s="26">
        <f t="shared" si="7"/>
        <v>10</v>
      </c>
      <c r="I29" s="7"/>
      <c r="J29" s="7"/>
    </row>
    <row r="30" spans="1:10" x14ac:dyDescent="0.2">
      <c r="A30" s="41">
        <f t="shared" si="8"/>
        <v>3</v>
      </c>
      <c r="B30" s="44" t="s">
        <v>12</v>
      </c>
      <c r="C30" s="43"/>
      <c r="D30" s="7">
        <f t="shared" si="6"/>
        <v>3</v>
      </c>
      <c r="E30" s="32">
        <f>INDEX(SW!D$28:D$39,MATCH(B30,SW!B$28:B$39,0))</f>
        <v>2</v>
      </c>
      <c r="F30" s="26">
        <f>INDEX(CGC!$D$28:$D$39,MATCH($B30,CGC!$B$28:$B$39,0))</f>
        <v>4</v>
      </c>
      <c r="G30" s="26">
        <f>INDEX('Min B2B'!$D$28:$D$39,MATCH($B30,'Min B2B'!$B$28:$B$39,0))</f>
        <v>3</v>
      </c>
      <c r="H30" s="26">
        <f t="shared" si="7"/>
        <v>12</v>
      </c>
      <c r="I30" s="7"/>
      <c r="J30" s="7"/>
    </row>
    <row r="31" spans="1:10" x14ac:dyDescent="0.2">
      <c r="A31" s="41">
        <f t="shared" si="8"/>
        <v>4</v>
      </c>
      <c r="B31" s="44" t="s">
        <v>46</v>
      </c>
      <c r="C31" s="43"/>
      <c r="D31" s="7">
        <f t="shared" si="6"/>
        <v>4</v>
      </c>
      <c r="E31" s="32">
        <f>INDEX(SW!D$28:D$39,MATCH(B31,SW!B$28:B$39,0))</f>
        <v>6</v>
      </c>
      <c r="F31" s="26">
        <f>INDEX(CGC!$D$28:$D$39,MATCH($B31,CGC!$B$28:$B$39,0))</f>
        <v>5</v>
      </c>
      <c r="G31" s="26">
        <f>INDEX('Min B2B'!$D$28:$D$39,MATCH($B31,'Min B2B'!$B$28:$B$39,0))</f>
        <v>6</v>
      </c>
      <c r="H31" s="26">
        <f t="shared" si="7"/>
        <v>21</v>
      </c>
      <c r="I31" s="7"/>
      <c r="J31" s="7"/>
    </row>
    <row r="32" spans="1:10" x14ac:dyDescent="0.2">
      <c r="A32" s="41">
        <f t="shared" si="8"/>
        <v>5</v>
      </c>
      <c r="B32" s="44" t="s">
        <v>8</v>
      </c>
      <c r="C32" s="43"/>
      <c r="D32" s="7">
        <f t="shared" si="6"/>
        <v>5</v>
      </c>
      <c r="E32" s="32">
        <f>INDEX(SW!D$28:D$39,MATCH(B32,SW!B$28:B$39,0))</f>
        <v>5</v>
      </c>
      <c r="F32" s="26">
        <f>INDEX(CGC!$D$28:$D$39,MATCH($B32,CGC!$B$28:$B$39,0))</f>
        <v>3</v>
      </c>
      <c r="G32" s="26">
        <f>INDEX('Min B2B'!$D$28:$D$39,MATCH($B32,'Min B2B'!$B$28:$B$39,0))</f>
        <v>5</v>
      </c>
      <c r="H32" s="26">
        <f t="shared" si="7"/>
        <v>18</v>
      </c>
      <c r="I32" s="7"/>
      <c r="J32" s="7"/>
    </row>
    <row r="33" spans="1:10" x14ac:dyDescent="0.2">
      <c r="A33" s="41">
        <f t="shared" si="8"/>
        <v>6</v>
      </c>
      <c r="B33" s="44" t="s">
        <v>23</v>
      </c>
      <c r="C33" s="43"/>
      <c r="D33" s="7">
        <f t="shared" si="6"/>
        <v>6</v>
      </c>
      <c r="E33" s="32">
        <f>INDEX(SW!D$28:D$39,MATCH(B33,SW!B$28:B$39,0))</f>
        <v>5</v>
      </c>
      <c r="F33" s="26">
        <f>INDEX(CGC!$D$28:$D$39,MATCH($B33,CGC!$B$28:$B$39,0))</f>
        <v>6</v>
      </c>
      <c r="G33" s="26">
        <f>INDEX('Min B2B'!$D$28:$D$39,MATCH($B33,'Min B2B'!$B$28:$B$39,0))</f>
        <v>7</v>
      </c>
      <c r="H33" s="26">
        <f t="shared" si="7"/>
        <v>24</v>
      </c>
      <c r="I33" s="7"/>
      <c r="J33" s="7"/>
    </row>
    <row r="34" spans="1:10" x14ac:dyDescent="0.2">
      <c r="A34" s="41" t="s">
        <v>14</v>
      </c>
      <c r="B34" s="44" t="s">
        <v>39</v>
      </c>
      <c r="C34" s="43"/>
      <c r="D34" s="7">
        <f t="shared" si="6"/>
        <v>7</v>
      </c>
      <c r="E34" s="32">
        <f>INDEX(SW!D$28:D$39,MATCH(B34,SW!B$28:B$39,0))</f>
        <v>3</v>
      </c>
      <c r="F34" s="26">
        <f>INDEX(CGC!$D$28:$D$39,MATCH($B34,CGC!$B$28:$B$39,0))</f>
        <v>8</v>
      </c>
      <c r="G34" s="26">
        <f>INDEX('Min B2B'!$D$28:$D$39,MATCH($B34,'Min B2B'!$B$28:$B$39,0))</f>
        <v>7</v>
      </c>
      <c r="H34" s="26">
        <f t="shared" si="7"/>
        <v>25</v>
      </c>
      <c r="I34" s="7"/>
      <c r="J34" s="7"/>
    </row>
    <row r="35" spans="1:10" x14ac:dyDescent="0.2">
      <c r="A35" s="41" t="s">
        <v>14</v>
      </c>
      <c r="B35" s="44" t="s">
        <v>37</v>
      </c>
      <c r="C35" s="43"/>
      <c r="D35" s="7">
        <f t="shared" si="6"/>
        <v>7</v>
      </c>
      <c r="E35" s="32">
        <f>INDEX(SW!D$28:D$39,MATCH(B35,SW!B$28:B$39,0))</f>
        <v>4</v>
      </c>
      <c r="F35" s="26">
        <f>INDEX(CGC!$D$28:$D$39,MATCH($B35,CGC!$B$28:$B$39,0))</f>
        <v>7</v>
      </c>
      <c r="G35" s="26">
        <f>INDEX('Min B2B'!$D$28:$D$39,MATCH($B35,'Min B2B'!$B$28:$B$39,0))</f>
        <v>7</v>
      </c>
      <c r="H35" s="26">
        <f t="shared" si="7"/>
        <v>25</v>
      </c>
      <c r="I35" s="7"/>
      <c r="J35" s="7"/>
    </row>
    <row r="36" spans="1:10" x14ac:dyDescent="0.2">
      <c r="A36" s="41" t="s">
        <v>14</v>
      </c>
      <c r="B36" s="44" t="s">
        <v>7</v>
      </c>
      <c r="C36" s="43"/>
      <c r="D36" s="7">
        <f t="shared" si="6"/>
        <v>7</v>
      </c>
      <c r="E36" s="32">
        <f>INDEX(SW!D$28:D$39,MATCH(B36,SW!B$28:B$39,0))</f>
        <v>5</v>
      </c>
      <c r="F36" s="26">
        <f>INDEX(CGC!$D$28:$D$39,MATCH($B36,CGC!$B$28:$B$39,0))</f>
        <v>8</v>
      </c>
      <c r="G36" s="26">
        <f>INDEX('Min B2B'!$D$28:$D$39,MATCH($B36,'Min B2B'!$B$28:$B$39,0))</f>
        <v>4</v>
      </c>
      <c r="H36" s="26">
        <f t="shared" si="7"/>
        <v>24</v>
      </c>
      <c r="I36" s="7"/>
      <c r="J36" s="7"/>
    </row>
    <row r="37" spans="1:10" x14ac:dyDescent="0.2">
      <c r="A37" s="41" t="s">
        <v>14</v>
      </c>
      <c r="B37" s="44" t="s">
        <v>54</v>
      </c>
      <c r="C37" s="45"/>
      <c r="D37" s="7">
        <f t="shared" ref="D37" si="9">IF(A37="DNS",MAX(A$28:A$39)+1,A37)</f>
        <v>7</v>
      </c>
      <c r="E37" s="32">
        <f>INDEX(SW!D$28:D$39,MATCH(B37,SW!B$28:B$39,0))</f>
        <v>5</v>
      </c>
      <c r="F37" s="26">
        <f>INDEX(CGC!$D$28:$D$39,MATCH($B37,CGC!$B$28:$B$39,0))</f>
        <v>8</v>
      </c>
      <c r="G37" s="26">
        <f>INDEX('Min B2B'!$D$28:$D$39,MATCH($B37,'Min B2B'!$B$28:$B$39,0))</f>
        <v>7</v>
      </c>
      <c r="H37" s="26">
        <f t="shared" ref="H37" si="10">SUM(D37:G37)</f>
        <v>27</v>
      </c>
      <c r="I37" s="2"/>
      <c r="J37" s="2"/>
    </row>
    <row r="38" spans="1:10" x14ac:dyDescent="0.2">
      <c r="A38" s="41"/>
      <c r="B38" s="42"/>
      <c r="C38" s="45"/>
      <c r="D38" s="2"/>
      <c r="E38" s="29"/>
      <c r="F38" s="29"/>
      <c r="G38" s="29"/>
      <c r="H38" s="3"/>
      <c r="I38" s="2"/>
      <c r="J38" s="2"/>
    </row>
    <row r="39" spans="1:10" ht="17" thickBot="1" x14ac:dyDescent="0.25">
      <c r="A39" s="49"/>
      <c r="B39" s="47"/>
      <c r="C39" s="48"/>
      <c r="D39" s="4"/>
      <c r="E39" s="28"/>
      <c r="F39" s="28"/>
      <c r="G39" s="28"/>
      <c r="H39" s="5"/>
      <c r="I39" s="2"/>
      <c r="J39" s="2"/>
    </row>
    <row r="40" spans="1:10" x14ac:dyDescent="0.2">
      <c r="A40" s="16"/>
      <c r="B40" s="10"/>
      <c r="C40" s="9"/>
      <c r="D40" s="10"/>
      <c r="E40" s="30"/>
      <c r="F40" s="31"/>
      <c r="G40" s="31"/>
      <c r="H40" s="30"/>
      <c r="I40" s="22"/>
      <c r="J40" s="22"/>
    </row>
    <row r="41" spans="1:10" x14ac:dyDescent="0.2">
      <c r="A41" s="14"/>
      <c r="B41" s="2"/>
      <c r="C41" s="7"/>
      <c r="D41" s="2"/>
      <c r="E41" s="29"/>
      <c r="F41" s="29"/>
      <c r="G41" s="29"/>
      <c r="H41" s="29"/>
      <c r="I41" s="2"/>
      <c r="J41" s="2"/>
    </row>
    <row r="42" spans="1:10" x14ac:dyDescent="0.2">
      <c r="A42" s="20"/>
      <c r="B42" s="2"/>
      <c r="C42" s="7"/>
      <c r="D42" s="7"/>
      <c r="E42" s="29"/>
      <c r="F42" s="29"/>
      <c r="G42" s="29"/>
      <c r="H42" s="29"/>
      <c r="I42" s="2"/>
      <c r="J42" s="2"/>
    </row>
    <row r="43" spans="1:10" x14ac:dyDescent="0.2">
      <c r="A43" s="20"/>
      <c r="B43" s="2"/>
      <c r="C43" s="7"/>
      <c r="D43" s="7"/>
      <c r="E43" s="29"/>
      <c r="F43" s="29"/>
      <c r="G43" s="29"/>
      <c r="H43" s="29"/>
      <c r="I43" s="2"/>
      <c r="J43" s="2"/>
    </row>
    <row r="44" spans="1:10" x14ac:dyDescent="0.2">
      <c r="A44" s="20"/>
      <c r="B44" s="2"/>
      <c r="C44" s="7"/>
      <c r="D44" s="7"/>
      <c r="E44" s="29"/>
      <c r="F44" s="29"/>
      <c r="G44" s="29"/>
      <c r="H44" s="29"/>
      <c r="I44" s="2"/>
      <c r="J44" s="2"/>
    </row>
    <row r="45" spans="1:10" ht="17" thickBot="1" x14ac:dyDescent="0.25">
      <c r="A45" s="17"/>
      <c r="B45" s="4"/>
      <c r="C45" s="8"/>
      <c r="D45" s="4"/>
      <c r="E45" s="28"/>
      <c r="F45" s="28"/>
      <c r="G45" s="28"/>
      <c r="H45" s="28"/>
      <c r="I45" s="2"/>
      <c r="J45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50"/>
  <sheetViews>
    <sheetView workbookViewId="0">
      <selection activeCell="K2" sqref="K2"/>
    </sheetView>
  </sheetViews>
  <sheetFormatPr baseColWidth="10" defaultColWidth="8.83203125" defaultRowHeight="16" x14ac:dyDescent="0.2"/>
  <cols>
    <col min="1" max="1" width="10.83203125" customWidth="1"/>
    <col min="2" max="2" width="12" customWidth="1"/>
    <col min="3" max="3" width="2.83203125" customWidth="1"/>
    <col min="9" max="9" width="11.6640625" customWidth="1"/>
    <col min="10" max="10" width="10" customWidth="1"/>
  </cols>
  <sheetData>
    <row r="2" spans="1:10" s="40" customFormat="1" ht="20" thickBot="1" x14ac:dyDescent="0.3">
      <c r="A2" s="38" t="s">
        <v>30</v>
      </c>
      <c r="B2" s="38"/>
      <c r="E2" s="39">
        <f>'Oak Cup'!C2</f>
        <v>2016</v>
      </c>
    </row>
    <row r="3" spans="1:10" x14ac:dyDescent="0.2">
      <c r="A3" s="11" t="s">
        <v>4</v>
      </c>
      <c r="B3" s="12" t="str">
        <f>'Oak Cup'!B3</f>
        <v>TEAMS</v>
      </c>
      <c r="C3" s="12" t="s">
        <v>5</v>
      </c>
      <c r="D3" s="12" t="str">
        <f>'Oak Cup'!D3</f>
        <v>RACE</v>
      </c>
      <c r="E3" s="24" t="s">
        <v>20</v>
      </c>
      <c r="F3" s="24" t="s">
        <v>22</v>
      </c>
      <c r="G3" s="24" t="s">
        <v>24</v>
      </c>
      <c r="H3" s="24" t="s">
        <v>25</v>
      </c>
      <c r="I3" s="24" t="s">
        <v>16</v>
      </c>
      <c r="J3" s="24" t="s">
        <v>26</v>
      </c>
    </row>
    <row r="4" spans="1:10" x14ac:dyDescent="0.2">
      <c r="A4" s="14" t="s">
        <v>0</v>
      </c>
      <c r="B4" s="19"/>
      <c r="C4" s="19"/>
      <c r="D4" s="21" t="str">
        <f>'Oak Cup'!D4</f>
        <v>POINTS</v>
      </c>
      <c r="E4" s="25" t="s">
        <v>19</v>
      </c>
      <c r="F4" s="25" t="s">
        <v>19</v>
      </c>
      <c r="G4" s="25" t="s">
        <v>19</v>
      </c>
      <c r="H4" s="25" t="s">
        <v>19</v>
      </c>
      <c r="I4" s="25" t="s">
        <v>15</v>
      </c>
      <c r="J4" s="25" t="s">
        <v>27</v>
      </c>
    </row>
    <row r="5" spans="1:10" x14ac:dyDescent="0.2">
      <c r="A5" s="41">
        <v>1</v>
      </c>
      <c r="B5" s="42" t="s">
        <v>38</v>
      </c>
      <c r="C5" s="43"/>
      <c r="D5" s="7">
        <f>IF(A5="DNS",MAX(A$5:A$11)+1,A5)</f>
        <v>1</v>
      </c>
      <c r="E5" s="26">
        <f>INDEX(SW!$D$5:$D$10,MATCH($B5,SW!$B$5:$B$10,0))</f>
        <v>1</v>
      </c>
      <c r="F5" s="26">
        <f>INDEX(CGC!$D$5:$D$11,MATCH($B5,CGC!$B$5:$B$11,0))</f>
        <v>1</v>
      </c>
      <c r="G5" s="26">
        <f>INDEX('Min B2B'!$D$5:$D$11,MATCH($B5,'Min B2B'!$B$5:$B$11,0))</f>
        <v>1</v>
      </c>
      <c r="H5" s="26">
        <f>INDEX('Oak Cup'!$D$5:$D$11,MATCH($B5,'Oak Cup'!$B$5:$B$11,0))</f>
        <v>1</v>
      </c>
      <c r="I5" s="26">
        <f>SUM(D5:H5)</f>
        <v>5</v>
      </c>
      <c r="J5" s="26"/>
    </row>
    <row r="6" spans="1:10" x14ac:dyDescent="0.2">
      <c r="A6" s="41">
        <f>A5+1</f>
        <v>2</v>
      </c>
      <c r="B6" s="42" t="s">
        <v>50</v>
      </c>
      <c r="C6" s="43"/>
      <c r="D6" s="7">
        <f>IF(A6="DNS",MAX(A$5:A$11)+1,A6)</f>
        <v>2</v>
      </c>
      <c r="E6" s="26">
        <f>INDEX(SW!D$5:D$10,MATCH(B6,SW!B$5:B$10,0))</f>
        <v>2</v>
      </c>
      <c r="F6" s="26">
        <f>INDEX(CGC!$D$5:$D$11,MATCH($B6,CGC!$B$5:$B$11,0))</f>
        <v>3</v>
      </c>
      <c r="G6" s="26">
        <f>INDEX('Min B2B'!$D$5:$D$11,MATCH($B6,'Min B2B'!$B$5:$B$11,0))</f>
        <v>2</v>
      </c>
      <c r="H6" s="26">
        <f>INDEX('Oak Cup'!$D$5:$D$11,MATCH($B6,'Oak Cup'!$B$5:$B$11,0))</f>
        <v>2</v>
      </c>
      <c r="I6" s="26">
        <f>SUM(D6:H6)</f>
        <v>11</v>
      </c>
      <c r="J6" s="26"/>
    </row>
    <row r="7" spans="1:10" x14ac:dyDescent="0.2">
      <c r="A7" s="41">
        <f>A6+1</f>
        <v>3</v>
      </c>
      <c r="B7" s="42" t="s">
        <v>7</v>
      </c>
      <c r="C7" s="43"/>
      <c r="D7" s="7">
        <f>IF(A7="DNS",MAX(A$5:A$11)+1,A7)</f>
        <v>3</v>
      </c>
      <c r="E7" s="26">
        <f>INDEX(SW!D$5:D$10,MATCH(B7,SW!B$5:B$10,0))</f>
        <v>3</v>
      </c>
      <c r="F7" s="26">
        <f>INDEX(CGC!$D$5:$D$11,MATCH($B7,CGC!$B$5:$B$11,0))</f>
        <v>2</v>
      </c>
      <c r="G7" s="26">
        <f>INDEX('Min B2B'!$D$5:$D$11,MATCH($B7,'Min B2B'!$B$5:$B$11,0))</f>
        <v>3</v>
      </c>
      <c r="H7" s="26">
        <f>INDEX('Oak Cup'!$D$5:$D$11,MATCH($B7,'Oak Cup'!$B$5:$B$11,0))</f>
        <v>3</v>
      </c>
      <c r="I7" s="26">
        <f>SUM(D7:H7)</f>
        <v>14</v>
      </c>
      <c r="J7" s="26"/>
    </row>
    <row r="8" spans="1:10" x14ac:dyDescent="0.2">
      <c r="A8" s="41" t="s">
        <v>14</v>
      </c>
      <c r="B8" s="44" t="s">
        <v>37</v>
      </c>
      <c r="C8" s="43"/>
      <c r="D8" s="7">
        <f>IF(A8="DNS",MAX(A$5:A$11)+1,A8)</f>
        <v>4</v>
      </c>
      <c r="E8" s="26">
        <f>INDEX(SW!D$5:D$10,MATCH(B8,SW!B$5:B$10,0))</f>
        <v>4</v>
      </c>
      <c r="F8" s="26">
        <f>INDEX(CGC!$D$5:$D$11,MATCH($B8,CGC!$B$5:$B$11,0))</f>
        <v>4</v>
      </c>
      <c r="G8" s="26">
        <f>INDEX('Min B2B'!$D$5:$D$11,MATCH($B8,'Min B2B'!$B$5:$B$11,0))</f>
        <v>4</v>
      </c>
      <c r="H8" s="26">
        <f>INDEX('Oak Cup'!$D$5:$D$11,MATCH($B8,'Oak Cup'!$B$5:$B$11,0))</f>
        <v>4</v>
      </c>
      <c r="I8" s="26">
        <f>SUM(D8:H8)</f>
        <v>20</v>
      </c>
      <c r="J8" s="26"/>
    </row>
    <row r="9" spans="1:10" x14ac:dyDescent="0.2">
      <c r="A9" s="41" t="s">
        <v>14</v>
      </c>
      <c r="B9" s="44"/>
      <c r="C9" s="43"/>
      <c r="D9" s="7">
        <f>IF(A9="DNS",MAX(A$5:A$11)+1,A9)</f>
        <v>4</v>
      </c>
      <c r="E9" s="26" t="e">
        <f>INDEX(SW!D$5:D$10,MATCH(B9,SW!B$5:B$10,0))</f>
        <v>#N/A</v>
      </c>
      <c r="F9" s="26" t="e">
        <f>INDEX(CGC!$D$5:$D$11,MATCH($B9,CGC!$B$5:$B$11,0))</f>
        <v>#N/A</v>
      </c>
      <c r="G9" s="26" t="e">
        <f>INDEX('Min B2B'!$D$5:$D$11,MATCH($B9,'Min B2B'!$B$5:$B$11,0))</f>
        <v>#N/A</v>
      </c>
      <c r="H9" s="26" t="e">
        <f>INDEX('Oak Cup'!$D$5:$D$11,MATCH($B9,'Oak Cup'!$B$5:$B$11,0))</f>
        <v>#N/A</v>
      </c>
      <c r="I9" s="26" t="e">
        <f>SUM(D9:H9)</f>
        <v>#N/A</v>
      </c>
      <c r="J9" s="26"/>
    </row>
    <row r="10" spans="1:10" x14ac:dyDescent="0.2">
      <c r="A10" s="41"/>
      <c r="B10" s="44"/>
      <c r="C10" s="43"/>
      <c r="D10" s="7"/>
      <c r="E10" s="26"/>
      <c r="F10" s="29"/>
      <c r="G10" s="29"/>
      <c r="H10" s="29"/>
      <c r="I10" s="26"/>
      <c r="J10" s="26"/>
    </row>
    <row r="11" spans="1:10" ht="17" thickBot="1" x14ac:dyDescent="0.25">
      <c r="A11" s="49"/>
      <c r="B11" s="47"/>
      <c r="C11" s="48"/>
      <c r="D11" s="4"/>
      <c r="E11" s="28"/>
      <c r="F11" s="28"/>
      <c r="G11" s="28"/>
      <c r="H11" s="28"/>
      <c r="I11" s="28"/>
      <c r="J11" s="28"/>
    </row>
    <row r="12" spans="1:10" x14ac:dyDescent="0.2">
      <c r="A12" s="11" t="s">
        <v>4</v>
      </c>
      <c r="B12" s="12" t="str">
        <f>'Oak Cup'!B12</f>
        <v>TEAMS</v>
      </c>
      <c r="C12" s="12" t="s">
        <v>5</v>
      </c>
      <c r="D12" s="12" t="str">
        <f>'Oak Cup'!D12</f>
        <v>RACE</v>
      </c>
      <c r="E12" s="24" t="str">
        <f t="shared" ref="E12:I13" si="0">E3</f>
        <v>SK</v>
      </c>
      <c r="F12" s="24" t="str">
        <f t="shared" si="0"/>
        <v>CGC</v>
      </c>
      <c r="G12" s="24" t="str">
        <f t="shared" si="0"/>
        <v>Mini B2B</v>
      </c>
      <c r="H12" s="24" t="str">
        <f t="shared" si="0"/>
        <v>OC</v>
      </c>
      <c r="I12" s="13" t="str">
        <f t="shared" si="0"/>
        <v>TOT</v>
      </c>
      <c r="J12" s="24" t="s">
        <v>26</v>
      </c>
    </row>
    <row r="13" spans="1:10" x14ac:dyDescent="0.2">
      <c r="A13" s="14" t="s">
        <v>1</v>
      </c>
      <c r="B13" s="19"/>
      <c r="C13" s="19"/>
      <c r="D13" s="21" t="str">
        <f>'Oak Cup'!D13</f>
        <v>POINTS</v>
      </c>
      <c r="E13" s="25" t="str">
        <f t="shared" si="0"/>
        <v>Points</v>
      </c>
      <c r="F13" s="25" t="str">
        <f t="shared" si="0"/>
        <v>Points</v>
      </c>
      <c r="G13" s="25" t="str">
        <f t="shared" si="0"/>
        <v>Points</v>
      </c>
      <c r="H13" s="25" t="str">
        <f t="shared" si="0"/>
        <v>Points</v>
      </c>
      <c r="I13" s="23" t="str">
        <f t="shared" si="0"/>
        <v>CHAMP POINTS</v>
      </c>
      <c r="J13" s="25" t="s">
        <v>27</v>
      </c>
    </row>
    <row r="14" spans="1:10" x14ac:dyDescent="0.2">
      <c r="A14" s="41">
        <v>1</v>
      </c>
      <c r="B14" s="44" t="s">
        <v>38</v>
      </c>
      <c r="C14" s="43"/>
      <c r="D14" s="7">
        <f t="shared" ref="D14:D23" si="1">IF(A14="DNS",MAX(A$14:A$25)+1,A14)</f>
        <v>1</v>
      </c>
      <c r="E14" s="32">
        <f>INDEX(SW!D$14:D$25,MATCH(B14,SW!B$14:B$25,0))</f>
        <v>2</v>
      </c>
      <c r="F14" s="26">
        <f>INDEX(CGC!$D$14:$D$24,MATCH($B14,CGC!$B$14:$B$24,0))</f>
        <v>1</v>
      </c>
      <c r="G14" s="26">
        <f>INDEX('Min B2B'!$D$14:$D$25,MATCH($B14,'Min B2B'!$B$14:$B$25,0))</f>
        <v>1</v>
      </c>
      <c r="H14" s="26">
        <f>INDEX('Oak Cup'!$D$14:$D$25,MATCH($B14,'Oak Cup'!$B$14:$B$25,0))</f>
        <v>1</v>
      </c>
      <c r="I14" s="26">
        <f t="shared" ref="I14:I23" si="2">SUM(D14:H14)</f>
        <v>6</v>
      </c>
      <c r="J14" s="26"/>
    </row>
    <row r="15" spans="1:10" x14ac:dyDescent="0.2">
      <c r="A15" s="41">
        <f t="shared" ref="A15:A20" si="3">A14+1</f>
        <v>2</v>
      </c>
      <c r="B15" s="44" t="s">
        <v>11</v>
      </c>
      <c r="C15" s="43"/>
      <c r="D15" s="7">
        <f t="shared" si="1"/>
        <v>2</v>
      </c>
      <c r="E15" s="32">
        <f>INDEX(SW!D$14:D$25,MATCH(B15,SW!B$14:B$25,0))</f>
        <v>3</v>
      </c>
      <c r="F15" s="26">
        <f>INDEX(CGC!$D$14:$D$24,MATCH($B15,CGC!$B$14:$B$24,0))</f>
        <v>6</v>
      </c>
      <c r="G15" s="26">
        <f>INDEX('Min B2B'!$D$14:$D$25,MATCH($B15,'Min B2B'!$B$14:$B$25,0))</f>
        <v>5</v>
      </c>
      <c r="H15" s="26">
        <f>INDEX('Oak Cup'!$D$14:$D$25,MATCH($B15,'Oak Cup'!$B$14:$B$25,0))</f>
        <v>2</v>
      </c>
      <c r="I15" s="26">
        <f t="shared" si="2"/>
        <v>18</v>
      </c>
      <c r="J15" s="26"/>
    </row>
    <row r="16" spans="1:10" x14ac:dyDescent="0.2">
      <c r="A16" s="41">
        <f t="shared" si="3"/>
        <v>3</v>
      </c>
      <c r="B16" s="44" t="s">
        <v>7</v>
      </c>
      <c r="C16" s="43"/>
      <c r="D16" s="7">
        <f t="shared" si="1"/>
        <v>3</v>
      </c>
      <c r="E16" s="32">
        <f>INDEX(SW!D$14:D$25,MATCH(B16,SW!B$14:B$25,0))</f>
        <v>1</v>
      </c>
      <c r="F16" s="26">
        <f>INDEX(CGC!$D$14:$D$24,MATCH($B16,CGC!$B$14:$B$24,0))</f>
        <v>2</v>
      </c>
      <c r="G16" s="26">
        <f>INDEX('Min B2B'!$D$14:$D$25,MATCH($B16,'Min B2B'!$B$14:$B$25,0))</f>
        <v>2</v>
      </c>
      <c r="H16" s="26">
        <f>INDEX('Oak Cup'!$D$14:$D$25,MATCH($B16,'Oak Cup'!$B$14:$B$25,0))</f>
        <v>3</v>
      </c>
      <c r="I16" s="26">
        <f t="shared" si="2"/>
        <v>11</v>
      </c>
      <c r="J16" s="26"/>
    </row>
    <row r="17" spans="1:10" x14ac:dyDescent="0.2">
      <c r="A17" s="41">
        <f t="shared" si="3"/>
        <v>4</v>
      </c>
      <c r="B17" s="44" t="s">
        <v>9</v>
      </c>
      <c r="C17" s="43"/>
      <c r="D17" s="7">
        <f t="shared" si="1"/>
        <v>4</v>
      </c>
      <c r="E17" s="32">
        <f>INDEX(SW!D$14:D$25,MATCH(B17,SW!B$14:B$25,0))</f>
        <v>5</v>
      </c>
      <c r="F17" s="26">
        <f>INDEX(CGC!$D$14:$D$24,MATCH($B17,CGC!$B$14:$B$24,0))</f>
        <v>3</v>
      </c>
      <c r="G17" s="26">
        <f>INDEX('Min B2B'!$D$14:$D$25,MATCH($B17,'Min B2B'!$B$14:$B$25,0))</f>
        <v>4</v>
      </c>
      <c r="H17" s="26">
        <f>INDEX('Oak Cup'!$D$14:$D$25,MATCH($B17,'Oak Cup'!$B$14:$B$25,0))</f>
        <v>4</v>
      </c>
      <c r="I17" s="26">
        <f t="shared" si="2"/>
        <v>20</v>
      </c>
      <c r="J17" s="26"/>
    </row>
    <row r="18" spans="1:10" x14ac:dyDescent="0.2">
      <c r="A18" s="41">
        <f t="shared" si="3"/>
        <v>5</v>
      </c>
      <c r="B18" s="44" t="s">
        <v>53</v>
      </c>
      <c r="C18" s="43"/>
      <c r="D18" s="7">
        <f t="shared" si="1"/>
        <v>5</v>
      </c>
      <c r="E18" s="32">
        <f>INDEX(SW!D$14:D$25,MATCH(B18,SW!B$14:B$25,0))</f>
        <v>8</v>
      </c>
      <c r="F18" s="26">
        <f>INDEX(CGC!$D$14:$D$24,MATCH($B18,CGC!$B$14:$B$24,0))</f>
        <v>5</v>
      </c>
      <c r="G18" s="26">
        <f>INDEX('Min B2B'!$D$14:$D$25,MATCH($B18,'Min B2B'!$B$14:$B$25,0))</f>
        <v>6</v>
      </c>
      <c r="H18" s="26">
        <f>INDEX('Oak Cup'!$D$14:$D$25,MATCH($B18,'Oak Cup'!$B$14:$B$25,0))</f>
        <v>8</v>
      </c>
      <c r="I18" s="26">
        <f t="shared" si="2"/>
        <v>32</v>
      </c>
      <c r="J18" s="26"/>
    </row>
    <row r="19" spans="1:10" x14ac:dyDescent="0.2">
      <c r="A19" s="41">
        <f t="shared" si="3"/>
        <v>6</v>
      </c>
      <c r="B19" s="44" t="s">
        <v>10</v>
      </c>
      <c r="C19" s="43"/>
      <c r="D19" s="7">
        <f t="shared" si="1"/>
        <v>6</v>
      </c>
      <c r="E19" s="32">
        <f>INDEX(SW!D$14:D$25,MATCH(B19,SW!B$14:B$25,0))</f>
        <v>3</v>
      </c>
      <c r="F19" s="26">
        <f>INDEX(CGC!$D$14:$D$24,MATCH($B19,CGC!$B$14:$B$24,0))</f>
        <v>7</v>
      </c>
      <c r="G19" s="26">
        <f>INDEX('Min B2B'!$D$14:$D$25,MATCH($B19,'Min B2B'!$B$14:$B$25,0))</f>
        <v>3</v>
      </c>
      <c r="H19" s="26">
        <f>INDEX('Oak Cup'!$D$14:$D$25,MATCH($B19,'Oak Cup'!$B$14:$B$25,0))</f>
        <v>4</v>
      </c>
      <c r="I19" s="26">
        <f t="shared" si="2"/>
        <v>23</v>
      </c>
      <c r="J19" s="26"/>
    </row>
    <row r="20" spans="1:10" x14ac:dyDescent="0.2">
      <c r="A20" s="41">
        <f t="shared" si="3"/>
        <v>7</v>
      </c>
      <c r="B20" s="44" t="s">
        <v>42</v>
      </c>
      <c r="C20" s="43"/>
      <c r="D20" s="7">
        <f t="shared" si="1"/>
        <v>7</v>
      </c>
      <c r="E20" s="32">
        <f>INDEX(SW!D$14:D$25,MATCH(B20,SW!B$14:B$25,0))</f>
        <v>8</v>
      </c>
      <c r="F20" s="26">
        <f>INDEX(CGC!$D$14:$D$24,MATCH($B20,CGC!$B$14:$B$24,0))</f>
        <v>4</v>
      </c>
      <c r="G20" s="26">
        <f>INDEX('Min B2B'!$D$14:$D$25,MATCH($B20,'Min B2B'!$B$14:$B$25,0))</f>
        <v>7</v>
      </c>
      <c r="H20" s="26">
        <f>INDEX('Oak Cup'!$D$14:$D$25,MATCH($B20,'Oak Cup'!$B$14:$B$25,0))</f>
        <v>4</v>
      </c>
      <c r="I20" s="26">
        <f t="shared" si="2"/>
        <v>30</v>
      </c>
      <c r="J20" s="26"/>
    </row>
    <row r="21" spans="1:10" x14ac:dyDescent="0.2">
      <c r="A21" s="41">
        <v>8</v>
      </c>
      <c r="B21" s="44" t="s">
        <v>46</v>
      </c>
      <c r="C21" s="43"/>
      <c r="D21" s="7">
        <f t="shared" si="1"/>
        <v>8</v>
      </c>
      <c r="E21" s="32">
        <f>INDEX(SW!D$14:D$25,MATCH(B21,SW!B$14:B$25,0))</f>
        <v>6</v>
      </c>
      <c r="F21" s="26">
        <f>INDEX(CGC!$D$14:$D$24,MATCH($B21,CGC!$B$14:$B$24,0))</f>
        <v>9</v>
      </c>
      <c r="G21" s="26">
        <f>INDEX('Min B2B'!$D$14:$D$25,MATCH($B21,'Min B2B'!$B$14:$B$25,0))</f>
        <v>8</v>
      </c>
      <c r="H21" s="26">
        <f>INDEX('Oak Cup'!$D$14:$D$25,MATCH($B21,'Oak Cup'!$B$14:$B$25,0))</f>
        <v>7</v>
      </c>
      <c r="I21" s="26">
        <f t="shared" si="2"/>
        <v>38</v>
      </c>
      <c r="J21" s="26"/>
    </row>
    <row r="22" spans="1:10" x14ac:dyDescent="0.2">
      <c r="A22" s="41" t="s">
        <v>14</v>
      </c>
      <c r="B22" s="44" t="s">
        <v>48</v>
      </c>
      <c r="C22" s="43"/>
      <c r="D22" s="7">
        <f t="shared" si="1"/>
        <v>9</v>
      </c>
      <c r="E22" s="32">
        <f>INDEX(SW!D$14:D$25,MATCH(B22,SW!B$14:B$25,0))</f>
        <v>7</v>
      </c>
      <c r="F22" s="26">
        <f>INDEX(CGC!$D$14:$D$24,MATCH($B22,CGC!$B$14:$B$24,0))</f>
        <v>8</v>
      </c>
      <c r="G22" s="26">
        <f>INDEX('Min B2B'!$D$14:$D$25,MATCH($B22,'Min B2B'!$B$14:$B$25,0))</f>
        <v>9</v>
      </c>
      <c r="H22" s="26">
        <f>INDEX('Oak Cup'!$D$14:$D$25,MATCH($B22,'Oak Cup'!$B$14:$B$25,0))</f>
        <v>9</v>
      </c>
      <c r="I22" s="26">
        <f t="shared" si="2"/>
        <v>42</v>
      </c>
      <c r="J22" s="26"/>
    </row>
    <row r="23" spans="1:10" x14ac:dyDescent="0.2">
      <c r="A23" s="41"/>
      <c r="B23" s="44"/>
      <c r="C23" s="43"/>
      <c r="D23" s="7">
        <f t="shared" si="1"/>
        <v>0</v>
      </c>
      <c r="E23" s="32" t="e">
        <f>INDEX(SW!D$14:D$25,MATCH(B23,SW!B$14:B$25,0))+1</f>
        <v>#N/A</v>
      </c>
      <c r="F23" s="26" t="e">
        <f>INDEX(CGC!$D$14:$D$24,MATCH($B23,CGC!$B$14:$B$24,0))</f>
        <v>#N/A</v>
      </c>
      <c r="G23" s="26" t="e">
        <f>INDEX('Min B2B'!$D$14:$D$25,MATCH($B23,'Min B2B'!$B$14:$B$25,0))</f>
        <v>#N/A</v>
      </c>
      <c r="H23" s="26" t="e">
        <f>INDEX('Oak Cup'!$D$14:$D$25,MATCH($B23,'Oak Cup'!$B$14:$B$25,0))</f>
        <v>#N/A</v>
      </c>
      <c r="I23" s="26" t="e">
        <f t="shared" si="2"/>
        <v>#N/A</v>
      </c>
      <c r="J23" s="26"/>
    </row>
    <row r="24" spans="1:10" x14ac:dyDescent="0.2">
      <c r="A24" s="41"/>
      <c r="B24" s="44"/>
      <c r="C24" s="43"/>
      <c r="D24" s="7"/>
      <c r="E24" s="32"/>
      <c r="F24" s="26"/>
      <c r="G24" s="26"/>
      <c r="H24" s="26"/>
      <c r="I24" s="26"/>
      <c r="J24" s="26"/>
    </row>
    <row r="25" spans="1:10" ht="17" thickBot="1" x14ac:dyDescent="0.25">
      <c r="A25" s="49"/>
      <c r="B25" s="47"/>
      <c r="C25" s="48"/>
      <c r="D25" s="4"/>
      <c r="E25" s="34"/>
      <c r="F25" s="28"/>
      <c r="G25" s="28"/>
      <c r="H25" s="28"/>
      <c r="I25" s="5"/>
      <c r="J25" s="5"/>
    </row>
    <row r="26" spans="1:10" x14ac:dyDescent="0.2">
      <c r="A26" s="16" t="s">
        <v>4</v>
      </c>
      <c r="B26" s="12" t="str">
        <f>'Oak Cup'!B26</f>
        <v>TEAMS</v>
      </c>
      <c r="C26" s="18" t="s">
        <v>5</v>
      </c>
      <c r="D26" s="12" t="str">
        <f>'Oak Cup'!D26</f>
        <v>RACE</v>
      </c>
      <c r="E26" s="24" t="str">
        <f t="shared" ref="E26:H27" si="4">E12</f>
        <v>SK</v>
      </c>
      <c r="F26" s="24" t="str">
        <f t="shared" si="4"/>
        <v>CGC</v>
      </c>
      <c r="G26" s="24" t="str">
        <f t="shared" si="4"/>
        <v>Mini B2B</v>
      </c>
      <c r="H26" s="24" t="str">
        <f t="shared" si="4"/>
        <v>OC</v>
      </c>
      <c r="I26" s="13" t="str">
        <f>I12</f>
        <v>TOT</v>
      </c>
      <c r="J26" s="24" t="s">
        <v>26</v>
      </c>
    </row>
    <row r="27" spans="1:10" x14ac:dyDescent="0.2">
      <c r="A27" s="14" t="s">
        <v>2</v>
      </c>
      <c r="B27" s="19"/>
      <c r="C27" s="19"/>
      <c r="D27" s="21" t="str">
        <f>'Oak Cup'!D27</f>
        <v>POINTS</v>
      </c>
      <c r="E27" s="25" t="str">
        <f t="shared" si="4"/>
        <v>Points</v>
      </c>
      <c r="F27" s="25" t="str">
        <f t="shared" si="4"/>
        <v>Points</v>
      </c>
      <c r="G27" s="25" t="str">
        <f t="shared" si="4"/>
        <v>Points</v>
      </c>
      <c r="H27" s="25" t="str">
        <f t="shared" si="4"/>
        <v>Points</v>
      </c>
      <c r="I27" s="23" t="str">
        <f>I13</f>
        <v>CHAMP POINTS</v>
      </c>
      <c r="J27" s="25" t="s">
        <v>27</v>
      </c>
    </row>
    <row r="28" spans="1:10" x14ac:dyDescent="0.2">
      <c r="A28" s="41">
        <v>1</v>
      </c>
      <c r="B28" s="42" t="s">
        <v>51</v>
      </c>
      <c r="C28" s="43"/>
      <c r="D28" s="7">
        <f t="shared" ref="D28:D36" si="5">IF(A28="DNS",MAX(A$28:A$39)+1,A28)</f>
        <v>1</v>
      </c>
      <c r="E28" s="32">
        <f>INDEX(SW!D$28:D$39,MATCH(B28,SW!B$28:B$39,0))</f>
        <v>5</v>
      </c>
      <c r="F28" s="26">
        <f>INDEX(CGC!$D$28:$D$39,MATCH($B28,CGC!$B$28:$B$39,0))</f>
        <v>2</v>
      </c>
      <c r="G28" s="26">
        <f>INDEX('Min B2B'!$D$28:$D$39,MATCH($B28,'Min B2B'!$B$28:$B$39,0))</f>
        <v>1</v>
      </c>
      <c r="H28" s="26">
        <f>INDEX('Oak Cup'!$D$28:$D$39,MATCH($B28,'Oak Cup'!$B$28:$B$39,0))</f>
        <v>2</v>
      </c>
      <c r="I28" s="26">
        <f t="shared" ref="I28:I36" si="6">SUM(D28:H28)</f>
        <v>11</v>
      </c>
      <c r="J28" s="26"/>
    </row>
    <row r="29" spans="1:10" x14ac:dyDescent="0.2">
      <c r="A29" s="41">
        <f t="shared" ref="A29:A33" si="7">A28+1</f>
        <v>2</v>
      </c>
      <c r="B29" s="42" t="s">
        <v>38</v>
      </c>
      <c r="C29" s="43"/>
      <c r="D29" s="7">
        <f t="shared" si="5"/>
        <v>2</v>
      </c>
      <c r="E29" s="36">
        <f>INDEX(SW!D$28:D$39,MATCH(B29,SW!B$28:B$39,0))</f>
        <v>1</v>
      </c>
      <c r="F29" s="37">
        <f>INDEX(CGC!$D$28:$D$39,MATCH($B29,CGC!$B$28:$B$39,0))</f>
        <v>1</v>
      </c>
      <c r="G29" s="26">
        <f>INDEX('Min B2B'!$D$28:$D$39,MATCH($B29,'Min B2B'!$B$28:$B$39,0))</f>
        <v>2</v>
      </c>
      <c r="H29" s="26">
        <f>INDEX('Oak Cup'!$D$28:$D$39,MATCH($B29,'Oak Cup'!$B$28:$B$39,0))</f>
        <v>1</v>
      </c>
      <c r="I29" s="26">
        <f t="shared" si="6"/>
        <v>7</v>
      </c>
      <c r="J29" s="26"/>
    </row>
    <row r="30" spans="1:10" x14ac:dyDescent="0.2">
      <c r="A30" s="41">
        <f t="shared" si="7"/>
        <v>3</v>
      </c>
      <c r="B30" s="44" t="s">
        <v>12</v>
      </c>
      <c r="C30" s="43"/>
      <c r="D30" s="7">
        <f t="shared" si="5"/>
        <v>3</v>
      </c>
      <c r="E30" s="32">
        <f>INDEX(SW!D$28:D$39,MATCH(B30,SW!B$28:B$39,0))</f>
        <v>2</v>
      </c>
      <c r="F30" s="26">
        <f>INDEX(CGC!$D$28:$D$39,MATCH($B30,CGC!$B$28:$B$39,0))</f>
        <v>4</v>
      </c>
      <c r="G30" s="26">
        <f>INDEX('Min B2B'!$D$28:$D$39,MATCH($B30,'Min B2B'!$B$28:$B$39,0))</f>
        <v>3</v>
      </c>
      <c r="H30" s="26">
        <f>INDEX('Oak Cup'!$D$28:$D$39,MATCH($B30,'Oak Cup'!$B$28:$B$39,0))</f>
        <v>3</v>
      </c>
      <c r="I30" s="26">
        <f t="shared" si="6"/>
        <v>15</v>
      </c>
      <c r="J30" s="26"/>
    </row>
    <row r="31" spans="1:10" x14ac:dyDescent="0.2">
      <c r="A31" s="41">
        <f t="shared" si="7"/>
        <v>4</v>
      </c>
      <c r="B31" s="44" t="s">
        <v>8</v>
      </c>
      <c r="C31" s="43"/>
      <c r="D31" s="7">
        <f t="shared" si="5"/>
        <v>4</v>
      </c>
      <c r="E31" s="32">
        <f>INDEX(SW!D$28:D$39,MATCH(B31,SW!B$28:B$39,0))</f>
        <v>5</v>
      </c>
      <c r="F31" s="26">
        <f>INDEX(CGC!$D$28:$D$39,MATCH($B31,CGC!$B$28:$B$39,0))</f>
        <v>3</v>
      </c>
      <c r="G31" s="26">
        <f>INDEX('Min B2B'!$D$28:$D$39,MATCH($B31,'Min B2B'!$B$28:$B$39,0))</f>
        <v>5</v>
      </c>
      <c r="H31" s="26">
        <f>INDEX('Oak Cup'!$D$28:$D$39,MATCH($B31,'Oak Cup'!$B$28:$B$39,0))</f>
        <v>5</v>
      </c>
      <c r="I31" s="26">
        <f t="shared" si="6"/>
        <v>22</v>
      </c>
      <c r="J31" s="26"/>
    </row>
    <row r="32" spans="1:10" x14ac:dyDescent="0.2">
      <c r="A32" s="41">
        <f t="shared" si="7"/>
        <v>5</v>
      </c>
      <c r="B32" s="44" t="s">
        <v>46</v>
      </c>
      <c r="C32" s="43"/>
      <c r="D32" s="7">
        <f t="shared" si="5"/>
        <v>5</v>
      </c>
      <c r="E32" s="32">
        <f>INDEX(SW!D$28:D$39,MATCH(B32,SW!B$28:B$39,0))</f>
        <v>6</v>
      </c>
      <c r="F32" s="26">
        <f>INDEX(CGC!$D$28:$D$39,MATCH($B32,CGC!$B$28:$B$39,0))</f>
        <v>5</v>
      </c>
      <c r="G32" s="26">
        <f>INDEX('Min B2B'!$D$28:$D$39,MATCH($B32,'Min B2B'!$B$28:$B$39,0))</f>
        <v>6</v>
      </c>
      <c r="H32" s="26">
        <f>INDEX('Oak Cup'!$D$28:$D$39,MATCH($B32,'Oak Cup'!$B$28:$B$39,0))</f>
        <v>4</v>
      </c>
      <c r="I32" s="26">
        <f t="shared" si="6"/>
        <v>26</v>
      </c>
      <c r="J32" s="26"/>
    </row>
    <row r="33" spans="1:10" x14ac:dyDescent="0.2">
      <c r="A33" s="41">
        <f t="shared" si="7"/>
        <v>6</v>
      </c>
      <c r="B33" s="44" t="s">
        <v>54</v>
      </c>
      <c r="C33" s="43"/>
      <c r="D33" s="7">
        <f t="shared" si="5"/>
        <v>6</v>
      </c>
      <c r="E33" s="32">
        <f>INDEX(SW!D$28:D$39,MATCH(B33,SW!B$28:B$39,0))</f>
        <v>5</v>
      </c>
      <c r="F33" s="26">
        <f>INDEX(CGC!$D$28:$D$39,MATCH($B33,CGC!$B$28:$B$39,0))</f>
        <v>8</v>
      </c>
      <c r="G33" s="26">
        <f>INDEX('Min B2B'!$D$28:$D$39,MATCH($B33,'Min B2B'!$B$28:$B$39,0))</f>
        <v>7</v>
      </c>
      <c r="H33" s="26">
        <f>INDEX('Oak Cup'!$D$28:$D$39,MATCH($B33,'Oak Cup'!$B$28:$B$39,0))</f>
        <v>7</v>
      </c>
      <c r="I33" s="26">
        <f t="shared" si="6"/>
        <v>33</v>
      </c>
      <c r="J33" s="26"/>
    </row>
    <row r="34" spans="1:10" x14ac:dyDescent="0.2">
      <c r="A34" s="41">
        <v>7</v>
      </c>
      <c r="B34" s="44" t="s">
        <v>23</v>
      </c>
      <c r="C34" s="43"/>
      <c r="D34" s="7">
        <f t="shared" si="5"/>
        <v>7</v>
      </c>
      <c r="E34" s="32">
        <f>INDEX(SW!D$28:D$39,MATCH(B34,SW!B$28:B$39,0))</f>
        <v>5</v>
      </c>
      <c r="F34" s="26">
        <f>INDEX(CGC!$D$28:$D$39,MATCH($B34,CGC!$B$28:$B$39,0))</f>
        <v>6</v>
      </c>
      <c r="G34" s="26">
        <f>INDEX('Min B2B'!$D$28:$D$39,MATCH($B34,'Min B2B'!$B$28:$B$39,0))</f>
        <v>7</v>
      </c>
      <c r="H34" s="26">
        <f>INDEX('Oak Cup'!$D$28:$D$39,MATCH($B34,'Oak Cup'!$B$28:$B$39,0))</f>
        <v>6</v>
      </c>
      <c r="I34" s="26">
        <f t="shared" si="6"/>
        <v>31</v>
      </c>
      <c r="J34" s="26"/>
    </row>
    <row r="35" spans="1:10" x14ac:dyDescent="0.2">
      <c r="A35" s="41" t="s">
        <v>14</v>
      </c>
      <c r="B35" t="str">
        <f>SW!B35</f>
        <v>Row'd Warriors</v>
      </c>
      <c r="C35" s="43"/>
      <c r="D35" s="7">
        <f t="shared" si="5"/>
        <v>8</v>
      </c>
      <c r="E35" s="32">
        <f>INDEX(SW!D$28:D$39,MATCH(B35,SW!B$28:B$39,0))</f>
        <v>5</v>
      </c>
      <c r="F35" s="26">
        <f>INDEX(CGC!$D$28:$D$39,MATCH($B35,CGC!$B$28:$B$39,0))</f>
        <v>2</v>
      </c>
      <c r="G35" s="26">
        <f>INDEX('Min B2B'!$D$28:$D$39,MATCH($B35,'Min B2B'!$B$28:$B$39,0))</f>
        <v>1</v>
      </c>
      <c r="H35" s="26">
        <f>INDEX('Oak Cup'!$D$28:$D$39,MATCH($B35,'Oak Cup'!$B$28:$B$39,0))</f>
        <v>2</v>
      </c>
      <c r="I35" s="26">
        <f t="shared" si="6"/>
        <v>18</v>
      </c>
      <c r="J35" s="26"/>
    </row>
    <row r="36" spans="1:10" x14ac:dyDescent="0.2">
      <c r="A36" s="41" t="s">
        <v>14</v>
      </c>
      <c r="B36" t="str">
        <f>SW!B36</f>
        <v>ERC</v>
      </c>
      <c r="C36" s="43"/>
      <c r="D36" s="7">
        <f t="shared" si="5"/>
        <v>8</v>
      </c>
      <c r="E36" s="32">
        <f>INDEX(SW!D$28:D$39,MATCH(B36,SW!B$28:B$39,0))</f>
        <v>5</v>
      </c>
      <c r="F36" s="26">
        <f>INDEX(CGC!$D$28:$D$39,MATCH($B36,CGC!$B$28:$B$39,0))</f>
        <v>8</v>
      </c>
      <c r="G36" s="26">
        <f>INDEX('Min B2B'!$D$28:$D$39,MATCH($B36,'Min B2B'!$B$28:$B$39,0))</f>
        <v>4</v>
      </c>
      <c r="H36" s="26">
        <f>INDEX('Oak Cup'!$D$28:$D$39,MATCH($B36,'Oak Cup'!$B$28:$B$39,0))</f>
        <v>7</v>
      </c>
      <c r="I36" s="26">
        <f t="shared" si="6"/>
        <v>32</v>
      </c>
      <c r="J36" s="26"/>
    </row>
    <row r="37" spans="1:10" x14ac:dyDescent="0.2">
      <c r="A37" s="41" t="s">
        <v>14</v>
      </c>
      <c r="B37" s="44" t="s">
        <v>39</v>
      </c>
      <c r="C37" s="45"/>
      <c r="D37" s="7">
        <f t="shared" ref="D37:D38" si="8">IF(A37="DNS",MAX(A$28:A$39)+1,A37)</f>
        <v>8</v>
      </c>
      <c r="E37" s="32">
        <f>INDEX(SW!D$28:D$39,MATCH(B37,SW!B$28:B$39,0))</f>
        <v>3</v>
      </c>
      <c r="F37" s="26">
        <f>INDEX(CGC!$D$28:$D$39,MATCH($B37,CGC!$B$28:$B$39,0))</f>
        <v>8</v>
      </c>
      <c r="G37" s="26">
        <f>INDEX('Min B2B'!$D$28:$D$39,MATCH($B37,'Min B2B'!$B$28:$B$39,0))</f>
        <v>7</v>
      </c>
      <c r="H37" s="26">
        <f>INDEX('Oak Cup'!$D$28:$D$39,MATCH($B37,'Oak Cup'!$B$28:$B$39,0))</f>
        <v>7</v>
      </c>
      <c r="I37" s="26">
        <f t="shared" ref="I37:I38" si="9">SUM(D37:H37)</f>
        <v>33</v>
      </c>
      <c r="J37" s="3"/>
    </row>
    <row r="38" spans="1:10" x14ac:dyDescent="0.2">
      <c r="A38" s="41" t="s">
        <v>14</v>
      </c>
      <c r="B38" s="44" t="s">
        <v>37</v>
      </c>
      <c r="C38" s="45"/>
      <c r="D38" s="7">
        <f t="shared" si="8"/>
        <v>8</v>
      </c>
      <c r="E38" s="32">
        <f>INDEX(SW!D$28:D$39,MATCH(B38,SW!B$28:B$39,0))</f>
        <v>4</v>
      </c>
      <c r="F38" s="26">
        <f>INDEX(CGC!$D$28:$D$39,MATCH($B38,CGC!$B$28:$B$39,0))</f>
        <v>7</v>
      </c>
      <c r="G38" s="26">
        <f>INDEX('Min B2B'!$D$28:$D$39,MATCH($B38,'Min B2B'!$B$28:$B$39,0))</f>
        <v>7</v>
      </c>
      <c r="H38" s="26">
        <f>INDEX('Oak Cup'!$D$28:$D$39,MATCH($B38,'Oak Cup'!$B$28:$B$39,0))</f>
        <v>7</v>
      </c>
      <c r="I38" s="26">
        <f t="shared" si="9"/>
        <v>33</v>
      </c>
      <c r="J38" s="3"/>
    </row>
    <row r="39" spans="1:10" ht="17" thickBot="1" x14ac:dyDescent="0.25">
      <c r="A39" s="49"/>
      <c r="B39" s="47"/>
      <c r="C39" s="48"/>
      <c r="D39" s="4"/>
      <c r="E39" s="28"/>
      <c r="F39" s="28"/>
      <c r="G39" s="28"/>
      <c r="H39" s="28"/>
      <c r="I39" s="5"/>
      <c r="J39" s="5"/>
    </row>
    <row r="40" spans="1:10" x14ac:dyDescent="0.2">
      <c r="A40" s="16" t="s">
        <v>4</v>
      </c>
      <c r="B40" s="12">
        <f>'Oak Cup'!B40</f>
        <v>0</v>
      </c>
      <c r="C40" s="18" t="s">
        <v>5</v>
      </c>
      <c r="D40" s="12">
        <f>'Oak Cup'!D40</f>
        <v>0</v>
      </c>
      <c r="E40" s="24" t="str">
        <f t="shared" ref="E40:H41" si="10">E26</f>
        <v>SK</v>
      </c>
      <c r="F40" s="24" t="str">
        <f t="shared" si="10"/>
        <v>CGC</v>
      </c>
      <c r="G40" s="24" t="str">
        <f t="shared" si="10"/>
        <v>Mini B2B</v>
      </c>
      <c r="H40" s="24" t="str">
        <f t="shared" si="10"/>
        <v>OC</v>
      </c>
      <c r="I40" s="13" t="str">
        <f>I26</f>
        <v>TOT</v>
      </c>
      <c r="J40" s="24" t="s">
        <v>26</v>
      </c>
    </row>
    <row r="41" spans="1:10" x14ac:dyDescent="0.2">
      <c r="A41" s="14" t="s">
        <v>33</v>
      </c>
      <c r="B41" s="19"/>
      <c r="C41" s="19"/>
      <c r="D41" s="21">
        <f>'Oak Cup'!D41</f>
        <v>0</v>
      </c>
      <c r="E41" s="25" t="str">
        <f t="shared" si="10"/>
        <v>Points</v>
      </c>
      <c r="F41" s="25" t="str">
        <f t="shared" si="10"/>
        <v>Points</v>
      </c>
      <c r="G41" s="25" t="str">
        <f t="shared" si="10"/>
        <v>Points</v>
      </c>
      <c r="H41" s="25" t="str">
        <f t="shared" si="10"/>
        <v>Points</v>
      </c>
      <c r="I41" s="23" t="str">
        <f>I27</f>
        <v>CHAMP POINTS</v>
      </c>
      <c r="J41" s="25" t="s">
        <v>27</v>
      </c>
    </row>
    <row r="42" spans="1:10" x14ac:dyDescent="0.2">
      <c r="A42" s="41">
        <v>1</v>
      </c>
      <c r="B42" s="42"/>
      <c r="C42" s="43"/>
      <c r="D42" s="7">
        <f>IF(A42="DNS",MAX('Oak Cup'!A$28:A$39)+1,A42)</f>
        <v>1</v>
      </c>
      <c r="E42" s="32" t="e">
        <f>INDEX(SW!D$28:D$39,MATCH(B42,SW!B$28:B$39,0))</f>
        <v>#N/A</v>
      </c>
      <c r="F42" s="26" t="e">
        <f>INDEX(CGC!$D$28:$D$39,MATCH($B42,CGC!$B$28:$B$39,0))</f>
        <v>#N/A</v>
      </c>
      <c r="G42" s="26" t="e">
        <f>INDEX('Min B2B'!$D$28:$D$39,MATCH($B42,'Min B2B'!$B$28:$B$39,0))</f>
        <v>#N/A</v>
      </c>
      <c r="H42" s="26" t="e">
        <f>INDEX('Oak Cup'!$D$28:$D$39,MATCH($B42,'Oak Cup'!$B$28:$B$39,0))</f>
        <v>#N/A</v>
      </c>
      <c r="I42" s="26" t="e">
        <f>SUM(D42:H42)</f>
        <v>#N/A</v>
      </c>
      <c r="J42" s="26"/>
    </row>
    <row r="43" spans="1:10" x14ac:dyDescent="0.2">
      <c r="A43" s="41">
        <f>A42+1</f>
        <v>2</v>
      </c>
      <c r="B43" s="42"/>
      <c r="C43" s="43"/>
      <c r="D43" s="7">
        <f>IF(A43="DNS",MAX('Oak Cup'!A$28:A$39)+1,A43)</f>
        <v>2</v>
      </c>
      <c r="E43" s="36" t="e">
        <f>INDEX(SW!D$28:D$39,MATCH(B43,SW!B$28:B$39,0))</f>
        <v>#N/A</v>
      </c>
      <c r="F43" s="37" t="e">
        <f>INDEX(CGC!$D$28:$D$39,MATCH($B43,CGC!$B$28:$B$39,0))</f>
        <v>#N/A</v>
      </c>
      <c r="G43" s="26" t="e">
        <f>INDEX('Min B2B'!$D$28:$D$39,MATCH($B43,'Min B2B'!$B$28:$B$39,0))</f>
        <v>#N/A</v>
      </c>
      <c r="H43" s="26" t="e">
        <f>INDEX('Oak Cup'!$D$28:$D$39,MATCH($B43,'Oak Cup'!$B$28:$B$39,0))</f>
        <v>#N/A</v>
      </c>
      <c r="I43" s="26" t="e">
        <f>SUM(D43:H43)</f>
        <v>#N/A</v>
      </c>
      <c r="J43" s="26"/>
    </row>
    <row r="44" spans="1:10" x14ac:dyDescent="0.2">
      <c r="A44" s="41">
        <f>A43+1</f>
        <v>3</v>
      </c>
      <c r="B44" s="44"/>
      <c r="C44" s="43"/>
      <c r="D44" s="7">
        <f>IF(A44="DNS",MAX('Oak Cup'!A$28:A$39)+1,A44)</f>
        <v>3</v>
      </c>
      <c r="E44" s="32" t="e">
        <f>INDEX(SW!D$28:D$39,MATCH(B44,SW!B$28:B$39,0))</f>
        <v>#N/A</v>
      </c>
      <c r="F44" s="26" t="e">
        <f>INDEX(CGC!$D$28:$D$39,MATCH($B44,CGC!$B$28:$B$39,0))</f>
        <v>#N/A</v>
      </c>
      <c r="G44" s="26" t="e">
        <f>INDEX('Min B2B'!$D$28:$D$39,MATCH($B44,'Min B2B'!$B$28:$B$39,0))</f>
        <v>#N/A</v>
      </c>
      <c r="H44" s="26" t="e">
        <f>INDEX('Oak Cup'!$D$28:$D$39,MATCH($B44,'Oak Cup'!$B$28:$B$39,0))</f>
        <v>#N/A</v>
      </c>
      <c r="I44" s="26" t="e">
        <f>SUM(D44:H44)</f>
        <v>#N/A</v>
      </c>
      <c r="J44" s="26"/>
    </row>
    <row r="45" spans="1:10" ht="17" thickBot="1" x14ac:dyDescent="0.25">
      <c r="A45" s="17"/>
      <c r="B45" s="4"/>
      <c r="C45" s="8"/>
      <c r="D45" s="4"/>
      <c r="E45" s="28"/>
      <c r="F45" s="28"/>
      <c r="G45" s="28"/>
      <c r="H45" s="28"/>
      <c r="I45" s="28"/>
      <c r="J45" s="28"/>
    </row>
    <row r="46" spans="1:10" x14ac:dyDescent="0.2">
      <c r="A46" s="16" t="s">
        <v>4</v>
      </c>
      <c r="B46" s="12">
        <f>'2016 SPRING'!B231</f>
        <v>0</v>
      </c>
      <c r="C46" s="18" t="s">
        <v>5</v>
      </c>
      <c r="D46" s="12">
        <f>'2016 SPRING'!D231</f>
        <v>0</v>
      </c>
      <c r="E46" s="24">
        <f t="shared" ref="E46:H47" si="11">E32</f>
        <v>6</v>
      </c>
      <c r="F46" s="24">
        <f t="shared" si="11"/>
        <v>5</v>
      </c>
      <c r="G46" s="24">
        <f t="shared" si="11"/>
        <v>6</v>
      </c>
      <c r="H46" s="24">
        <f t="shared" si="11"/>
        <v>4</v>
      </c>
      <c r="I46" s="13">
        <f>I32</f>
        <v>26</v>
      </c>
      <c r="J46" s="24" t="s">
        <v>26</v>
      </c>
    </row>
    <row r="47" spans="1:10" x14ac:dyDescent="0.2">
      <c r="A47" s="14" t="s">
        <v>34</v>
      </c>
      <c r="B47" s="19"/>
      <c r="C47" s="19"/>
      <c r="D47" s="21">
        <f>'2016 SPRING'!D232</f>
        <v>0</v>
      </c>
      <c r="E47" s="25">
        <f t="shared" si="11"/>
        <v>5</v>
      </c>
      <c r="F47" s="25">
        <f t="shared" si="11"/>
        <v>8</v>
      </c>
      <c r="G47" s="25">
        <f t="shared" si="11"/>
        <v>7</v>
      </c>
      <c r="H47" s="25">
        <f t="shared" si="11"/>
        <v>7</v>
      </c>
      <c r="I47" s="23">
        <f>I33</f>
        <v>33</v>
      </c>
      <c r="J47" s="25" t="s">
        <v>27</v>
      </c>
    </row>
    <row r="48" spans="1:10" x14ac:dyDescent="0.2">
      <c r="A48" s="41">
        <v>1</v>
      </c>
      <c r="B48" s="42"/>
      <c r="C48" s="43"/>
      <c r="D48" s="7">
        <f>IF(A48="DNS",MAX('Oak Cup'!A$28:A$39)+1,A48)</f>
        <v>1</v>
      </c>
      <c r="E48" s="32" t="e">
        <f>INDEX(SW!D$28:D$39,MATCH(B48,SW!B$28:B$39,0))</f>
        <v>#N/A</v>
      </c>
      <c r="F48" s="26" t="e">
        <f>INDEX(CGC!$D$28:$D$39,MATCH($B48,CGC!$B$28:$B$39,0))</f>
        <v>#N/A</v>
      </c>
      <c r="G48" s="26" t="e">
        <f>INDEX('Min B2B'!$D$28:$D$39,MATCH($B48,'Min B2B'!$B$28:$B$39,0))</f>
        <v>#N/A</v>
      </c>
      <c r="H48" s="26" t="e">
        <f>INDEX('Oak Cup'!$D$28:$D$39,MATCH($B48,'Oak Cup'!$B$28:$B$39,0))</f>
        <v>#N/A</v>
      </c>
      <c r="I48" s="26" t="e">
        <f>SUM(D48:H48)</f>
        <v>#N/A</v>
      </c>
      <c r="J48" s="26"/>
    </row>
    <row r="49" spans="1:10" x14ac:dyDescent="0.2">
      <c r="A49" s="41">
        <f>A48+1</f>
        <v>2</v>
      </c>
      <c r="B49" s="42"/>
      <c r="C49" s="43"/>
      <c r="D49" s="7">
        <f>IF(A49="DNS",MAX('Oak Cup'!A$28:A$39)+1,A49)</f>
        <v>2</v>
      </c>
      <c r="E49" s="36" t="e">
        <f>INDEX(SW!D$28:D$39,MATCH(B49,SW!B$28:B$39,0))</f>
        <v>#N/A</v>
      </c>
      <c r="F49" s="37" t="e">
        <f>INDEX(CGC!$D$28:$D$39,MATCH($B49,CGC!$B$28:$B$39,0))</f>
        <v>#N/A</v>
      </c>
      <c r="G49" s="26" t="e">
        <f>INDEX('Min B2B'!$D$28:$D$39,MATCH($B49,'Min B2B'!$B$28:$B$39,0))</f>
        <v>#N/A</v>
      </c>
      <c r="H49" s="26" t="e">
        <f>INDEX('Oak Cup'!$D$28:$D$39,MATCH($B49,'Oak Cup'!$B$28:$B$39,0))</f>
        <v>#N/A</v>
      </c>
      <c r="I49" s="26" t="e">
        <f>SUM(D49:H49)</f>
        <v>#N/A</v>
      </c>
      <c r="J49" s="26"/>
    </row>
    <row r="50" spans="1:10" x14ac:dyDescent="0.2">
      <c r="A50" s="41">
        <f>A49+1</f>
        <v>3</v>
      </c>
      <c r="B50" s="44"/>
      <c r="C50" s="43"/>
      <c r="D50" s="7">
        <f>IF(A50="DNS",MAX('Oak Cup'!A$28:A$39)+1,A50)</f>
        <v>3</v>
      </c>
      <c r="E50" s="32" t="e">
        <f>INDEX(SW!D$28:D$39,MATCH(B50,SW!B$28:B$39,0))</f>
        <v>#N/A</v>
      </c>
      <c r="F50" s="26" t="e">
        <f>INDEX(CGC!$D$28:$D$39,MATCH($B50,CGC!$B$28:$B$39,0))</f>
        <v>#N/A</v>
      </c>
      <c r="G50" s="26" t="e">
        <f>INDEX('Min B2B'!$D$28:$D$39,MATCH($B50,'Min B2B'!$B$28:$B$39,0))</f>
        <v>#N/A</v>
      </c>
      <c r="H50" s="26" t="e">
        <f>INDEX('Oak Cup'!$D$28:$D$39,MATCH($B50,'Oak Cup'!$B$28:$B$39,0))</f>
        <v>#N/A</v>
      </c>
      <c r="I50" s="26" t="e">
        <f>SUM(D50:H50)</f>
        <v>#N/A</v>
      </c>
      <c r="J50" s="2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20"/>
  <sheetViews>
    <sheetView workbookViewId="0">
      <selection activeCell="K10" sqref="K10"/>
    </sheetView>
  </sheetViews>
  <sheetFormatPr baseColWidth="10" defaultColWidth="8.83203125" defaultRowHeight="16" x14ac:dyDescent="0.2"/>
  <cols>
    <col min="1" max="1" width="9.6640625" customWidth="1"/>
    <col min="5" max="5" width="10" customWidth="1"/>
    <col min="6" max="6" width="11.1640625" customWidth="1"/>
    <col min="7" max="7" width="13.33203125" customWidth="1"/>
    <col min="8" max="8" width="11.6640625" customWidth="1"/>
  </cols>
  <sheetData>
    <row r="2" spans="1:8" ht="20" thickBot="1" x14ac:dyDescent="0.3">
      <c r="A2" s="38" t="s">
        <v>60</v>
      </c>
      <c r="B2" s="38"/>
      <c r="C2" s="51">
        <f>SW!C2</f>
        <v>2016</v>
      </c>
    </row>
    <row r="3" spans="1:8" x14ac:dyDescent="0.2">
      <c r="A3" s="11" t="s">
        <v>4</v>
      </c>
      <c r="B3" s="12" t="s">
        <v>21</v>
      </c>
      <c r="C3" s="13"/>
      <c r="E3" s="67" t="s">
        <v>64</v>
      </c>
      <c r="F3" s="70"/>
      <c r="G3" s="12" t="s">
        <v>62</v>
      </c>
      <c r="H3" s="71"/>
    </row>
    <row r="4" spans="1:8" x14ac:dyDescent="0.2">
      <c r="A4" s="14" t="s">
        <v>0</v>
      </c>
      <c r="B4" s="19"/>
      <c r="C4" s="60"/>
      <c r="E4" s="68" t="s">
        <v>61</v>
      </c>
      <c r="F4" s="21" t="s">
        <v>56</v>
      </c>
      <c r="G4" s="21" t="s">
        <v>58</v>
      </c>
      <c r="H4" s="23" t="s">
        <v>57</v>
      </c>
    </row>
    <row r="5" spans="1:8" x14ac:dyDescent="0.2">
      <c r="A5" s="41">
        <v>1</v>
      </c>
      <c r="B5" s="42" t="s">
        <v>43</v>
      </c>
      <c r="C5" s="61"/>
      <c r="E5" s="15">
        <v>1</v>
      </c>
      <c r="F5" s="2" t="s">
        <v>50</v>
      </c>
      <c r="G5" s="2"/>
      <c r="H5" s="3"/>
    </row>
    <row r="6" spans="1:8" x14ac:dyDescent="0.2">
      <c r="A6" s="41">
        <v>2</v>
      </c>
      <c r="B6" s="42" t="s">
        <v>38</v>
      </c>
      <c r="C6" s="61"/>
      <c r="E6" s="15">
        <f>E5+1</f>
        <v>2</v>
      </c>
      <c r="F6" s="2" t="s">
        <v>38</v>
      </c>
      <c r="G6" s="2"/>
      <c r="H6" s="3"/>
    </row>
    <row r="7" spans="1:8" ht="17" thickBot="1" x14ac:dyDescent="0.25">
      <c r="A7" s="49"/>
      <c r="B7" s="47"/>
      <c r="C7" s="62"/>
      <c r="E7" s="15">
        <f t="shared" ref="E7:E13" si="0">E6+1</f>
        <v>3</v>
      </c>
      <c r="F7" s="2"/>
      <c r="G7" s="2" t="s">
        <v>51</v>
      </c>
      <c r="H7" s="3"/>
    </row>
    <row r="8" spans="1:8" x14ac:dyDescent="0.2">
      <c r="A8" s="11" t="s">
        <v>4</v>
      </c>
      <c r="B8" s="12" t="s">
        <v>21</v>
      </c>
      <c r="C8" s="13"/>
      <c r="E8" s="15">
        <f t="shared" si="0"/>
        <v>4</v>
      </c>
      <c r="F8" s="2"/>
      <c r="G8" s="2"/>
      <c r="H8" s="3" t="s">
        <v>63</v>
      </c>
    </row>
    <row r="9" spans="1:8" x14ac:dyDescent="0.2">
      <c r="A9" s="59" t="s">
        <v>1</v>
      </c>
      <c r="B9" s="19"/>
      <c r="C9" s="60"/>
      <c r="E9" s="15">
        <f t="shared" si="0"/>
        <v>5</v>
      </c>
      <c r="F9" s="2"/>
      <c r="G9" s="2" t="s">
        <v>7</v>
      </c>
      <c r="H9" s="3"/>
    </row>
    <row r="10" spans="1:8" x14ac:dyDescent="0.2">
      <c r="A10" s="41">
        <v>1</v>
      </c>
      <c r="B10" s="44" t="s">
        <v>11</v>
      </c>
      <c r="C10" s="64"/>
      <c r="E10" s="15">
        <f t="shared" si="0"/>
        <v>6</v>
      </c>
      <c r="F10" s="2"/>
      <c r="G10" s="2" t="s">
        <v>46</v>
      </c>
      <c r="H10" s="3"/>
    </row>
    <row r="11" spans="1:8" x14ac:dyDescent="0.2">
      <c r="A11" s="41">
        <v>2</v>
      </c>
      <c r="B11" s="44" t="s">
        <v>38</v>
      </c>
      <c r="C11" s="65"/>
      <c r="E11" s="15">
        <f t="shared" si="0"/>
        <v>7</v>
      </c>
      <c r="F11" s="2"/>
      <c r="G11" s="2"/>
      <c r="H11" s="3" t="s">
        <v>38</v>
      </c>
    </row>
    <row r="12" spans="1:8" x14ac:dyDescent="0.2">
      <c r="A12" s="41">
        <v>3</v>
      </c>
      <c r="B12" s="44" t="s">
        <v>9</v>
      </c>
      <c r="C12" s="3"/>
      <c r="E12" s="15">
        <f t="shared" si="0"/>
        <v>8</v>
      </c>
      <c r="F12" s="2"/>
      <c r="G12" s="2"/>
      <c r="H12" s="3" t="s">
        <v>9</v>
      </c>
    </row>
    <row r="13" spans="1:8" ht="17" thickBot="1" x14ac:dyDescent="0.25">
      <c r="A13" s="50"/>
      <c r="B13" s="66"/>
      <c r="C13" s="5"/>
      <c r="E13" s="69">
        <f t="shared" si="0"/>
        <v>9</v>
      </c>
      <c r="F13" s="4"/>
      <c r="G13" s="4" t="s">
        <v>23</v>
      </c>
      <c r="H13" s="5"/>
    </row>
    <row r="14" spans="1:8" x14ac:dyDescent="0.2">
      <c r="A14" s="63" t="s">
        <v>4</v>
      </c>
      <c r="B14" s="12" t="s">
        <v>21</v>
      </c>
      <c r="C14" s="13"/>
    </row>
    <row r="15" spans="1:8" x14ac:dyDescent="0.2">
      <c r="A15" s="59" t="s">
        <v>2</v>
      </c>
      <c r="B15" s="19"/>
      <c r="C15" s="60"/>
    </row>
    <row r="16" spans="1:8" x14ac:dyDescent="0.2">
      <c r="A16" s="41">
        <v>1</v>
      </c>
      <c r="B16" s="44" t="s">
        <v>51</v>
      </c>
      <c r="C16" s="3"/>
    </row>
    <row r="17" spans="1:3" x14ac:dyDescent="0.2">
      <c r="A17" s="41">
        <v>2</v>
      </c>
      <c r="B17" s="44" t="s">
        <v>7</v>
      </c>
      <c r="C17" s="3"/>
    </row>
    <row r="18" spans="1:3" x14ac:dyDescent="0.2">
      <c r="A18" s="41">
        <v>3</v>
      </c>
      <c r="B18" s="44" t="s">
        <v>46</v>
      </c>
      <c r="C18" s="3"/>
    </row>
    <row r="19" spans="1:3" x14ac:dyDescent="0.2">
      <c r="A19" s="41">
        <v>4</v>
      </c>
      <c r="B19" s="44" t="s">
        <v>23</v>
      </c>
      <c r="C19" s="3"/>
    </row>
    <row r="20" spans="1:3" ht="17" thickBot="1" x14ac:dyDescent="0.25">
      <c r="A20" s="50"/>
      <c r="B20" s="66"/>
      <c r="C20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5"/>
  <sheetViews>
    <sheetView workbookViewId="0">
      <selection activeCell="B8" sqref="B8"/>
    </sheetView>
  </sheetViews>
  <sheetFormatPr baseColWidth="10" defaultColWidth="8.83203125" defaultRowHeight="16" x14ac:dyDescent="0.2"/>
  <cols>
    <col min="2" max="2" width="13.83203125" bestFit="1" customWidth="1"/>
  </cols>
  <sheetData>
    <row r="2" spans="1:9" s="40" customFormat="1" ht="20" thickBot="1" x14ac:dyDescent="0.3">
      <c r="A2" s="38" t="s">
        <v>68</v>
      </c>
      <c r="B2" s="38"/>
      <c r="C2" s="51">
        <f>ERC!C2</f>
        <v>2016</v>
      </c>
    </row>
    <row r="3" spans="1:9" x14ac:dyDescent="0.2">
      <c r="A3" s="11" t="s">
        <v>4</v>
      </c>
      <c r="B3" s="12" t="str">
        <f>ERC!B3</f>
        <v>TEAMS</v>
      </c>
      <c r="C3" s="12" t="s">
        <v>5</v>
      </c>
      <c r="D3" s="12" t="str">
        <f>ERC!D3</f>
        <v>RACE</v>
      </c>
      <c r="F3" s="24" t="s">
        <v>16</v>
      </c>
    </row>
    <row r="4" spans="1:9" x14ac:dyDescent="0.2">
      <c r="A4" s="14" t="s">
        <v>0</v>
      </c>
      <c r="B4" s="19"/>
      <c r="C4" s="19"/>
      <c r="D4" s="21" t="str">
        <f>ERC!D4</f>
        <v>POINTS</v>
      </c>
      <c r="F4" s="25" t="s">
        <v>15</v>
      </c>
    </row>
    <row r="5" spans="1:9" x14ac:dyDescent="0.2">
      <c r="A5" s="41">
        <v>1</v>
      </c>
      <c r="B5" s="42" t="s">
        <v>55</v>
      </c>
      <c r="C5" s="43">
        <v>0.44166666666666665</v>
      </c>
      <c r="D5" s="7">
        <f>IF(A5="DNS",MAX(A$5:A$9)+1,A5)</f>
        <v>1</v>
      </c>
      <c r="F5" s="26">
        <f>SUM(D5:D5)</f>
        <v>1</v>
      </c>
      <c r="I5" s="42"/>
    </row>
    <row r="6" spans="1:9" x14ac:dyDescent="0.2">
      <c r="A6" s="41">
        <f>A5+1</f>
        <v>2</v>
      </c>
      <c r="B6" s="42" t="s">
        <v>49</v>
      </c>
      <c r="C6" s="43">
        <v>0.45069444444444445</v>
      </c>
      <c r="D6" s="7">
        <v>2</v>
      </c>
      <c r="F6" s="26">
        <f>SUM(D6:D6)</f>
        <v>2</v>
      </c>
      <c r="I6" s="42"/>
    </row>
    <row r="7" spans="1:9" x14ac:dyDescent="0.2">
      <c r="A7" s="41" t="s">
        <v>14</v>
      </c>
      <c r="B7" s="42" t="s">
        <v>7</v>
      </c>
      <c r="C7" s="43"/>
      <c r="D7" s="7">
        <f>IF(A7="DNS",MAX(A$5:A$9)+1,A7)</f>
        <v>3</v>
      </c>
      <c r="F7" s="26">
        <f>SUM(D7:D7)</f>
        <v>3</v>
      </c>
      <c r="I7" s="42"/>
    </row>
    <row r="8" spans="1:9" x14ac:dyDescent="0.2">
      <c r="A8" s="41" t="s">
        <v>14</v>
      </c>
      <c r="B8" s="44"/>
      <c r="C8" s="43"/>
      <c r="D8" s="7">
        <f>IF(A8="DNS",MAX(A$5:A$9)+1,A8)</f>
        <v>3</v>
      </c>
      <c r="F8" s="26">
        <f>SUM(D8:D8)</f>
        <v>3</v>
      </c>
      <c r="I8" s="44"/>
    </row>
    <row r="9" spans="1:9" x14ac:dyDescent="0.2">
      <c r="A9" s="41" t="s">
        <v>14</v>
      </c>
      <c r="B9" s="44"/>
      <c r="C9" s="43"/>
      <c r="D9" s="7">
        <f>IF(A9="DNS",MAX(A$5:A$9)+1,A9)</f>
        <v>3</v>
      </c>
      <c r="F9" s="26">
        <f>SUM(D9:D9)</f>
        <v>3</v>
      </c>
    </row>
    <row r="10" spans="1:9" x14ac:dyDescent="0.2">
      <c r="A10" s="41" t="s">
        <v>14</v>
      </c>
      <c r="B10" s="44"/>
      <c r="C10" s="43"/>
      <c r="D10" s="7">
        <f>IF(A10="DNS",MAX(A$5:A$9)+1,A10)</f>
        <v>3</v>
      </c>
      <c r="F10" s="26"/>
    </row>
    <row r="11" spans="1:9" ht="17" thickBot="1" x14ac:dyDescent="0.25">
      <c r="A11" s="49"/>
      <c r="B11" s="47"/>
      <c r="C11" s="48"/>
      <c r="D11" s="4"/>
      <c r="F11" s="28"/>
    </row>
    <row r="12" spans="1:9" x14ac:dyDescent="0.2">
      <c r="A12" s="11" t="s">
        <v>4</v>
      </c>
      <c r="B12" s="12" t="str">
        <f>ERC!B12</f>
        <v>TEAMS</v>
      </c>
      <c r="C12" s="12" t="s">
        <v>5</v>
      </c>
      <c r="D12" s="12" t="str">
        <f>ERC!D12</f>
        <v>RACE</v>
      </c>
      <c r="F12" s="13" t="str">
        <f>F3</f>
        <v>TOT</v>
      </c>
    </row>
    <row r="13" spans="1:9" x14ac:dyDescent="0.2">
      <c r="A13" s="14" t="s">
        <v>1</v>
      </c>
      <c r="B13" s="19"/>
      <c r="C13" s="19"/>
      <c r="D13" s="21" t="str">
        <f>ERC!D13</f>
        <v>POINTS</v>
      </c>
      <c r="F13" s="23" t="str">
        <f>F4</f>
        <v>CHAMP POINTS</v>
      </c>
    </row>
    <row r="14" spans="1:9" x14ac:dyDescent="0.2">
      <c r="A14" s="41">
        <v>1</v>
      </c>
      <c r="B14" s="44" t="s">
        <v>7</v>
      </c>
      <c r="C14" s="43">
        <v>0.47291666666666665</v>
      </c>
      <c r="D14" s="7">
        <f>IF(A14="DNS",MAX(A$14:A14)+1,A14)</f>
        <v>1</v>
      </c>
      <c r="F14" s="26">
        <f t="shared" ref="F14:F21" si="0">SUM(D14:D14)</f>
        <v>1</v>
      </c>
      <c r="I14" s="42"/>
    </row>
    <row r="15" spans="1:9" x14ac:dyDescent="0.2">
      <c r="A15" s="41">
        <f>A14+1</f>
        <v>2</v>
      </c>
      <c r="B15" s="44" t="s">
        <v>11</v>
      </c>
      <c r="C15" s="43">
        <v>0.48541666666666666</v>
      </c>
      <c r="D15" s="7">
        <f>IF(A15="DNS",MAX(A$14:A15)+1,A15)</f>
        <v>2</v>
      </c>
      <c r="F15" s="26">
        <f t="shared" si="0"/>
        <v>2</v>
      </c>
      <c r="I15" s="42"/>
    </row>
    <row r="16" spans="1:9" x14ac:dyDescent="0.2">
      <c r="A16" s="41">
        <f>A15+1</f>
        <v>3</v>
      </c>
      <c r="B16" s="44" t="s">
        <v>55</v>
      </c>
      <c r="C16" s="43">
        <v>0.50624999999999998</v>
      </c>
      <c r="D16" s="7">
        <f>IF(A16="DNS",MAX(A$14:A16)+1,A16)</f>
        <v>3</v>
      </c>
      <c r="F16" s="26">
        <f t="shared" si="0"/>
        <v>3</v>
      </c>
      <c r="I16" s="42"/>
    </row>
    <row r="17" spans="1:10" x14ac:dyDescent="0.2">
      <c r="A17" s="41">
        <f>A16+1</f>
        <v>4</v>
      </c>
      <c r="B17" s="44" t="s">
        <v>53</v>
      </c>
      <c r="C17" s="43">
        <v>0.51041666666666663</v>
      </c>
      <c r="D17" s="7">
        <f>IF(A17="DNS",MAX(A$14:A17)+1,A17)</f>
        <v>4</v>
      </c>
      <c r="F17" s="26">
        <f t="shared" si="0"/>
        <v>4</v>
      </c>
      <c r="I17" s="44"/>
    </row>
    <row r="18" spans="1:10" x14ac:dyDescent="0.2">
      <c r="A18" s="41">
        <f>A17+1</f>
        <v>5</v>
      </c>
      <c r="B18" s="44" t="s">
        <v>10</v>
      </c>
      <c r="C18" s="43">
        <v>0.51250000000000007</v>
      </c>
      <c r="D18" s="7">
        <f>IF(A18="DNS",MAX(A$14:A18)+1,A18)</f>
        <v>5</v>
      </c>
      <c r="F18" s="26">
        <f t="shared" si="0"/>
        <v>5</v>
      </c>
      <c r="I18" s="42"/>
    </row>
    <row r="19" spans="1:10" x14ac:dyDescent="0.2">
      <c r="A19" s="41">
        <v>6</v>
      </c>
      <c r="B19" s="44" t="s">
        <v>9</v>
      </c>
      <c r="C19" s="43">
        <v>0.52638888888888891</v>
      </c>
      <c r="D19" s="7">
        <f>IF(A19="DNS",MAX(A$14:A19)+1,A19)</f>
        <v>6</v>
      </c>
      <c r="F19" s="26">
        <f t="shared" si="0"/>
        <v>6</v>
      </c>
    </row>
    <row r="20" spans="1:10" x14ac:dyDescent="0.2">
      <c r="A20" s="41" t="s">
        <v>14</v>
      </c>
      <c r="B20" s="44" t="s">
        <v>42</v>
      </c>
      <c r="C20" s="43" t="s">
        <v>14</v>
      </c>
      <c r="D20" s="7">
        <f>IF(A20="DNS",MAX(A$14:A20)+1,A20)</f>
        <v>7</v>
      </c>
      <c r="F20" s="26">
        <f t="shared" si="0"/>
        <v>7</v>
      </c>
    </row>
    <row r="21" spans="1:10" x14ac:dyDescent="0.2">
      <c r="A21" s="41" t="s">
        <v>14</v>
      </c>
      <c r="B21" s="44"/>
      <c r="C21" s="43"/>
      <c r="D21" s="7">
        <f>IF(A21="DNS",MAX(A$14:A21)+1,A21)</f>
        <v>7</v>
      </c>
      <c r="F21" s="26">
        <f t="shared" si="0"/>
        <v>7</v>
      </c>
    </row>
    <row r="22" spans="1:10" x14ac:dyDescent="0.2">
      <c r="A22" s="41"/>
      <c r="B22" s="44"/>
      <c r="C22" s="43"/>
      <c r="D22" s="7"/>
      <c r="F22" s="26"/>
    </row>
    <row r="23" spans="1:10" x14ac:dyDescent="0.2">
      <c r="A23" s="41"/>
      <c r="B23" s="44"/>
      <c r="C23" s="43"/>
      <c r="D23" s="7"/>
      <c r="F23" s="26"/>
    </row>
    <row r="24" spans="1:10" x14ac:dyDescent="0.2">
      <c r="A24" s="41"/>
      <c r="B24" s="42"/>
      <c r="C24" s="45"/>
      <c r="D24" s="2"/>
      <c r="F24" s="29"/>
    </row>
    <row r="25" spans="1:10" ht="17" thickBot="1" x14ac:dyDescent="0.25">
      <c r="A25" s="49"/>
      <c r="B25" s="47"/>
      <c r="C25" s="48"/>
      <c r="D25" s="4"/>
      <c r="F25" s="28"/>
    </row>
    <row r="26" spans="1:10" x14ac:dyDescent="0.2">
      <c r="A26" s="16" t="s">
        <v>4</v>
      </c>
      <c r="B26" s="12" t="str">
        <f>ERC!B26</f>
        <v>TEAMS</v>
      </c>
      <c r="C26" s="18" t="s">
        <v>5</v>
      </c>
      <c r="D26" s="12" t="str">
        <f>ERC!D26</f>
        <v>RACE</v>
      </c>
      <c r="F26" s="13" t="str">
        <f>F12</f>
        <v>TOT</v>
      </c>
    </row>
    <row r="27" spans="1:10" x14ac:dyDescent="0.2">
      <c r="A27" s="14" t="s">
        <v>2</v>
      </c>
      <c r="B27" s="19"/>
      <c r="C27" s="19"/>
      <c r="D27" s="21" t="str">
        <f>ERC!D27</f>
        <v>POINTS</v>
      </c>
      <c r="F27" s="23" t="str">
        <f>F13</f>
        <v>CHAMP POINTS</v>
      </c>
    </row>
    <row r="28" spans="1:10" x14ac:dyDescent="0.2">
      <c r="A28" s="41">
        <v>1</v>
      </c>
      <c r="B28" s="42" t="s">
        <v>51</v>
      </c>
      <c r="C28" s="43">
        <v>0.45208333333333334</v>
      </c>
      <c r="D28" s="7">
        <f>IF(A28="DNS",MAX(A$28:A$39)+1,A28)</f>
        <v>1</v>
      </c>
      <c r="F28" s="26">
        <f t="shared" ref="F28:F36" si="1">SUM(D28:D28)</f>
        <v>1</v>
      </c>
      <c r="G28" s="2"/>
      <c r="H28" s="2"/>
      <c r="I28" s="2"/>
      <c r="J28" s="2"/>
    </row>
    <row r="29" spans="1:10" x14ac:dyDescent="0.2">
      <c r="A29" s="41">
        <f>A28+1</f>
        <v>2</v>
      </c>
      <c r="B29" s="42" t="s">
        <v>46</v>
      </c>
      <c r="C29" s="43">
        <v>0.47013888888888888</v>
      </c>
      <c r="D29" s="7">
        <f>IF(A29="DNS",MAX(A$28:A$39)+1,A29)</f>
        <v>2</v>
      </c>
      <c r="F29" s="26">
        <f t="shared" si="1"/>
        <v>2</v>
      </c>
      <c r="G29" s="2"/>
      <c r="H29" s="2"/>
      <c r="I29" s="2"/>
      <c r="J29" s="2"/>
    </row>
    <row r="30" spans="1:10" x14ac:dyDescent="0.2">
      <c r="A30" s="41">
        <f>A29+1</f>
        <v>3</v>
      </c>
      <c r="B30" s="44" t="s">
        <v>12</v>
      </c>
      <c r="C30" s="43">
        <v>0.47916666666666669</v>
      </c>
      <c r="D30" s="7">
        <f>IF(A30="DNS",MAX(A$28:A$39)+1,A30)</f>
        <v>3</v>
      </c>
      <c r="F30" s="26">
        <f t="shared" si="1"/>
        <v>3</v>
      </c>
      <c r="G30" s="2"/>
      <c r="H30" s="2"/>
      <c r="I30" s="2"/>
      <c r="J30" s="2"/>
    </row>
    <row r="31" spans="1:10" x14ac:dyDescent="0.2">
      <c r="A31" s="41">
        <f>A30+1</f>
        <v>4</v>
      </c>
      <c r="B31" s="44" t="s">
        <v>55</v>
      </c>
      <c r="C31" s="43">
        <v>0.4826388888888889</v>
      </c>
      <c r="D31" s="7">
        <f>IF(A31="DNS",MAX(A$28:A$39)+1,A31)</f>
        <v>4</v>
      </c>
      <c r="F31" s="26">
        <f t="shared" si="1"/>
        <v>4</v>
      </c>
      <c r="G31" s="2"/>
      <c r="H31" s="2"/>
      <c r="I31" s="2"/>
      <c r="J31" s="2"/>
    </row>
    <row r="32" spans="1:10" x14ac:dyDescent="0.2">
      <c r="A32" s="41" t="s">
        <v>14</v>
      </c>
      <c r="B32" s="44" t="s">
        <v>75</v>
      </c>
      <c r="C32" s="43"/>
      <c r="D32" s="7">
        <f>IF(A32="DNS",MAX(A$28:A$39)+1,A32)</f>
        <v>5</v>
      </c>
      <c r="F32" s="26">
        <f t="shared" si="1"/>
        <v>5</v>
      </c>
      <c r="G32" s="2"/>
      <c r="H32" s="2"/>
      <c r="I32" s="2"/>
      <c r="J32" s="2"/>
    </row>
    <row r="33" spans="1:10" x14ac:dyDescent="0.2">
      <c r="A33" s="41" t="s">
        <v>14</v>
      </c>
      <c r="B33" s="44" t="s">
        <v>8</v>
      </c>
      <c r="C33" s="43"/>
      <c r="D33" s="7">
        <v>5</v>
      </c>
      <c r="F33" s="26">
        <f t="shared" si="1"/>
        <v>5</v>
      </c>
      <c r="G33" s="2"/>
      <c r="H33" s="2"/>
      <c r="I33" s="2"/>
      <c r="J33" s="2"/>
    </row>
    <row r="34" spans="1:10" x14ac:dyDescent="0.2">
      <c r="A34" s="41" t="s">
        <v>14</v>
      </c>
      <c r="B34" s="44"/>
      <c r="C34" s="43"/>
      <c r="D34" s="7">
        <f>IF(A34="DNS",MAX(A$28:A$39)+1,A34)</f>
        <v>5</v>
      </c>
      <c r="F34" s="26">
        <f t="shared" si="1"/>
        <v>5</v>
      </c>
      <c r="G34" s="2"/>
      <c r="H34" s="2"/>
      <c r="I34" s="2"/>
      <c r="J34" s="2"/>
    </row>
    <row r="35" spans="1:10" x14ac:dyDescent="0.2">
      <c r="A35" s="41" t="s">
        <v>14</v>
      </c>
      <c r="B35" s="44"/>
      <c r="C35" s="43"/>
      <c r="D35" s="7">
        <f>IF(A35="DNS",MAX(A$28:A$39)+1,A35)</f>
        <v>5</v>
      </c>
      <c r="F35" s="26">
        <f t="shared" si="1"/>
        <v>5</v>
      </c>
      <c r="G35" s="2"/>
      <c r="H35" s="2"/>
      <c r="I35" s="2"/>
      <c r="J35" s="2"/>
    </row>
    <row r="36" spans="1:10" x14ac:dyDescent="0.2">
      <c r="A36" s="41" t="s">
        <v>14</v>
      </c>
      <c r="B36" s="44"/>
      <c r="C36" s="43"/>
      <c r="D36" s="7"/>
      <c r="F36" s="26">
        <f t="shared" si="1"/>
        <v>0</v>
      </c>
      <c r="G36" s="1"/>
      <c r="H36" s="2"/>
      <c r="I36" s="2"/>
      <c r="J36" s="2"/>
    </row>
    <row r="37" spans="1:10" x14ac:dyDescent="0.2">
      <c r="A37" s="41"/>
      <c r="B37" s="44"/>
      <c r="C37" s="43"/>
      <c r="D37" s="7"/>
      <c r="F37" s="29"/>
      <c r="G37" s="2"/>
      <c r="H37" s="2"/>
      <c r="I37" s="2"/>
      <c r="J37" s="2"/>
    </row>
    <row r="38" spans="1:10" x14ac:dyDescent="0.2">
      <c r="A38" s="41"/>
      <c r="B38" s="42"/>
      <c r="C38" s="45"/>
      <c r="D38" s="2"/>
      <c r="F38" s="29"/>
      <c r="G38" s="2"/>
      <c r="H38" s="2"/>
      <c r="I38" s="2"/>
      <c r="J38" s="2"/>
    </row>
    <row r="39" spans="1:10" ht="17" thickBot="1" x14ac:dyDescent="0.25">
      <c r="A39" s="49"/>
      <c r="B39" s="47"/>
      <c r="C39" s="48"/>
      <c r="D39" s="4"/>
      <c r="F39" s="28"/>
      <c r="G39" s="2"/>
      <c r="H39" s="2"/>
      <c r="I39" s="2"/>
      <c r="J39" s="2"/>
    </row>
    <row r="40" spans="1:10" x14ac:dyDescent="0.2">
      <c r="A40" s="16" t="s">
        <v>4</v>
      </c>
      <c r="B40" s="18" t="s">
        <v>21</v>
      </c>
      <c r="C40" s="55"/>
      <c r="D40" s="12" t="str">
        <f>ERC!D26</f>
        <v>RACE</v>
      </c>
      <c r="F40" s="35"/>
      <c r="G40" s="35"/>
      <c r="H40" s="35"/>
      <c r="I40" s="35"/>
      <c r="J40" s="35"/>
    </row>
    <row r="41" spans="1:10" x14ac:dyDescent="0.2">
      <c r="A41" s="14" t="s">
        <v>3</v>
      </c>
      <c r="B41" s="14"/>
      <c r="C41" s="14"/>
      <c r="D41" s="21" t="str">
        <f>ERC!D27</f>
        <v>POINTS</v>
      </c>
      <c r="F41" s="7"/>
      <c r="G41" s="7"/>
      <c r="H41" s="7"/>
      <c r="I41" s="7"/>
      <c r="J41" s="7"/>
    </row>
    <row r="42" spans="1:10" x14ac:dyDescent="0.2">
      <c r="A42" s="41">
        <v>1</v>
      </c>
      <c r="B42" s="42" t="s">
        <v>23</v>
      </c>
      <c r="C42" s="56">
        <v>0.53611111111111109</v>
      </c>
      <c r="D42" s="7">
        <f>A42</f>
        <v>1</v>
      </c>
      <c r="F42" s="7"/>
      <c r="G42" s="7"/>
      <c r="H42" s="7"/>
      <c r="I42" s="7"/>
      <c r="J42" s="7"/>
    </row>
    <row r="43" spans="1:10" x14ac:dyDescent="0.2">
      <c r="A43" s="41">
        <v>2</v>
      </c>
      <c r="B43" s="42"/>
      <c r="C43" s="56"/>
      <c r="D43" s="7">
        <f>A43</f>
        <v>2</v>
      </c>
      <c r="F43" s="7"/>
      <c r="G43" s="7"/>
      <c r="H43" s="7"/>
      <c r="I43" s="7"/>
      <c r="J43" s="7"/>
    </row>
    <row r="44" spans="1:10" x14ac:dyDescent="0.2">
      <c r="A44" s="41">
        <v>3</v>
      </c>
      <c r="B44" s="42"/>
      <c r="C44" s="56"/>
      <c r="D44" s="7"/>
      <c r="F44" s="7"/>
      <c r="G44" s="7"/>
      <c r="H44" s="7"/>
      <c r="I44" s="7"/>
      <c r="J44" s="7"/>
    </row>
    <row r="45" spans="1:10" ht="17" thickBot="1" x14ac:dyDescent="0.25">
      <c r="A45" s="50"/>
      <c r="B45" s="47"/>
      <c r="C45" s="54"/>
      <c r="D45" s="8"/>
      <c r="F45" s="7"/>
      <c r="G45" s="7"/>
      <c r="H45" s="7"/>
      <c r="I45" s="7"/>
      <c r="J45" s="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45"/>
  <sheetViews>
    <sheetView workbookViewId="0">
      <selection activeCell="B8" sqref="B8"/>
    </sheetView>
  </sheetViews>
  <sheetFormatPr baseColWidth="10" defaultColWidth="8.83203125" defaultRowHeight="16" x14ac:dyDescent="0.2"/>
  <cols>
    <col min="2" max="2" width="13.33203125" bestFit="1" customWidth="1"/>
  </cols>
  <sheetData>
    <row r="2" spans="1:6" s="40" customFormat="1" ht="20" thickBot="1" x14ac:dyDescent="0.3">
      <c r="A2" s="38" t="s">
        <v>69</v>
      </c>
      <c r="B2" s="38"/>
      <c r="C2" s="51">
        <v>2016</v>
      </c>
    </row>
    <row r="3" spans="1:6" x14ac:dyDescent="0.2">
      <c r="A3" s="11" t="s">
        <v>4</v>
      </c>
      <c r="B3" s="12" t="s">
        <v>21</v>
      </c>
      <c r="C3" s="12" t="s">
        <v>5</v>
      </c>
      <c r="D3" s="12" t="s">
        <v>18</v>
      </c>
      <c r="E3" s="24" t="s">
        <v>67</v>
      </c>
      <c r="F3" s="24" t="s">
        <v>36</v>
      </c>
    </row>
    <row r="4" spans="1:6" x14ac:dyDescent="0.2">
      <c r="A4" s="14" t="s">
        <v>0</v>
      </c>
      <c r="B4" s="19"/>
      <c r="C4" s="19"/>
      <c r="D4" s="21" t="s">
        <v>17</v>
      </c>
      <c r="E4" s="25" t="s">
        <v>19</v>
      </c>
      <c r="F4" s="25" t="s">
        <v>41</v>
      </c>
    </row>
    <row r="5" spans="1:6" x14ac:dyDescent="0.2">
      <c r="A5" s="41">
        <v>1</v>
      </c>
      <c r="B5" s="44" t="s">
        <v>49</v>
      </c>
      <c r="C5" s="56"/>
      <c r="D5" s="7">
        <v>1</v>
      </c>
      <c r="E5" s="26">
        <f>INDEX(STP!D$5:D$10,MATCH(B5,STP!B$5:B$10,0))</f>
        <v>2</v>
      </c>
      <c r="F5" s="26">
        <f>D5+E5</f>
        <v>3</v>
      </c>
    </row>
    <row r="6" spans="1:6" x14ac:dyDescent="0.2">
      <c r="A6" s="41">
        <v>2</v>
      </c>
      <c r="B6" s="44" t="s">
        <v>55</v>
      </c>
      <c r="C6" s="56"/>
      <c r="D6" s="7">
        <f t="shared" ref="D6:D7" si="0">IF(A6="DNS",MAX(A$14:A$25)+1,A6)</f>
        <v>2</v>
      </c>
      <c r="E6" s="26">
        <f>INDEX(STP!D$5:D$10,MATCH(B6,STP!B$5:B$10,0))</f>
        <v>1</v>
      </c>
      <c r="F6" s="26">
        <f>D6+E6</f>
        <v>3</v>
      </c>
    </row>
    <row r="7" spans="1:6" x14ac:dyDescent="0.2">
      <c r="A7" s="41" t="s">
        <v>14</v>
      </c>
      <c r="B7" s="44" t="s">
        <v>7</v>
      </c>
      <c r="C7" s="56"/>
      <c r="D7" s="7">
        <f t="shared" si="0"/>
        <v>6</v>
      </c>
      <c r="E7" s="26">
        <f>INDEX(STP!D$5:D$10,MATCH(B7,STP!B$5:B$10,0))</f>
        <v>3</v>
      </c>
      <c r="F7" s="26">
        <f>D7</f>
        <v>6</v>
      </c>
    </row>
    <row r="8" spans="1:6" x14ac:dyDescent="0.2">
      <c r="A8" s="41" t="s">
        <v>14</v>
      </c>
      <c r="B8" s="44"/>
      <c r="C8" s="56"/>
      <c r="D8" s="7">
        <v>4</v>
      </c>
      <c r="E8" s="26" t="e">
        <f>INDEX(STP!D$5:D$10,MATCH(B8,STP!B$5:B$10,0))</f>
        <v>#N/A</v>
      </c>
      <c r="F8" s="26">
        <f>D8</f>
        <v>4</v>
      </c>
    </row>
    <row r="9" spans="1:6" x14ac:dyDescent="0.2">
      <c r="A9" s="41">
        <v>5</v>
      </c>
      <c r="B9" s="44"/>
      <c r="C9" s="56"/>
      <c r="D9" s="7">
        <f>IF(A9="DNS",MAX(A$5:A$11)+1,A9)</f>
        <v>5</v>
      </c>
      <c r="E9" s="26" t="e">
        <f>INDEX(STP!D$5:D$10,MATCH(B9,STP!B$5:B$10,0))</f>
        <v>#N/A</v>
      </c>
      <c r="F9" s="26">
        <f>D9</f>
        <v>5</v>
      </c>
    </row>
    <row r="10" spans="1:6" x14ac:dyDescent="0.2">
      <c r="A10" s="41">
        <v>6</v>
      </c>
      <c r="B10" s="44"/>
      <c r="C10" s="53"/>
      <c r="D10" s="7"/>
      <c r="E10" s="26"/>
      <c r="F10" s="26"/>
    </row>
    <row r="11" spans="1:6" ht="17" thickBot="1" x14ac:dyDescent="0.25">
      <c r="A11" s="41" t="s">
        <v>14</v>
      </c>
      <c r="B11" s="47"/>
      <c r="C11" s="54"/>
      <c r="D11" s="8"/>
      <c r="E11" s="28"/>
      <c r="F11" s="27"/>
    </row>
    <row r="12" spans="1:6" x14ac:dyDescent="0.2">
      <c r="A12" s="11" t="s">
        <v>4</v>
      </c>
      <c r="B12" s="12" t="str">
        <f>B3</f>
        <v>TEAMS</v>
      </c>
      <c r="C12" s="12" t="s">
        <v>5</v>
      </c>
      <c r="D12" s="12" t="str">
        <f t="shared" ref="D12:F13" si="1">D3</f>
        <v>RACE</v>
      </c>
      <c r="E12" s="24" t="str">
        <f t="shared" si="1"/>
        <v>STP</v>
      </c>
      <c r="F12" s="24" t="str">
        <f t="shared" si="1"/>
        <v>Season</v>
      </c>
    </row>
    <row r="13" spans="1:6" x14ac:dyDescent="0.2">
      <c r="A13" s="14" t="s">
        <v>1</v>
      </c>
      <c r="B13" s="19"/>
      <c r="C13" s="19"/>
      <c r="D13" s="21" t="str">
        <f t="shared" si="1"/>
        <v>POINTS</v>
      </c>
      <c r="E13" s="25" t="str">
        <f t="shared" si="1"/>
        <v>Points</v>
      </c>
      <c r="F13" s="25" t="str">
        <f t="shared" si="1"/>
        <v>TOTAL</v>
      </c>
    </row>
    <row r="14" spans="1:6" x14ac:dyDescent="0.2">
      <c r="A14" s="41">
        <v>1</v>
      </c>
      <c r="B14" s="44" t="s">
        <v>7</v>
      </c>
      <c r="C14" s="56"/>
      <c r="D14" s="7">
        <f t="shared" ref="D14:D21" si="2">IF(A14="DNS",MAX(A$14:A$25)+1,A14)</f>
        <v>1</v>
      </c>
      <c r="E14" s="32">
        <f>INDEX(ERC!D$14:D$25,MATCH(B14,STP!B$14:B$25,0))</f>
        <v>1</v>
      </c>
      <c r="F14" s="26">
        <f>E14+D14</f>
        <v>2</v>
      </c>
    </row>
    <row r="15" spans="1:6" x14ac:dyDescent="0.2">
      <c r="A15" s="41">
        <v>2</v>
      </c>
      <c r="B15" s="44" t="s">
        <v>11</v>
      </c>
      <c r="C15" s="56"/>
      <c r="D15" s="7">
        <f t="shared" si="2"/>
        <v>2</v>
      </c>
      <c r="E15" s="32">
        <f>INDEX(ERC!D$14:D$25,MATCH(B15,STP!B$14:B$25,0))</f>
        <v>2</v>
      </c>
      <c r="F15" s="26">
        <f t="shared" ref="F15:F21" si="3">E15+D15</f>
        <v>4</v>
      </c>
    </row>
    <row r="16" spans="1:6" x14ac:dyDescent="0.2">
      <c r="A16" s="41">
        <v>3</v>
      </c>
      <c r="B16" s="42" t="s">
        <v>10</v>
      </c>
      <c r="C16" s="56"/>
      <c r="D16" s="7">
        <f t="shared" si="2"/>
        <v>3</v>
      </c>
      <c r="E16" s="32">
        <f>INDEX(ERC!D$14:D$25,MATCH(B16,STP!B$14:B$25,0))</f>
        <v>5</v>
      </c>
      <c r="F16" s="26">
        <f t="shared" si="3"/>
        <v>8</v>
      </c>
    </row>
    <row r="17" spans="1:11" x14ac:dyDescent="0.2">
      <c r="A17" s="41">
        <v>4</v>
      </c>
      <c r="B17" s="44" t="s">
        <v>9</v>
      </c>
      <c r="C17" s="56"/>
      <c r="D17" s="7">
        <f t="shared" si="2"/>
        <v>4</v>
      </c>
      <c r="E17" s="32">
        <f>INDEX(ERC!D$14:D$25,MATCH(B17,STP!B$14:B$25,0))</f>
        <v>6</v>
      </c>
      <c r="F17" s="26">
        <f t="shared" si="3"/>
        <v>10</v>
      </c>
    </row>
    <row r="18" spans="1:11" x14ac:dyDescent="0.2">
      <c r="A18" s="41">
        <v>5</v>
      </c>
      <c r="B18" s="42" t="s">
        <v>55</v>
      </c>
      <c r="C18" s="56"/>
      <c r="D18" s="7">
        <f t="shared" si="2"/>
        <v>5</v>
      </c>
      <c r="E18" s="32">
        <f>INDEX(ERC!D$14:D$25,MATCH(B18,STP!B$14:B$25,0))</f>
        <v>3</v>
      </c>
      <c r="F18" s="26">
        <f t="shared" si="3"/>
        <v>8</v>
      </c>
    </row>
    <row r="19" spans="1:11" x14ac:dyDescent="0.2">
      <c r="A19" s="41" t="s">
        <v>14</v>
      </c>
      <c r="B19" s="44" t="s">
        <v>42</v>
      </c>
      <c r="C19" s="56" t="s">
        <v>14</v>
      </c>
      <c r="D19" s="7">
        <f t="shared" si="2"/>
        <v>6</v>
      </c>
      <c r="E19" s="32">
        <f>INDEX(ERC!D$14:D$25,MATCH(B19,STP!B$14:B$25,0))</f>
        <v>6</v>
      </c>
      <c r="F19" s="26">
        <f t="shared" si="3"/>
        <v>12</v>
      </c>
    </row>
    <row r="20" spans="1:11" x14ac:dyDescent="0.2">
      <c r="A20" s="41" t="s">
        <v>14</v>
      </c>
      <c r="B20" s="44" t="s">
        <v>53</v>
      </c>
      <c r="C20" s="56" t="s">
        <v>14</v>
      </c>
      <c r="D20" s="7">
        <f t="shared" si="2"/>
        <v>6</v>
      </c>
      <c r="E20" s="32">
        <f>INDEX(ERC!D$14:D$25,MATCH(B20,STP!B$14:B$25,0))</f>
        <v>4</v>
      </c>
      <c r="F20" s="26">
        <f t="shared" si="3"/>
        <v>10</v>
      </c>
    </row>
    <row r="21" spans="1:11" x14ac:dyDescent="0.2">
      <c r="A21" s="41" t="s">
        <v>14</v>
      </c>
      <c r="B21" s="44"/>
      <c r="C21" s="56" t="s">
        <v>14</v>
      </c>
      <c r="D21" s="7">
        <f t="shared" si="2"/>
        <v>6</v>
      </c>
      <c r="E21" s="32" t="e">
        <f>INDEX(ERC!D$14:D$25,MATCH(B21,STP!B$14:B$25,0))</f>
        <v>#N/A</v>
      </c>
      <c r="F21" s="26" t="e">
        <f t="shared" si="3"/>
        <v>#N/A</v>
      </c>
    </row>
    <row r="22" spans="1:11" x14ac:dyDescent="0.2">
      <c r="A22" s="41"/>
      <c r="B22" s="44"/>
      <c r="C22" s="56"/>
      <c r="D22" s="7"/>
      <c r="E22" s="32"/>
      <c r="F22" s="26"/>
    </row>
    <row r="23" spans="1:11" x14ac:dyDescent="0.2">
      <c r="A23" s="41"/>
      <c r="B23" s="44"/>
      <c r="C23" s="56"/>
      <c r="D23" s="7"/>
      <c r="E23" s="32"/>
      <c r="F23" s="26"/>
    </row>
    <row r="24" spans="1:11" x14ac:dyDescent="0.2">
      <c r="A24" s="41"/>
      <c r="B24" s="42"/>
      <c r="C24" s="53"/>
      <c r="D24" s="7"/>
      <c r="E24" s="33"/>
      <c r="F24" s="26"/>
    </row>
    <row r="25" spans="1:11" ht="17" thickBot="1" x14ac:dyDescent="0.25">
      <c r="A25" s="49"/>
      <c r="B25" s="47"/>
      <c r="C25" s="54"/>
      <c r="D25" s="8"/>
      <c r="E25" s="34"/>
      <c r="F25" s="27"/>
    </row>
    <row r="26" spans="1:11" x14ac:dyDescent="0.2">
      <c r="A26" s="16" t="s">
        <v>4</v>
      </c>
      <c r="B26" s="12" t="str">
        <f>B12</f>
        <v>TEAMS</v>
      </c>
      <c r="C26" s="18" t="s">
        <v>5</v>
      </c>
      <c r="D26" s="12" t="str">
        <f t="shared" ref="D26:F27" si="4">D12</f>
        <v>RACE</v>
      </c>
      <c r="E26" s="24" t="str">
        <f t="shared" si="4"/>
        <v>STP</v>
      </c>
      <c r="F26" s="24" t="str">
        <f t="shared" si="4"/>
        <v>Season</v>
      </c>
    </row>
    <row r="27" spans="1:11" x14ac:dyDescent="0.2">
      <c r="A27" s="14" t="s">
        <v>2</v>
      </c>
      <c r="B27" s="19"/>
      <c r="C27" s="19"/>
      <c r="D27" s="21" t="str">
        <f t="shared" si="4"/>
        <v>POINTS</v>
      </c>
      <c r="E27" s="25" t="str">
        <f t="shared" si="4"/>
        <v>Points</v>
      </c>
      <c r="F27" s="25" t="str">
        <f t="shared" si="4"/>
        <v>TOTAL</v>
      </c>
    </row>
    <row r="28" spans="1:11" x14ac:dyDescent="0.2">
      <c r="A28" s="41">
        <v>1</v>
      </c>
      <c r="B28" s="42" t="s">
        <v>51</v>
      </c>
      <c r="C28" s="56"/>
      <c r="D28" s="7">
        <f>IF(A28="DNS",MAX(A$28:A$39)+1,A28)</f>
        <v>1</v>
      </c>
      <c r="E28" s="32">
        <f>INDEX(ERC!D$28:D$39,MATCH(B28,STP!B$28:B$39,0))</f>
        <v>1</v>
      </c>
      <c r="F28" s="26">
        <f>D28+E28</f>
        <v>2</v>
      </c>
      <c r="G28" s="7"/>
      <c r="H28" s="7"/>
      <c r="I28" s="7"/>
      <c r="J28" s="7"/>
      <c r="K28" s="7"/>
    </row>
    <row r="29" spans="1:11" x14ac:dyDescent="0.2">
      <c r="A29" s="41">
        <v>2</v>
      </c>
      <c r="B29" s="44" t="s">
        <v>12</v>
      </c>
      <c r="C29" s="56"/>
      <c r="D29" s="7">
        <f>IF(A29="DNS",MAX(A$28:A$39)+1,A29)</f>
        <v>2</v>
      </c>
      <c r="E29" s="32">
        <f>INDEX(ERC!D$28:D$39,MATCH(B29,STP!B$28:B$39,0))</f>
        <v>3</v>
      </c>
      <c r="F29" s="26">
        <f t="shared" ref="F29:F36" si="5">D29+E29</f>
        <v>5</v>
      </c>
      <c r="G29" s="7"/>
      <c r="H29" s="7"/>
      <c r="I29" s="7"/>
      <c r="J29" s="7"/>
      <c r="K29" s="7"/>
    </row>
    <row r="30" spans="1:11" x14ac:dyDescent="0.2">
      <c r="A30" s="41">
        <v>3</v>
      </c>
      <c r="B30" s="44" t="s">
        <v>55</v>
      </c>
      <c r="C30" s="56"/>
      <c r="D30" s="7">
        <f>IF(A30="DNS",MAX(A$28:A$39)+1,A30)</f>
        <v>3</v>
      </c>
      <c r="E30" s="32">
        <f>INDEX(ERC!D$28:D$39,MATCH(B30,STP!B$28:B$39,0))</f>
        <v>4</v>
      </c>
      <c r="F30" s="26">
        <f t="shared" si="5"/>
        <v>7</v>
      </c>
      <c r="G30" s="7"/>
      <c r="H30" s="7"/>
      <c r="I30" s="7"/>
      <c r="J30" s="7"/>
      <c r="K30" s="7"/>
    </row>
    <row r="31" spans="1:11" x14ac:dyDescent="0.2">
      <c r="A31" s="41">
        <v>4</v>
      </c>
      <c r="B31" s="42" t="s">
        <v>8</v>
      </c>
      <c r="C31" s="56"/>
      <c r="D31" s="7">
        <f>IF(A31="DNS",MAX(A$28:A$39)+1,A31)</f>
        <v>4</v>
      </c>
      <c r="E31" s="32">
        <f>INDEX(ERC!D$28:D$39,MATCH(B31,STP!B$28:B$39,0))</f>
        <v>5</v>
      </c>
      <c r="F31" s="26">
        <f t="shared" si="5"/>
        <v>9</v>
      </c>
      <c r="G31" s="7"/>
      <c r="H31" s="7"/>
      <c r="I31" s="7"/>
      <c r="J31" s="7"/>
      <c r="K31" s="7"/>
    </row>
    <row r="32" spans="1:11" x14ac:dyDescent="0.2">
      <c r="A32" s="41" t="s">
        <v>14</v>
      </c>
      <c r="B32" s="44" t="s">
        <v>75</v>
      </c>
      <c r="C32" s="56"/>
      <c r="D32" s="7">
        <f>IF(A32="DNS",MAX(A$28:A$39)+1,A32)</f>
        <v>5</v>
      </c>
      <c r="E32" s="32">
        <f>INDEX(ERC!D$28:D$39,MATCH(B32,STP!B$28:B$39,0))</f>
        <v>5</v>
      </c>
      <c r="F32" s="26">
        <f t="shared" si="5"/>
        <v>10</v>
      </c>
      <c r="G32" s="7"/>
      <c r="H32" s="7"/>
      <c r="I32" s="7"/>
      <c r="J32" s="7"/>
      <c r="K32" s="7"/>
    </row>
    <row r="33" spans="1:11" x14ac:dyDescent="0.2">
      <c r="A33" s="41" t="s">
        <v>14</v>
      </c>
      <c r="B33" s="42" t="s">
        <v>46</v>
      </c>
      <c r="C33" s="56"/>
      <c r="D33" s="7">
        <f t="shared" ref="D33:D35" si="6">IF(A33="DNS",MAX(A$28:A$39)+1,A33)</f>
        <v>5</v>
      </c>
      <c r="E33" s="32">
        <f>INDEX(ERC!D$28:D$39,MATCH(B33,STP!B$28:B$39,0))</f>
        <v>2</v>
      </c>
      <c r="F33" s="26">
        <f t="shared" si="5"/>
        <v>7</v>
      </c>
      <c r="G33" s="7"/>
      <c r="H33" s="7"/>
      <c r="I33" s="7"/>
      <c r="J33" s="7"/>
      <c r="K33" s="7"/>
    </row>
    <row r="34" spans="1:11" x14ac:dyDescent="0.2">
      <c r="A34" s="41" t="s">
        <v>14</v>
      </c>
      <c r="B34" s="44"/>
      <c r="C34" s="56"/>
      <c r="D34" s="7">
        <f t="shared" si="6"/>
        <v>5</v>
      </c>
      <c r="E34" s="32" t="e">
        <f>INDEX(ERC!D$28:D$39,MATCH(B34,STP!B$28:B$39,0))</f>
        <v>#N/A</v>
      </c>
      <c r="F34" s="26" t="e">
        <f t="shared" si="5"/>
        <v>#N/A</v>
      </c>
      <c r="G34" s="7"/>
      <c r="H34" s="7"/>
      <c r="I34" s="7"/>
      <c r="J34" s="7"/>
      <c r="K34" s="7"/>
    </row>
    <row r="35" spans="1:11" x14ac:dyDescent="0.2">
      <c r="A35" s="41" t="s">
        <v>14</v>
      </c>
      <c r="B35" s="44"/>
      <c r="C35" s="43"/>
      <c r="D35" s="7">
        <f t="shared" si="6"/>
        <v>5</v>
      </c>
      <c r="E35" s="32" t="e">
        <f>INDEX(ERC!D$28:D$39,MATCH(B35,STP!B$28:B$39,0))</f>
        <v>#N/A</v>
      </c>
      <c r="F35" s="26" t="e">
        <f t="shared" si="5"/>
        <v>#N/A</v>
      </c>
      <c r="G35" s="7"/>
      <c r="H35" s="7"/>
      <c r="I35" s="7"/>
      <c r="J35" s="7"/>
      <c r="K35" s="7"/>
    </row>
    <row r="36" spans="1:11" x14ac:dyDescent="0.2">
      <c r="A36" s="41"/>
      <c r="B36" s="44"/>
      <c r="C36" s="53"/>
      <c r="D36" s="7"/>
      <c r="E36" s="32" t="e">
        <f>INDEX(ERC!D$28:D$39,MATCH(B36,STP!B$28:B$39,0))</f>
        <v>#N/A</v>
      </c>
      <c r="F36" s="26" t="e">
        <f t="shared" si="5"/>
        <v>#N/A</v>
      </c>
      <c r="G36" s="7"/>
      <c r="H36" s="7"/>
      <c r="I36" s="7"/>
      <c r="J36" s="7"/>
      <c r="K36" s="7"/>
    </row>
    <row r="37" spans="1:11" x14ac:dyDescent="0.2">
      <c r="A37" s="41"/>
      <c r="B37" s="42"/>
      <c r="C37" s="53"/>
      <c r="D37" s="7"/>
      <c r="E37" s="29"/>
      <c r="F37" s="26"/>
      <c r="G37" s="7"/>
      <c r="H37" s="7"/>
      <c r="I37" s="7"/>
      <c r="J37" s="7"/>
      <c r="K37" s="7"/>
    </row>
    <row r="38" spans="1:11" x14ac:dyDescent="0.2">
      <c r="A38" s="41"/>
      <c r="B38" s="42"/>
      <c r="C38" s="53"/>
      <c r="D38" s="7"/>
      <c r="E38" s="29"/>
      <c r="F38" s="26"/>
      <c r="G38" s="7"/>
      <c r="H38" s="7"/>
      <c r="I38" s="7"/>
      <c r="J38" s="7"/>
      <c r="K38" s="7"/>
    </row>
    <row r="39" spans="1:11" ht="17" thickBot="1" x14ac:dyDescent="0.25">
      <c r="A39" s="49"/>
      <c r="B39" s="47"/>
      <c r="C39" s="54"/>
      <c r="D39" s="8"/>
      <c r="E39" s="28"/>
      <c r="F39" s="27"/>
      <c r="G39" s="7"/>
      <c r="H39" s="7"/>
      <c r="I39" s="7"/>
      <c r="J39" s="7"/>
      <c r="K39" s="7"/>
    </row>
    <row r="40" spans="1:11" x14ac:dyDescent="0.2">
      <c r="E40" s="24" t="str">
        <f>ERC!F26</f>
        <v>Season</v>
      </c>
    </row>
    <row r="41" spans="1:11" x14ac:dyDescent="0.2">
      <c r="E41" s="25" t="str">
        <f>ERC!F27</f>
        <v>TOTAL</v>
      </c>
    </row>
    <row r="42" spans="1:11" x14ac:dyDescent="0.2">
      <c r="E42" s="26">
        <f>STP!D42</f>
        <v>1</v>
      </c>
    </row>
    <row r="43" spans="1:11" x14ac:dyDescent="0.2">
      <c r="E43" s="26">
        <f>STP!D43</f>
        <v>2</v>
      </c>
    </row>
    <row r="44" spans="1:11" x14ac:dyDescent="0.2">
      <c r="E44" s="26"/>
    </row>
    <row r="45" spans="1:11" ht="17" thickBot="1" x14ac:dyDescent="0.25">
      <c r="E45" s="2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45"/>
  <sheetViews>
    <sheetView workbookViewId="0">
      <selection activeCell="B8" sqref="B8"/>
    </sheetView>
  </sheetViews>
  <sheetFormatPr baseColWidth="10" defaultColWidth="8.83203125" defaultRowHeight="16" x14ac:dyDescent="0.2"/>
  <cols>
    <col min="2" max="2" width="13.83203125" bestFit="1" customWidth="1"/>
  </cols>
  <sheetData>
    <row r="2" spans="1:10" s="40" customFormat="1" ht="20" thickBot="1" x14ac:dyDescent="0.3">
      <c r="A2" s="38" t="s">
        <v>72</v>
      </c>
      <c r="B2" s="38"/>
      <c r="C2" s="51">
        <f>ERC!C2</f>
        <v>2016</v>
      </c>
    </row>
    <row r="3" spans="1:10" x14ac:dyDescent="0.2">
      <c r="A3" s="11" t="s">
        <v>4</v>
      </c>
      <c r="B3" s="12" t="str">
        <f>ERC!B3</f>
        <v>TEAMS</v>
      </c>
      <c r="C3" s="12" t="s">
        <v>5</v>
      </c>
      <c r="D3" s="12" t="str">
        <f>ERC!D3</f>
        <v>RACE</v>
      </c>
      <c r="E3" s="24" t="s">
        <v>7</v>
      </c>
      <c r="F3" s="24" t="s">
        <v>67</v>
      </c>
      <c r="G3" s="24" t="s">
        <v>16</v>
      </c>
    </row>
    <row r="4" spans="1:10" x14ac:dyDescent="0.2">
      <c r="A4" s="14" t="s">
        <v>0</v>
      </c>
      <c r="B4" s="19"/>
      <c r="C4" s="19"/>
      <c r="D4" s="21" t="str">
        <f>ERC!D4</f>
        <v>POINTS</v>
      </c>
      <c r="E4" s="25" t="s">
        <v>19</v>
      </c>
      <c r="F4" s="25" t="s">
        <v>19</v>
      </c>
      <c r="G4" s="25" t="s">
        <v>15</v>
      </c>
    </row>
    <row r="5" spans="1:10" x14ac:dyDescent="0.2">
      <c r="A5" s="41">
        <v>1</v>
      </c>
      <c r="B5" s="42" t="s">
        <v>55</v>
      </c>
      <c r="C5" s="79">
        <v>0.56874999999999998</v>
      </c>
      <c r="D5" s="7">
        <f>IF(A5="DNS",MAX(A$5:A$9)+1,A5)</f>
        <v>1</v>
      </c>
      <c r="E5" s="26">
        <f>INDEX(ERC!D$5:D$10,MATCH(B5,ERC!B$5:B$10,0))</f>
        <v>2</v>
      </c>
      <c r="F5" s="26">
        <f>INDEX(STP!D$5:D$10,MATCH(B5,STP!B$5:B$10,0))</f>
        <v>1</v>
      </c>
      <c r="G5" s="26">
        <f>SUM(D5:F5)</f>
        <v>4</v>
      </c>
      <c r="J5" s="42"/>
    </row>
    <row r="6" spans="1:10" x14ac:dyDescent="0.2">
      <c r="A6" s="41">
        <f>A5+1</f>
        <v>2</v>
      </c>
      <c r="B6" s="42" t="s">
        <v>49</v>
      </c>
      <c r="C6" s="79">
        <v>0.57152777777777775</v>
      </c>
      <c r="D6" s="7">
        <v>2</v>
      </c>
      <c r="E6" s="26">
        <f>INDEX(ERC!D$5:D$10,MATCH(B6,ERC!B$5:B$10,0))</f>
        <v>1</v>
      </c>
      <c r="F6" s="26">
        <f>INDEX(STP!D$5:D$10,MATCH(B6,STP!B$5:B$10,0))</f>
        <v>2</v>
      </c>
      <c r="G6" s="26">
        <f t="shared" ref="G6:G9" si="0">SUM(D6:F6)</f>
        <v>5</v>
      </c>
      <c r="J6" s="42"/>
    </row>
    <row r="7" spans="1:10" x14ac:dyDescent="0.2">
      <c r="A7" s="41" t="s">
        <v>14</v>
      </c>
      <c r="B7" s="42" t="s">
        <v>7</v>
      </c>
      <c r="C7" s="79"/>
      <c r="D7" s="7">
        <f>IF(A7="DNS",MAX(A$5:A$9)+1,A7)</f>
        <v>3</v>
      </c>
      <c r="E7" s="26">
        <f>INDEX(ERC!D$5:D$10,MATCH(B7,ERC!B$5:B$10,0))</f>
        <v>6</v>
      </c>
      <c r="F7" s="26">
        <f>INDEX(STP!D$5:D$10,MATCH(B7,STP!B$5:B$10,0))</f>
        <v>3</v>
      </c>
      <c r="G7" s="26">
        <f t="shared" si="0"/>
        <v>12</v>
      </c>
      <c r="J7" s="42"/>
    </row>
    <row r="8" spans="1:10" x14ac:dyDescent="0.2">
      <c r="A8" s="41" t="s">
        <v>14</v>
      </c>
      <c r="B8" s="42"/>
      <c r="C8" s="79"/>
      <c r="D8" s="7">
        <f>IF(A8="DNS",MAX(A$5:A$9)+1,A8)</f>
        <v>3</v>
      </c>
      <c r="E8" s="26" t="e">
        <f>INDEX(ERC!D$5:D$10,MATCH(B8,ERC!B$5:B$10,0))</f>
        <v>#N/A</v>
      </c>
      <c r="F8" s="26" t="e">
        <f>INDEX(STP!D$5:D$10,MATCH(B8,STP!B$5:B$10,0))</f>
        <v>#N/A</v>
      </c>
      <c r="G8" s="26" t="e">
        <f t="shared" si="0"/>
        <v>#N/A</v>
      </c>
      <c r="J8" s="44"/>
    </row>
    <row r="9" spans="1:10" x14ac:dyDescent="0.2">
      <c r="A9" s="41" t="s">
        <v>14</v>
      </c>
      <c r="B9" s="44"/>
      <c r="C9" s="79"/>
      <c r="D9" s="7">
        <f>IF(A9="DNS",MAX(A$5:A$9)+1,A9)</f>
        <v>3</v>
      </c>
      <c r="E9" s="26" t="e">
        <f>INDEX(ERC!D$5:D$10,MATCH(B9,ERC!B$5:B$10,0))</f>
        <v>#N/A</v>
      </c>
      <c r="F9" s="26" t="e">
        <f>INDEX(STP!D$5:D$10,MATCH(B9,STP!B$5:B$10,0))</f>
        <v>#N/A</v>
      </c>
      <c r="G9" s="26" t="e">
        <f t="shared" si="0"/>
        <v>#N/A</v>
      </c>
    </row>
    <row r="10" spans="1:10" x14ac:dyDescent="0.2">
      <c r="A10" s="41" t="s">
        <v>14</v>
      </c>
      <c r="B10" s="44"/>
      <c r="C10" s="79"/>
      <c r="D10" s="7">
        <f>IF(A10="DNS",MAX(A$5:A$9)+1,A10)</f>
        <v>3</v>
      </c>
      <c r="E10" s="26"/>
      <c r="F10" s="26"/>
      <c r="G10" s="26"/>
    </row>
    <row r="11" spans="1:10" ht="17" thickBot="1" x14ac:dyDescent="0.25">
      <c r="A11" s="49"/>
      <c r="B11" s="47"/>
      <c r="C11" s="48"/>
      <c r="D11" s="4"/>
      <c r="E11" s="28"/>
      <c r="F11" s="28"/>
      <c r="G11" s="28"/>
    </row>
    <row r="12" spans="1:10" x14ac:dyDescent="0.2">
      <c r="A12" s="11" t="s">
        <v>4</v>
      </c>
      <c r="B12" s="12" t="str">
        <f>ERC!B12</f>
        <v>TEAMS</v>
      </c>
      <c r="C12" s="12" t="s">
        <v>5</v>
      </c>
      <c r="D12" s="12" t="str">
        <f>ERC!D12</f>
        <v>RACE</v>
      </c>
      <c r="E12" s="24" t="str">
        <f t="shared" ref="E12:G13" si="1">E3</f>
        <v>ERC</v>
      </c>
      <c r="F12" s="24" t="str">
        <f t="shared" si="1"/>
        <v>STP</v>
      </c>
      <c r="G12" s="13" t="str">
        <f t="shared" si="1"/>
        <v>TOT</v>
      </c>
    </row>
    <row r="13" spans="1:10" x14ac:dyDescent="0.2">
      <c r="A13" s="14" t="s">
        <v>1</v>
      </c>
      <c r="B13" s="19"/>
      <c r="C13" s="19"/>
      <c r="D13" s="21" t="str">
        <f>ERC!D13</f>
        <v>POINTS</v>
      </c>
      <c r="E13" s="25" t="str">
        <f t="shared" si="1"/>
        <v>Points</v>
      </c>
      <c r="F13" s="25" t="str">
        <f t="shared" si="1"/>
        <v>Points</v>
      </c>
      <c r="G13" s="23" t="str">
        <f t="shared" si="1"/>
        <v>CHAMP POINTS</v>
      </c>
    </row>
    <row r="14" spans="1:10" x14ac:dyDescent="0.2">
      <c r="A14" s="41">
        <v>1</v>
      </c>
      <c r="B14" s="42" t="s">
        <v>7</v>
      </c>
      <c r="C14" s="79">
        <v>0.6</v>
      </c>
      <c r="D14" s="7">
        <f>IF(A14="DNS",MAX(A$14:A14)+1,A14)</f>
        <v>1</v>
      </c>
      <c r="E14" s="32">
        <f>INDEX(ERC!D$14:D$25,MATCH(B14,ERC!B$14:B$25,0))</f>
        <v>1</v>
      </c>
      <c r="F14" s="32">
        <f>INDEX(STP!D$14:D$25,MATCH(B14,STP!B$14:B$25,0))</f>
        <v>1</v>
      </c>
      <c r="G14" s="26">
        <f>SUM(D14:F14)</f>
        <v>3</v>
      </c>
      <c r="J14" s="42"/>
    </row>
    <row r="15" spans="1:10" x14ac:dyDescent="0.2">
      <c r="A15" s="41">
        <f t="shared" ref="A15:A18" si="2">A14+1</f>
        <v>2</v>
      </c>
      <c r="B15" s="42" t="s">
        <v>11</v>
      </c>
      <c r="C15" s="79">
        <v>0.62569444444444444</v>
      </c>
      <c r="D15" s="7">
        <f>IF(A15="DNS",MAX(A$14:A15)+1,A15)</f>
        <v>2</v>
      </c>
      <c r="E15" s="32">
        <f>INDEX(ERC!D$14:D$25,MATCH(B15,ERC!B$14:B$25,0))</f>
        <v>2</v>
      </c>
      <c r="F15" s="32">
        <f>INDEX(STP!D$14:D$25,MATCH(B15,STP!B$14:B$25,0))</f>
        <v>2</v>
      </c>
      <c r="G15" s="26">
        <f t="shared" ref="G15:G21" si="3">SUM(D15:F15)</f>
        <v>6</v>
      </c>
      <c r="J15" s="42"/>
    </row>
    <row r="16" spans="1:10" x14ac:dyDescent="0.2">
      <c r="A16" s="41">
        <f t="shared" si="2"/>
        <v>3</v>
      </c>
      <c r="B16" s="42" t="s">
        <v>55</v>
      </c>
      <c r="C16" s="79">
        <v>0.62708333333333333</v>
      </c>
      <c r="D16" s="7">
        <f>IF(A16="DNS",MAX(A$14:A16)+1,A16)</f>
        <v>3</v>
      </c>
      <c r="E16" s="32">
        <f>INDEX(ERC!D$14:D$25,MATCH(B16,ERC!B$14:B$25,0))</f>
        <v>5</v>
      </c>
      <c r="F16" s="32">
        <f>INDEX(STP!D$14:D$25,MATCH(B16,STP!B$14:B$25,0))</f>
        <v>3</v>
      </c>
      <c r="G16" s="26">
        <f t="shared" si="3"/>
        <v>11</v>
      </c>
      <c r="J16" s="42"/>
    </row>
    <row r="17" spans="1:11" x14ac:dyDescent="0.2">
      <c r="A17" s="41">
        <f t="shared" si="2"/>
        <v>4</v>
      </c>
      <c r="B17" s="42" t="s">
        <v>9</v>
      </c>
      <c r="C17" s="79">
        <v>0.71805555555555556</v>
      </c>
      <c r="D17" s="7">
        <f>IF(A17="DNS",MAX(A$14:A17)+1,A17)</f>
        <v>4</v>
      </c>
      <c r="E17" s="32">
        <f>INDEX(ERC!D$14:D$25,MATCH(B17,ERC!B$14:B$25,0))</f>
        <v>4</v>
      </c>
      <c r="F17" s="32">
        <f>INDEX(STP!D$14:D$25,MATCH(B17,STP!B$14:B$25,0))</f>
        <v>6</v>
      </c>
      <c r="G17" s="26">
        <f t="shared" si="3"/>
        <v>14</v>
      </c>
      <c r="J17" s="44"/>
    </row>
    <row r="18" spans="1:11" x14ac:dyDescent="0.2">
      <c r="A18" s="41">
        <f t="shared" si="2"/>
        <v>5</v>
      </c>
      <c r="B18" s="44" t="s">
        <v>42</v>
      </c>
      <c r="C18" s="79">
        <v>0.74444444444444446</v>
      </c>
      <c r="D18" s="7">
        <f>IF(A18="DNS",MAX(A$14:A18)+1,A18)</f>
        <v>5</v>
      </c>
      <c r="E18" s="32">
        <f>INDEX(ERC!D$14:D$25,MATCH(B18,ERC!B$14:B$25,0))</f>
        <v>6</v>
      </c>
      <c r="F18" s="32">
        <f>INDEX(STP!D$14:D$25,MATCH(B18,STP!B$14:B$25,0))</f>
        <v>7</v>
      </c>
      <c r="G18" s="26">
        <f t="shared" si="3"/>
        <v>18</v>
      </c>
      <c r="J18" s="42"/>
    </row>
    <row r="19" spans="1:11" x14ac:dyDescent="0.2">
      <c r="A19" s="41" t="s">
        <v>14</v>
      </c>
      <c r="B19" s="44" t="s">
        <v>10</v>
      </c>
      <c r="C19" s="79" t="s">
        <v>14</v>
      </c>
      <c r="D19" s="7">
        <f>IF(A19="DNS",MAX(A$14:A19)+1,A19)</f>
        <v>6</v>
      </c>
      <c r="E19" s="32">
        <f>INDEX(ERC!D$14:D$25,MATCH(B19,ERC!B$14:B$25,0))</f>
        <v>3</v>
      </c>
      <c r="F19" s="32">
        <f>INDEX(STP!D$14:D$25,MATCH(B19,STP!B$14:B$25,0))</f>
        <v>5</v>
      </c>
      <c r="G19" s="26">
        <f t="shared" si="3"/>
        <v>14</v>
      </c>
    </row>
    <row r="20" spans="1:11" x14ac:dyDescent="0.2">
      <c r="A20" s="41" t="s">
        <v>14</v>
      </c>
      <c r="B20" s="44" t="s">
        <v>53</v>
      </c>
      <c r="C20" s="79" t="s">
        <v>14</v>
      </c>
      <c r="D20" s="7">
        <f>IF(A20="DNS",MAX(A$14:A20)+1,A20)</f>
        <v>6</v>
      </c>
      <c r="E20" s="32">
        <f>INDEX(ERC!D$14:D$25,MATCH(B20,ERC!B$14:B$25,0))</f>
        <v>6</v>
      </c>
      <c r="F20" s="32">
        <f>INDEX(STP!D$14:D$25,MATCH(B20,STP!B$14:B$25,0))</f>
        <v>4</v>
      </c>
      <c r="G20" s="26">
        <f t="shared" si="3"/>
        <v>16</v>
      </c>
    </row>
    <row r="21" spans="1:11" x14ac:dyDescent="0.2">
      <c r="A21" s="41" t="s">
        <v>14</v>
      </c>
      <c r="B21" s="44"/>
      <c r="C21" s="79"/>
      <c r="D21" s="7">
        <f>IF(A21="DNS",MAX(A$14:A21)+1,A21)</f>
        <v>6</v>
      </c>
      <c r="E21" s="32" t="e">
        <f>INDEX(ERC!D$14:D$25,MATCH(B21,ERC!B$14:B$25,0))</f>
        <v>#N/A</v>
      </c>
      <c r="F21" s="32" t="e">
        <f>INDEX(STP!D$14:D$25,MATCH(B21,STP!B$14:B$25,0))</f>
        <v>#N/A</v>
      </c>
      <c r="G21" s="26" t="e">
        <f t="shared" si="3"/>
        <v>#N/A</v>
      </c>
    </row>
    <row r="22" spans="1:11" x14ac:dyDescent="0.2">
      <c r="A22" s="41"/>
      <c r="B22" s="44"/>
      <c r="C22" s="79"/>
      <c r="D22" s="7"/>
      <c r="E22" s="32"/>
      <c r="F22" s="32"/>
      <c r="G22" s="26"/>
    </row>
    <row r="23" spans="1:11" x14ac:dyDescent="0.2">
      <c r="A23" s="41"/>
      <c r="B23" s="44"/>
      <c r="C23" s="43"/>
      <c r="D23" s="7"/>
      <c r="E23" s="32"/>
      <c r="F23" s="32"/>
      <c r="G23" s="26"/>
    </row>
    <row r="24" spans="1:11" x14ac:dyDescent="0.2">
      <c r="A24" s="41"/>
      <c r="B24" s="42"/>
      <c r="C24" s="43"/>
      <c r="D24" s="2"/>
      <c r="E24" s="33"/>
      <c r="F24" s="33"/>
      <c r="G24" s="29"/>
    </row>
    <row r="25" spans="1:11" ht="17" thickBot="1" x14ac:dyDescent="0.25">
      <c r="A25" s="49"/>
      <c r="B25" s="47"/>
      <c r="C25" s="48"/>
      <c r="D25" s="4"/>
      <c r="E25" s="34"/>
      <c r="F25" s="34"/>
      <c r="G25" s="28"/>
    </row>
    <row r="26" spans="1:11" x14ac:dyDescent="0.2">
      <c r="A26" s="16" t="s">
        <v>4</v>
      </c>
      <c r="B26" s="12" t="str">
        <f>ERC!B26</f>
        <v>TEAMS</v>
      </c>
      <c r="C26" s="18" t="s">
        <v>5</v>
      </c>
      <c r="D26" s="12" t="str">
        <f>ERC!D26</f>
        <v>RACE</v>
      </c>
      <c r="E26" s="24" t="str">
        <f t="shared" ref="E26:G27" si="4">E12</f>
        <v>ERC</v>
      </c>
      <c r="F26" s="24" t="str">
        <f t="shared" si="4"/>
        <v>STP</v>
      </c>
      <c r="G26" s="13" t="str">
        <f t="shared" si="4"/>
        <v>TOT</v>
      </c>
    </row>
    <row r="27" spans="1:11" x14ac:dyDescent="0.2">
      <c r="A27" s="14" t="s">
        <v>2</v>
      </c>
      <c r="B27" s="19"/>
      <c r="C27" s="19"/>
      <c r="D27" s="21" t="str">
        <f>ERC!D27</f>
        <v>POINTS</v>
      </c>
      <c r="E27" s="25" t="str">
        <f t="shared" si="4"/>
        <v>Points</v>
      </c>
      <c r="F27" s="25" t="str">
        <f t="shared" si="4"/>
        <v>Points</v>
      </c>
      <c r="G27" s="23" t="str">
        <f t="shared" si="4"/>
        <v>CHAMP POINTS</v>
      </c>
    </row>
    <row r="28" spans="1:11" x14ac:dyDescent="0.2">
      <c r="A28" s="41">
        <v>1</v>
      </c>
      <c r="B28" s="42" t="s">
        <v>51</v>
      </c>
      <c r="C28" s="79">
        <v>0.48749999999999999</v>
      </c>
      <c r="D28" s="7">
        <f t="shared" ref="D28:D35" si="5">IF(A28="DNS",MAX(A$28:A$39)+1,A28)</f>
        <v>1</v>
      </c>
      <c r="E28" s="32">
        <f>INDEX(ERC!D$28:D$39,MATCH(B28,ERC!B$28:B$39,0))</f>
        <v>1</v>
      </c>
      <c r="F28" s="32">
        <f>INDEX(STP!D$28:D$39,MATCH(B28,STP!B$28:B$39,0))</f>
        <v>1</v>
      </c>
      <c r="G28" s="26">
        <f>SUM(D28:F28)</f>
        <v>3</v>
      </c>
      <c r="H28" s="2"/>
      <c r="I28" s="2"/>
      <c r="J28" s="2"/>
      <c r="K28" s="2"/>
    </row>
    <row r="29" spans="1:11" x14ac:dyDescent="0.2">
      <c r="A29" s="41">
        <f>A28+1</f>
        <v>2</v>
      </c>
      <c r="B29" s="42" t="s">
        <v>46</v>
      </c>
      <c r="C29" s="79">
        <v>0.50347222222222221</v>
      </c>
      <c r="D29" s="7">
        <f t="shared" si="5"/>
        <v>2</v>
      </c>
      <c r="E29" s="32">
        <f>INDEX(ERC!D$28:D$39,MATCH(B29,ERC!B$28:B$39,0))</f>
        <v>5</v>
      </c>
      <c r="F29" s="32">
        <f>INDEX(STP!D$28:D$39,MATCH(B29,STP!B$28:B$39,0))</f>
        <v>2</v>
      </c>
      <c r="G29" s="26">
        <f t="shared" ref="G29:G45" si="6">SUM(D29:F29)</f>
        <v>9</v>
      </c>
      <c r="H29" s="2"/>
      <c r="I29" s="2"/>
      <c r="J29" s="2"/>
      <c r="K29" s="2"/>
    </row>
    <row r="30" spans="1:11" x14ac:dyDescent="0.2">
      <c r="A30" s="41">
        <f>A29+1</f>
        <v>3</v>
      </c>
      <c r="B30" s="44" t="s">
        <v>12</v>
      </c>
      <c r="C30" s="79">
        <v>0.50763888888888886</v>
      </c>
      <c r="D30" s="7">
        <f t="shared" si="5"/>
        <v>3</v>
      </c>
      <c r="E30" s="32">
        <f>INDEX(ERC!D$28:D$39,MATCH(B30,ERC!B$28:B$39,0))</f>
        <v>2</v>
      </c>
      <c r="F30" s="32">
        <f>INDEX(STP!D$28:D$39,MATCH(B30,STP!B$28:B$39,0))</f>
        <v>3</v>
      </c>
      <c r="G30" s="26">
        <f t="shared" si="6"/>
        <v>8</v>
      </c>
      <c r="H30" s="2"/>
      <c r="I30" s="2"/>
      <c r="J30" s="2"/>
      <c r="K30" s="2"/>
    </row>
    <row r="31" spans="1:11" x14ac:dyDescent="0.2">
      <c r="A31" s="41">
        <v>2</v>
      </c>
      <c r="B31" s="44" t="s">
        <v>75</v>
      </c>
      <c r="C31" s="79">
        <v>0.51527777777777783</v>
      </c>
      <c r="D31" s="7">
        <f t="shared" si="5"/>
        <v>2</v>
      </c>
      <c r="E31" s="32">
        <f>INDEX(ERC!D$28:D$39,MATCH(B31,ERC!B$28:B$39,0))</f>
        <v>5</v>
      </c>
      <c r="F31" s="32">
        <f>INDEX(STP!D$28:D$39,MATCH(B31,STP!B$28:B$39,0))</f>
        <v>5</v>
      </c>
      <c r="G31" s="26">
        <f t="shared" si="6"/>
        <v>12</v>
      </c>
      <c r="H31" s="2"/>
      <c r="I31" s="2"/>
      <c r="J31" s="2"/>
      <c r="K31" s="2"/>
    </row>
    <row r="32" spans="1:11" x14ac:dyDescent="0.2">
      <c r="A32" s="41">
        <f>A31+1</f>
        <v>3</v>
      </c>
      <c r="B32" s="44" t="s">
        <v>55</v>
      </c>
      <c r="C32" s="79">
        <v>0.53611111111111109</v>
      </c>
      <c r="D32" s="7">
        <f t="shared" si="5"/>
        <v>3</v>
      </c>
      <c r="E32" s="32">
        <f>INDEX(ERC!D$28:D$39,MATCH(B32,ERC!B$28:B$39,0))</f>
        <v>3</v>
      </c>
      <c r="F32" s="32">
        <f>INDEX(STP!D$28:D$39,MATCH(B32,STP!B$28:B$39,0))</f>
        <v>4</v>
      </c>
      <c r="G32" s="26">
        <f t="shared" si="6"/>
        <v>10</v>
      </c>
      <c r="H32" s="2"/>
      <c r="I32" s="2"/>
      <c r="J32" s="2"/>
      <c r="K32" s="2"/>
    </row>
    <row r="33" spans="1:11" x14ac:dyDescent="0.2">
      <c r="A33" s="41">
        <f>A32+1</f>
        <v>4</v>
      </c>
      <c r="B33" s="44" t="s">
        <v>8</v>
      </c>
      <c r="C33" s="79">
        <v>0.59375</v>
      </c>
      <c r="D33" s="7">
        <f t="shared" si="5"/>
        <v>4</v>
      </c>
      <c r="E33" s="32">
        <f>INDEX(ERC!D$28:D$39,MATCH(B33,ERC!B$28:B$39,0))</f>
        <v>4</v>
      </c>
      <c r="F33" s="32">
        <f>INDEX(STP!D$28:D$39,MATCH(B33,STP!B$28:B$39,0))</f>
        <v>5</v>
      </c>
      <c r="G33" s="26">
        <f t="shared" si="6"/>
        <v>13</v>
      </c>
      <c r="H33" s="2"/>
      <c r="I33" s="2"/>
      <c r="J33" s="2"/>
      <c r="K33" s="2"/>
    </row>
    <row r="34" spans="1:11" x14ac:dyDescent="0.2">
      <c r="A34" s="41" t="s">
        <v>14</v>
      </c>
      <c r="B34" s="44"/>
      <c r="C34" s="79"/>
      <c r="D34" s="7">
        <f t="shared" si="5"/>
        <v>5</v>
      </c>
      <c r="E34" s="32" t="e">
        <f>INDEX(ERC!D$28:D$39,MATCH(B34,ERC!B$28:B$39,0))</f>
        <v>#N/A</v>
      </c>
      <c r="F34" s="32" t="e">
        <f>INDEX(STP!D$28:D$39,MATCH(B34,STP!B$28:B$39,0))</f>
        <v>#N/A</v>
      </c>
      <c r="G34" s="26" t="e">
        <f t="shared" si="6"/>
        <v>#N/A</v>
      </c>
      <c r="H34" s="2"/>
      <c r="I34" s="2"/>
      <c r="J34" s="2"/>
      <c r="K34" s="2"/>
    </row>
    <row r="35" spans="1:11" x14ac:dyDescent="0.2">
      <c r="A35" s="41" t="s">
        <v>14</v>
      </c>
      <c r="B35" s="44"/>
      <c r="C35" s="43"/>
      <c r="D35" s="7">
        <f t="shared" si="5"/>
        <v>5</v>
      </c>
      <c r="E35" s="32" t="e">
        <f>INDEX(ERC!D$28:D$39,MATCH(B35,ERC!B$28:B$39,0))</f>
        <v>#N/A</v>
      </c>
      <c r="F35" s="32" t="e">
        <f>INDEX(STP!D$28:D$39,MATCH(B35,STP!B$28:B$39,0))</f>
        <v>#N/A</v>
      </c>
      <c r="G35" s="26" t="e">
        <f t="shared" si="6"/>
        <v>#N/A</v>
      </c>
      <c r="H35" s="2"/>
      <c r="I35" s="2"/>
      <c r="J35" s="2"/>
      <c r="K35" s="2"/>
    </row>
    <row r="36" spans="1:11" x14ac:dyDescent="0.2">
      <c r="A36" s="41" t="s">
        <v>14</v>
      </c>
      <c r="B36" s="44"/>
      <c r="C36" s="43"/>
      <c r="D36" s="7"/>
      <c r="E36" s="32" t="e">
        <f>INDEX(ERC!D$28:D$39,MATCH(B36,ERC!B$28:B$39,0))</f>
        <v>#N/A</v>
      </c>
      <c r="F36" s="32" t="e">
        <f>INDEX(STP!D$28:D$39,MATCH(B36,STP!B$28:B$39,0))</f>
        <v>#N/A</v>
      </c>
      <c r="G36" s="26" t="e">
        <f t="shared" si="6"/>
        <v>#N/A</v>
      </c>
      <c r="H36" s="1"/>
      <c r="I36" s="2"/>
      <c r="J36" s="2"/>
      <c r="K36" s="2"/>
    </row>
    <row r="37" spans="1:11" x14ac:dyDescent="0.2">
      <c r="A37" s="41"/>
      <c r="B37" s="44"/>
      <c r="C37" s="43"/>
      <c r="D37" s="7"/>
      <c r="E37" s="29"/>
      <c r="F37" s="29"/>
      <c r="G37" s="26"/>
      <c r="H37" s="2"/>
      <c r="I37" s="2"/>
      <c r="J37" s="2"/>
      <c r="K37" s="2"/>
    </row>
    <row r="38" spans="1:11" x14ac:dyDescent="0.2">
      <c r="A38" s="41"/>
      <c r="B38" s="42"/>
      <c r="C38" s="45"/>
      <c r="D38" s="2"/>
      <c r="E38" s="29"/>
      <c r="F38" s="29"/>
      <c r="G38" s="26"/>
      <c r="H38" s="2"/>
      <c r="I38" s="2"/>
      <c r="J38" s="2"/>
      <c r="K38" s="2"/>
    </row>
    <row r="39" spans="1:11" ht="17" thickBot="1" x14ac:dyDescent="0.25">
      <c r="A39" s="49"/>
      <c r="B39" s="47"/>
      <c r="C39" s="48"/>
      <c r="D39" s="4"/>
      <c r="E39" s="28"/>
      <c r="F39" s="28"/>
      <c r="G39" s="26"/>
      <c r="H39" s="2"/>
      <c r="I39" s="2"/>
      <c r="J39" s="2"/>
      <c r="K39" s="2"/>
    </row>
    <row r="40" spans="1:11" ht="17" thickBot="1" x14ac:dyDescent="0.25">
      <c r="A40" s="16" t="s">
        <v>4</v>
      </c>
      <c r="B40" s="18" t="s">
        <v>21</v>
      </c>
      <c r="C40" s="55"/>
      <c r="D40" s="12" t="str">
        <f>ERC!D26</f>
        <v>RACE</v>
      </c>
      <c r="E40" s="24" t="str">
        <f t="shared" ref="E40:G41" si="7">E26</f>
        <v>ERC</v>
      </c>
      <c r="F40" s="24" t="str">
        <f t="shared" si="7"/>
        <v>STP</v>
      </c>
      <c r="G40" s="24" t="str">
        <f t="shared" si="7"/>
        <v>TOT</v>
      </c>
      <c r="H40" s="35"/>
      <c r="I40" s="35"/>
      <c r="J40" s="35"/>
      <c r="K40" s="35"/>
    </row>
    <row r="41" spans="1:11" x14ac:dyDescent="0.2">
      <c r="A41" s="14" t="s">
        <v>3</v>
      </c>
      <c r="B41" s="14"/>
      <c r="C41" s="14"/>
      <c r="D41" s="21" t="str">
        <f>ERC!D27</f>
        <v>POINTS</v>
      </c>
      <c r="E41" s="24" t="str">
        <f t="shared" si="7"/>
        <v>Points</v>
      </c>
      <c r="F41" s="24" t="str">
        <f t="shared" si="7"/>
        <v>Points</v>
      </c>
      <c r="G41" s="24" t="str">
        <f t="shared" si="7"/>
        <v>CHAMP POINTS</v>
      </c>
      <c r="H41" s="7"/>
      <c r="I41" s="7"/>
      <c r="J41" s="7"/>
      <c r="K41" s="7"/>
    </row>
    <row r="42" spans="1:11" x14ac:dyDescent="0.2">
      <c r="A42" s="41">
        <v>1</v>
      </c>
      <c r="B42" s="42"/>
      <c r="C42" s="56"/>
      <c r="D42" s="7">
        <f>A42</f>
        <v>1</v>
      </c>
      <c r="E42" s="26">
        <f>D42</f>
        <v>1</v>
      </c>
      <c r="F42" s="26"/>
      <c r="G42" s="26">
        <f t="shared" si="6"/>
        <v>2</v>
      </c>
      <c r="H42" s="7"/>
      <c r="I42" s="7"/>
      <c r="J42" s="7"/>
      <c r="K42" s="7"/>
    </row>
    <row r="43" spans="1:11" x14ac:dyDescent="0.2">
      <c r="A43" s="41">
        <v>2</v>
      </c>
      <c r="B43" s="42"/>
      <c r="C43" s="56"/>
      <c r="D43" s="7">
        <f>A43</f>
        <v>2</v>
      </c>
      <c r="E43" s="26">
        <f>D43</f>
        <v>2</v>
      </c>
      <c r="F43" s="26"/>
      <c r="G43" s="26">
        <f t="shared" si="6"/>
        <v>4</v>
      </c>
      <c r="H43" s="7"/>
      <c r="I43" s="7"/>
      <c r="J43" s="7"/>
      <c r="K43" s="7"/>
    </row>
    <row r="44" spans="1:11" x14ac:dyDescent="0.2">
      <c r="A44" s="41">
        <v>3</v>
      </c>
      <c r="B44" s="42"/>
      <c r="C44" s="56"/>
      <c r="D44" s="7">
        <f>A44</f>
        <v>3</v>
      </c>
      <c r="E44" s="26">
        <f>D44</f>
        <v>3</v>
      </c>
      <c r="F44" s="26"/>
      <c r="G44" s="26">
        <f t="shared" si="6"/>
        <v>6</v>
      </c>
      <c r="H44" s="7"/>
      <c r="I44" s="7"/>
      <c r="J44" s="7"/>
      <c r="K44" s="7"/>
    </row>
    <row r="45" spans="1:11" ht="17" thickBot="1" x14ac:dyDescent="0.25">
      <c r="A45" s="50"/>
      <c r="B45" s="47"/>
      <c r="C45" s="54"/>
      <c r="D45" s="8"/>
      <c r="E45" s="27"/>
      <c r="F45" s="27"/>
      <c r="G45" s="26">
        <f t="shared" si="6"/>
        <v>0</v>
      </c>
      <c r="H45" s="7"/>
      <c r="I45" s="7"/>
      <c r="J45" s="7"/>
      <c r="K45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5"/>
  <sheetViews>
    <sheetView workbookViewId="0">
      <selection activeCell="B8" sqref="B8"/>
    </sheetView>
  </sheetViews>
  <sheetFormatPr baseColWidth="10" defaultColWidth="8.83203125" defaultRowHeight="16" x14ac:dyDescent="0.2"/>
  <cols>
    <col min="3" max="3" width="12.5" bestFit="1" customWidth="1"/>
  </cols>
  <sheetData>
    <row r="2" spans="1:11" s="40" customFormat="1" ht="20" thickBot="1" x14ac:dyDescent="0.3">
      <c r="A2" s="38" t="s">
        <v>71</v>
      </c>
      <c r="B2" s="38"/>
      <c r="C2" s="51">
        <f>ERC!C2</f>
        <v>2016</v>
      </c>
    </row>
    <row r="3" spans="1:11" x14ac:dyDescent="0.2">
      <c r="A3" s="11" t="s">
        <v>4</v>
      </c>
      <c r="B3" s="12" t="str">
        <f>ERC!B3</f>
        <v>TEAMS</v>
      </c>
      <c r="C3" s="12" t="s">
        <v>5</v>
      </c>
      <c r="D3" s="12" t="str">
        <f>ERC!D3</f>
        <v>RACE</v>
      </c>
      <c r="E3" s="24" t="s">
        <v>7</v>
      </c>
      <c r="F3" s="24" t="s">
        <v>67</v>
      </c>
      <c r="G3" s="24" t="s">
        <v>70</v>
      </c>
      <c r="H3" s="24" t="s">
        <v>16</v>
      </c>
    </row>
    <row r="4" spans="1:11" x14ac:dyDescent="0.2">
      <c r="A4" s="14" t="s">
        <v>0</v>
      </c>
      <c r="B4" s="19"/>
      <c r="C4" s="19"/>
      <c r="D4" s="21" t="str">
        <f>ERC!D4</f>
        <v>POINTS</v>
      </c>
      <c r="E4" s="25" t="s">
        <v>19</v>
      </c>
      <c r="F4" s="25" t="s">
        <v>19</v>
      </c>
      <c r="G4" s="25" t="s">
        <v>19</v>
      </c>
      <c r="H4" s="25" t="s">
        <v>15</v>
      </c>
    </row>
    <row r="5" spans="1:11" x14ac:dyDescent="0.2">
      <c r="A5" s="41">
        <v>1</v>
      </c>
      <c r="B5" s="42" t="s">
        <v>55</v>
      </c>
      <c r="C5" s="79">
        <v>1.0212962962962964</v>
      </c>
      <c r="D5" s="7">
        <f>IF(A5="DNS",MAX(A$5:A$9)+1,A5)</f>
        <v>1</v>
      </c>
      <c r="E5" s="26">
        <f>INDEX(ERC!D$5:D$10,MATCH(B5,ERC!B$5:B$10,0))</f>
        <v>2</v>
      </c>
      <c r="F5" s="26">
        <f>INDEX(STP!D$5:D$10,MATCH(B5,STP!B$5:B$10,0))</f>
        <v>1</v>
      </c>
      <c r="G5" s="26">
        <f>INDEX(ByMk!D$5:D$10,MATCH(B5,ByMk!B$5:B$10,0))</f>
        <v>1</v>
      </c>
      <c r="H5" s="26">
        <f>SUM(D5:G5)</f>
        <v>5</v>
      </c>
      <c r="K5" s="42"/>
    </row>
    <row r="6" spans="1:11" x14ac:dyDescent="0.2">
      <c r="A6" s="41">
        <f>A5+1</f>
        <v>2</v>
      </c>
      <c r="B6" s="42" t="s">
        <v>49</v>
      </c>
      <c r="C6" s="79">
        <v>2.2349537037037032E-2</v>
      </c>
      <c r="D6" s="7">
        <v>2</v>
      </c>
      <c r="E6" s="26">
        <f>INDEX(ERC!D$5:D$10,MATCH(B6,ERC!B$5:B$10,0))</f>
        <v>1</v>
      </c>
      <c r="F6" s="26">
        <f>INDEX(STP!D$5:D$10,MATCH(B6,STP!B$5:B$10,0))</f>
        <v>2</v>
      </c>
      <c r="G6" s="26">
        <f>INDEX(ByMk!D$5:D$10,MATCH(B6,ByMk!B$5:B$10,0))</f>
        <v>2</v>
      </c>
      <c r="H6" s="26">
        <f t="shared" ref="H6:H9" si="0">SUM(D6:G6)</f>
        <v>7</v>
      </c>
      <c r="K6" s="42"/>
    </row>
    <row r="7" spans="1:11" x14ac:dyDescent="0.2">
      <c r="A7" s="41" t="s">
        <v>14</v>
      </c>
      <c r="B7" s="42" t="s">
        <v>7</v>
      </c>
      <c r="C7" s="79"/>
      <c r="D7" s="7">
        <f>IF(A7="DNS",MAX(A$5:A$9)+1,A7)</f>
        <v>3</v>
      </c>
      <c r="E7" s="26">
        <f>INDEX(ERC!D$5:D$10,MATCH(B7,ERC!B$5:B$10,0))</f>
        <v>6</v>
      </c>
      <c r="F7" s="26">
        <f>INDEX(STP!D$5:D$10,MATCH(B7,STP!B$5:B$10,0))</f>
        <v>3</v>
      </c>
      <c r="G7" s="26">
        <f>INDEX(ByMk!D$5:D$10,MATCH(B7,ByMk!B$5:B$10,0))</f>
        <v>3</v>
      </c>
      <c r="H7" s="26">
        <f t="shared" si="0"/>
        <v>15</v>
      </c>
      <c r="K7" s="42"/>
    </row>
    <row r="8" spans="1:11" x14ac:dyDescent="0.2">
      <c r="A8" s="41" t="s">
        <v>14</v>
      </c>
      <c r="B8" s="42"/>
      <c r="C8" s="79"/>
      <c r="D8" s="7">
        <f>IF(A8="DNS",MAX(A$5:A$9)+1,A8)</f>
        <v>3</v>
      </c>
      <c r="E8" s="26" t="e">
        <f>INDEX(ERC!D$5:D$10,MATCH(B8,ERC!B$5:B$10,0))</f>
        <v>#N/A</v>
      </c>
      <c r="F8" s="26" t="e">
        <f>INDEX(STP!D$5:D$10,MATCH(B8,STP!B$5:B$10,0))</f>
        <v>#N/A</v>
      </c>
      <c r="G8" s="26" t="e">
        <f>INDEX(ByMk!D$5:D$10,MATCH(B8,ByMk!B$5:B$10,0))</f>
        <v>#N/A</v>
      </c>
      <c r="H8" s="26" t="e">
        <f t="shared" si="0"/>
        <v>#N/A</v>
      </c>
      <c r="K8" s="44"/>
    </row>
    <row r="9" spans="1:11" x14ac:dyDescent="0.2">
      <c r="A9" s="41" t="s">
        <v>14</v>
      </c>
      <c r="B9" s="44"/>
      <c r="C9" s="79"/>
      <c r="D9" s="7">
        <f>IF(A9="DNS",MAX(A$5:A$9)+1,A9)</f>
        <v>3</v>
      </c>
      <c r="E9" s="26" t="e">
        <f>INDEX(ERC!D$5:D$10,MATCH(B9,ERC!B$5:B$10,0))</f>
        <v>#N/A</v>
      </c>
      <c r="F9" s="26" t="e">
        <f>INDEX(STP!D$5:D$10,MATCH(B9,STP!B$5:B$10,0))</f>
        <v>#N/A</v>
      </c>
      <c r="G9" s="26" t="e">
        <f>INDEX(ByMk!D$5:D$10,MATCH(B9,ByMk!B$5:B$10,0))</f>
        <v>#N/A</v>
      </c>
      <c r="H9" s="26" t="e">
        <f t="shared" si="0"/>
        <v>#N/A</v>
      </c>
    </row>
    <row r="10" spans="1:11" x14ac:dyDescent="0.2">
      <c r="A10" s="41" t="s">
        <v>14</v>
      </c>
      <c r="B10" s="44"/>
      <c r="C10" s="79"/>
      <c r="D10" s="7">
        <f>IF(A10="DNS",MAX(A$5:A$9)+1,A10)</f>
        <v>3</v>
      </c>
      <c r="E10" s="26"/>
      <c r="F10" s="26"/>
      <c r="G10" s="26"/>
      <c r="H10" s="26"/>
    </row>
    <row r="11" spans="1:11" ht="17" thickBot="1" x14ac:dyDescent="0.25">
      <c r="A11" s="49"/>
      <c r="B11" s="47"/>
      <c r="C11" s="48"/>
      <c r="D11" s="4"/>
      <c r="E11" s="28"/>
      <c r="F11" s="28"/>
      <c r="G11" s="28"/>
      <c r="H11" s="28"/>
    </row>
    <row r="12" spans="1:11" x14ac:dyDescent="0.2">
      <c r="A12" s="11" t="s">
        <v>4</v>
      </c>
      <c r="B12" s="12" t="str">
        <f>ERC!B12</f>
        <v>TEAMS</v>
      </c>
      <c r="C12" s="12" t="s">
        <v>5</v>
      </c>
      <c r="D12" s="12" t="str">
        <f>ERC!D12</f>
        <v>RACE</v>
      </c>
      <c r="E12" s="24" t="str">
        <f t="shared" ref="E12:H13" si="1">E3</f>
        <v>ERC</v>
      </c>
      <c r="F12" s="24" t="str">
        <f t="shared" si="1"/>
        <v>STP</v>
      </c>
      <c r="G12" s="13"/>
      <c r="H12" s="13" t="str">
        <f t="shared" si="1"/>
        <v>TOT</v>
      </c>
    </row>
    <row r="13" spans="1:11" x14ac:dyDescent="0.2">
      <c r="A13" s="14" t="s">
        <v>1</v>
      </c>
      <c r="B13" s="19"/>
      <c r="C13" s="19"/>
      <c r="D13" s="21" t="str">
        <f>ERC!D13</f>
        <v>POINTS</v>
      </c>
      <c r="E13" s="25" t="str">
        <f t="shared" si="1"/>
        <v>Points</v>
      </c>
      <c r="F13" s="25" t="str">
        <f t="shared" si="1"/>
        <v>Points</v>
      </c>
      <c r="G13" s="23"/>
      <c r="H13" s="23" t="str">
        <f t="shared" si="1"/>
        <v>CHAMP POINTS</v>
      </c>
    </row>
    <row r="14" spans="1:11" x14ac:dyDescent="0.2">
      <c r="A14" s="41">
        <v>1</v>
      </c>
      <c r="B14" s="42" t="s">
        <v>7</v>
      </c>
      <c r="C14" s="79">
        <v>2.3564814814814813E-2</v>
      </c>
      <c r="D14" s="7">
        <f t="shared" ref="D14:D21" si="2">IF(A14="DNS",MAX(A$14:A$25)+1,A14)</f>
        <v>1</v>
      </c>
      <c r="E14" s="32">
        <f>INDEX(ERC!D$14:D$25,MATCH(B14,ERC!B$14:B$25,0))</f>
        <v>1</v>
      </c>
      <c r="F14" s="32">
        <f>INDEX(STP!D$14:D$25,MATCH(B14,STP!B$14:B$25,0))</f>
        <v>1</v>
      </c>
      <c r="G14" s="32">
        <f>INDEX(ByMk!D$14:D$25,MATCH(B14,ByMk!B$14:B$25,0))</f>
        <v>1</v>
      </c>
      <c r="H14" s="26">
        <f>SUM(D14:G14)</f>
        <v>4</v>
      </c>
      <c r="K14" s="42"/>
    </row>
    <row r="15" spans="1:11" x14ac:dyDescent="0.2">
      <c r="A15" s="41">
        <f t="shared" ref="A15:A18" si="3">A14+1</f>
        <v>2</v>
      </c>
      <c r="B15" s="42" t="s">
        <v>55</v>
      </c>
      <c r="C15" s="79">
        <v>2.3877314814814813E-2</v>
      </c>
      <c r="D15" s="7">
        <f t="shared" si="2"/>
        <v>2</v>
      </c>
      <c r="E15" s="32">
        <f>INDEX(ERC!D$14:D$25,MATCH(B15,ERC!B$14:B$25,0))</f>
        <v>5</v>
      </c>
      <c r="F15" s="32">
        <f>INDEX(STP!D$14:D$25,MATCH(B15,STP!B$14:B$25,0))</f>
        <v>3</v>
      </c>
      <c r="G15" s="32">
        <f>INDEX(ByMk!D$14:D$25,MATCH(B15,ByMk!B$14:B$25,0))</f>
        <v>3</v>
      </c>
      <c r="H15" s="26">
        <f t="shared" ref="H15:H21" si="4">SUM(D15:G15)</f>
        <v>13</v>
      </c>
      <c r="K15" s="42"/>
    </row>
    <row r="16" spans="1:11" x14ac:dyDescent="0.2">
      <c r="A16" s="41">
        <f t="shared" si="3"/>
        <v>3</v>
      </c>
      <c r="B16" s="42" t="s">
        <v>11</v>
      </c>
      <c r="C16" s="79">
        <v>2.4456018518518519E-2</v>
      </c>
      <c r="D16" s="7">
        <f t="shared" si="2"/>
        <v>3</v>
      </c>
      <c r="E16" s="32">
        <f>INDEX(ERC!D$14:D$25,MATCH(B16,ERC!B$14:B$25,0))</f>
        <v>2</v>
      </c>
      <c r="F16" s="32">
        <f>INDEX(STP!D$14:D$25,MATCH(B16,STP!B$14:B$25,0))</f>
        <v>2</v>
      </c>
      <c r="G16" s="32">
        <f>INDEX(ByMk!D$14:D$25,MATCH(B16,ByMk!B$14:B$25,0))</f>
        <v>2</v>
      </c>
      <c r="H16" s="26">
        <f t="shared" si="4"/>
        <v>9</v>
      </c>
      <c r="K16" s="42"/>
    </row>
    <row r="17" spans="1:12" x14ac:dyDescent="0.2">
      <c r="A17" s="41">
        <f t="shared" si="3"/>
        <v>4</v>
      </c>
      <c r="B17" s="42" t="s">
        <v>9</v>
      </c>
      <c r="C17" s="79">
        <v>2.8171296296296302E-2</v>
      </c>
      <c r="D17" s="7">
        <f t="shared" si="2"/>
        <v>4</v>
      </c>
      <c r="E17" s="32">
        <f>INDEX(ERC!D$14:D$25,MATCH(B17,ERC!B$14:B$25,0))</f>
        <v>4</v>
      </c>
      <c r="F17" s="32">
        <f>INDEX(STP!D$14:D$25,MATCH(B17,STP!B$14:B$25,0))</f>
        <v>6</v>
      </c>
      <c r="G17" s="32">
        <f>INDEX(ByMk!D$14:D$25,MATCH(B17,ByMk!B$14:B$25,0))</f>
        <v>4</v>
      </c>
      <c r="H17" s="26">
        <f t="shared" si="4"/>
        <v>18</v>
      </c>
      <c r="K17" s="44"/>
    </row>
    <row r="18" spans="1:12" x14ac:dyDescent="0.2">
      <c r="A18" s="41">
        <f t="shared" si="3"/>
        <v>5</v>
      </c>
      <c r="B18" s="44" t="s">
        <v>42</v>
      </c>
      <c r="C18" s="79">
        <v>3.0937499999999996E-2</v>
      </c>
      <c r="D18" s="7">
        <f t="shared" si="2"/>
        <v>5</v>
      </c>
      <c r="E18" s="32">
        <f>INDEX(ERC!D$14:D$25,MATCH(B18,ERC!B$14:B$25,0))</f>
        <v>6</v>
      </c>
      <c r="F18" s="32">
        <f>INDEX(STP!D$14:D$25,MATCH(B18,STP!B$14:B$25,0))</f>
        <v>7</v>
      </c>
      <c r="G18" s="32">
        <f>INDEX(ByMk!D$14:D$25,MATCH(B18,ByMk!B$14:B$25,0))</f>
        <v>5</v>
      </c>
      <c r="H18" s="26">
        <f t="shared" si="4"/>
        <v>23</v>
      </c>
      <c r="K18" s="42"/>
    </row>
    <row r="19" spans="1:12" x14ac:dyDescent="0.2">
      <c r="A19" s="41" t="s">
        <v>14</v>
      </c>
      <c r="B19" s="44" t="s">
        <v>53</v>
      </c>
      <c r="C19" s="79"/>
      <c r="D19" s="7">
        <f t="shared" si="2"/>
        <v>6</v>
      </c>
      <c r="E19" s="32">
        <f>INDEX(ERC!D$14:D$25,MATCH(B19,ERC!B$14:B$25,0))</f>
        <v>6</v>
      </c>
      <c r="F19" s="32">
        <f>INDEX(STP!D$14:D$25,MATCH(B19,STP!B$14:B$25,0))</f>
        <v>4</v>
      </c>
      <c r="G19" s="32">
        <f>INDEX(ByMk!D$14:D$25,MATCH(B19,ByMk!B$14:B$25,0))</f>
        <v>6</v>
      </c>
      <c r="H19" s="26">
        <f t="shared" si="4"/>
        <v>22</v>
      </c>
    </row>
    <row r="20" spans="1:12" x14ac:dyDescent="0.2">
      <c r="A20" s="41" t="s">
        <v>14</v>
      </c>
      <c r="B20" s="44" t="s">
        <v>10</v>
      </c>
      <c r="C20" s="79"/>
      <c r="D20" s="7">
        <f t="shared" si="2"/>
        <v>6</v>
      </c>
      <c r="E20" s="32">
        <f>INDEX(ERC!D$14:D$25,MATCH(B20,ERC!B$14:B$25,0))</f>
        <v>3</v>
      </c>
      <c r="F20" s="32">
        <f>INDEX(STP!D$14:D$25,MATCH(B20,STP!B$14:B$25,0))</f>
        <v>5</v>
      </c>
      <c r="G20" s="32">
        <f>INDEX(ByMk!D$14:D$25,MATCH(B20,ByMk!B$14:B$25,0))</f>
        <v>6</v>
      </c>
      <c r="H20" s="26">
        <f t="shared" si="4"/>
        <v>20</v>
      </c>
    </row>
    <row r="21" spans="1:12" x14ac:dyDescent="0.2">
      <c r="A21" s="41" t="s">
        <v>14</v>
      </c>
      <c r="B21" s="44"/>
      <c r="C21" s="79"/>
      <c r="D21" s="7">
        <f t="shared" si="2"/>
        <v>6</v>
      </c>
      <c r="E21" s="32" t="e">
        <f>INDEX(ERC!D$14:D$25,MATCH(B21,ERC!B$14:B$25,0))</f>
        <v>#N/A</v>
      </c>
      <c r="F21" s="32" t="e">
        <f>INDEX(STP!D$14:D$25,MATCH(B21,STP!B$14:B$25,0))</f>
        <v>#N/A</v>
      </c>
      <c r="G21" s="32" t="e">
        <f>INDEX(ByMk!D$14:D$25,MATCH(B21,ByMk!B$14:B$25,0))</f>
        <v>#N/A</v>
      </c>
      <c r="H21" s="26" t="e">
        <f t="shared" si="4"/>
        <v>#N/A</v>
      </c>
    </row>
    <row r="22" spans="1:12" x14ac:dyDescent="0.2">
      <c r="A22" s="41"/>
      <c r="B22" s="44"/>
      <c r="C22" s="79"/>
      <c r="D22" s="7"/>
      <c r="E22" s="32"/>
      <c r="F22" s="32"/>
      <c r="G22" s="32"/>
      <c r="H22" s="26"/>
    </row>
    <row r="23" spans="1:12" x14ac:dyDescent="0.2">
      <c r="A23" s="41"/>
      <c r="B23" s="44"/>
      <c r="C23" s="43"/>
      <c r="D23" s="7"/>
      <c r="E23" s="32"/>
      <c r="F23" s="32"/>
      <c r="G23" s="32"/>
      <c r="H23" s="26"/>
    </row>
    <row r="24" spans="1:12" x14ac:dyDescent="0.2">
      <c r="A24" s="41"/>
      <c r="B24" s="42"/>
      <c r="C24" s="43"/>
      <c r="D24" s="2"/>
      <c r="E24" s="33"/>
      <c r="F24" s="33"/>
      <c r="G24" s="33"/>
      <c r="H24" s="29"/>
    </row>
    <row r="25" spans="1:12" ht="17" thickBot="1" x14ac:dyDescent="0.25">
      <c r="A25" s="49"/>
      <c r="B25" s="47"/>
      <c r="C25" s="48"/>
      <c r="D25" s="4"/>
      <c r="E25" s="34"/>
      <c r="F25" s="34"/>
      <c r="G25" s="34"/>
      <c r="H25" s="28"/>
    </row>
    <row r="26" spans="1:12" x14ac:dyDescent="0.2">
      <c r="A26" s="16" t="s">
        <v>4</v>
      </c>
      <c r="B26" s="12" t="str">
        <f>ERC!B26</f>
        <v>TEAMS</v>
      </c>
      <c r="C26" s="18" t="s">
        <v>5</v>
      </c>
      <c r="D26" s="12" t="str">
        <f>ERC!D26</f>
        <v>RACE</v>
      </c>
      <c r="E26" s="24" t="str">
        <f t="shared" ref="E26:H27" si="5">E12</f>
        <v>ERC</v>
      </c>
      <c r="F26" s="24" t="str">
        <f t="shared" si="5"/>
        <v>STP</v>
      </c>
      <c r="G26" s="13" t="s">
        <v>76</v>
      </c>
      <c r="H26" s="13" t="str">
        <f t="shared" si="5"/>
        <v>TOT</v>
      </c>
    </row>
    <row r="27" spans="1:12" x14ac:dyDescent="0.2">
      <c r="A27" s="14" t="s">
        <v>2</v>
      </c>
      <c r="B27" s="19"/>
      <c r="C27" s="19"/>
      <c r="D27" s="21" t="str">
        <f>ERC!D27</f>
        <v>POINTS</v>
      </c>
      <c r="E27" s="25" t="str">
        <f t="shared" si="5"/>
        <v>Points</v>
      </c>
      <c r="F27" s="25" t="str">
        <f t="shared" si="5"/>
        <v>Points</v>
      </c>
      <c r="G27" s="23" t="s">
        <v>77</v>
      </c>
      <c r="H27" s="23" t="str">
        <f t="shared" si="5"/>
        <v>CHAMP POINTS</v>
      </c>
    </row>
    <row r="28" spans="1:12" x14ac:dyDescent="0.2">
      <c r="A28" s="41">
        <v>1</v>
      </c>
      <c r="B28" s="42" t="s">
        <v>51</v>
      </c>
      <c r="C28" s="79">
        <v>2.2928240740740739E-2</v>
      </c>
      <c r="D28" s="7">
        <f t="shared" ref="D28:D35" si="6">IF(A28="DNS",MAX(A$28:A$39)+1,A28)</f>
        <v>1</v>
      </c>
      <c r="E28" s="32">
        <f>INDEX(ERC!D$28:D$39,MATCH(B28,ERC!B$28:B$39,0))</f>
        <v>1</v>
      </c>
      <c r="F28" s="32">
        <f>INDEX(STP!D$28:D$39,MATCH(B28,STP!B$28:B$39,0))</f>
        <v>1</v>
      </c>
      <c r="G28" s="32">
        <f>INDEX(ByMk!D$28:D$39,MATCH(B28,ByMk!B$28:B$39,0))</f>
        <v>1</v>
      </c>
      <c r="H28" s="26">
        <f>SUM(D28:G28)</f>
        <v>4</v>
      </c>
      <c r="I28" s="2"/>
      <c r="J28" s="2"/>
      <c r="K28" s="2"/>
      <c r="L28" s="2"/>
    </row>
    <row r="29" spans="1:12" x14ac:dyDescent="0.2">
      <c r="A29" s="41">
        <f>A28+1</f>
        <v>2</v>
      </c>
      <c r="B29" s="42" t="s">
        <v>46</v>
      </c>
      <c r="C29" s="79">
        <v>2.326388888888889E-2</v>
      </c>
      <c r="D29" s="7">
        <f t="shared" si="6"/>
        <v>2</v>
      </c>
      <c r="E29" s="32">
        <f>INDEX(ERC!D$28:D$39,MATCH(B29,ERC!B$28:B$39,0))</f>
        <v>5</v>
      </c>
      <c r="F29" s="32">
        <f>INDEX(STP!D$28:D$39,MATCH(B29,STP!B$28:B$39,0))</f>
        <v>2</v>
      </c>
      <c r="G29" s="32">
        <f>INDEX(ByMk!D$28:D$39,MATCH(B29,ByMk!B$28:B$39,0))</f>
        <v>2</v>
      </c>
      <c r="H29" s="26">
        <f t="shared" ref="H29:H36" si="7">SUM(D29:G29)</f>
        <v>11</v>
      </c>
      <c r="I29" s="2"/>
      <c r="J29" s="2"/>
      <c r="K29" s="2"/>
      <c r="L29" s="2"/>
    </row>
    <row r="30" spans="1:12" x14ac:dyDescent="0.2">
      <c r="A30" s="41">
        <f>A29+1</f>
        <v>3</v>
      </c>
      <c r="B30" s="44" t="s">
        <v>12</v>
      </c>
      <c r="C30" s="79">
        <v>2.3414351851851853E-2</v>
      </c>
      <c r="D30" s="7">
        <f t="shared" si="6"/>
        <v>3</v>
      </c>
      <c r="E30" s="32">
        <f>INDEX(ERC!D$28:D$39,MATCH(B30,ERC!B$28:B$39,0))</f>
        <v>2</v>
      </c>
      <c r="F30" s="32">
        <f>INDEX(STP!D$28:D$39,MATCH(B30,STP!B$28:B$39,0))</f>
        <v>3</v>
      </c>
      <c r="G30" s="32">
        <f>INDEX(ByMk!D$28:D$39,MATCH(B30,ByMk!B$28:B$39,0))</f>
        <v>3</v>
      </c>
      <c r="H30" s="26">
        <f t="shared" si="7"/>
        <v>11</v>
      </c>
      <c r="I30" s="2"/>
      <c r="J30" s="2"/>
      <c r="K30" s="2"/>
      <c r="L30" s="2"/>
    </row>
    <row r="31" spans="1:12" x14ac:dyDescent="0.2">
      <c r="A31" s="41">
        <f t="shared" ref="A31:A33" si="8">A30+1</f>
        <v>4</v>
      </c>
      <c r="B31" s="44" t="s">
        <v>55</v>
      </c>
      <c r="C31" s="79">
        <v>2.3981481481481479E-2</v>
      </c>
      <c r="D31" s="7">
        <f t="shared" si="6"/>
        <v>4</v>
      </c>
      <c r="E31" s="32">
        <f>INDEX(ERC!D$28:D$39,MATCH(B31,ERC!B$28:B$39,0))</f>
        <v>3</v>
      </c>
      <c r="F31" s="32">
        <f>INDEX(STP!D$28:D$39,MATCH(B31,STP!B$28:B$39,0))</f>
        <v>4</v>
      </c>
      <c r="G31" s="32">
        <f>INDEX(ByMk!D$28:D$39,MATCH(B31,ByMk!B$28:B$39,0))</f>
        <v>3</v>
      </c>
      <c r="H31" s="26">
        <f t="shared" si="7"/>
        <v>14</v>
      </c>
      <c r="I31" s="2"/>
      <c r="J31" s="2"/>
      <c r="K31" s="2"/>
      <c r="L31" s="2"/>
    </row>
    <row r="32" spans="1:12" x14ac:dyDescent="0.2">
      <c r="A32" s="41">
        <f t="shared" si="8"/>
        <v>5</v>
      </c>
      <c r="B32" s="44" t="s">
        <v>8</v>
      </c>
      <c r="C32" s="79">
        <v>2.4884259259259259E-2</v>
      </c>
      <c r="D32" s="7">
        <f t="shared" si="6"/>
        <v>5</v>
      </c>
      <c r="E32" s="32">
        <f>INDEX(ERC!D$28:D$39,MATCH(B32,ERC!B$28:B$39,0))</f>
        <v>4</v>
      </c>
      <c r="F32" s="32">
        <f>INDEX(STP!D$28:D$39,MATCH(B32,STP!B$28:B$39,0))</f>
        <v>5</v>
      </c>
      <c r="G32" s="32">
        <f>INDEX(ByMk!D$28:D$39,MATCH(B32,ByMk!B$28:B$39,0))</f>
        <v>4</v>
      </c>
      <c r="H32" s="26">
        <f t="shared" si="7"/>
        <v>18</v>
      </c>
      <c r="I32" s="2"/>
      <c r="J32" s="2"/>
      <c r="K32" s="2"/>
      <c r="L32" s="2"/>
    </row>
    <row r="33" spans="1:12" x14ac:dyDescent="0.2">
      <c r="A33" s="41">
        <f t="shared" si="8"/>
        <v>6</v>
      </c>
      <c r="B33" s="44" t="s">
        <v>75</v>
      </c>
      <c r="C33" s="79">
        <v>2.5428240740740741E-2</v>
      </c>
      <c r="D33" s="7">
        <f t="shared" si="6"/>
        <v>6</v>
      </c>
      <c r="E33" s="32">
        <f>INDEX(ERC!D$28:D$39,MATCH(B33,ERC!B$28:B$39,0))</f>
        <v>5</v>
      </c>
      <c r="F33" s="32">
        <f>INDEX(STP!D$28:D$39,MATCH(B33,STP!B$28:B$39,0))</f>
        <v>5</v>
      </c>
      <c r="G33" s="32">
        <f>INDEX(ByMk!D$28:D$39,MATCH(B33,ByMk!B$28:B$39,0))</f>
        <v>2</v>
      </c>
      <c r="H33" s="26">
        <f t="shared" si="7"/>
        <v>18</v>
      </c>
      <c r="I33" s="2"/>
      <c r="J33" s="2"/>
      <c r="K33" s="2"/>
      <c r="L33" s="2"/>
    </row>
    <row r="34" spans="1:12" x14ac:dyDescent="0.2">
      <c r="A34" s="41" t="s">
        <v>14</v>
      </c>
      <c r="B34" s="44"/>
      <c r="C34" s="43"/>
      <c r="D34" s="7">
        <f t="shared" si="6"/>
        <v>7</v>
      </c>
      <c r="E34" s="32" t="e">
        <f>INDEX(ERC!D$28:D$39,MATCH(B34,ERC!B$28:B$39,0))</f>
        <v>#N/A</v>
      </c>
      <c r="F34" s="32" t="e">
        <f>INDEX(STP!D$28:D$39,MATCH(B34,STP!B$28:B$39,0))</f>
        <v>#N/A</v>
      </c>
      <c r="G34" s="32" t="e">
        <f>INDEX(ByMk!D$28:D$39,MATCH(B34,ByMk!B$28:B$39,0))</f>
        <v>#N/A</v>
      </c>
      <c r="H34" s="26" t="e">
        <f t="shared" si="7"/>
        <v>#N/A</v>
      </c>
      <c r="I34" s="2"/>
      <c r="J34" s="2"/>
      <c r="K34" s="2"/>
      <c r="L34" s="2"/>
    </row>
    <row r="35" spans="1:12" x14ac:dyDescent="0.2">
      <c r="A35" s="41" t="s">
        <v>14</v>
      </c>
      <c r="B35" s="44"/>
      <c r="C35" s="43" t="s">
        <v>14</v>
      </c>
      <c r="D35" s="7">
        <f t="shared" si="6"/>
        <v>7</v>
      </c>
      <c r="E35" s="32" t="e">
        <f>INDEX(ERC!D$28:D$39,MATCH(B35,ERC!B$28:B$39,0))</f>
        <v>#N/A</v>
      </c>
      <c r="F35" s="32" t="e">
        <f>INDEX(STP!D$28:D$39,MATCH(B35,STP!B$28:B$39,0))</f>
        <v>#N/A</v>
      </c>
      <c r="G35" s="32" t="e">
        <f>INDEX(ByMk!D$28:D$39,MATCH(B35,ByMk!B$28:B$39,0))</f>
        <v>#N/A</v>
      </c>
      <c r="H35" s="26" t="e">
        <f t="shared" si="7"/>
        <v>#N/A</v>
      </c>
      <c r="I35" s="2"/>
      <c r="J35" s="2"/>
      <c r="K35" s="2"/>
      <c r="L35" s="2"/>
    </row>
    <row r="36" spans="1:12" x14ac:dyDescent="0.2">
      <c r="A36" s="41" t="s">
        <v>14</v>
      </c>
      <c r="B36" s="44"/>
      <c r="C36" s="43"/>
      <c r="D36" s="7"/>
      <c r="E36" s="32" t="e">
        <f>INDEX(ERC!D$28:D$39,MATCH(B36,ERC!B$28:B$39,0))</f>
        <v>#N/A</v>
      </c>
      <c r="F36" s="32" t="e">
        <f>INDEX(STP!D$28:D$39,MATCH(B36,STP!B$28:B$39,0))</f>
        <v>#N/A</v>
      </c>
      <c r="G36" s="32" t="e">
        <f>INDEX(ByMk!D$28:D$39,MATCH(B36,ByMk!B$28:B$39,0))</f>
        <v>#N/A</v>
      </c>
      <c r="H36" s="26" t="e">
        <f t="shared" si="7"/>
        <v>#N/A</v>
      </c>
      <c r="I36" s="1"/>
      <c r="J36" s="2"/>
      <c r="K36" s="2"/>
      <c r="L36" s="2"/>
    </row>
    <row r="37" spans="1:12" x14ac:dyDescent="0.2">
      <c r="A37" s="41"/>
      <c r="B37" s="44"/>
      <c r="C37" s="43"/>
      <c r="D37" s="7"/>
      <c r="E37" s="29"/>
      <c r="F37" s="29"/>
      <c r="G37" s="29"/>
      <c r="H37" s="26"/>
      <c r="I37" s="2"/>
      <c r="J37" s="2"/>
      <c r="K37" s="2"/>
      <c r="L37" s="2"/>
    </row>
    <row r="38" spans="1:12" x14ac:dyDescent="0.2">
      <c r="A38" s="41"/>
      <c r="B38" s="42"/>
      <c r="C38" s="45"/>
      <c r="D38" s="2"/>
      <c r="E38" s="29"/>
      <c r="F38" s="29"/>
      <c r="G38" s="29"/>
      <c r="H38" s="26"/>
      <c r="I38" s="2"/>
      <c r="J38" s="2"/>
      <c r="K38" s="2"/>
      <c r="L38" s="2"/>
    </row>
    <row r="39" spans="1:12" ht="17" thickBot="1" x14ac:dyDescent="0.25">
      <c r="A39" s="49"/>
      <c r="B39" s="47"/>
      <c r="C39" s="48"/>
      <c r="D39" s="4"/>
      <c r="E39" s="28"/>
      <c r="F39" s="28"/>
      <c r="G39" s="29"/>
      <c r="H39" s="26"/>
      <c r="I39" s="2"/>
      <c r="J39" s="2"/>
      <c r="K39" s="2"/>
      <c r="L39" s="2"/>
    </row>
    <row r="40" spans="1:12" ht="17" thickBot="1" x14ac:dyDescent="0.25">
      <c r="A40" s="16" t="s">
        <v>4</v>
      </c>
      <c r="B40" s="18" t="s">
        <v>21</v>
      </c>
      <c r="C40" s="55"/>
      <c r="D40" s="12" t="str">
        <f>ERC!D26</f>
        <v>RACE</v>
      </c>
      <c r="E40" s="24" t="str">
        <f t="shared" ref="E40:H41" si="9">E26</f>
        <v>ERC</v>
      </c>
      <c r="F40" s="24" t="str">
        <f t="shared" si="9"/>
        <v>STP</v>
      </c>
      <c r="G40" s="24"/>
      <c r="H40" s="24" t="str">
        <f t="shared" si="9"/>
        <v>TOT</v>
      </c>
      <c r="I40" s="35"/>
      <c r="J40" s="35"/>
      <c r="K40" s="35"/>
      <c r="L40" s="35"/>
    </row>
    <row r="41" spans="1:12" x14ac:dyDescent="0.2">
      <c r="A41" s="14" t="s">
        <v>3</v>
      </c>
      <c r="B41" s="14"/>
      <c r="C41" s="14"/>
      <c r="D41" s="21" t="str">
        <f>ERC!D27</f>
        <v>POINTS</v>
      </c>
      <c r="E41" s="24" t="str">
        <f t="shared" si="9"/>
        <v>Points</v>
      </c>
      <c r="F41" s="24" t="str">
        <f t="shared" si="9"/>
        <v>Points</v>
      </c>
      <c r="G41" s="24"/>
      <c r="H41" s="24" t="str">
        <f t="shared" si="9"/>
        <v>CHAMP POINTS</v>
      </c>
      <c r="I41" s="7"/>
      <c r="J41" s="7"/>
      <c r="K41" s="7"/>
      <c r="L41" s="7"/>
    </row>
    <row r="42" spans="1:12" x14ac:dyDescent="0.2">
      <c r="A42" s="41">
        <v>1</v>
      </c>
      <c r="B42" s="42"/>
      <c r="C42" s="56"/>
      <c r="D42" s="7">
        <f>A42</f>
        <v>1</v>
      </c>
      <c r="E42" s="26"/>
      <c r="F42" s="26"/>
      <c r="G42" s="26"/>
      <c r="H42" s="26">
        <f t="shared" ref="H42:H45" si="10">SUM(D42:F42)</f>
        <v>1</v>
      </c>
      <c r="I42" s="7"/>
      <c r="J42" s="7"/>
      <c r="K42" s="7"/>
      <c r="L42" s="7"/>
    </row>
    <row r="43" spans="1:12" x14ac:dyDescent="0.2">
      <c r="A43" s="41">
        <v>2</v>
      </c>
      <c r="B43" s="42"/>
      <c r="C43" s="56"/>
      <c r="D43" s="7">
        <f>A43</f>
        <v>2</v>
      </c>
      <c r="E43" s="26"/>
      <c r="F43" s="26"/>
      <c r="G43" s="26"/>
      <c r="H43" s="26">
        <f t="shared" si="10"/>
        <v>2</v>
      </c>
      <c r="I43" s="7"/>
      <c r="J43" s="7"/>
      <c r="K43" s="7"/>
      <c r="L43" s="7"/>
    </row>
    <row r="44" spans="1:12" x14ac:dyDescent="0.2">
      <c r="A44" s="41">
        <v>3</v>
      </c>
      <c r="B44" s="42"/>
      <c r="C44" s="56"/>
      <c r="D44" s="7">
        <f>A44</f>
        <v>3</v>
      </c>
      <c r="E44" s="26"/>
      <c r="F44" s="26"/>
      <c r="G44" s="26"/>
      <c r="H44" s="26">
        <f t="shared" si="10"/>
        <v>3</v>
      </c>
      <c r="I44" s="7"/>
      <c r="J44" s="7"/>
      <c r="K44" s="7"/>
      <c r="L44" s="7"/>
    </row>
    <row r="45" spans="1:12" ht="17" thickBot="1" x14ac:dyDescent="0.25">
      <c r="A45" s="50"/>
      <c r="B45" s="47"/>
      <c r="C45" s="54"/>
      <c r="D45" s="8"/>
      <c r="E45" s="27"/>
      <c r="F45" s="27"/>
      <c r="G45" s="26"/>
      <c r="H45" s="26">
        <f t="shared" si="10"/>
        <v>0</v>
      </c>
      <c r="I45" s="7"/>
      <c r="J45" s="7"/>
      <c r="K45" s="7"/>
      <c r="L45" s="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K75"/>
  <sheetViews>
    <sheetView workbookViewId="0">
      <selection activeCell="D7" sqref="D7"/>
    </sheetView>
  </sheetViews>
  <sheetFormatPr baseColWidth="10" defaultColWidth="11" defaultRowHeight="16" x14ac:dyDescent="0.2"/>
  <cols>
    <col min="2" max="2" width="13.83203125" customWidth="1"/>
    <col min="3" max="3" width="10.83203125" style="6" customWidth="1"/>
    <col min="4" max="4" width="9.33203125" customWidth="1"/>
    <col min="5" max="5" width="13.5" customWidth="1"/>
    <col min="6" max="6" width="13" customWidth="1"/>
    <col min="7" max="7" width="14" customWidth="1"/>
    <col min="8" max="8" width="13.83203125" customWidth="1"/>
    <col min="9" max="9" width="14" customWidth="1"/>
    <col min="11" max="11" width="13.83203125" customWidth="1"/>
  </cols>
  <sheetData>
    <row r="2" spans="1:11" s="40" customFormat="1" ht="20" thickBot="1" x14ac:dyDescent="0.3">
      <c r="A2" s="38" t="s">
        <v>35</v>
      </c>
      <c r="B2" s="38"/>
      <c r="C2" s="39">
        <v>2016</v>
      </c>
    </row>
    <row r="3" spans="1:11" x14ac:dyDescent="0.2">
      <c r="A3" s="11" t="s">
        <v>4</v>
      </c>
      <c r="B3" s="12" t="s">
        <v>40</v>
      </c>
      <c r="C3" s="12" t="s">
        <v>36</v>
      </c>
      <c r="D3" s="24" t="s">
        <v>20</v>
      </c>
      <c r="E3" s="24" t="s">
        <v>22</v>
      </c>
      <c r="F3" s="24" t="s">
        <v>24</v>
      </c>
      <c r="G3" s="24" t="s">
        <v>25</v>
      </c>
      <c r="H3" s="13" t="s">
        <v>31</v>
      </c>
      <c r="I3" s="24" t="s">
        <v>26</v>
      </c>
      <c r="K3" s="24" t="s">
        <v>32</v>
      </c>
    </row>
    <row r="4" spans="1:11" x14ac:dyDescent="0.2">
      <c r="A4" s="14" t="s">
        <v>0</v>
      </c>
      <c r="B4" s="19"/>
      <c r="C4" s="21" t="s">
        <v>19</v>
      </c>
      <c r="D4" s="25" t="s">
        <v>19</v>
      </c>
      <c r="E4" s="25" t="s">
        <v>19</v>
      </c>
      <c r="F4" s="25" t="s">
        <v>19</v>
      </c>
      <c r="G4" s="25" t="s">
        <v>19</v>
      </c>
      <c r="H4" s="23" t="s">
        <v>19</v>
      </c>
      <c r="I4" s="25" t="s">
        <v>27</v>
      </c>
      <c r="K4" s="25" t="s">
        <v>44</v>
      </c>
    </row>
    <row r="5" spans="1:11" x14ac:dyDescent="0.2">
      <c r="A5" s="41"/>
      <c r="B5" s="42" t="str">
        <f>SW!B5</f>
        <v>Iron Oars</v>
      </c>
      <c r="C5" s="57">
        <f>SUMIF(D5:K5,"&lt;&gt;#N/A",D5:K5)</f>
        <v>8</v>
      </c>
      <c r="D5" s="26">
        <f>INDEX(SW!$D$5:$D$9,MATCH($B5,SW!$B$5:$B$9,0))</f>
        <v>1</v>
      </c>
      <c r="E5" s="26">
        <f>INDEX(CGC!$D$5:$D$11,MATCH($B5,CGC!$B$5:$B$11,0))</f>
        <v>1</v>
      </c>
      <c r="F5" s="26">
        <f>INDEX('Min B2B'!$D$5:$D$11,MATCH($B5,'Min B2B'!$B$5:$B$11,0))</f>
        <v>1</v>
      </c>
      <c r="G5" s="26">
        <f>INDEX('Oak Cup'!$D$5:$D$11,MATCH($B5,'Oak Cup'!$B$5:$B$11,0))</f>
        <v>1</v>
      </c>
      <c r="H5" s="26">
        <f>INDEX(Altrz!$D$5:$D$11,MATCH($B5,Altrz!$B$5:$B$11,0))</f>
        <v>1</v>
      </c>
      <c r="I5" s="26">
        <v>1</v>
      </c>
      <c r="K5" s="26">
        <f>INDEX(B2B!A$5:A$7,MATCH(B5,B2B!B$5:B$9,0))</f>
        <v>2</v>
      </c>
    </row>
    <row r="6" spans="1:11" x14ac:dyDescent="0.2">
      <c r="A6" s="41"/>
      <c r="B6" s="42" t="str">
        <f>SW!B6</f>
        <v>SOMIRA Men</v>
      </c>
      <c r="C6" s="57">
        <f>SUMIF(D6:K6,"&lt;&gt;#N/A",D6:K6)</f>
        <v>14</v>
      </c>
      <c r="D6" s="26">
        <f>INDEX(SW!$D$5:$D$9,MATCH($B6,SW!$B$5:$B$9,0))</f>
        <v>2</v>
      </c>
      <c r="E6" s="26">
        <f>INDEX(CGC!$D$5:$D$11,MATCH($B6,CGC!$B$5:$B$11,0))</f>
        <v>3</v>
      </c>
      <c r="F6" s="26">
        <f>INDEX('Min B2B'!$D$5:$D$11,MATCH($B6,'Min B2B'!$B$5:$B$11,0))</f>
        <v>2</v>
      </c>
      <c r="G6" s="26">
        <f>INDEX('Oak Cup'!$D$5:$D$11,MATCH($B6,'Oak Cup'!$B$5:$B$11,0))</f>
        <v>2</v>
      </c>
      <c r="H6" s="26">
        <f>INDEX(Altrz!$D$5:$D$11,MATCH($B6,Altrz!$B$5:$B$11,0))</f>
        <v>2</v>
      </c>
      <c r="I6" s="26">
        <v>2</v>
      </c>
      <c r="K6" s="26">
        <f>INDEX(B2B!A$5:A$7,MATCH(B6,B2B!B$5:B$9,0))</f>
        <v>1</v>
      </c>
    </row>
    <row r="7" spans="1:11" x14ac:dyDescent="0.2">
      <c r="A7" s="41"/>
      <c r="B7" s="42" t="str">
        <f>SW!B7</f>
        <v>ERC</v>
      </c>
      <c r="C7" s="57">
        <f>SUMIF(D7:K7,"&lt;&gt;#N/A",D7:K7)</f>
        <v>17</v>
      </c>
      <c r="D7" s="26">
        <f>INDEX(SW!$D$5:$D$9,MATCH($B7,SW!$B$5:$B$9,0))</f>
        <v>3</v>
      </c>
      <c r="E7" s="26">
        <f>INDEX(CGC!$D$5:$D$11,MATCH($B7,CGC!$B$5:$B$11,0))</f>
        <v>2</v>
      </c>
      <c r="F7" s="26">
        <f>INDEX('Min B2B'!$D$5:$D$11,MATCH($B7,'Min B2B'!$B$5:$B$11,0))</f>
        <v>3</v>
      </c>
      <c r="G7" s="26">
        <f>INDEX('Oak Cup'!$D$5:$D$11,MATCH($B7,'Oak Cup'!$B$5:$B$11,0))</f>
        <v>3</v>
      </c>
      <c r="H7" s="26">
        <f>INDEX(Altrz!$D$5:$D$11,MATCH($B7,Altrz!$B$5:$B$11,0))</f>
        <v>3</v>
      </c>
      <c r="I7" s="26">
        <v>3</v>
      </c>
      <c r="K7" s="26" t="e">
        <f>INDEX(B2B!A$5:A$7,MATCH(B7,B2B!B$5:B$9,0))</f>
        <v>#N/A</v>
      </c>
    </row>
    <row r="8" spans="1:11" x14ac:dyDescent="0.2">
      <c r="A8" s="41"/>
      <c r="B8" s="42" t="str">
        <f>SW!B8</f>
        <v>Vikings</v>
      </c>
      <c r="C8" s="57">
        <f>SUMIF(D8:K8,"&lt;&gt;#N/A",D8:K8)</f>
        <v>24</v>
      </c>
      <c r="D8" s="26">
        <f>INDEX(SW!$D$5:$D$9,MATCH($B8,SW!$B$5:$B$9,0))</f>
        <v>4</v>
      </c>
      <c r="E8" s="26">
        <f>INDEX(CGC!$D$5:$D$11,MATCH($B8,CGC!$B$5:$B$11,0))</f>
        <v>4</v>
      </c>
      <c r="F8" s="26">
        <f>INDEX('Min B2B'!$D$5:$D$11,MATCH($B8,'Min B2B'!$B$5:$B$11,0))</f>
        <v>4</v>
      </c>
      <c r="G8" s="26">
        <f>INDEX('Oak Cup'!$D$5:$D$11,MATCH($B8,'Oak Cup'!$B$5:$B$11,0))</f>
        <v>4</v>
      </c>
      <c r="H8" s="26">
        <f>INDEX(Altrz!$D$5:$D$11,MATCH($B8,Altrz!$B$5:$B$11,0))</f>
        <v>4</v>
      </c>
      <c r="I8" s="26">
        <v>4</v>
      </c>
      <c r="K8" s="26" t="e">
        <f>INDEX(B2B!A$5:A$7,MATCH(B8,B2B!B$5:B$9,0))</f>
        <v>#N/A</v>
      </c>
    </row>
    <row r="9" spans="1:11" x14ac:dyDescent="0.2">
      <c r="A9" s="41"/>
      <c r="B9" s="42"/>
      <c r="C9" s="57"/>
      <c r="D9" s="26"/>
      <c r="E9" s="26"/>
      <c r="F9" s="26"/>
      <c r="G9" s="26"/>
      <c r="H9" s="26"/>
      <c r="I9" s="26"/>
      <c r="K9" s="26"/>
    </row>
    <row r="10" spans="1:11" x14ac:dyDescent="0.2">
      <c r="A10" s="41"/>
      <c r="B10" s="44"/>
      <c r="C10" s="7"/>
      <c r="D10" s="26"/>
      <c r="E10" s="29"/>
      <c r="F10" s="26"/>
      <c r="G10" s="29"/>
      <c r="H10" s="29"/>
      <c r="I10" s="26"/>
      <c r="K10" s="29"/>
    </row>
    <row r="11" spans="1:11" ht="17" thickBot="1" x14ac:dyDescent="0.25">
      <c r="A11" s="49"/>
      <c r="B11" s="47"/>
      <c r="C11" s="4"/>
      <c r="D11" s="28"/>
      <c r="E11" s="28"/>
      <c r="F11" s="28"/>
      <c r="G11" s="28"/>
      <c r="H11" s="28"/>
      <c r="I11" s="28"/>
      <c r="K11" s="28"/>
    </row>
    <row r="12" spans="1:11" x14ac:dyDescent="0.2">
      <c r="A12" s="11" t="s">
        <v>4</v>
      </c>
      <c r="B12" s="12" t="str">
        <f t="shared" ref="B12:H12" si="0">B3</f>
        <v>Team</v>
      </c>
      <c r="C12" s="12" t="str">
        <f t="shared" si="0"/>
        <v>Season</v>
      </c>
      <c r="D12" s="24" t="str">
        <f t="shared" si="0"/>
        <v>SK</v>
      </c>
      <c r="E12" s="24" t="str">
        <f t="shared" si="0"/>
        <v>CGC</v>
      </c>
      <c r="F12" s="24" t="str">
        <f t="shared" si="0"/>
        <v>Mini B2B</v>
      </c>
      <c r="G12" s="24" t="str">
        <f t="shared" si="0"/>
        <v>OC</v>
      </c>
      <c r="H12" s="13" t="str">
        <f t="shared" si="0"/>
        <v>Alcatraz</v>
      </c>
      <c r="I12" s="24" t="s">
        <v>26</v>
      </c>
      <c r="K12" s="24" t="str">
        <f>K3</f>
        <v>B2B</v>
      </c>
    </row>
    <row r="13" spans="1:11" x14ac:dyDescent="0.2">
      <c r="A13" s="14" t="s">
        <v>1</v>
      </c>
      <c r="B13" s="19"/>
      <c r="C13" s="21" t="str">
        <f t="shared" ref="C13:H13" si="1">C4</f>
        <v>Points</v>
      </c>
      <c r="D13" s="25" t="str">
        <f t="shared" si="1"/>
        <v>Points</v>
      </c>
      <c r="E13" s="25" t="str">
        <f t="shared" si="1"/>
        <v>Points</v>
      </c>
      <c r="F13" s="25" t="str">
        <f t="shared" si="1"/>
        <v>Points</v>
      </c>
      <c r="G13" s="25" t="str">
        <f t="shared" si="1"/>
        <v>Points</v>
      </c>
      <c r="H13" s="23" t="str">
        <f t="shared" si="1"/>
        <v>Points</v>
      </c>
      <c r="I13" s="25" t="s">
        <v>27</v>
      </c>
      <c r="K13" s="25" t="s">
        <v>44</v>
      </c>
    </row>
    <row r="14" spans="1:11" x14ac:dyDescent="0.2">
      <c r="A14" s="41"/>
      <c r="B14" s="44" t="str">
        <f>SW!B15</f>
        <v>Iron Oars</v>
      </c>
      <c r="C14" s="57">
        <f t="shared" ref="C14:C22" si="2">SUMIF(D14:K14,"&lt;&gt;#N/A",D14:K14)</f>
        <v>9</v>
      </c>
      <c r="D14" s="26">
        <f>INDEX(SW!$D$14:$D$24,MATCH($B14,SW!$B$14:$B$24,0))</f>
        <v>2</v>
      </c>
      <c r="E14" s="26">
        <f>INDEX(CGC!$D$14:$D$24,MATCH($B14,CGC!$B$14:$B$24,0))</f>
        <v>1</v>
      </c>
      <c r="F14" s="26">
        <f>INDEX('Min B2B'!$D$14:$D$24,MATCH($B14,'Min B2B'!$B$14:$B$24,0))</f>
        <v>1</v>
      </c>
      <c r="G14" s="26">
        <f>INDEX('Oak Cup'!$D$14:$D$24,MATCH($B14,'Oak Cup'!$B$14:$B$24,0))</f>
        <v>1</v>
      </c>
      <c r="H14" s="26">
        <f>INDEX(Altrz!$D$14:$D$24,MATCH($B14,Altrz!$B$14:$B$24,0))</f>
        <v>1</v>
      </c>
      <c r="I14" s="26">
        <v>1</v>
      </c>
      <c r="K14" s="26">
        <f>INDEX(B2B!A$10:A$13,MATCH(B14,B2B!B$10:B$13,0))</f>
        <v>2</v>
      </c>
    </row>
    <row r="15" spans="1:11" x14ac:dyDescent="0.2">
      <c r="A15" s="41"/>
      <c r="B15" s="44" t="str">
        <f>SW!B14</f>
        <v>ERC</v>
      </c>
      <c r="C15" s="57">
        <f t="shared" si="2"/>
        <v>13</v>
      </c>
      <c r="D15" s="26">
        <f>INDEX(SW!$D$14:$D$24,MATCH($B15,SW!$B$14:$B$24,0))</f>
        <v>1</v>
      </c>
      <c r="E15" s="26">
        <f>INDEX(CGC!$D$14:$D$24,MATCH($B15,CGC!$B$14:$B$24,0))</f>
        <v>2</v>
      </c>
      <c r="F15" s="26">
        <f>INDEX('Min B2B'!$D$14:$D$24,MATCH($B15,'Min B2B'!$B$14:$B$24,0))</f>
        <v>2</v>
      </c>
      <c r="G15" s="26">
        <f>INDEX('Oak Cup'!$D$14:$D$24,MATCH($B15,'Oak Cup'!$B$14:$B$24,0))</f>
        <v>3</v>
      </c>
      <c r="H15" s="26">
        <f>INDEX(Altrz!$D$14:$D$24,MATCH($B15,Altrz!$B$14:$B$24,0))</f>
        <v>3</v>
      </c>
      <c r="I15" s="26">
        <v>2</v>
      </c>
      <c r="K15" s="26" t="e">
        <f>INDEX(B2B!A$10:A$13,MATCH(B15,B2B!B$10:B$13,0))</f>
        <v>#N/A</v>
      </c>
    </row>
    <row r="16" spans="1:11" x14ac:dyDescent="0.2">
      <c r="A16" s="41"/>
      <c r="B16" s="44" t="str">
        <f>SW!B16</f>
        <v>Funatics</v>
      </c>
      <c r="C16" s="57">
        <f t="shared" si="2"/>
        <v>22</v>
      </c>
      <c r="D16" s="26">
        <f>INDEX(SW!$D$14:$D$24,MATCH($B16,SW!$B$14:$B$24,0))</f>
        <v>3</v>
      </c>
      <c r="E16" s="26">
        <f>INDEX(CGC!$D$14:$D$24,MATCH($B16,CGC!$B$14:$B$24,0))</f>
        <v>6</v>
      </c>
      <c r="F16" s="26">
        <f>INDEX('Min B2B'!$D$14:$D$24,MATCH($B16,'Min B2B'!$B$14:$B$24,0))</f>
        <v>5</v>
      </c>
      <c r="G16" s="26">
        <f>INDEX('Oak Cup'!$D$14:$D$24,MATCH($B16,'Oak Cup'!$B$14:$B$24,0))</f>
        <v>2</v>
      </c>
      <c r="H16" s="26">
        <f>INDEX(Altrz!$D$14:$D$24,MATCH($B16,Altrz!$B$14:$B$24,0))</f>
        <v>2</v>
      </c>
      <c r="I16" s="26">
        <v>3</v>
      </c>
      <c r="K16" s="26">
        <f>INDEX(B2B!A$10:A$13,MATCH(B16,B2B!B$10:B$13,0))</f>
        <v>1</v>
      </c>
    </row>
    <row r="17" spans="1:11" x14ac:dyDescent="0.2">
      <c r="A17" s="41"/>
      <c r="B17" s="44" t="str">
        <f>SW!B18</f>
        <v>Kelpies</v>
      </c>
      <c r="C17" s="57">
        <f t="shared" si="2"/>
        <v>27</v>
      </c>
      <c r="D17" s="26">
        <f>INDEX(SW!$D$14:$D$24,MATCH($B17,SW!$B$14:$B$24,0))</f>
        <v>5</v>
      </c>
      <c r="E17" s="26">
        <f>INDEX(CGC!$D$14:$D$24,MATCH($B17,CGC!$B$14:$B$24,0))</f>
        <v>3</v>
      </c>
      <c r="F17" s="26">
        <f>INDEX('Min B2B'!$D$14:$D$24,MATCH($B17,'Min B2B'!$B$14:$B$24,0))</f>
        <v>4</v>
      </c>
      <c r="G17" s="26">
        <f>INDEX('Oak Cup'!$D$14:$D$24,MATCH($B17,'Oak Cup'!$B$14:$B$24,0))</f>
        <v>4</v>
      </c>
      <c r="H17" s="26">
        <f>INDEX(Altrz!$D$14:$D$24,MATCH($B17,Altrz!$B$14:$B$24,0))</f>
        <v>4</v>
      </c>
      <c r="I17" s="26">
        <v>4</v>
      </c>
      <c r="K17" s="26">
        <f>INDEX(B2B!A$10:A$13,MATCH(B17,B2B!B$10:B$13,0))</f>
        <v>3</v>
      </c>
    </row>
    <row r="18" spans="1:11" x14ac:dyDescent="0.2">
      <c r="A18" s="41"/>
      <c r="B18" s="44" t="str">
        <f>SW!B17</f>
        <v>Sisters</v>
      </c>
      <c r="C18" s="57">
        <f t="shared" si="2"/>
        <v>28</v>
      </c>
      <c r="D18" s="26">
        <f>INDEX(SW!$D$14:$D$24,MATCH($B18,SW!$B$14:$B$24,0))</f>
        <v>3</v>
      </c>
      <c r="E18" s="26">
        <f>INDEX(CGC!$D$14:$D$24,MATCH($B18,CGC!$B$14:$B$24,0))</f>
        <v>7</v>
      </c>
      <c r="F18" s="26">
        <f>INDEX('Min B2B'!$D$14:$D$24,MATCH($B18,'Min B2B'!$B$14:$B$24,0))</f>
        <v>3</v>
      </c>
      <c r="G18" s="26">
        <f>INDEX('Oak Cup'!$D$14:$D$24,MATCH($B18,'Oak Cup'!$B$14:$B$24,0))</f>
        <v>4</v>
      </c>
      <c r="H18" s="26">
        <f>INDEX(Altrz!$D$14:$D$24,MATCH($B18,Altrz!$B$14:$B$24,0))</f>
        <v>6</v>
      </c>
      <c r="I18" s="26">
        <v>5</v>
      </c>
      <c r="K18" s="26" t="e">
        <f>INDEX(B2B!A$10:A$13,MATCH(B18,B2B!B$10:B$13,0))</f>
        <v>#N/A</v>
      </c>
    </row>
    <row r="19" spans="1:11" x14ac:dyDescent="0.2">
      <c r="A19" s="41"/>
      <c r="B19" s="44" t="str">
        <f>SW!B21</f>
        <v>Ketos</v>
      </c>
      <c r="C19" s="57">
        <f t="shared" si="2"/>
        <v>36</v>
      </c>
      <c r="D19" s="26">
        <f>INDEX(SW!$D$14:$D$24,MATCH($B19,SW!$B$14:$B$24,0))</f>
        <v>8</v>
      </c>
      <c r="E19" s="26">
        <f>INDEX(CGC!$D$14:$D$24,MATCH($B19,CGC!$B$14:$B$24,0))</f>
        <v>4</v>
      </c>
      <c r="F19" s="26">
        <f>INDEX('Min B2B'!$D$14:$D$24,MATCH($B19,'Min B2B'!$B$14:$B$24,0))</f>
        <v>7</v>
      </c>
      <c r="G19" s="26">
        <f>INDEX('Oak Cup'!$D$14:$D$24,MATCH($B19,'Oak Cup'!$B$14:$B$24,0))</f>
        <v>4</v>
      </c>
      <c r="H19" s="26">
        <f>INDEX(Altrz!$D$14:$D$24,MATCH($B19,Altrz!$B$14:$B$24,0))</f>
        <v>7</v>
      </c>
      <c r="I19" s="26">
        <v>6</v>
      </c>
      <c r="K19" s="26" t="e">
        <f>INDEX(B2B!A$10:A$13,MATCH(B19,B2B!B$10:B$13,0))</f>
        <v>#N/A</v>
      </c>
    </row>
    <row r="20" spans="1:11" x14ac:dyDescent="0.2">
      <c r="A20" s="41"/>
      <c r="B20" s="44" t="str">
        <f>SW!B22</f>
        <v>Iron Maidens</v>
      </c>
      <c r="C20" s="57">
        <f t="shared" si="2"/>
        <v>39</v>
      </c>
      <c r="D20" s="26">
        <f>INDEX(SW!$D$14:$D$24,MATCH($B20,SW!$B$14:$B$24,0))</f>
        <v>8</v>
      </c>
      <c r="E20" s="26">
        <f>INDEX(CGC!$D$14:$D$24,MATCH($B20,CGC!$B$14:$B$24,0))</f>
        <v>5</v>
      </c>
      <c r="F20" s="26">
        <f>INDEX('Min B2B'!$D$14:$D$24,MATCH($B20,'Min B2B'!$B$14:$B$24,0))</f>
        <v>6</v>
      </c>
      <c r="G20" s="26">
        <f>INDEX('Oak Cup'!$D$14:$D$24,MATCH($B20,'Oak Cup'!$B$14:$B$24,0))</f>
        <v>8</v>
      </c>
      <c r="H20" s="26">
        <f>INDEX(Altrz!$D$14:$D$24,MATCH($B20,Altrz!$B$14:$B$24,0))</f>
        <v>5</v>
      </c>
      <c r="I20" s="26">
        <v>7</v>
      </c>
      <c r="K20" s="26" t="e">
        <f>INDEX(B2B!A$10:A$13,MATCH(B20,B2B!B$10:B$13,0))</f>
        <v>#N/A</v>
      </c>
    </row>
    <row r="21" spans="1:11" x14ac:dyDescent="0.2">
      <c r="A21" s="41"/>
      <c r="B21" s="44" t="str">
        <f>SW!B19</f>
        <v>SRC</v>
      </c>
      <c r="C21" s="57">
        <f t="shared" si="2"/>
        <v>46</v>
      </c>
      <c r="D21" s="26">
        <f>INDEX(SW!$D$14:$D$24,MATCH($B21,SW!$B$14:$B$24,0))</f>
        <v>6</v>
      </c>
      <c r="E21" s="26">
        <f>INDEX(CGC!$D$14:$D$24,MATCH($B21,CGC!$B$14:$B$24,0))</f>
        <v>9</v>
      </c>
      <c r="F21" s="26">
        <f>INDEX('Min B2B'!$D$14:$D$24,MATCH($B21,'Min B2B'!$B$14:$B$24,0))</f>
        <v>8</v>
      </c>
      <c r="G21" s="26">
        <f>INDEX('Oak Cup'!$D$14:$D$24,MATCH($B21,'Oak Cup'!$B$14:$B$24,0))</f>
        <v>7</v>
      </c>
      <c r="H21" s="26">
        <f>INDEX(Altrz!$D$14:$D$24,MATCH($B21,Altrz!$B$14:$B$24,0))</f>
        <v>8</v>
      </c>
      <c r="I21" s="26">
        <v>8</v>
      </c>
      <c r="K21" s="26" t="e">
        <f>INDEX(B2B!A$10:A$13,MATCH(B21,B2B!B$10:B$13,0))</f>
        <v>#N/A</v>
      </c>
    </row>
    <row r="22" spans="1:11" x14ac:dyDescent="0.2">
      <c r="A22" s="41"/>
      <c r="B22" s="44" t="str">
        <f>SW!B20</f>
        <v>Selkies</v>
      </c>
      <c r="C22" s="57">
        <f t="shared" si="2"/>
        <v>51</v>
      </c>
      <c r="D22" s="26">
        <f>INDEX(SW!$D$14:$D$24,MATCH($B22,SW!$B$14:$B$24,0))</f>
        <v>7</v>
      </c>
      <c r="E22" s="26">
        <f>INDEX(CGC!$D$14:$D$24,MATCH($B22,CGC!$B$14:$B$24,0))</f>
        <v>8</v>
      </c>
      <c r="F22" s="26">
        <f>INDEX('Min B2B'!$D$14:$D$24,MATCH($B22,'Min B2B'!$B$14:$B$24,0))</f>
        <v>9</v>
      </c>
      <c r="G22" s="26">
        <f>INDEX('Oak Cup'!$D$14:$D$24,MATCH($B22,'Oak Cup'!$B$14:$B$24,0))</f>
        <v>9</v>
      </c>
      <c r="H22" s="26">
        <f>INDEX(Altrz!$D$14:$D$24,MATCH($B22,Altrz!$B$14:$B$24,0))</f>
        <v>9</v>
      </c>
      <c r="I22" s="26">
        <v>9</v>
      </c>
      <c r="K22" s="26" t="e">
        <f>INDEX(B2B!A$10:A$13,MATCH(B22,B2B!B$10:B$13,0))</f>
        <v>#N/A</v>
      </c>
    </row>
    <row r="23" spans="1:11" x14ac:dyDescent="0.2">
      <c r="A23" s="41"/>
      <c r="B23" s="44"/>
      <c r="C23" s="57"/>
      <c r="D23" s="26"/>
      <c r="E23" s="26"/>
      <c r="F23" s="26"/>
      <c r="G23" s="26"/>
      <c r="H23" s="26"/>
      <c r="I23" s="26"/>
      <c r="K23" s="26" t="e">
        <f>INDEX(B2B!A$10:A$13,MATCH(B23,B2B!B$10:B$13,0))</f>
        <v>#N/A</v>
      </c>
    </row>
    <row r="24" spans="1:11" x14ac:dyDescent="0.2">
      <c r="A24" s="41"/>
      <c r="B24" s="44"/>
      <c r="C24" s="7"/>
      <c r="D24" s="32"/>
      <c r="E24" s="26"/>
      <c r="F24" s="26"/>
      <c r="G24" s="26"/>
      <c r="H24" s="26"/>
      <c r="I24" s="26"/>
      <c r="K24" s="26"/>
    </row>
    <row r="25" spans="1:11" ht="17" thickBot="1" x14ac:dyDescent="0.25">
      <c r="A25" s="49"/>
      <c r="B25" s="47"/>
      <c r="C25" s="4"/>
      <c r="D25" s="34"/>
      <c r="E25" s="28"/>
      <c r="F25" s="28"/>
      <c r="G25" s="28"/>
      <c r="H25" s="5"/>
      <c r="I25" s="26"/>
      <c r="K25" s="28"/>
    </row>
    <row r="26" spans="1:11" x14ac:dyDescent="0.2">
      <c r="A26" s="16" t="s">
        <v>4</v>
      </c>
      <c r="B26" s="12" t="str">
        <f>B12</f>
        <v>Team</v>
      </c>
      <c r="C26" s="12" t="str">
        <f>C3</f>
        <v>Season</v>
      </c>
      <c r="D26" s="24" t="str">
        <f t="shared" ref="D26:G27" si="3">D12</f>
        <v>SK</v>
      </c>
      <c r="E26" s="24" t="str">
        <f t="shared" si="3"/>
        <v>CGC</v>
      </c>
      <c r="F26" s="24" t="str">
        <f t="shared" si="3"/>
        <v>Mini B2B</v>
      </c>
      <c r="G26" s="24" t="str">
        <f t="shared" si="3"/>
        <v>OC</v>
      </c>
      <c r="H26" s="13" t="s">
        <v>31</v>
      </c>
      <c r="I26" s="24" t="s">
        <v>26</v>
      </c>
      <c r="K26" s="24" t="str">
        <f>K3</f>
        <v>B2B</v>
      </c>
    </row>
    <row r="27" spans="1:11" x14ac:dyDescent="0.2">
      <c r="A27" s="14" t="s">
        <v>2</v>
      </c>
      <c r="B27" s="19"/>
      <c r="C27" s="21" t="str">
        <f>C13</f>
        <v>Points</v>
      </c>
      <c r="D27" s="25" t="str">
        <f t="shared" si="3"/>
        <v>Points</v>
      </c>
      <c r="E27" s="25" t="str">
        <f t="shared" si="3"/>
        <v>Points</v>
      </c>
      <c r="F27" s="25" t="str">
        <f t="shared" si="3"/>
        <v>Points</v>
      </c>
      <c r="G27" s="25" t="str">
        <f t="shared" si="3"/>
        <v>Points</v>
      </c>
      <c r="H27" s="23" t="s">
        <v>19</v>
      </c>
      <c r="I27" s="25" t="s">
        <v>27</v>
      </c>
      <c r="K27" s="25" t="s">
        <v>44</v>
      </c>
    </row>
    <row r="28" spans="1:11" x14ac:dyDescent="0.2">
      <c r="A28" s="41"/>
      <c r="B28" t="str">
        <f>SW!B28</f>
        <v>Iron Oars</v>
      </c>
      <c r="C28" s="57">
        <f t="shared" ref="C28:C37" si="4">SUMIF(D28:K28,"&lt;&gt;#N/A",D28:K28)</f>
        <v>8</v>
      </c>
      <c r="D28" s="26">
        <f>INDEX(SW!$D$28:$D$39,MATCH($B28,SW!$B$28:$B$39,0))</f>
        <v>1</v>
      </c>
      <c r="E28" s="26">
        <f>INDEX(CGC!$D$28:$D$39,MATCH($B28,CGC!$B$28:$B$39,0))</f>
        <v>1</v>
      </c>
      <c r="F28" s="26">
        <f>INDEX('Min B2B'!$D$28:$D$39,MATCH($B28,'Min B2B'!$B$28:$B$39,0))</f>
        <v>2</v>
      </c>
      <c r="G28" s="26">
        <f>INDEX('Oak Cup'!$D$28:$D$39,MATCH($B28,'Oak Cup'!$B$28:$B$39,0))</f>
        <v>1</v>
      </c>
      <c r="H28" s="26">
        <f>INDEX(Altrz!$D$28:$D$39,MATCH($B28,Altrz!$B$28:$B$39,0))</f>
        <v>2</v>
      </c>
      <c r="I28" s="26">
        <v>1</v>
      </c>
      <c r="K28" s="26" t="e">
        <f>INDEX(B2B!A$16:A$20,MATCH(B28,B2B!B$16:B$20,0))</f>
        <v>#N/A</v>
      </c>
    </row>
    <row r="29" spans="1:11" x14ac:dyDescent="0.2">
      <c r="A29" s="41"/>
      <c r="B29" t="str">
        <f>SW!B35</f>
        <v>Row'd Warriors</v>
      </c>
      <c r="C29" s="57">
        <f t="shared" si="4"/>
        <v>14</v>
      </c>
      <c r="D29" s="26">
        <f>INDEX(SW!$D$28:$D$39,MATCH($B29,SW!$B$28:$B$39,0))</f>
        <v>5</v>
      </c>
      <c r="E29" s="26">
        <f>INDEX(CGC!$D$28:$D$39,MATCH($B29,CGC!$B$28:$B$39,0))</f>
        <v>2</v>
      </c>
      <c r="F29" s="26">
        <f>INDEX('Min B2B'!$D$28:$D$39,MATCH($B29,'Min B2B'!$B$28:$B$39,0))</f>
        <v>1</v>
      </c>
      <c r="G29" s="26">
        <f>INDEX('Oak Cup'!$D$28:$D$39,MATCH($B29,'Oak Cup'!$B$28:$B$39,0))</f>
        <v>2</v>
      </c>
      <c r="H29" s="26">
        <f>INDEX(Altrz!$D$28:$D$39,MATCH($B29,Altrz!$B$28:$B$39,0))</f>
        <v>1</v>
      </c>
      <c r="I29" s="26">
        <v>2</v>
      </c>
      <c r="K29" s="26">
        <f>INDEX(B2B!A$16:A$20,MATCH(B29,B2B!B$16:B$20,0))</f>
        <v>1</v>
      </c>
    </row>
    <row r="30" spans="1:11" x14ac:dyDescent="0.2">
      <c r="A30" s="41"/>
      <c r="B30" t="str">
        <f>SW!B29</f>
        <v>Beavers</v>
      </c>
      <c r="C30" s="57">
        <f t="shared" si="4"/>
        <v>18</v>
      </c>
      <c r="D30" s="26">
        <f>INDEX(SW!$D$28:$D$39,MATCH($B30,SW!$B$28:$B$39,0))</f>
        <v>2</v>
      </c>
      <c r="E30" s="37">
        <f>INDEX(CGC!$D$28:$D$39,MATCH($B30,CGC!$B$28:$B$39,0))</f>
        <v>4</v>
      </c>
      <c r="F30" s="26">
        <f>INDEX('Min B2B'!$D$28:$D$39,MATCH($B30,'Min B2B'!$B$28:$B$39,0))</f>
        <v>3</v>
      </c>
      <c r="G30" s="26">
        <f>INDEX('Oak Cup'!$D$28:$D$39,MATCH($B30,'Oak Cup'!$B$28:$B$39,0))</f>
        <v>3</v>
      </c>
      <c r="H30" s="26">
        <f>INDEX(Altrz!$D$28:$D$39,MATCH($B30,Altrz!$B$28:$B$39,0))</f>
        <v>3</v>
      </c>
      <c r="I30" s="26">
        <v>3</v>
      </c>
      <c r="K30" s="26" t="e">
        <f>INDEX(B2B!A$16:A$20,MATCH(B30,B2B!B$16:B$20,0))</f>
        <v>#N/A</v>
      </c>
    </row>
    <row r="31" spans="1:11" x14ac:dyDescent="0.2">
      <c r="A31" s="41"/>
      <c r="B31" t="str">
        <f>SW!B33</f>
        <v>Coast Guard</v>
      </c>
      <c r="C31" s="57">
        <f t="shared" si="4"/>
        <v>26</v>
      </c>
      <c r="D31" s="26">
        <f>INDEX(SW!$D$28:$D$39,MATCH($B31,SW!$B$28:$B$39,0))</f>
        <v>5</v>
      </c>
      <c r="E31" s="26">
        <f>INDEX(CGC!$D$28:$D$39,MATCH($B31,CGC!$B$28:$B$39,0))</f>
        <v>3</v>
      </c>
      <c r="F31" s="26">
        <f>INDEX('Min B2B'!$D$28:$D$39,MATCH($B31,'Min B2B'!$B$28:$B$39,0))</f>
        <v>5</v>
      </c>
      <c r="G31" s="26">
        <f>INDEX('Oak Cup'!$D$28:$D$39,MATCH($B31,'Oak Cup'!$B$28:$B$39,0))</f>
        <v>5</v>
      </c>
      <c r="H31" s="26">
        <f>INDEX(Altrz!$D$28:$D$39,MATCH($B31,Altrz!$B$28:$B$39,0))</f>
        <v>4</v>
      </c>
      <c r="I31" s="26">
        <v>4</v>
      </c>
      <c r="K31" s="26" t="e">
        <f>INDEX(B2B!A$16:A$20,MATCH(B31,B2B!B$16:B$20,0))</f>
        <v>#N/A</v>
      </c>
    </row>
    <row r="32" spans="1:11" x14ac:dyDescent="0.2">
      <c r="A32" s="41"/>
      <c r="B32" t="str">
        <f>SW!B32</f>
        <v>SRC</v>
      </c>
      <c r="C32" s="57">
        <f t="shared" si="4"/>
        <v>35</v>
      </c>
      <c r="D32" s="26">
        <f>INDEX(SW!$D$28:$D$39,MATCH($B32,SW!$B$28:$B$39,0))</f>
        <v>6</v>
      </c>
      <c r="E32" s="26">
        <f>INDEX(CGC!$D$28:$D$39,MATCH($B32,CGC!$B$28:$B$39,0))</f>
        <v>5</v>
      </c>
      <c r="F32" s="26">
        <f>INDEX('Min B2B'!$D$28:$D$39,MATCH($B32,'Min B2B'!$B$28:$B$39,0))</f>
        <v>6</v>
      </c>
      <c r="G32" s="26">
        <f>INDEX('Oak Cup'!$D$28:$D$39,MATCH($B32,'Oak Cup'!$B$28:$B$39,0))</f>
        <v>4</v>
      </c>
      <c r="H32" s="26">
        <f>INDEX(Altrz!$D$28:$D$39,MATCH($B32,Altrz!$B$28:$B$39,0))</f>
        <v>5</v>
      </c>
      <c r="I32" s="26">
        <v>6</v>
      </c>
      <c r="K32" s="26">
        <f>INDEX(B2B!A$16:A$20,MATCH(B32,B2B!B$16:B$20,0))</f>
        <v>3</v>
      </c>
    </row>
    <row r="33" spans="1:11" x14ac:dyDescent="0.2">
      <c r="A33" s="41"/>
      <c r="B33" t="str">
        <f>SW!B34</f>
        <v>OEWRS</v>
      </c>
      <c r="C33" s="57">
        <f t="shared" si="4"/>
        <v>44</v>
      </c>
      <c r="D33" s="26">
        <f>INDEX(SW!$D$28:$D$39,MATCH($B33,SW!$B$28:$B$39,0))</f>
        <v>5</v>
      </c>
      <c r="E33" s="26">
        <f>INDEX(CGC!$D$28:$D$39,MATCH($B33,CGC!$B$28:$B$39,0))</f>
        <v>6</v>
      </c>
      <c r="F33" s="26">
        <f>INDEX('Min B2B'!$D$28:$D$39,MATCH($B33,'Min B2B'!$B$28:$B$39,0))</f>
        <v>7</v>
      </c>
      <c r="G33" s="26">
        <f>INDEX('Oak Cup'!$D$28:$D$39,MATCH($B33,'Oak Cup'!$B$28:$B$39,0))</f>
        <v>6</v>
      </c>
      <c r="H33" s="26">
        <f>INDEX(Altrz!$D$28:$D$39,MATCH($B33,Altrz!$B$28:$B$39,0))</f>
        <v>7</v>
      </c>
      <c r="I33" s="26">
        <v>9</v>
      </c>
      <c r="K33" s="26">
        <f>INDEX(B2B!A$16:A$20,MATCH(B33,B2B!B$16:B$20,0))</f>
        <v>4</v>
      </c>
    </row>
    <row r="34" spans="1:11" x14ac:dyDescent="0.2">
      <c r="A34" s="41"/>
      <c r="B34" t="str">
        <f>SW!B36</f>
        <v>ERC</v>
      </c>
      <c r="C34" s="57">
        <f t="shared" si="4"/>
        <v>41</v>
      </c>
      <c r="D34" s="26">
        <f>INDEX(SW!$D$28:$D$39,MATCH($B34,SW!$B$28:$B$39,0))</f>
        <v>5</v>
      </c>
      <c r="E34" s="26">
        <f>INDEX(CGC!$D$28:$D$39,MATCH($B34,CGC!$B$28:$B$39,0))</f>
        <v>8</v>
      </c>
      <c r="F34" s="26">
        <f>INDEX('Min B2B'!$D$28:$D$39,MATCH($B34,'Min B2B'!$B$28:$B$39,0))</f>
        <v>4</v>
      </c>
      <c r="G34" s="26">
        <f>INDEX('Oak Cup'!$D$28:$D$39,MATCH($B34,'Oak Cup'!$B$28:$B$39,0))</f>
        <v>7</v>
      </c>
      <c r="H34" s="26">
        <f>INDEX(Altrz!$D$28:$D$39,MATCH($B34,Altrz!$B$28:$B$39,0))</f>
        <v>8</v>
      </c>
      <c r="I34" s="26">
        <v>7</v>
      </c>
      <c r="K34" s="26">
        <f>INDEX(B2B!A$16:A$20,MATCH(B34,B2B!B$16:B$20,0))</f>
        <v>2</v>
      </c>
    </row>
    <row r="35" spans="1:11" x14ac:dyDescent="0.2">
      <c r="A35" s="41"/>
      <c r="B35" t="str">
        <f>SW!B30</f>
        <v>Iron Wills</v>
      </c>
      <c r="C35" s="57">
        <f t="shared" si="4"/>
        <v>40</v>
      </c>
      <c r="D35" s="26">
        <f>INDEX(SW!$D$28:$D$39,MATCH($B35,SW!$B$28:$B$39,0))</f>
        <v>3</v>
      </c>
      <c r="E35" s="26">
        <f>INDEX(CGC!$D$28:$D$39,MATCH($B35,CGC!$B$28:$B$39,0))</f>
        <v>8</v>
      </c>
      <c r="F35" s="26">
        <f>INDEX('Min B2B'!$D$28:$D$39,MATCH($B35,'Min B2B'!$B$28:$B$39,0))</f>
        <v>7</v>
      </c>
      <c r="G35" s="26">
        <f>INDEX('Oak Cup'!$D$28:$D$39,MATCH($B35,'Oak Cup'!$B$28:$B$39,0))</f>
        <v>7</v>
      </c>
      <c r="H35" s="26">
        <f>INDEX(Altrz!$D$28:$D$39,MATCH($B35,Altrz!$B$28:$B$39,0))</f>
        <v>8</v>
      </c>
      <c r="I35" s="26">
        <v>7</v>
      </c>
      <c r="K35" s="26" t="e">
        <f>INDEX(B2B!A$16:A$20,MATCH(B35,B2B!B$16:B$20,0))</f>
        <v>#N/A</v>
      </c>
    </row>
    <row r="36" spans="1:11" x14ac:dyDescent="0.2">
      <c r="A36" s="41"/>
      <c r="B36" t="str">
        <f>SW!B31</f>
        <v>Vikings</v>
      </c>
      <c r="C36" s="57">
        <f t="shared" si="4"/>
        <v>42</v>
      </c>
      <c r="D36" s="26">
        <f>INDEX(SW!$D$28:$D$39,MATCH($B36,SW!$B$28:$B$39,0))</f>
        <v>4</v>
      </c>
      <c r="E36" s="26">
        <f>INDEX(CGC!$D$28:$D$39,MATCH($B36,CGC!$B$28:$B$39,0))</f>
        <v>7</v>
      </c>
      <c r="F36" s="26">
        <f>INDEX('Min B2B'!$D$28:$D$39,MATCH($B36,'Min B2B'!$B$28:$B$39,0))</f>
        <v>7</v>
      </c>
      <c r="G36" s="26">
        <f>INDEX('Oak Cup'!$D$28:$D$39,MATCH($B36,'Oak Cup'!$B$28:$B$39,0))</f>
        <v>7</v>
      </c>
      <c r="H36" s="26">
        <f>INDEX(Altrz!$D$28:$D$39,MATCH($B36,Altrz!$B$28:$B$39,0))</f>
        <v>8</v>
      </c>
      <c r="I36" s="26">
        <v>9</v>
      </c>
      <c r="K36" s="26" t="e">
        <f>INDEX(B2B!A$16:A$20,MATCH(B36,B2B!B$16:B$20,0))</f>
        <v>#N/A</v>
      </c>
    </row>
    <row r="37" spans="1:11" x14ac:dyDescent="0.2">
      <c r="A37" s="41"/>
      <c r="B37" t="str">
        <f>SW!B37</f>
        <v>Mixed Mix</v>
      </c>
      <c r="C37" s="57">
        <f t="shared" si="4"/>
        <v>38</v>
      </c>
      <c r="D37" s="26">
        <f>INDEX(SW!$D$28:$D$39,MATCH($B37,SW!$B$28:$B$39,0))</f>
        <v>5</v>
      </c>
      <c r="E37" s="26">
        <f>INDEX(CGC!$D$28:$D$39,MATCH($B37,CGC!$B$28:$B$39,0))</f>
        <v>8</v>
      </c>
      <c r="F37" s="26">
        <f>INDEX('Min B2B'!$D$28:$D$39,MATCH($B37,'Min B2B'!$B$28:$B$39,0))</f>
        <v>7</v>
      </c>
      <c r="G37" s="26">
        <f>INDEX('Oak Cup'!$D$28:$D$39,MATCH($B37,'Oak Cup'!$B$28:$B$39,0))</f>
        <v>7</v>
      </c>
      <c r="H37" s="26">
        <f>INDEX(Altrz!$D$28:$D$39,MATCH($B37,Altrz!$B$28:$B$39,0))</f>
        <v>6</v>
      </c>
      <c r="I37" s="26">
        <v>5</v>
      </c>
      <c r="K37" s="26" t="e">
        <f>INDEX(B2B!A$16:A$20,MATCH(B37,B2B!B$16:B$20,0))</f>
        <v>#N/A</v>
      </c>
    </row>
    <row r="38" spans="1:11" ht="17" thickBot="1" x14ac:dyDescent="0.25">
      <c r="A38" s="49"/>
      <c r="B38" s="47"/>
      <c r="C38" s="4"/>
      <c r="D38" s="28"/>
      <c r="E38" s="28"/>
      <c r="F38" s="28"/>
      <c r="G38" s="28"/>
      <c r="H38" s="5"/>
      <c r="I38" s="26"/>
      <c r="K38" s="28"/>
    </row>
    <row r="39" spans="1:11" x14ac:dyDescent="0.2">
      <c r="A39" s="16" t="s">
        <v>4</v>
      </c>
      <c r="B39" s="12" t="str">
        <f t="shared" ref="B39:G39" si="5">B26</f>
        <v>Team</v>
      </c>
      <c r="C39" s="12" t="str">
        <f t="shared" si="5"/>
        <v>Season</v>
      </c>
      <c r="D39" s="24" t="str">
        <f t="shared" si="5"/>
        <v>SK</v>
      </c>
      <c r="E39" s="24" t="str">
        <f t="shared" si="5"/>
        <v>CGC</v>
      </c>
      <c r="F39" s="24" t="str">
        <f t="shared" si="5"/>
        <v>Mini B2B</v>
      </c>
      <c r="G39" s="24" t="str">
        <f t="shared" si="5"/>
        <v>OC</v>
      </c>
      <c r="H39" s="13" t="s">
        <v>31</v>
      </c>
      <c r="I39" s="24" t="s">
        <v>26</v>
      </c>
      <c r="K39" s="24" t="str">
        <f>K26</f>
        <v>B2B</v>
      </c>
    </row>
    <row r="40" spans="1:11" x14ac:dyDescent="0.2">
      <c r="A40" s="14" t="s">
        <v>33</v>
      </c>
      <c r="B40" s="19"/>
      <c r="C40" s="21" t="str">
        <f>C27</f>
        <v>Points</v>
      </c>
      <c r="D40" s="25" t="str">
        <f>D27</f>
        <v>Points</v>
      </c>
      <c r="E40" s="25" t="str">
        <f>E27</f>
        <v>Points</v>
      </c>
      <c r="F40" s="25" t="str">
        <f>F27</f>
        <v>Points</v>
      </c>
      <c r="G40" s="25" t="str">
        <f>G27</f>
        <v>Points</v>
      </c>
      <c r="H40" s="23" t="s">
        <v>19</v>
      </c>
      <c r="I40" s="25" t="s">
        <v>27</v>
      </c>
      <c r="K40" s="25" t="str">
        <f>K27</f>
        <v>Place</v>
      </c>
    </row>
    <row r="41" spans="1:11" x14ac:dyDescent="0.2">
      <c r="A41" s="41"/>
      <c r="B41" s="42" t="str">
        <f>SW!B42</f>
        <v>SOMIRA</v>
      </c>
      <c r="C41" s="57">
        <f>SUM(D41:K41)</f>
        <v>1</v>
      </c>
      <c r="D41" s="32">
        <f>SW!D42</f>
        <v>1</v>
      </c>
      <c r="E41" s="26"/>
      <c r="F41" s="26"/>
      <c r="G41" s="26"/>
      <c r="H41" s="26"/>
      <c r="I41" s="26"/>
      <c r="K41" s="26"/>
    </row>
    <row r="42" spans="1:11" x14ac:dyDescent="0.2">
      <c r="A42" s="41"/>
      <c r="B42" s="42" t="str">
        <f>SW!B43</f>
        <v>OEWRS</v>
      </c>
      <c r="C42" s="57">
        <f>SUM(D42:K42)</f>
        <v>2</v>
      </c>
      <c r="D42" s="32">
        <f>SW!D43</f>
        <v>2</v>
      </c>
      <c r="E42" s="37"/>
      <c r="F42" s="26"/>
      <c r="G42" s="26"/>
      <c r="H42" s="26"/>
      <c r="I42" s="26"/>
      <c r="K42" s="26"/>
    </row>
    <row r="43" spans="1:11" x14ac:dyDescent="0.2">
      <c r="A43" s="41"/>
      <c r="B43" s="42" t="str">
        <f>SW!B44</f>
        <v>Vikings</v>
      </c>
      <c r="C43" s="57">
        <f>SUM(D43:K43)</f>
        <v>3</v>
      </c>
      <c r="D43" s="32">
        <f>SW!D44</f>
        <v>3</v>
      </c>
      <c r="E43" s="26"/>
      <c r="F43" s="26"/>
      <c r="G43" s="26"/>
      <c r="H43" s="26"/>
      <c r="I43" s="26"/>
      <c r="K43" s="26"/>
    </row>
    <row r="44" spans="1:11" ht="17" thickBot="1" x14ac:dyDescent="0.25">
      <c r="A44" s="17"/>
      <c r="B44" s="4"/>
      <c r="C44" s="4"/>
      <c r="D44" s="28"/>
      <c r="E44" s="28"/>
      <c r="F44" s="28"/>
      <c r="G44" s="28"/>
      <c r="H44" s="28"/>
      <c r="I44" s="28"/>
      <c r="K44" s="28"/>
    </row>
    <row r="45" spans="1:11" x14ac:dyDescent="0.2">
      <c r="C45"/>
    </row>
    <row r="46" spans="1:11" x14ac:dyDescent="0.2">
      <c r="C46"/>
    </row>
    <row r="47" spans="1:11" x14ac:dyDescent="0.2">
      <c r="C47"/>
    </row>
    <row r="48" spans="1:11" x14ac:dyDescent="0.2">
      <c r="C48"/>
    </row>
    <row r="49" spans="3:3" x14ac:dyDescent="0.2">
      <c r="C49"/>
    </row>
    <row r="50" spans="3:3" x14ac:dyDescent="0.2">
      <c r="C50"/>
    </row>
    <row r="51" spans="3:3" x14ac:dyDescent="0.2">
      <c r="C51"/>
    </row>
    <row r="52" spans="3:3" x14ac:dyDescent="0.2">
      <c r="C52"/>
    </row>
    <row r="53" spans="3:3" x14ac:dyDescent="0.2">
      <c r="C53"/>
    </row>
    <row r="54" spans="3:3" x14ac:dyDescent="0.2">
      <c r="C54"/>
    </row>
    <row r="55" spans="3:3" x14ac:dyDescent="0.2">
      <c r="C55"/>
    </row>
    <row r="56" spans="3:3" x14ac:dyDescent="0.2">
      <c r="C56"/>
    </row>
    <row r="57" spans="3:3" x14ac:dyDescent="0.2">
      <c r="C57"/>
    </row>
    <row r="58" spans="3:3" x14ac:dyDescent="0.2">
      <c r="C58"/>
    </row>
    <row r="59" spans="3:3" x14ac:dyDescent="0.2">
      <c r="C59"/>
    </row>
    <row r="60" spans="3:3" x14ac:dyDescent="0.2">
      <c r="C60"/>
    </row>
    <row r="61" spans="3:3" x14ac:dyDescent="0.2">
      <c r="C61"/>
    </row>
    <row r="62" spans="3:3" x14ac:dyDescent="0.2">
      <c r="C62"/>
    </row>
    <row r="63" spans="3:3" x14ac:dyDescent="0.2">
      <c r="C63"/>
    </row>
    <row r="64" spans="3:3" x14ac:dyDescent="0.2">
      <c r="C64"/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</sheetData>
  <sheetProtection selectLockedCells="1"/>
  <sortState xmlns:xlrd2="http://schemas.microsoft.com/office/spreadsheetml/2017/richdata2" ref="B28:H37">
    <sortCondition ref="C28:C37"/>
  </sortState>
  <pageMargins left="0.75" right="0.75" top="1" bottom="1" header="0.5" footer="0.5"/>
  <pageSetup scale="67" orientation="portrait" horizontalDpi="4294967292" verticalDpi="4294967292"/>
  <headerFooter>
    <oddHeader>&amp;C&amp;"Calibri,Bold"&amp;14&amp;K000000&amp;F_x000D_&amp;A</oddHeader>
  </headerFooter>
  <rowBreaks count="2" manualBreakCount="2">
    <brk id="89" max="16383" man="1"/>
    <brk id="136" max="16383" man="1"/>
  </rowBreaks>
  <extLst>
    <ext xmlns:mx="http://schemas.microsoft.com/office/mac/excel/2008/main" uri="{64002731-A6B0-56B0-2670-7721B7C09600}">
      <mx:PLV Mode="0" OnePage="0" WScale="84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45"/>
  <sheetViews>
    <sheetView workbookViewId="0">
      <selection activeCell="G22" sqref="G22"/>
    </sheetView>
  </sheetViews>
  <sheetFormatPr baseColWidth="10" defaultColWidth="8.83203125" defaultRowHeight="16" x14ac:dyDescent="0.2"/>
  <cols>
    <col min="2" max="2" width="13.33203125" bestFit="1" customWidth="1"/>
  </cols>
  <sheetData>
    <row r="2" spans="1:5" s="40" customFormat="1" ht="20" thickBot="1" x14ac:dyDescent="0.3">
      <c r="A2" s="38" t="s">
        <v>6</v>
      </c>
      <c r="B2" s="38"/>
      <c r="C2" s="51">
        <f>'2016 SPRING'!C2</f>
        <v>2016</v>
      </c>
    </row>
    <row r="3" spans="1:5" x14ac:dyDescent="0.2">
      <c r="A3" s="11" t="s">
        <v>4</v>
      </c>
      <c r="B3" s="12" t="s">
        <v>21</v>
      </c>
      <c r="C3" s="12" t="s">
        <v>5</v>
      </c>
      <c r="D3" s="12" t="s">
        <v>18</v>
      </c>
      <c r="E3" s="24" t="s">
        <v>36</v>
      </c>
    </row>
    <row r="4" spans="1:5" x14ac:dyDescent="0.2">
      <c r="A4" s="14" t="s">
        <v>0</v>
      </c>
      <c r="B4" s="19"/>
      <c r="C4" s="19"/>
      <c r="D4" s="21" t="s">
        <v>17</v>
      </c>
      <c r="E4" s="25" t="s">
        <v>41</v>
      </c>
    </row>
    <row r="5" spans="1:5" x14ac:dyDescent="0.2">
      <c r="A5" s="41">
        <v>1</v>
      </c>
      <c r="B5" s="42" t="s">
        <v>38</v>
      </c>
      <c r="C5" s="58">
        <v>0.50921296296296303</v>
      </c>
      <c r="D5" s="7">
        <f>IF(A5="DNS",MAX(A$14:A$25)+1,A5)</f>
        <v>1</v>
      </c>
      <c r="E5" s="26">
        <f>D5</f>
        <v>1</v>
      </c>
    </row>
    <row r="6" spans="1:5" x14ac:dyDescent="0.2">
      <c r="A6" s="41">
        <v>2</v>
      </c>
      <c r="B6" s="52" t="s">
        <v>43</v>
      </c>
      <c r="C6" s="58">
        <v>0.55122685185185183</v>
      </c>
      <c r="D6" s="7">
        <f t="shared" ref="D6:D7" si="0">IF(A6="DNS",MAX(A$14:A$25)+1,A6)</f>
        <v>2</v>
      </c>
      <c r="E6" s="26">
        <f>D6</f>
        <v>2</v>
      </c>
    </row>
    <row r="7" spans="1:5" x14ac:dyDescent="0.2">
      <c r="A7" s="41">
        <v>3</v>
      </c>
      <c r="B7" s="42" t="s">
        <v>7</v>
      </c>
      <c r="C7" s="58">
        <v>0.55144675925925923</v>
      </c>
      <c r="D7" s="7">
        <f t="shared" si="0"/>
        <v>3</v>
      </c>
      <c r="E7" s="26">
        <f>D7</f>
        <v>3</v>
      </c>
    </row>
    <row r="8" spans="1:5" x14ac:dyDescent="0.2">
      <c r="A8" s="41" t="s">
        <v>14</v>
      </c>
      <c r="B8" s="44" t="s">
        <v>37</v>
      </c>
      <c r="C8" s="56" t="s">
        <v>14</v>
      </c>
      <c r="D8" s="7">
        <f>IF(A8="DNS",MAX(A$1:A$11)+1,A8)</f>
        <v>4</v>
      </c>
      <c r="E8" s="26">
        <f>D8</f>
        <v>4</v>
      </c>
    </row>
    <row r="9" spans="1:5" x14ac:dyDescent="0.2">
      <c r="A9" s="41" t="s">
        <v>14</v>
      </c>
      <c r="B9" s="44"/>
      <c r="C9" s="56"/>
      <c r="D9" s="7"/>
      <c r="E9" s="26">
        <f>D9</f>
        <v>0</v>
      </c>
    </row>
    <row r="10" spans="1:5" x14ac:dyDescent="0.2">
      <c r="A10" s="41"/>
      <c r="B10" s="44"/>
      <c r="C10" s="53"/>
      <c r="D10" s="7"/>
      <c r="E10" s="26"/>
    </row>
    <row r="11" spans="1:5" ht="17" thickBot="1" x14ac:dyDescent="0.25">
      <c r="A11" s="46"/>
      <c r="B11" s="47"/>
      <c r="C11" s="54"/>
      <c r="D11" s="8"/>
      <c r="E11" s="27"/>
    </row>
    <row r="12" spans="1:5" x14ac:dyDescent="0.2">
      <c r="A12" s="11" t="s">
        <v>4</v>
      </c>
      <c r="B12" s="12" t="str">
        <f>B3</f>
        <v>TEAMS</v>
      </c>
      <c r="C12" s="12" t="s">
        <v>5</v>
      </c>
      <c r="D12" s="12" t="str">
        <f>D3</f>
        <v>RACE</v>
      </c>
      <c r="E12" s="24" t="str">
        <f>E3</f>
        <v>Season</v>
      </c>
    </row>
    <row r="13" spans="1:5" x14ac:dyDescent="0.2">
      <c r="A13" s="14" t="s">
        <v>1</v>
      </c>
      <c r="B13" s="19"/>
      <c r="C13" s="19"/>
      <c r="D13" s="21" t="str">
        <f>D4</f>
        <v>POINTS</v>
      </c>
      <c r="E13" s="25" t="str">
        <f>E4</f>
        <v>TOTAL</v>
      </c>
    </row>
    <row r="14" spans="1:5" x14ac:dyDescent="0.2">
      <c r="A14" s="41">
        <v>1</v>
      </c>
      <c r="B14" s="42" t="s">
        <v>7</v>
      </c>
      <c r="C14" s="58">
        <v>0.55125000000000002</v>
      </c>
      <c r="D14" s="7">
        <f t="shared" ref="D14:D22" si="1">IF(A14="DNS",MAX(A$14:A$25)+1,A14)</f>
        <v>1</v>
      </c>
      <c r="E14" s="26">
        <f t="shared" ref="E14:E22" si="2">D14</f>
        <v>1</v>
      </c>
    </row>
    <row r="15" spans="1:5" x14ac:dyDescent="0.2">
      <c r="A15" s="41">
        <v>2</v>
      </c>
      <c r="B15" s="52" t="s">
        <v>38</v>
      </c>
      <c r="C15" s="58">
        <v>0.55128472222222225</v>
      </c>
      <c r="D15" s="7">
        <f t="shared" si="1"/>
        <v>2</v>
      </c>
      <c r="E15" s="26">
        <f t="shared" si="2"/>
        <v>2</v>
      </c>
    </row>
    <row r="16" spans="1:5" x14ac:dyDescent="0.2">
      <c r="A16" s="41">
        <v>3</v>
      </c>
      <c r="B16" s="42" t="s">
        <v>11</v>
      </c>
      <c r="C16" s="58">
        <v>0.55153935185185188</v>
      </c>
      <c r="D16" s="7">
        <f t="shared" si="1"/>
        <v>3</v>
      </c>
      <c r="E16" s="26">
        <f t="shared" si="2"/>
        <v>3</v>
      </c>
    </row>
    <row r="17" spans="1:10" x14ac:dyDescent="0.2">
      <c r="A17" s="41">
        <v>3</v>
      </c>
      <c r="B17" s="42" t="s">
        <v>10</v>
      </c>
      <c r="C17" s="58">
        <v>0.55153935185185188</v>
      </c>
      <c r="D17" s="7">
        <f t="shared" si="1"/>
        <v>3</v>
      </c>
      <c r="E17" s="26">
        <f t="shared" si="2"/>
        <v>3</v>
      </c>
    </row>
    <row r="18" spans="1:10" x14ac:dyDescent="0.2">
      <c r="A18" s="41">
        <v>5</v>
      </c>
      <c r="B18" s="42" t="s">
        <v>9</v>
      </c>
      <c r="C18" s="58">
        <v>0.55158564814814814</v>
      </c>
      <c r="D18" s="7">
        <f t="shared" si="1"/>
        <v>5</v>
      </c>
      <c r="E18" s="26">
        <f t="shared" si="2"/>
        <v>5</v>
      </c>
    </row>
    <row r="19" spans="1:10" x14ac:dyDescent="0.2">
      <c r="A19" s="41">
        <v>6</v>
      </c>
      <c r="B19" s="44" t="s">
        <v>46</v>
      </c>
      <c r="C19" s="58">
        <v>0.55163194444444441</v>
      </c>
      <c r="D19" s="7">
        <f t="shared" si="1"/>
        <v>6</v>
      </c>
      <c r="E19" s="26">
        <f t="shared" si="2"/>
        <v>6</v>
      </c>
    </row>
    <row r="20" spans="1:10" x14ac:dyDescent="0.2">
      <c r="A20" s="41">
        <v>7</v>
      </c>
      <c r="B20" s="44" t="s">
        <v>48</v>
      </c>
      <c r="C20" s="58">
        <v>0.55199074074074073</v>
      </c>
      <c r="D20" s="7">
        <f t="shared" si="1"/>
        <v>7</v>
      </c>
      <c r="E20" s="26">
        <f t="shared" si="2"/>
        <v>7</v>
      </c>
    </row>
    <row r="21" spans="1:10" x14ac:dyDescent="0.2">
      <c r="A21" s="41" t="s">
        <v>14</v>
      </c>
      <c r="B21" s="44" t="s">
        <v>42</v>
      </c>
      <c r="C21" s="56"/>
      <c r="D21" s="7">
        <f t="shared" si="1"/>
        <v>8</v>
      </c>
      <c r="E21" s="26">
        <f t="shared" si="2"/>
        <v>8</v>
      </c>
    </row>
    <row r="22" spans="1:10" x14ac:dyDescent="0.2">
      <c r="A22" s="41" t="s">
        <v>14</v>
      </c>
      <c r="B22" s="44" t="s">
        <v>53</v>
      </c>
      <c r="C22" s="56"/>
      <c r="D22" s="7">
        <f t="shared" si="1"/>
        <v>8</v>
      </c>
      <c r="E22" s="26">
        <f t="shared" si="2"/>
        <v>8</v>
      </c>
    </row>
    <row r="23" spans="1:10" x14ac:dyDescent="0.2">
      <c r="A23" s="41"/>
      <c r="B23" s="44"/>
      <c r="C23" s="56"/>
      <c r="D23" s="7"/>
      <c r="E23" s="26"/>
    </row>
    <row r="24" spans="1:10" x14ac:dyDescent="0.2">
      <c r="A24" s="41"/>
      <c r="B24" s="42"/>
      <c r="C24" s="53"/>
      <c r="D24" s="7"/>
      <c r="E24" s="26"/>
    </row>
    <row r="25" spans="1:10" ht="17" thickBot="1" x14ac:dyDescent="0.25">
      <c r="A25" s="49"/>
      <c r="B25" s="47"/>
      <c r="C25" s="54"/>
      <c r="D25" s="8"/>
      <c r="E25" s="27"/>
    </row>
    <row r="26" spans="1:10" x14ac:dyDescent="0.2">
      <c r="A26" s="16" t="s">
        <v>4</v>
      </c>
      <c r="B26" s="12" t="str">
        <f>B12</f>
        <v>TEAMS</v>
      </c>
      <c r="C26" s="18" t="s">
        <v>5</v>
      </c>
      <c r="D26" s="12" t="str">
        <f>D12</f>
        <v>RACE</v>
      </c>
      <c r="E26" s="24" t="str">
        <f>E12</f>
        <v>Season</v>
      </c>
    </row>
    <row r="27" spans="1:10" x14ac:dyDescent="0.2">
      <c r="A27" s="14" t="s">
        <v>2</v>
      </c>
      <c r="B27" s="19"/>
      <c r="C27" s="19"/>
      <c r="D27" s="21" t="str">
        <f>D13</f>
        <v>POINTS</v>
      </c>
      <c r="E27" s="25" t="str">
        <f>E13</f>
        <v>TOTAL</v>
      </c>
    </row>
    <row r="28" spans="1:10" x14ac:dyDescent="0.2">
      <c r="A28" s="41">
        <v>1</v>
      </c>
      <c r="B28" s="42" t="s">
        <v>38</v>
      </c>
      <c r="C28" s="58">
        <v>0.5087962962962963</v>
      </c>
      <c r="D28" s="7">
        <f>IF(A28="DNS",MAX(A$28:A$39)+1,A28)</f>
        <v>1</v>
      </c>
      <c r="E28" s="26">
        <f t="shared" ref="E28:E36" si="3">D28</f>
        <v>1</v>
      </c>
      <c r="F28" s="7"/>
      <c r="G28" s="7"/>
      <c r="H28" s="7"/>
      <c r="I28" s="7"/>
      <c r="J28" s="7"/>
    </row>
    <row r="29" spans="1:10" x14ac:dyDescent="0.2">
      <c r="A29" s="41">
        <v>2</v>
      </c>
      <c r="B29" s="52" t="s">
        <v>12</v>
      </c>
      <c r="C29" s="58">
        <v>0.55111111111111111</v>
      </c>
      <c r="D29" s="7">
        <f>IF(A29="DNS",MAX(A$28:A$39)+1,A29)</f>
        <v>2</v>
      </c>
      <c r="E29" s="26">
        <f t="shared" si="3"/>
        <v>2</v>
      </c>
      <c r="F29" s="7"/>
      <c r="G29" s="7"/>
      <c r="H29" s="7"/>
      <c r="I29" s="7"/>
      <c r="J29" s="7"/>
    </row>
    <row r="30" spans="1:10" x14ac:dyDescent="0.2">
      <c r="A30" s="41">
        <v>3</v>
      </c>
      <c r="B30" s="42" t="s">
        <v>39</v>
      </c>
      <c r="C30" s="58">
        <v>0.55130787037037032</v>
      </c>
      <c r="D30" s="7">
        <f>IF(A30="DNS",MAX(A$28:A$39)+1,A30)</f>
        <v>3</v>
      </c>
      <c r="E30" s="26">
        <f t="shared" si="3"/>
        <v>3</v>
      </c>
      <c r="F30" s="7"/>
      <c r="G30" s="7"/>
      <c r="H30" s="7"/>
      <c r="I30" s="7"/>
      <c r="J30" s="7"/>
    </row>
    <row r="31" spans="1:10" x14ac:dyDescent="0.2">
      <c r="A31" s="41">
        <v>4</v>
      </c>
      <c r="B31" s="42" t="s">
        <v>37</v>
      </c>
      <c r="C31" s="58">
        <v>0.5526388888888889</v>
      </c>
      <c r="D31" s="7">
        <f>IF(A31="DNS",MAX(A$28:A$39)+1,A31)</f>
        <v>4</v>
      </c>
      <c r="E31" s="26">
        <f t="shared" si="3"/>
        <v>4</v>
      </c>
      <c r="F31" s="7"/>
      <c r="G31" s="7"/>
      <c r="H31" s="7"/>
      <c r="I31" s="7"/>
      <c r="J31" s="7"/>
    </row>
    <row r="32" spans="1:10" x14ac:dyDescent="0.2">
      <c r="A32" s="41" t="s">
        <v>45</v>
      </c>
      <c r="B32" s="42" t="s">
        <v>46</v>
      </c>
      <c r="C32" s="56" t="s">
        <v>47</v>
      </c>
      <c r="D32" s="7">
        <f>IF(A32="DNS",MAX(A$28:A$39)+1,IF(A32="DQ",MAX(A$28:A$390)+2,A32))</f>
        <v>6</v>
      </c>
      <c r="E32" s="26">
        <f t="shared" si="3"/>
        <v>6</v>
      </c>
      <c r="F32" s="7"/>
      <c r="G32" s="7"/>
      <c r="H32" s="7"/>
      <c r="I32" s="7"/>
      <c r="J32" s="7"/>
    </row>
    <row r="33" spans="1:10" x14ac:dyDescent="0.2">
      <c r="A33" s="41" t="s">
        <v>14</v>
      </c>
      <c r="B33" s="42" t="s">
        <v>8</v>
      </c>
      <c r="C33" s="56"/>
      <c r="D33" s="7">
        <f t="shared" ref="D33:D36" si="4">IF(A33="DNS",MAX(A$28:A$39)+1,IF(A33="DQ",MAX(A$28:A$390)+2,A33))</f>
        <v>5</v>
      </c>
      <c r="E33" s="26">
        <f t="shared" si="3"/>
        <v>5</v>
      </c>
      <c r="F33" s="7"/>
      <c r="G33" s="7"/>
      <c r="H33" s="7"/>
      <c r="I33" s="7"/>
      <c r="J33" s="7"/>
    </row>
    <row r="34" spans="1:10" x14ac:dyDescent="0.2">
      <c r="A34" s="41" t="s">
        <v>14</v>
      </c>
      <c r="B34" s="44" t="s">
        <v>23</v>
      </c>
      <c r="C34" s="56"/>
      <c r="D34" s="7">
        <f t="shared" si="4"/>
        <v>5</v>
      </c>
      <c r="E34" s="26">
        <f t="shared" si="3"/>
        <v>5</v>
      </c>
      <c r="F34" s="7"/>
      <c r="G34" s="7"/>
      <c r="H34" s="7"/>
      <c r="I34" s="7"/>
      <c r="J34" s="7"/>
    </row>
    <row r="35" spans="1:10" x14ac:dyDescent="0.2">
      <c r="A35" s="41" t="s">
        <v>14</v>
      </c>
      <c r="B35" s="44" t="s">
        <v>51</v>
      </c>
      <c r="C35" s="43"/>
      <c r="D35" s="7">
        <f t="shared" si="4"/>
        <v>5</v>
      </c>
      <c r="E35" s="26">
        <f t="shared" si="3"/>
        <v>5</v>
      </c>
      <c r="F35" s="7"/>
      <c r="G35" s="7"/>
      <c r="H35" s="7"/>
      <c r="I35" s="7"/>
      <c r="J35" s="7"/>
    </row>
    <row r="36" spans="1:10" x14ac:dyDescent="0.2">
      <c r="A36" s="41" t="s">
        <v>14</v>
      </c>
      <c r="B36" s="44" t="s">
        <v>7</v>
      </c>
      <c r="C36" s="53"/>
      <c r="D36" s="7">
        <f t="shared" si="4"/>
        <v>5</v>
      </c>
      <c r="E36" s="26">
        <f t="shared" si="3"/>
        <v>5</v>
      </c>
      <c r="F36" s="7"/>
      <c r="G36" s="7"/>
      <c r="H36" s="7"/>
      <c r="I36" s="7"/>
      <c r="J36" s="7"/>
    </row>
    <row r="37" spans="1:10" x14ac:dyDescent="0.2">
      <c r="A37" s="41" t="s">
        <v>14</v>
      </c>
      <c r="B37" s="44" t="s">
        <v>54</v>
      </c>
      <c r="C37" s="53"/>
      <c r="D37" s="7">
        <f t="shared" ref="D37" si="5">IF(A37="DNS",MAX(A$28:A$39)+1,IF(A37="DQ",MAX(A$28:A$390)+2,A37))</f>
        <v>5</v>
      </c>
      <c r="E37" s="26">
        <f t="shared" ref="E37" si="6">D37</f>
        <v>5</v>
      </c>
      <c r="F37" s="7"/>
      <c r="G37" s="7"/>
      <c r="H37" s="7"/>
      <c r="I37" s="7"/>
      <c r="J37" s="7"/>
    </row>
    <row r="38" spans="1:10" x14ac:dyDescent="0.2">
      <c r="A38" s="41"/>
      <c r="B38" s="42"/>
      <c r="C38" s="53"/>
      <c r="D38" s="7"/>
      <c r="E38" s="26"/>
      <c r="F38" s="7"/>
      <c r="G38" s="7"/>
      <c r="H38" s="7"/>
      <c r="I38" s="7"/>
      <c r="J38" s="7"/>
    </row>
    <row r="39" spans="1:10" ht="17" thickBot="1" x14ac:dyDescent="0.25">
      <c r="A39" s="49"/>
      <c r="B39" s="47"/>
      <c r="C39" s="54"/>
      <c r="D39" s="8"/>
      <c r="E39" s="27"/>
      <c r="F39" s="7"/>
      <c r="G39" s="7"/>
      <c r="H39" s="7"/>
      <c r="I39" s="7"/>
      <c r="J39" s="7"/>
    </row>
    <row r="40" spans="1:10" x14ac:dyDescent="0.2">
      <c r="A40" s="16" t="s">
        <v>4</v>
      </c>
      <c r="B40" s="18" t="s">
        <v>21</v>
      </c>
      <c r="C40" s="55"/>
      <c r="D40" s="12" t="str">
        <f>D26</f>
        <v>RACE</v>
      </c>
      <c r="E40" s="24" t="str">
        <f>E26</f>
        <v>Season</v>
      </c>
      <c r="F40" s="35"/>
      <c r="G40" s="35"/>
      <c r="H40" s="35"/>
      <c r="I40" s="35"/>
      <c r="J40" s="35"/>
    </row>
    <row r="41" spans="1:10" x14ac:dyDescent="0.2">
      <c r="A41" s="14" t="s">
        <v>3</v>
      </c>
      <c r="B41" s="14"/>
      <c r="C41" s="14"/>
      <c r="D41" s="21" t="str">
        <f>D27</f>
        <v>POINTS</v>
      </c>
      <c r="E41" s="25" t="str">
        <f>E27</f>
        <v>TOTAL</v>
      </c>
      <c r="F41" s="7"/>
      <c r="G41" s="7"/>
      <c r="H41" s="7"/>
      <c r="I41" s="7"/>
      <c r="J41" s="7"/>
    </row>
    <row r="42" spans="1:10" x14ac:dyDescent="0.2">
      <c r="A42" s="41">
        <v>1</v>
      </c>
      <c r="B42" s="42" t="s">
        <v>49</v>
      </c>
      <c r="C42" s="58">
        <v>0.54539351851851847</v>
      </c>
      <c r="D42" s="7">
        <f>A42</f>
        <v>1</v>
      </c>
      <c r="E42" s="26">
        <f>D42</f>
        <v>1</v>
      </c>
      <c r="F42" s="7"/>
      <c r="G42" s="7"/>
      <c r="H42" s="7"/>
      <c r="I42" s="7"/>
      <c r="J42" s="7"/>
    </row>
    <row r="43" spans="1:10" x14ac:dyDescent="0.2">
      <c r="A43" s="41">
        <v>2</v>
      </c>
      <c r="B43" s="42" t="s">
        <v>23</v>
      </c>
      <c r="C43" s="58">
        <v>0.54542824074074081</v>
      </c>
      <c r="D43" s="7">
        <f>A43</f>
        <v>2</v>
      </c>
      <c r="E43" s="26">
        <f>D43</f>
        <v>2</v>
      </c>
      <c r="F43" s="7"/>
      <c r="G43" s="7"/>
      <c r="H43" s="7"/>
      <c r="I43" s="7"/>
      <c r="J43" s="7"/>
    </row>
    <row r="44" spans="1:10" x14ac:dyDescent="0.2">
      <c r="A44" s="41">
        <v>3</v>
      </c>
      <c r="B44" s="42" t="s">
        <v>37</v>
      </c>
      <c r="C44" s="58">
        <v>0.5458912037037037</v>
      </c>
      <c r="D44" s="7">
        <f>A44</f>
        <v>3</v>
      </c>
      <c r="E44" s="26">
        <f>D44</f>
        <v>3</v>
      </c>
      <c r="F44" s="7"/>
      <c r="G44" s="7"/>
      <c r="H44" s="7"/>
      <c r="I44" s="7"/>
      <c r="J44" s="7"/>
    </row>
    <row r="45" spans="1:10" ht="17" thickBot="1" x14ac:dyDescent="0.25">
      <c r="A45" s="50"/>
      <c r="B45" s="47"/>
      <c r="C45" s="54"/>
      <c r="D45" s="8"/>
      <c r="E45" s="27"/>
      <c r="F45" s="7"/>
      <c r="G45" s="7"/>
      <c r="H45" s="7"/>
      <c r="I45" s="7"/>
      <c r="J45" s="7"/>
    </row>
  </sheetData>
  <sortState xmlns:xlrd2="http://schemas.microsoft.com/office/spreadsheetml/2017/richdata2" ref="A42:L44">
    <sortCondition ref="C42:C44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45"/>
  <sheetViews>
    <sheetView workbookViewId="0">
      <selection activeCell="F2" sqref="F2"/>
    </sheetView>
  </sheetViews>
  <sheetFormatPr baseColWidth="10" defaultColWidth="8.83203125" defaultRowHeight="16" x14ac:dyDescent="0.2"/>
  <cols>
    <col min="6" max="6" width="13.33203125" customWidth="1"/>
  </cols>
  <sheetData>
    <row r="2" spans="1:6" s="40" customFormat="1" ht="20" thickBot="1" x14ac:dyDescent="0.3">
      <c r="A2" s="38" t="s">
        <v>13</v>
      </c>
      <c r="B2" s="38"/>
      <c r="E2" s="51">
        <f>SW!C2</f>
        <v>2016</v>
      </c>
    </row>
    <row r="3" spans="1:6" x14ac:dyDescent="0.2">
      <c r="A3" s="11" t="s">
        <v>4</v>
      </c>
      <c r="B3" s="12" t="str">
        <f>SW!B3</f>
        <v>TEAMS</v>
      </c>
      <c r="C3" s="12" t="s">
        <v>5</v>
      </c>
      <c r="D3" s="12" t="str">
        <f>SW!D3</f>
        <v>RACE</v>
      </c>
      <c r="E3" s="24" t="s">
        <v>20</v>
      </c>
      <c r="F3" s="24" t="s">
        <v>16</v>
      </c>
    </row>
    <row r="4" spans="1:6" x14ac:dyDescent="0.2">
      <c r="A4" s="14" t="s">
        <v>0</v>
      </c>
      <c r="B4" s="19"/>
      <c r="C4" s="19"/>
      <c r="D4" s="21" t="str">
        <f>SW!D4</f>
        <v>POINTS</v>
      </c>
      <c r="E4" s="25" t="s">
        <v>19</v>
      </c>
      <c r="F4" s="25" t="s">
        <v>15</v>
      </c>
    </row>
    <row r="5" spans="1:6" x14ac:dyDescent="0.2">
      <c r="A5" s="41">
        <v>1</v>
      </c>
      <c r="B5" s="42" t="s">
        <v>38</v>
      </c>
      <c r="C5" s="43">
        <v>0.72083333333333333</v>
      </c>
      <c r="D5" s="7">
        <f>IF(A5="DNS",MAX(A$5:A$9)+1,A5)</f>
        <v>1</v>
      </c>
      <c r="E5" s="26">
        <f>INDEX(SW!D$5:D$10,MATCH(B5,SW!B$5:B$10,0))</f>
        <v>1</v>
      </c>
      <c r="F5" s="26">
        <f>SUM(D5:E5)</f>
        <v>2</v>
      </c>
    </row>
    <row r="6" spans="1:6" x14ac:dyDescent="0.2">
      <c r="A6" s="41">
        <f>A5+1</f>
        <v>2</v>
      </c>
      <c r="B6" s="42" t="s">
        <v>7</v>
      </c>
      <c r="C6" s="43">
        <v>0.76388888888888884</v>
      </c>
      <c r="D6" s="7">
        <v>2</v>
      </c>
      <c r="E6" s="26">
        <f>INDEX(SW!D$5:D$10,MATCH(B7,SW!B$5:B$10,0))</f>
        <v>2</v>
      </c>
      <c r="F6" s="26">
        <f>SUM(D6:E6)</f>
        <v>4</v>
      </c>
    </row>
    <row r="7" spans="1:6" x14ac:dyDescent="0.2">
      <c r="A7" s="41">
        <f>A6+1</f>
        <v>3</v>
      </c>
      <c r="B7" s="42" t="s">
        <v>50</v>
      </c>
      <c r="C7" s="43">
        <v>0.78472222222222221</v>
      </c>
      <c r="D7" s="7">
        <f>IF(A7="DNS",MAX(A$5:A$9)+1,A7)</f>
        <v>3</v>
      </c>
      <c r="E7" s="26">
        <f>INDEX(SW!D$5:D$10,MATCH(B6,SW!B$5:B$10,0))</f>
        <v>3</v>
      </c>
      <c r="F7" s="26">
        <f>SUM(D7:E7)</f>
        <v>6</v>
      </c>
    </row>
    <row r="8" spans="1:6" x14ac:dyDescent="0.2">
      <c r="A8" s="41" t="s">
        <v>14</v>
      </c>
      <c r="B8" s="44" t="s">
        <v>37</v>
      </c>
      <c r="C8" s="56" t="s">
        <v>14</v>
      </c>
      <c r="D8" s="7">
        <f>IF(A8="DNS",MAX(A$1:A$11)+1,A8)</f>
        <v>4</v>
      </c>
      <c r="E8" s="26">
        <f>INDEX(SW!D$5:D$10,MATCH(B8,SW!B$5:B$10,0))</f>
        <v>4</v>
      </c>
      <c r="F8" s="26">
        <f>SUM(D8:E8)</f>
        <v>8</v>
      </c>
    </row>
    <row r="9" spans="1:6" x14ac:dyDescent="0.2">
      <c r="A9" s="41" t="s">
        <v>14</v>
      </c>
      <c r="B9" s="44"/>
      <c r="C9" s="56"/>
      <c r="D9" s="7"/>
      <c r="E9" s="26" t="e">
        <f>INDEX(SW!D$5:D$10,MATCH(B9,SW!B$5:B$10,0))</f>
        <v>#N/A</v>
      </c>
      <c r="F9" s="26" t="e">
        <f>SUM(D9:E9)</f>
        <v>#N/A</v>
      </c>
    </row>
    <row r="10" spans="1:6" x14ac:dyDescent="0.2">
      <c r="A10" s="41" t="s">
        <v>14</v>
      </c>
      <c r="B10" s="44"/>
      <c r="C10" s="43"/>
      <c r="D10" s="7"/>
      <c r="E10" s="26"/>
      <c r="F10" s="26"/>
    </row>
    <row r="11" spans="1:6" ht="17" thickBot="1" x14ac:dyDescent="0.25">
      <c r="A11" s="49"/>
      <c r="B11" s="47"/>
      <c r="C11" s="48"/>
      <c r="D11" s="4"/>
      <c r="E11" s="28"/>
      <c r="F11" s="28"/>
    </row>
    <row r="12" spans="1:6" x14ac:dyDescent="0.2">
      <c r="A12" s="11" t="s">
        <v>4</v>
      </c>
      <c r="B12" s="12" t="str">
        <f>SW!B12</f>
        <v>TEAMS</v>
      </c>
      <c r="C12" s="12" t="s">
        <v>5</v>
      </c>
      <c r="D12" s="12" t="str">
        <f>SW!D12</f>
        <v>RACE</v>
      </c>
      <c r="E12" s="24" t="str">
        <f>E3</f>
        <v>SK</v>
      </c>
      <c r="F12" s="13" t="str">
        <f>F3</f>
        <v>TOT</v>
      </c>
    </row>
    <row r="13" spans="1:6" x14ac:dyDescent="0.2">
      <c r="A13" s="14" t="s">
        <v>1</v>
      </c>
      <c r="B13" s="19"/>
      <c r="C13" s="19"/>
      <c r="D13" s="21" t="str">
        <f>SW!D13</f>
        <v>POINTS</v>
      </c>
      <c r="E13" s="25" t="str">
        <f>E4</f>
        <v>Points</v>
      </c>
      <c r="F13" s="23" t="str">
        <f>F4</f>
        <v>CHAMP POINTS</v>
      </c>
    </row>
    <row r="14" spans="1:6" x14ac:dyDescent="0.2">
      <c r="A14" s="41">
        <v>1</v>
      </c>
      <c r="B14" s="42" t="s">
        <v>38</v>
      </c>
      <c r="C14" s="43">
        <v>0.77638888888888891</v>
      </c>
      <c r="D14" s="7">
        <f t="shared" ref="D14:D21" si="0">IF(A14="DNS",MAX(A$14:A$25)+1,IF(A14="DQ",MAX(A$14:A$25)+2,A14))</f>
        <v>1</v>
      </c>
      <c r="E14" s="32">
        <f>INDEX(SW!D$14:D$25,MATCH(B14,SW!B$14:B$25,0))</f>
        <v>2</v>
      </c>
      <c r="F14" s="26">
        <f t="shared" ref="F14:F21" si="1">SUM(D14:E14)</f>
        <v>3</v>
      </c>
    </row>
    <row r="15" spans="1:6" x14ac:dyDescent="0.2">
      <c r="A15" s="41">
        <f t="shared" ref="A15:A21" si="2">A14+1</f>
        <v>2</v>
      </c>
      <c r="B15" s="42" t="s">
        <v>7</v>
      </c>
      <c r="C15" s="43">
        <v>0.79652777777777783</v>
      </c>
      <c r="D15" s="7">
        <f t="shared" si="0"/>
        <v>2</v>
      </c>
      <c r="E15" s="32">
        <f>INDEX(SW!D$14:D$25,MATCH(B15,SW!B$14:B$25,0))</f>
        <v>1</v>
      </c>
      <c r="F15" s="26">
        <f t="shared" si="1"/>
        <v>3</v>
      </c>
    </row>
    <row r="16" spans="1:6" x14ac:dyDescent="0.2">
      <c r="A16" s="41">
        <f t="shared" si="2"/>
        <v>3</v>
      </c>
      <c r="B16" s="44" t="s">
        <v>9</v>
      </c>
      <c r="C16" s="43">
        <v>0.81458333333333333</v>
      </c>
      <c r="D16" s="7">
        <f t="shared" si="0"/>
        <v>3</v>
      </c>
      <c r="E16" s="32">
        <f>INDEX(SW!D$14:D$25,MATCH(B16,SW!B$14:B$25,0))</f>
        <v>5</v>
      </c>
      <c r="F16" s="26">
        <f t="shared" si="1"/>
        <v>8</v>
      </c>
    </row>
    <row r="17" spans="1:10" x14ac:dyDescent="0.2">
      <c r="A17" s="41">
        <f t="shared" si="2"/>
        <v>4</v>
      </c>
      <c r="B17" s="44" t="s">
        <v>42</v>
      </c>
      <c r="C17" s="43">
        <v>0.8305555555555556</v>
      </c>
      <c r="D17" s="7">
        <f t="shared" si="0"/>
        <v>4</v>
      </c>
      <c r="E17" s="32">
        <f>INDEX(SW!D$14:D$25,MATCH(B17,SW!B$14:B$25,0))</f>
        <v>8</v>
      </c>
      <c r="F17" s="26">
        <f t="shared" si="1"/>
        <v>12</v>
      </c>
    </row>
    <row r="18" spans="1:10" x14ac:dyDescent="0.2">
      <c r="A18" s="41">
        <f t="shared" si="2"/>
        <v>5</v>
      </c>
      <c r="B18" s="44" t="s">
        <v>53</v>
      </c>
      <c r="C18" s="43">
        <v>0.83333333333333337</v>
      </c>
      <c r="D18" s="7">
        <f t="shared" si="0"/>
        <v>5</v>
      </c>
      <c r="E18" s="32">
        <f>INDEX(SW!D$14:D$25,MATCH(B18,SW!B$14:B$25,0))</f>
        <v>8</v>
      </c>
      <c r="F18" s="26">
        <f t="shared" si="1"/>
        <v>13</v>
      </c>
    </row>
    <row r="19" spans="1:10" x14ac:dyDescent="0.2">
      <c r="A19" s="41">
        <f t="shared" si="2"/>
        <v>6</v>
      </c>
      <c r="B19" s="44" t="s">
        <v>11</v>
      </c>
      <c r="C19" s="43">
        <v>0.8340277777777777</v>
      </c>
      <c r="D19" s="7">
        <f t="shared" si="0"/>
        <v>6</v>
      </c>
      <c r="E19" s="32">
        <f>INDEX(SW!D$14:D$25,MATCH(B19,SW!B$14:B$25,0))</f>
        <v>3</v>
      </c>
      <c r="F19" s="26">
        <f t="shared" si="1"/>
        <v>9</v>
      </c>
    </row>
    <row r="20" spans="1:10" x14ac:dyDescent="0.2">
      <c r="A20" s="41">
        <f t="shared" si="2"/>
        <v>7</v>
      </c>
      <c r="B20" s="44" t="s">
        <v>10</v>
      </c>
      <c r="C20" s="43">
        <v>0.84861111111111109</v>
      </c>
      <c r="D20" s="7">
        <f t="shared" si="0"/>
        <v>7</v>
      </c>
      <c r="E20" s="32">
        <f>INDEX(SW!D$14:D$25,MATCH(B20,SW!B$14:B$25,0))</f>
        <v>3</v>
      </c>
      <c r="F20" s="26">
        <f t="shared" si="1"/>
        <v>10</v>
      </c>
    </row>
    <row r="21" spans="1:10" x14ac:dyDescent="0.2">
      <c r="A21" s="41">
        <f t="shared" si="2"/>
        <v>8</v>
      </c>
      <c r="B21" s="44" t="s">
        <v>48</v>
      </c>
      <c r="C21" s="43">
        <v>0.87152777777777779</v>
      </c>
      <c r="D21" s="7">
        <f t="shared" si="0"/>
        <v>8</v>
      </c>
      <c r="E21" s="32">
        <f>INDEX(SW!D$14:D$25,MATCH(B21,SW!B$14:B$25,0))</f>
        <v>7</v>
      </c>
      <c r="F21" s="26">
        <f t="shared" si="1"/>
        <v>15</v>
      </c>
    </row>
    <row r="22" spans="1:10" x14ac:dyDescent="0.2">
      <c r="A22" s="41" t="s">
        <v>14</v>
      </c>
      <c r="B22" s="44" t="s">
        <v>46</v>
      </c>
      <c r="C22" s="43"/>
      <c r="D22" s="7">
        <f>IF(A22="DNS",MAX(A$14:A$25)+1,IF(A22="DQ",MAX(A$14:A$25)+2,A22))</f>
        <v>9</v>
      </c>
      <c r="E22" s="32">
        <f>INDEX(SW!D$14:D$25,MATCH(B22,SW!B$14:B$25,0))</f>
        <v>6</v>
      </c>
      <c r="F22" s="26">
        <f t="shared" ref="F22" si="3">SUM(D22:E22)</f>
        <v>15</v>
      </c>
    </row>
    <row r="23" spans="1:10" x14ac:dyDescent="0.2">
      <c r="A23" s="41"/>
      <c r="B23" s="44"/>
      <c r="C23" s="43"/>
      <c r="D23" s="7"/>
      <c r="E23" s="32"/>
      <c r="F23" s="26"/>
    </row>
    <row r="24" spans="1:10" x14ac:dyDescent="0.2">
      <c r="A24" s="41"/>
      <c r="B24" s="42"/>
      <c r="C24" s="45"/>
      <c r="D24" s="2"/>
      <c r="E24" s="33"/>
      <c r="F24" s="29"/>
    </row>
    <row r="25" spans="1:10" ht="17" thickBot="1" x14ac:dyDescent="0.25">
      <c r="A25" s="49"/>
      <c r="B25" s="47"/>
      <c r="C25" s="48"/>
      <c r="D25" s="4"/>
      <c r="E25" s="34"/>
      <c r="F25" s="28"/>
    </row>
    <row r="26" spans="1:10" x14ac:dyDescent="0.2">
      <c r="A26" s="16" t="s">
        <v>4</v>
      </c>
      <c r="B26" s="12" t="str">
        <f>SW!B26</f>
        <v>TEAMS</v>
      </c>
      <c r="C26" s="18" t="s">
        <v>5</v>
      </c>
      <c r="D26" s="12" t="str">
        <f>SW!D26</f>
        <v>RACE</v>
      </c>
      <c r="E26" s="24" t="str">
        <f>E12</f>
        <v>SK</v>
      </c>
      <c r="F26" s="13" t="str">
        <f>F12</f>
        <v>TOT</v>
      </c>
    </row>
    <row r="27" spans="1:10" x14ac:dyDescent="0.2">
      <c r="A27" s="14" t="s">
        <v>2</v>
      </c>
      <c r="B27" s="19"/>
      <c r="C27" s="19"/>
      <c r="D27" s="21" t="str">
        <f>SW!D27</f>
        <v>POINTS</v>
      </c>
      <c r="E27" s="25" t="str">
        <f>E13</f>
        <v>Points</v>
      </c>
      <c r="F27" s="23" t="str">
        <f>F13</f>
        <v>CHAMP POINTS</v>
      </c>
    </row>
    <row r="28" spans="1:10" x14ac:dyDescent="0.2">
      <c r="A28" s="41">
        <v>1</v>
      </c>
      <c r="B28" s="42" t="s">
        <v>38</v>
      </c>
      <c r="C28" s="43">
        <v>0.73749999999999993</v>
      </c>
      <c r="D28" s="7">
        <f t="shared" ref="D28:D36" si="4">IF(A28="DNS",MAX(A$28:A$39)+1,A28)</f>
        <v>1</v>
      </c>
      <c r="E28" s="32">
        <f>INDEX(SW!D$28:D$39,MATCH(B28,SW!B$28:B$39,0))</f>
        <v>1</v>
      </c>
      <c r="F28" s="26">
        <f t="shared" ref="F28:F36" si="5">SUM(D28:E28)</f>
        <v>2</v>
      </c>
      <c r="G28" s="2"/>
      <c r="H28" s="2"/>
      <c r="I28" s="2"/>
      <c r="J28" s="2"/>
    </row>
    <row r="29" spans="1:10" x14ac:dyDescent="0.2">
      <c r="A29" s="41">
        <f>A28+1</f>
        <v>2</v>
      </c>
      <c r="B29" s="42" t="s">
        <v>51</v>
      </c>
      <c r="C29" s="43">
        <v>0.78194444444444444</v>
      </c>
      <c r="D29" s="7">
        <f t="shared" si="4"/>
        <v>2</v>
      </c>
      <c r="E29" s="32">
        <f>INDEX(SW!D$28:D$39,MATCH(B29,SW!B$28:B$39,0))</f>
        <v>5</v>
      </c>
      <c r="F29" s="26">
        <f t="shared" si="5"/>
        <v>7</v>
      </c>
      <c r="G29" s="2"/>
      <c r="H29" s="2"/>
      <c r="I29" s="2"/>
      <c r="J29" s="2"/>
    </row>
    <row r="30" spans="1:10" x14ac:dyDescent="0.2">
      <c r="A30" s="41">
        <f>A29+1</f>
        <v>3</v>
      </c>
      <c r="B30" s="44" t="s">
        <v>8</v>
      </c>
      <c r="C30" s="43">
        <v>0.78749999999999998</v>
      </c>
      <c r="D30" s="7">
        <f t="shared" si="4"/>
        <v>3</v>
      </c>
      <c r="E30" s="32">
        <f>INDEX(SW!D$28:D$39,MATCH(B30,SW!B$28:B$39,0))</f>
        <v>5</v>
      </c>
      <c r="F30" s="26">
        <f t="shared" si="5"/>
        <v>8</v>
      </c>
      <c r="G30" s="2"/>
      <c r="H30" s="2"/>
      <c r="I30" s="2"/>
      <c r="J30" s="2"/>
    </row>
    <row r="31" spans="1:10" x14ac:dyDescent="0.2">
      <c r="A31" s="41">
        <f>A30+1</f>
        <v>4</v>
      </c>
      <c r="B31" s="44" t="s">
        <v>12</v>
      </c>
      <c r="C31" s="43">
        <v>0.79583333333333339</v>
      </c>
      <c r="D31" s="7">
        <f t="shared" si="4"/>
        <v>4</v>
      </c>
      <c r="E31" s="32">
        <f>INDEX(SW!D$28:D$39,MATCH(B31,SW!B$28:B$39,0))</f>
        <v>2</v>
      </c>
      <c r="F31" s="26">
        <f t="shared" si="5"/>
        <v>6</v>
      </c>
      <c r="G31" s="2"/>
      <c r="H31" s="2"/>
      <c r="I31" s="2"/>
      <c r="J31" s="2"/>
    </row>
    <row r="32" spans="1:10" x14ac:dyDescent="0.2">
      <c r="A32" s="41">
        <f>A31+1</f>
        <v>5</v>
      </c>
      <c r="B32" s="44" t="s">
        <v>46</v>
      </c>
      <c r="C32" s="43">
        <v>0.8027777777777777</v>
      </c>
      <c r="D32" s="7">
        <f t="shared" si="4"/>
        <v>5</v>
      </c>
      <c r="E32" s="32">
        <f>INDEX(SW!D$28:D$39,MATCH(B32,SW!B$28:B$39,0))</f>
        <v>6</v>
      </c>
      <c r="F32" s="26">
        <f t="shared" si="5"/>
        <v>11</v>
      </c>
      <c r="G32" s="2"/>
      <c r="H32" s="2"/>
      <c r="I32" s="2"/>
      <c r="J32" s="2"/>
    </row>
    <row r="33" spans="1:10" x14ac:dyDescent="0.2">
      <c r="A33" s="41">
        <v>6</v>
      </c>
      <c r="B33" s="44" t="s">
        <v>23</v>
      </c>
      <c r="C33" s="43">
        <v>0.84166666666666667</v>
      </c>
      <c r="D33" s="7">
        <v>6</v>
      </c>
      <c r="E33" s="32">
        <f>INDEX(SW!D$28:D$39,MATCH(B33,SW!B$28:B$39,0))</f>
        <v>5</v>
      </c>
      <c r="F33" s="26">
        <f t="shared" si="5"/>
        <v>11</v>
      </c>
      <c r="G33" s="2"/>
      <c r="H33" s="2"/>
      <c r="I33" s="2"/>
      <c r="J33" s="2"/>
    </row>
    <row r="34" spans="1:10" x14ac:dyDescent="0.2">
      <c r="A34" s="41">
        <v>7</v>
      </c>
      <c r="B34" s="44" t="s">
        <v>37</v>
      </c>
      <c r="C34" s="43">
        <v>0.8569444444444444</v>
      </c>
      <c r="D34" s="7">
        <f t="shared" si="4"/>
        <v>7</v>
      </c>
      <c r="E34" s="32">
        <f>INDEX(SW!D$28:D$39,MATCH(B34,SW!B$28:B$39,0))</f>
        <v>4</v>
      </c>
      <c r="F34" s="26">
        <f t="shared" si="5"/>
        <v>11</v>
      </c>
      <c r="G34" s="2"/>
      <c r="H34" s="2"/>
      <c r="I34" s="2"/>
      <c r="J34" s="2"/>
    </row>
    <row r="35" spans="1:10" x14ac:dyDescent="0.2">
      <c r="A35" s="41" t="s">
        <v>14</v>
      </c>
      <c r="B35" s="44" t="s">
        <v>39</v>
      </c>
      <c r="C35" s="43"/>
      <c r="D35" s="7">
        <f t="shared" si="4"/>
        <v>8</v>
      </c>
      <c r="E35" s="32">
        <f>INDEX(SW!D$28:D$39,MATCH(B35,SW!B$28:B$39,0))</f>
        <v>3</v>
      </c>
      <c r="F35" s="26">
        <f t="shared" si="5"/>
        <v>11</v>
      </c>
      <c r="G35" s="2"/>
      <c r="H35" s="2"/>
      <c r="I35" s="2"/>
      <c r="J35" s="2"/>
    </row>
    <row r="36" spans="1:10" x14ac:dyDescent="0.2">
      <c r="A36" s="41" t="s">
        <v>14</v>
      </c>
      <c r="B36" s="44" t="s">
        <v>7</v>
      </c>
      <c r="C36" s="43"/>
      <c r="D36" s="7">
        <f t="shared" si="4"/>
        <v>8</v>
      </c>
      <c r="E36" s="32">
        <f>INDEX(SW!D$28:D$39,MATCH(B36,SW!B$28:B$39,0))</f>
        <v>5</v>
      </c>
      <c r="F36" s="26">
        <f t="shared" si="5"/>
        <v>13</v>
      </c>
      <c r="G36" s="1"/>
      <c r="H36" s="2"/>
      <c r="I36" s="2"/>
      <c r="J36" s="2"/>
    </row>
    <row r="37" spans="1:10" x14ac:dyDescent="0.2">
      <c r="A37" s="41" t="s">
        <v>14</v>
      </c>
      <c r="B37" s="44" t="s">
        <v>54</v>
      </c>
      <c r="C37" s="43"/>
      <c r="D37" s="7">
        <f t="shared" ref="D37" si="6">IF(A37="DNS",MAX(A$28:A$39)+1,A37)</f>
        <v>8</v>
      </c>
      <c r="E37" s="32">
        <f>INDEX(SW!D$28:D$39,MATCH(B37,SW!B$28:B$39,0))</f>
        <v>5</v>
      </c>
      <c r="F37" s="26">
        <f t="shared" ref="F37" si="7">SUM(D37:E37)</f>
        <v>13</v>
      </c>
      <c r="G37" s="2"/>
      <c r="H37" s="2"/>
      <c r="I37" s="2"/>
      <c r="J37" s="2"/>
    </row>
    <row r="38" spans="1:10" x14ac:dyDescent="0.2">
      <c r="A38" s="41"/>
      <c r="B38" s="42"/>
      <c r="C38" s="45"/>
      <c r="D38" s="2"/>
      <c r="E38" s="29"/>
      <c r="F38" s="29"/>
      <c r="G38" s="2"/>
      <c r="H38" s="2"/>
      <c r="I38" s="2"/>
      <c r="J38" s="2"/>
    </row>
    <row r="39" spans="1:10" ht="17" thickBot="1" x14ac:dyDescent="0.25">
      <c r="A39" s="49"/>
      <c r="B39" s="47"/>
      <c r="C39" s="48"/>
      <c r="D39" s="4"/>
      <c r="E39" s="28"/>
      <c r="F39" s="28"/>
      <c r="G39" s="2"/>
      <c r="H39" s="2"/>
      <c r="I39" s="2"/>
      <c r="J39" s="2"/>
    </row>
    <row r="40" spans="1:10" x14ac:dyDescent="0.2">
      <c r="A40" s="16"/>
      <c r="B40" s="10"/>
      <c r="C40" s="9"/>
      <c r="D40" s="10"/>
      <c r="E40" s="30"/>
      <c r="F40" s="30"/>
      <c r="G40" s="22"/>
      <c r="H40" s="22"/>
      <c r="I40" s="22"/>
      <c r="J40" s="22"/>
    </row>
    <row r="41" spans="1:10" x14ac:dyDescent="0.2">
      <c r="A41" s="14" t="s">
        <v>52</v>
      </c>
      <c r="C41" s="7"/>
      <c r="D41" s="2"/>
      <c r="E41" s="29"/>
      <c r="F41" s="29"/>
      <c r="G41" s="2"/>
      <c r="H41" s="2"/>
      <c r="I41" s="2"/>
      <c r="J41" s="2"/>
    </row>
    <row r="42" spans="1:10" x14ac:dyDescent="0.2">
      <c r="A42" s="20"/>
      <c r="B42" s="2" t="s">
        <v>42</v>
      </c>
      <c r="C42" s="7"/>
      <c r="D42" s="7"/>
      <c r="E42" s="29"/>
      <c r="F42" s="29"/>
      <c r="G42" s="2"/>
      <c r="H42" s="2"/>
      <c r="I42" s="2"/>
      <c r="J42" s="2"/>
    </row>
    <row r="43" spans="1:10" x14ac:dyDescent="0.2">
      <c r="A43" s="20"/>
      <c r="B43" s="2"/>
      <c r="C43" s="7"/>
      <c r="D43" s="7"/>
      <c r="E43" s="29"/>
      <c r="F43" s="29"/>
      <c r="G43" s="2"/>
      <c r="H43" s="2"/>
      <c r="I43" s="2"/>
      <c r="J43" s="2"/>
    </row>
    <row r="44" spans="1:10" x14ac:dyDescent="0.2">
      <c r="A44" s="20"/>
      <c r="B44" s="2"/>
      <c r="C44" s="7"/>
      <c r="D44" s="7"/>
      <c r="E44" s="29"/>
      <c r="F44" s="29"/>
      <c r="G44" s="2"/>
      <c r="H44" s="2"/>
      <c r="I44" s="2"/>
      <c r="J44" s="2"/>
    </row>
    <row r="45" spans="1:10" ht="17" thickBot="1" x14ac:dyDescent="0.25">
      <c r="A45" s="17"/>
      <c r="B45" s="4"/>
      <c r="C45" s="8"/>
      <c r="D45" s="4"/>
      <c r="E45" s="28"/>
      <c r="F45" s="28"/>
      <c r="G45" s="2"/>
      <c r="H45" s="2"/>
      <c r="I45" s="2"/>
      <c r="J45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45"/>
  <sheetViews>
    <sheetView workbookViewId="0">
      <selection activeCell="F2" sqref="F2"/>
    </sheetView>
  </sheetViews>
  <sheetFormatPr baseColWidth="10" defaultColWidth="8.83203125" defaultRowHeight="16" x14ac:dyDescent="0.2"/>
  <sheetData>
    <row r="2" spans="1:10" s="40" customFormat="1" ht="20" thickBot="1" x14ac:dyDescent="0.3">
      <c r="A2" s="38" t="s">
        <v>28</v>
      </c>
      <c r="B2" s="38"/>
      <c r="D2" s="39">
        <f>CGC!E2</f>
        <v>2016</v>
      </c>
    </row>
    <row r="3" spans="1:10" x14ac:dyDescent="0.2">
      <c r="A3" s="11" t="s">
        <v>4</v>
      </c>
      <c r="B3" s="12" t="str">
        <f>CGC!B3</f>
        <v>TEAMS</v>
      </c>
      <c r="C3" s="12" t="s">
        <v>5</v>
      </c>
      <c r="D3" s="12" t="str">
        <f>CGC!D3</f>
        <v>RACE</v>
      </c>
      <c r="E3" s="24" t="s">
        <v>20</v>
      </c>
      <c r="F3" s="24" t="s">
        <v>22</v>
      </c>
      <c r="G3" s="24" t="s">
        <v>16</v>
      </c>
      <c r="H3" s="22"/>
      <c r="I3" s="22"/>
      <c r="J3" s="22"/>
    </row>
    <row r="4" spans="1:10" x14ac:dyDescent="0.2">
      <c r="A4" s="14" t="s">
        <v>0</v>
      </c>
      <c r="B4" s="19"/>
      <c r="C4" s="19"/>
      <c r="D4" s="21" t="str">
        <f>CGC!D4</f>
        <v>POINTS</v>
      </c>
      <c r="E4" s="25" t="s">
        <v>19</v>
      </c>
      <c r="F4" s="25" t="s">
        <v>19</v>
      </c>
      <c r="G4" s="25" t="s">
        <v>15</v>
      </c>
      <c r="H4" s="2"/>
      <c r="I4" s="2"/>
      <c r="J4" s="2"/>
    </row>
    <row r="5" spans="1:10" x14ac:dyDescent="0.2">
      <c r="A5" s="41">
        <v>1</v>
      </c>
      <c r="B5" s="42" t="s">
        <v>38</v>
      </c>
      <c r="C5" s="43">
        <v>0.18124999999999999</v>
      </c>
      <c r="D5" s="7">
        <f>IF(A5="DNS",MAX(A$5:A$11)+1,A5)</f>
        <v>1</v>
      </c>
      <c r="E5" s="26">
        <f>INDEX(SW!$D$5:$D$10,MATCH($B5,SW!$B$5:$B$10,0))</f>
        <v>1</v>
      </c>
      <c r="F5" s="26">
        <f>INDEX(CGC!$D$5:$D$11,MATCH($B5,CGC!$B$5:$B$11,0))</f>
        <v>1</v>
      </c>
      <c r="G5" s="26">
        <f>SUM(D5:F5)</f>
        <v>3</v>
      </c>
      <c r="H5" s="2"/>
      <c r="I5" s="2"/>
      <c r="J5" s="2"/>
    </row>
    <row r="6" spans="1:10" x14ac:dyDescent="0.2">
      <c r="A6" s="41">
        <f>A5+1</f>
        <v>2</v>
      </c>
      <c r="B6" s="42" t="s">
        <v>50</v>
      </c>
      <c r="C6" s="43">
        <v>0.18402777777777779</v>
      </c>
      <c r="D6" s="7">
        <f>IF(A6="DNS",MAX(A$5:A$11)+1,A6)</f>
        <v>2</v>
      </c>
      <c r="E6" s="26">
        <f>INDEX(SW!$D$5:$D$10,MATCH($B6,SW!$B$5:$B$10,0))</f>
        <v>2</v>
      </c>
      <c r="F6" s="26">
        <f>INDEX(CGC!$D$5:$D$11,MATCH($B6,CGC!$B$5:$B$11,0))</f>
        <v>3</v>
      </c>
      <c r="G6" s="26">
        <f>SUM(D6:F6)</f>
        <v>7</v>
      </c>
      <c r="H6" s="2"/>
    </row>
    <row r="7" spans="1:10" x14ac:dyDescent="0.2">
      <c r="A7" s="41">
        <f>A6+1</f>
        <v>3</v>
      </c>
      <c r="B7" s="42" t="s">
        <v>7</v>
      </c>
      <c r="C7" s="43">
        <v>0.19444444444444445</v>
      </c>
      <c r="D7" s="7">
        <f>IF(A7="DNS",MAX(A$5:A$11)+1,A7)</f>
        <v>3</v>
      </c>
      <c r="E7" s="26">
        <f>INDEX(SW!$D$5:$D$10,MATCH($B7,SW!$B$5:$B$10,0))</f>
        <v>3</v>
      </c>
      <c r="F7" s="26">
        <f>INDEX(CGC!$D$5:$D$11,MATCH($B7,CGC!$B$5:$B$11,0))</f>
        <v>2</v>
      </c>
      <c r="G7" s="26">
        <f>SUM(D7:F7)</f>
        <v>8</v>
      </c>
      <c r="H7" s="2"/>
      <c r="I7" s="2"/>
      <c r="J7" s="2"/>
    </row>
    <row r="8" spans="1:10" x14ac:dyDescent="0.2">
      <c r="A8" s="41" t="s">
        <v>14</v>
      </c>
      <c r="B8" s="44" t="s">
        <v>37</v>
      </c>
      <c r="C8" s="56" t="s">
        <v>14</v>
      </c>
      <c r="D8" s="7">
        <f>IF(A8="DNS",MAX(A$1:A$11)+1,A8)</f>
        <v>4</v>
      </c>
      <c r="E8" s="26">
        <f>INDEX(SW!D$5:D$10,MATCH(B8,SW!B$5:B$10,0))</f>
        <v>4</v>
      </c>
      <c r="F8" s="26">
        <f>INDEX(CGC!$D$5:$D$11,MATCH($B8,CGC!$B$5:$B$11,0))</f>
        <v>4</v>
      </c>
      <c r="G8" s="26">
        <f>SUM(D8:F8)</f>
        <v>12</v>
      </c>
      <c r="H8" s="2"/>
      <c r="I8" s="2"/>
      <c r="J8" s="2"/>
    </row>
    <row r="9" spans="1:10" x14ac:dyDescent="0.2">
      <c r="A9" s="41" t="s">
        <v>14</v>
      </c>
      <c r="B9" s="44"/>
      <c r="C9" s="56"/>
      <c r="D9" s="7"/>
      <c r="E9" s="26" t="e">
        <f>INDEX(SW!D$5:D$10,MATCH(B9,SW!B$5:B$10,0))</f>
        <v>#N/A</v>
      </c>
      <c r="F9" s="26" t="e">
        <f>INDEX(CGC!$D$5:$D$11,MATCH($B9,CGC!$B$5:$B$11,0))</f>
        <v>#N/A</v>
      </c>
      <c r="G9" s="26" t="e">
        <f>SUM(D9:F9)</f>
        <v>#N/A</v>
      </c>
      <c r="H9" s="2"/>
      <c r="I9" s="2"/>
      <c r="J9" s="2"/>
    </row>
    <row r="10" spans="1:10" x14ac:dyDescent="0.2">
      <c r="A10" s="41"/>
      <c r="B10" s="44"/>
      <c r="C10" s="43"/>
      <c r="D10" s="7"/>
      <c r="E10" s="26"/>
      <c r="F10" s="29"/>
      <c r="G10" s="26"/>
      <c r="H10" s="2"/>
      <c r="I10" s="2"/>
      <c r="J10" s="2"/>
    </row>
    <row r="11" spans="1:10" ht="17" thickBot="1" x14ac:dyDescent="0.25">
      <c r="A11" s="49"/>
      <c r="B11" s="47"/>
      <c r="C11" s="48"/>
      <c r="D11" s="4"/>
      <c r="E11" s="28"/>
      <c r="F11" s="28"/>
      <c r="G11" s="28"/>
      <c r="H11" s="22"/>
      <c r="I11" s="22"/>
      <c r="J11" s="22"/>
    </row>
    <row r="12" spans="1:10" x14ac:dyDescent="0.2">
      <c r="A12" s="11" t="s">
        <v>4</v>
      </c>
      <c r="B12" s="12" t="str">
        <f>CGC!B12</f>
        <v>TEAMS</v>
      </c>
      <c r="C12" s="12" t="s">
        <v>5</v>
      </c>
      <c r="D12" s="12" t="str">
        <f>CGC!D12</f>
        <v>RACE</v>
      </c>
      <c r="E12" s="24" t="str">
        <f t="shared" ref="E12:G13" si="0">E3</f>
        <v>SK</v>
      </c>
      <c r="F12" s="24" t="str">
        <f t="shared" si="0"/>
        <v>CGC</v>
      </c>
      <c r="G12" s="13" t="str">
        <f t="shared" si="0"/>
        <v>TOT</v>
      </c>
      <c r="H12" s="2"/>
      <c r="I12" s="2"/>
      <c r="J12" s="2"/>
    </row>
    <row r="13" spans="1:10" x14ac:dyDescent="0.2">
      <c r="A13" s="14" t="s">
        <v>1</v>
      </c>
      <c r="B13" s="19"/>
      <c r="C13" s="19"/>
      <c r="D13" s="21" t="str">
        <f>CGC!D13</f>
        <v>POINTS</v>
      </c>
      <c r="E13" s="25" t="str">
        <f t="shared" si="0"/>
        <v>Points</v>
      </c>
      <c r="F13" s="25" t="str">
        <f t="shared" si="0"/>
        <v>Points</v>
      </c>
      <c r="G13" s="23" t="str">
        <f t="shared" si="0"/>
        <v>CHAMP POINTS</v>
      </c>
      <c r="H13" s="2"/>
      <c r="I13" s="2"/>
      <c r="J13" s="2"/>
    </row>
    <row r="14" spans="1:10" x14ac:dyDescent="0.2">
      <c r="A14" s="41">
        <v>1</v>
      </c>
      <c r="B14" s="44" t="s">
        <v>38</v>
      </c>
      <c r="C14" s="43">
        <v>0.19999999999999998</v>
      </c>
      <c r="D14" s="7">
        <f t="shared" ref="D14:D21" si="1">IF(A14="DNS",MAX(A$14:A$25)+1,A14)</f>
        <v>1</v>
      </c>
      <c r="E14" s="32">
        <f>INDEX(SW!D$14:D$25,MATCH(B14,SW!B$14:B$25,0))</f>
        <v>2</v>
      </c>
      <c r="F14" s="26">
        <f>INDEX(CGC!$D$14:$D$24,MATCH($B14,CGC!$B$14:$B$24,0))</f>
        <v>1</v>
      </c>
      <c r="G14" s="26">
        <f t="shared" ref="G14:G21" si="2">SUM(D14:F14)</f>
        <v>4</v>
      </c>
      <c r="H14" s="2"/>
      <c r="I14" s="2"/>
      <c r="J14" s="2"/>
    </row>
    <row r="15" spans="1:10" x14ac:dyDescent="0.2">
      <c r="A15" s="41">
        <f t="shared" ref="A15:A20" si="3">A14+1</f>
        <v>2</v>
      </c>
      <c r="B15" s="44" t="s">
        <v>7</v>
      </c>
      <c r="C15" s="43">
        <v>0.20347222222222219</v>
      </c>
      <c r="D15" s="7">
        <f t="shared" si="1"/>
        <v>2</v>
      </c>
      <c r="E15" s="32">
        <f>INDEX(SW!D$14:D$25,MATCH(B15,SW!B$14:B$25,0))</f>
        <v>1</v>
      </c>
      <c r="F15" s="26">
        <f>INDEX(CGC!$D$14:$D$24,MATCH($B15,CGC!$B$14:$B$24,0))</f>
        <v>2</v>
      </c>
      <c r="G15" s="26">
        <f t="shared" si="2"/>
        <v>5</v>
      </c>
      <c r="H15" s="2"/>
      <c r="I15" s="2"/>
      <c r="J15" s="2"/>
    </row>
    <row r="16" spans="1:10" x14ac:dyDescent="0.2">
      <c r="A16" s="41">
        <f t="shared" si="3"/>
        <v>3</v>
      </c>
      <c r="B16" s="44" t="s">
        <v>10</v>
      </c>
      <c r="C16" s="43">
        <v>0.2076388888888889</v>
      </c>
      <c r="D16" s="7">
        <f t="shared" si="1"/>
        <v>3</v>
      </c>
      <c r="E16" s="32">
        <f>INDEX(SW!D$14:D$25,MATCH(B16,SW!B$14:B$25,0))</f>
        <v>3</v>
      </c>
      <c r="F16" s="26">
        <f>INDEX(CGC!$D$14:$D$24,MATCH($B16,CGC!$B$14:$B$24,0))</f>
        <v>7</v>
      </c>
      <c r="G16" s="26">
        <f t="shared" si="2"/>
        <v>13</v>
      </c>
      <c r="H16" s="2"/>
      <c r="I16" s="2"/>
      <c r="J16" s="2"/>
    </row>
    <row r="17" spans="1:10" x14ac:dyDescent="0.2">
      <c r="A17" s="41">
        <f t="shared" si="3"/>
        <v>4</v>
      </c>
      <c r="B17" s="44" t="s">
        <v>9</v>
      </c>
      <c r="C17" s="43">
        <v>0.20833333333333334</v>
      </c>
      <c r="D17" s="7">
        <f t="shared" si="1"/>
        <v>4</v>
      </c>
      <c r="E17" s="32">
        <f>INDEX(SW!D$14:D$25,MATCH(B17,SW!B$14:B$25,0))</f>
        <v>5</v>
      </c>
      <c r="F17" s="26">
        <f>INDEX(CGC!$D$14:$D$24,MATCH($B17,CGC!$B$14:$B$24,0))</f>
        <v>3</v>
      </c>
      <c r="G17" s="26">
        <f t="shared" si="2"/>
        <v>12</v>
      </c>
      <c r="H17" s="2"/>
      <c r="I17" s="2"/>
      <c r="J17" s="2"/>
    </row>
    <row r="18" spans="1:10" x14ac:dyDescent="0.2">
      <c r="A18" s="41">
        <f t="shared" si="3"/>
        <v>5</v>
      </c>
      <c r="B18" s="44" t="s">
        <v>11</v>
      </c>
      <c r="C18" s="43">
        <v>0.20902777777777778</v>
      </c>
      <c r="D18" s="7">
        <f t="shared" si="1"/>
        <v>5</v>
      </c>
      <c r="E18" s="32">
        <f>INDEX(SW!D$14:D$25,MATCH(B18,SW!B$14:B$25,0))</f>
        <v>3</v>
      </c>
      <c r="F18" s="26">
        <f>INDEX(CGC!$D$14:$D$24,MATCH($B18,CGC!$B$14:$B$24,0))</f>
        <v>6</v>
      </c>
      <c r="G18" s="26">
        <f t="shared" si="2"/>
        <v>14</v>
      </c>
      <c r="H18" s="2"/>
      <c r="I18" s="2"/>
      <c r="J18" s="2"/>
    </row>
    <row r="19" spans="1:10" x14ac:dyDescent="0.2">
      <c r="A19" s="41">
        <f t="shared" si="3"/>
        <v>6</v>
      </c>
      <c r="B19" s="44" t="s">
        <v>53</v>
      </c>
      <c r="C19" s="43">
        <v>0.21249999999999999</v>
      </c>
      <c r="D19" s="7">
        <f t="shared" si="1"/>
        <v>6</v>
      </c>
      <c r="E19" s="32">
        <f>INDEX(SW!D$14:D$25,MATCH(B19,SW!B$14:B$25,0))</f>
        <v>8</v>
      </c>
      <c r="F19" s="26">
        <f>INDEX(CGC!$D$14:$D$24,MATCH($B19,CGC!$B$14:$B$24,0))</f>
        <v>5</v>
      </c>
      <c r="G19" s="26">
        <f t="shared" si="2"/>
        <v>19</v>
      </c>
      <c r="H19" s="2"/>
      <c r="I19" s="2"/>
      <c r="J19" s="2"/>
    </row>
    <row r="20" spans="1:10" x14ac:dyDescent="0.2">
      <c r="A20" s="41">
        <f t="shared" si="3"/>
        <v>7</v>
      </c>
      <c r="B20" s="44" t="s">
        <v>42</v>
      </c>
      <c r="C20" s="43">
        <v>0.21944444444444444</v>
      </c>
      <c r="D20" s="7">
        <f t="shared" si="1"/>
        <v>7</v>
      </c>
      <c r="E20" s="32">
        <f>INDEX(SW!D$14:D$25,MATCH(B20,SW!B$14:B$25,0))</f>
        <v>8</v>
      </c>
      <c r="F20" s="26">
        <f>INDEX(CGC!$D$14:$D$24,MATCH($B20,CGC!$B$14:$B$24,0))</f>
        <v>4</v>
      </c>
      <c r="G20" s="26">
        <f t="shared" si="2"/>
        <v>19</v>
      </c>
      <c r="H20" s="2"/>
      <c r="I20" s="2"/>
      <c r="J20" s="2"/>
    </row>
    <row r="21" spans="1:10" x14ac:dyDescent="0.2">
      <c r="A21" s="41">
        <v>8</v>
      </c>
      <c r="B21" s="44" t="s">
        <v>46</v>
      </c>
      <c r="C21" s="43">
        <v>0.22708333333333333</v>
      </c>
      <c r="D21" s="7">
        <f t="shared" si="1"/>
        <v>8</v>
      </c>
      <c r="E21" s="32">
        <f>INDEX(SW!D$14:D$25,MATCH(B21,SW!B$14:B$25,0))</f>
        <v>6</v>
      </c>
      <c r="F21" s="26">
        <f>INDEX(CGC!$D$14:$D$24,MATCH($B21,CGC!$B$14:$B$24,0))</f>
        <v>9</v>
      </c>
      <c r="G21" s="26">
        <f t="shared" si="2"/>
        <v>23</v>
      </c>
      <c r="H21" s="2"/>
      <c r="I21" s="2"/>
      <c r="J21" s="2"/>
    </row>
    <row r="22" spans="1:10" x14ac:dyDescent="0.2">
      <c r="A22" s="41" t="s">
        <v>14</v>
      </c>
      <c r="B22" s="44" t="s">
        <v>48</v>
      </c>
      <c r="C22" s="43"/>
      <c r="D22" s="7">
        <f t="shared" ref="D22" si="4">IF(A22="DNS",MAX(A$14:A$25)+1,A22)</f>
        <v>9</v>
      </c>
      <c r="E22" s="32">
        <f>INDEX(SW!D$14:D$25,MATCH(B22,SW!B$14:B$25,0))</f>
        <v>7</v>
      </c>
      <c r="F22" s="26">
        <f>INDEX(CGC!$D$14:$D$24,MATCH($B22,CGC!$B$14:$B$24,0))</f>
        <v>8</v>
      </c>
      <c r="G22" s="26">
        <f t="shared" ref="G22" si="5">SUM(D22:F22)</f>
        <v>24</v>
      </c>
      <c r="H22" s="2"/>
      <c r="I22" s="2"/>
      <c r="J22" s="2"/>
    </row>
    <row r="23" spans="1:10" x14ac:dyDescent="0.2">
      <c r="A23" s="41"/>
      <c r="B23" s="44"/>
      <c r="C23" s="43"/>
      <c r="D23" s="7"/>
      <c r="E23" s="32"/>
      <c r="F23" s="26"/>
      <c r="G23" s="26"/>
      <c r="H23" s="2"/>
      <c r="I23" s="2"/>
      <c r="J23" s="2"/>
    </row>
    <row r="24" spans="1:10" x14ac:dyDescent="0.2">
      <c r="A24" s="41"/>
      <c r="B24" s="42"/>
      <c r="C24" s="45"/>
      <c r="D24" s="2"/>
      <c r="E24" s="33"/>
      <c r="F24" s="29"/>
      <c r="G24" s="3"/>
      <c r="H24" s="2"/>
      <c r="I24" s="2"/>
      <c r="J24" s="2"/>
    </row>
    <row r="25" spans="1:10" ht="17" thickBot="1" x14ac:dyDescent="0.25">
      <c r="A25" s="49"/>
      <c r="B25" s="47"/>
      <c r="C25" s="48"/>
      <c r="D25" s="4"/>
      <c r="E25" s="34"/>
      <c r="F25" s="28"/>
      <c r="G25" s="5"/>
      <c r="H25" s="22"/>
      <c r="I25" s="22"/>
      <c r="J25" s="22"/>
    </row>
    <row r="26" spans="1:10" x14ac:dyDescent="0.2">
      <c r="A26" s="16" t="s">
        <v>4</v>
      </c>
      <c r="B26" s="12" t="str">
        <f>CGC!B26</f>
        <v>TEAMS</v>
      </c>
      <c r="C26" s="18" t="s">
        <v>5</v>
      </c>
      <c r="D26" s="12" t="str">
        <f>CGC!D26</f>
        <v>RACE</v>
      </c>
      <c r="E26" s="24" t="str">
        <f t="shared" ref="E26:G27" si="6">E12</f>
        <v>SK</v>
      </c>
      <c r="F26" s="24" t="str">
        <f t="shared" si="6"/>
        <v>CGC</v>
      </c>
      <c r="G26" s="13" t="str">
        <f t="shared" si="6"/>
        <v>TOT</v>
      </c>
      <c r="H26" s="2"/>
      <c r="I26" s="2"/>
      <c r="J26" s="2"/>
    </row>
    <row r="27" spans="1:10" x14ac:dyDescent="0.2">
      <c r="A27" s="14" t="s">
        <v>2</v>
      </c>
      <c r="B27" s="19"/>
      <c r="C27" s="19"/>
      <c r="D27" s="21" t="str">
        <f>CGC!D27</f>
        <v>POINTS</v>
      </c>
      <c r="E27" s="25" t="str">
        <f t="shared" si="6"/>
        <v>Points</v>
      </c>
      <c r="F27" s="25" t="str">
        <f t="shared" si="6"/>
        <v>Points</v>
      </c>
      <c r="G27" s="23" t="str">
        <f t="shared" si="6"/>
        <v>CHAMP POINTS</v>
      </c>
      <c r="H27" s="2"/>
      <c r="I27" s="2"/>
      <c r="J27" s="2"/>
    </row>
    <row r="28" spans="1:10" x14ac:dyDescent="0.2">
      <c r="A28" s="41">
        <v>1</v>
      </c>
      <c r="B28" s="42" t="s">
        <v>51</v>
      </c>
      <c r="C28" s="43">
        <v>0.18263888888888891</v>
      </c>
      <c r="D28" s="7">
        <f t="shared" ref="D28:D36" si="7">IF(A28="DNS",MAX(A$28:A$39)+1,A28)</f>
        <v>1</v>
      </c>
      <c r="E28" s="32">
        <f>INDEX(SW!D$28:D$39,MATCH(B28,SW!B$28:B$39,0))</f>
        <v>5</v>
      </c>
      <c r="F28" s="26">
        <f>INDEX(CGC!$D$28:$D$39,MATCH($B28,CGC!$B$28:$B$39,0))</f>
        <v>2</v>
      </c>
      <c r="G28" s="26">
        <f t="shared" ref="G28:G36" si="8">SUM(D28:F28)</f>
        <v>8</v>
      </c>
      <c r="H28" s="2"/>
      <c r="I28" s="2"/>
      <c r="J28" s="2"/>
    </row>
    <row r="29" spans="1:10" x14ac:dyDescent="0.2">
      <c r="A29" s="41">
        <f t="shared" ref="A29:A32" si="9">A28+1</f>
        <v>2</v>
      </c>
      <c r="B29" s="42" t="s">
        <v>38</v>
      </c>
      <c r="C29" s="43">
        <v>0.18680555555555556</v>
      </c>
      <c r="D29" s="7">
        <f t="shared" si="7"/>
        <v>2</v>
      </c>
      <c r="E29" s="32">
        <f>INDEX(SW!D$28:D$39,MATCH(B29,SW!B$28:B$39,0))</f>
        <v>1</v>
      </c>
      <c r="F29" s="26">
        <f>INDEX(CGC!$D$28:$D$39,MATCH($B29,CGC!$B$28:$B$39,0))</f>
        <v>1</v>
      </c>
      <c r="G29" s="37">
        <f t="shared" si="8"/>
        <v>4</v>
      </c>
      <c r="H29" s="2"/>
      <c r="I29" s="2"/>
      <c r="J29" s="2"/>
    </row>
    <row r="30" spans="1:10" x14ac:dyDescent="0.2">
      <c r="A30" s="41">
        <f t="shared" si="9"/>
        <v>3</v>
      </c>
      <c r="B30" s="44" t="s">
        <v>12</v>
      </c>
      <c r="C30" s="43">
        <v>0.18958333333333333</v>
      </c>
      <c r="D30" s="7">
        <f t="shared" si="7"/>
        <v>3</v>
      </c>
      <c r="E30" s="32">
        <f>INDEX(SW!D$28:D$39,MATCH(B30,SW!B$28:B$39,0))</f>
        <v>2</v>
      </c>
      <c r="F30" s="26">
        <f>INDEX(CGC!$D$28:$D$39,MATCH($B30,CGC!$B$28:$B$39,0))</f>
        <v>4</v>
      </c>
      <c r="G30" s="26">
        <f t="shared" si="8"/>
        <v>9</v>
      </c>
      <c r="H30" s="2"/>
      <c r="I30" s="2"/>
      <c r="J30" s="2"/>
    </row>
    <row r="31" spans="1:10" x14ac:dyDescent="0.2">
      <c r="A31" s="41">
        <f t="shared" si="9"/>
        <v>4</v>
      </c>
      <c r="B31" s="44" t="s">
        <v>7</v>
      </c>
      <c r="C31" s="43">
        <v>0.1986111111111111</v>
      </c>
      <c r="D31" s="7">
        <f t="shared" si="7"/>
        <v>4</v>
      </c>
      <c r="E31" s="32">
        <f>INDEX(SW!D$28:D$39,MATCH(B31,SW!B$28:B$39,0))</f>
        <v>5</v>
      </c>
      <c r="F31" s="26">
        <f>INDEX(CGC!$D$28:$D$39,MATCH($B31,CGC!$B$28:$B$39,0))</f>
        <v>8</v>
      </c>
      <c r="G31" s="26">
        <f t="shared" si="8"/>
        <v>17</v>
      </c>
      <c r="H31" s="2"/>
      <c r="I31" s="2"/>
      <c r="J31" s="2"/>
    </row>
    <row r="32" spans="1:10" x14ac:dyDescent="0.2">
      <c r="A32" s="41">
        <f t="shared" si="9"/>
        <v>5</v>
      </c>
      <c r="B32" s="44" t="s">
        <v>8</v>
      </c>
      <c r="C32" s="43">
        <v>0.20208333333333331</v>
      </c>
      <c r="D32" s="7">
        <f t="shared" si="7"/>
        <v>5</v>
      </c>
      <c r="E32" s="32">
        <f>INDEX(SW!D$28:D$39,MATCH(B32,SW!B$28:B$39,0))</f>
        <v>5</v>
      </c>
      <c r="F32" s="26">
        <f>INDEX(CGC!$D$28:$D$39,MATCH($B32,CGC!$B$28:$B$39,0))</f>
        <v>3</v>
      </c>
      <c r="G32" s="26">
        <f t="shared" si="8"/>
        <v>13</v>
      </c>
      <c r="H32" s="2"/>
      <c r="I32" s="2"/>
      <c r="J32" s="2"/>
    </row>
    <row r="33" spans="1:10" x14ac:dyDescent="0.2">
      <c r="A33" s="41">
        <v>6</v>
      </c>
      <c r="B33" s="44" t="s">
        <v>46</v>
      </c>
      <c r="C33" s="43">
        <v>0.20902777777777778</v>
      </c>
      <c r="D33" s="7">
        <v>6</v>
      </c>
      <c r="E33" s="32">
        <f>INDEX(SW!D$28:D$39,MATCH(B33,SW!B$28:B$39,0))</f>
        <v>6</v>
      </c>
      <c r="F33" s="26">
        <f>INDEX(CGC!$D$28:$D$39,MATCH($B33,CGC!$B$28:$B$39,0))</f>
        <v>5</v>
      </c>
      <c r="G33" s="26">
        <f t="shared" si="8"/>
        <v>17</v>
      </c>
      <c r="H33" s="2"/>
      <c r="I33" s="2"/>
      <c r="J33" s="2"/>
    </row>
    <row r="34" spans="1:10" x14ac:dyDescent="0.2">
      <c r="A34" s="41" t="s">
        <v>14</v>
      </c>
      <c r="B34" s="44" t="s">
        <v>37</v>
      </c>
      <c r="C34" s="43"/>
      <c r="D34" s="7">
        <f t="shared" si="7"/>
        <v>7</v>
      </c>
      <c r="E34" s="32">
        <f>INDEX(SW!D$28:D$39,MATCH(B34,SW!B$28:B$39,0))</f>
        <v>4</v>
      </c>
      <c r="F34" s="26">
        <f>INDEX(CGC!$D$28:$D$39,MATCH($B34,CGC!$B$28:$B$39,0))</f>
        <v>7</v>
      </c>
      <c r="G34" s="26">
        <f t="shared" si="8"/>
        <v>18</v>
      </c>
      <c r="H34" s="2"/>
      <c r="I34" s="2"/>
      <c r="J34" s="2"/>
    </row>
    <row r="35" spans="1:10" x14ac:dyDescent="0.2">
      <c r="A35" s="41" t="s">
        <v>14</v>
      </c>
      <c r="B35" s="44" t="s">
        <v>39</v>
      </c>
      <c r="C35" s="43"/>
      <c r="D35" s="7">
        <f t="shared" si="7"/>
        <v>7</v>
      </c>
      <c r="E35" s="32">
        <f>INDEX(SW!D$28:D$39,MATCH(B35,SW!B$28:B$39,0))</f>
        <v>3</v>
      </c>
      <c r="F35" s="26">
        <f>INDEX(CGC!$D$28:$D$39,MATCH($B35,CGC!$B$28:$B$39,0))</f>
        <v>8</v>
      </c>
      <c r="G35" s="26">
        <f t="shared" si="8"/>
        <v>18</v>
      </c>
      <c r="H35" s="2"/>
      <c r="I35" s="2"/>
      <c r="J35" s="2"/>
    </row>
    <row r="36" spans="1:10" x14ac:dyDescent="0.2">
      <c r="A36" s="41" t="s">
        <v>14</v>
      </c>
      <c r="B36" s="44" t="s">
        <v>23</v>
      </c>
      <c r="C36" s="43"/>
      <c r="D36" s="7">
        <f t="shared" si="7"/>
        <v>7</v>
      </c>
      <c r="E36" s="32">
        <f>INDEX(SW!D$28:D$39,MATCH(B36,SW!B$28:B$39,0))</f>
        <v>5</v>
      </c>
      <c r="F36" s="26">
        <f>INDEX(CGC!$D$28:$D$39,MATCH($B36,CGC!$B$28:$B$39,0))</f>
        <v>6</v>
      </c>
      <c r="G36" s="26">
        <f t="shared" si="8"/>
        <v>18</v>
      </c>
      <c r="H36" s="2"/>
      <c r="I36" s="2"/>
      <c r="J36" s="2"/>
    </row>
    <row r="37" spans="1:10" x14ac:dyDescent="0.2">
      <c r="A37" s="41" t="s">
        <v>14</v>
      </c>
      <c r="B37" s="44" t="s">
        <v>54</v>
      </c>
      <c r="C37" s="45"/>
      <c r="D37" s="7">
        <f t="shared" ref="D37" si="10">IF(A37="DNS",MAX(A$28:A$39)+1,A37)</f>
        <v>7</v>
      </c>
      <c r="E37" s="32">
        <f>INDEX(SW!D$28:D$39,MATCH(B37,SW!B$28:B$39,0))</f>
        <v>5</v>
      </c>
      <c r="F37" s="26">
        <f>INDEX(CGC!$D$28:$D$39,MATCH($B37,CGC!$B$28:$B$39,0))</f>
        <v>8</v>
      </c>
      <c r="G37" s="26">
        <f t="shared" ref="G37" si="11">SUM(D37:F37)</f>
        <v>20</v>
      </c>
      <c r="H37" s="2"/>
      <c r="I37" s="2"/>
      <c r="J37" s="2"/>
    </row>
    <row r="38" spans="1:10" x14ac:dyDescent="0.2">
      <c r="A38" s="41"/>
      <c r="B38" s="42"/>
      <c r="C38" s="45"/>
      <c r="D38" s="2"/>
      <c r="E38" s="29"/>
      <c r="F38" s="29"/>
      <c r="G38" s="3"/>
      <c r="H38" s="2"/>
      <c r="I38" s="2"/>
      <c r="J38" s="2"/>
    </row>
    <row r="39" spans="1:10" ht="17" thickBot="1" x14ac:dyDescent="0.25">
      <c r="A39" s="49"/>
      <c r="B39" s="47"/>
      <c r="C39" s="48"/>
      <c r="D39" s="4"/>
      <c r="E39" s="28"/>
      <c r="F39" s="28"/>
      <c r="G39" s="5"/>
      <c r="H39" s="2"/>
      <c r="I39" s="2"/>
      <c r="J39" s="2"/>
    </row>
    <row r="40" spans="1:10" x14ac:dyDescent="0.2">
      <c r="A40" s="16"/>
      <c r="B40" s="10"/>
      <c r="C40" s="9"/>
      <c r="D40" s="10"/>
      <c r="E40" s="30"/>
      <c r="F40" s="31"/>
      <c r="G40" s="30"/>
      <c r="H40" s="2"/>
      <c r="I40" s="2"/>
      <c r="J40" s="2"/>
    </row>
    <row r="41" spans="1:10" x14ac:dyDescent="0.2">
      <c r="A41" s="14"/>
      <c r="B41" s="2"/>
      <c r="C41" s="7"/>
      <c r="D41" s="2"/>
      <c r="E41" s="29"/>
      <c r="F41" s="29"/>
      <c r="G41" s="29"/>
      <c r="H41" s="2"/>
      <c r="I41" s="2"/>
      <c r="J41" s="2"/>
    </row>
    <row r="42" spans="1:10" x14ac:dyDescent="0.2">
      <c r="A42" s="20"/>
      <c r="B42" s="2"/>
      <c r="C42" s="7"/>
      <c r="D42" s="7"/>
      <c r="E42" s="29"/>
      <c r="F42" s="29"/>
      <c r="G42" s="29"/>
      <c r="H42" s="2"/>
      <c r="I42" s="2"/>
      <c r="J42" s="2"/>
    </row>
    <row r="43" spans="1:10" x14ac:dyDescent="0.2">
      <c r="A43" s="20"/>
      <c r="B43" s="2"/>
      <c r="C43" s="7"/>
      <c r="D43" s="7"/>
      <c r="E43" s="29"/>
      <c r="F43" s="29"/>
      <c r="G43" s="29"/>
      <c r="H43" s="2"/>
      <c r="I43" s="2"/>
      <c r="J43" s="2"/>
    </row>
    <row r="44" spans="1:10" x14ac:dyDescent="0.2">
      <c r="A44" s="20"/>
      <c r="B44" s="2"/>
      <c r="C44" s="7"/>
      <c r="D44" s="7"/>
      <c r="E44" s="29"/>
      <c r="F44" s="29"/>
      <c r="G44" s="29"/>
      <c r="H44" s="2"/>
      <c r="I44" s="2"/>
      <c r="J44" s="2"/>
    </row>
    <row r="45" spans="1:10" ht="17" thickBot="1" x14ac:dyDescent="0.25">
      <c r="A45" s="17"/>
      <c r="B45" s="4"/>
      <c r="C45" s="8"/>
      <c r="D45" s="4"/>
      <c r="E45" s="28"/>
      <c r="F45" s="28"/>
      <c r="G45" s="28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2016 Fall</vt:lpstr>
      <vt:lpstr>STP</vt:lpstr>
      <vt:lpstr>ERC</vt:lpstr>
      <vt:lpstr>ByMk</vt:lpstr>
      <vt:lpstr>HOE</vt:lpstr>
      <vt:lpstr>2016 SPRING</vt:lpstr>
      <vt:lpstr>SW</vt:lpstr>
      <vt:lpstr>CGC</vt:lpstr>
      <vt:lpstr>Min B2B</vt:lpstr>
      <vt:lpstr>Oak Cup</vt:lpstr>
      <vt:lpstr>Altrz</vt:lpstr>
      <vt:lpstr>B2B</vt:lpstr>
      <vt:lpstr>'2016 SPRING'!Print_Area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Cornelia Foster</dc:creator>
  <cp:lastModifiedBy>Microsoft Office User</cp:lastModifiedBy>
  <cp:lastPrinted>2015-05-28T22:47:58Z</cp:lastPrinted>
  <dcterms:created xsi:type="dcterms:W3CDTF">2013-04-14T17:51:32Z</dcterms:created>
  <dcterms:modified xsi:type="dcterms:W3CDTF">2023-04-10T23:51:00Z</dcterms:modified>
</cp:coreProperties>
</file>