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gh\Desktop\"/>
    </mc:Choice>
  </mc:AlternateContent>
  <bookViews>
    <workbookView xWindow="0" yWindow="0" windowWidth="28800" windowHeight="12435"/>
  </bookViews>
  <sheets>
    <sheet name="Calculator" sheetId="1" r:id="rId1"/>
    <sheet name="LevelData" sheetId="3" r:id="rId2"/>
    <sheet name="PokemonData" sheetId="2" r:id="rId3"/>
    <sheet name="MoveDat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2" i="2"/>
  <c r="B18" i="1"/>
  <c r="B15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U141" i="2" s="1"/>
  <c r="R142" i="2"/>
  <c r="R143" i="2"/>
  <c r="R144" i="2"/>
  <c r="R145" i="2"/>
  <c r="U145" i="2" s="1"/>
  <c r="R146" i="2"/>
  <c r="R2" i="2"/>
  <c r="A15" i="1"/>
  <c r="B11" i="1"/>
  <c r="B10" i="1"/>
  <c r="B9" i="1"/>
  <c r="B8" i="1"/>
  <c r="B7" i="1"/>
  <c r="B6" i="1"/>
  <c r="A3" i="3"/>
  <c r="D80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P2" i="2" s="1"/>
  <c r="Q2" i="2" s="1"/>
  <c r="U137" i="2" l="1"/>
  <c r="U121" i="2"/>
  <c r="U105" i="2"/>
  <c r="U89" i="2"/>
  <c r="U73" i="2"/>
  <c r="U57" i="2"/>
  <c r="U33" i="2"/>
  <c r="U13" i="2"/>
  <c r="U125" i="2"/>
  <c r="U117" i="2"/>
  <c r="U97" i="2"/>
  <c r="U85" i="2"/>
  <c r="U65" i="2"/>
  <c r="U49" i="2"/>
  <c r="U37" i="2"/>
  <c r="U21" i="2"/>
  <c r="U5" i="2"/>
  <c r="U140" i="2"/>
  <c r="U128" i="2"/>
  <c r="U116" i="2"/>
  <c r="U104" i="2"/>
  <c r="U92" i="2"/>
  <c r="U84" i="2"/>
  <c r="U76" i="2"/>
  <c r="U72" i="2"/>
  <c r="U129" i="2"/>
  <c r="U109" i="2"/>
  <c r="U93" i="2"/>
  <c r="U77" i="2"/>
  <c r="U61" i="2"/>
  <c r="U45" i="2"/>
  <c r="U41" i="2"/>
  <c r="U25" i="2"/>
  <c r="U9" i="2"/>
  <c r="U144" i="2"/>
  <c r="U136" i="2"/>
  <c r="U124" i="2"/>
  <c r="U112" i="2"/>
  <c r="U100" i="2"/>
  <c r="U88" i="2"/>
  <c r="U68" i="2"/>
  <c r="U133" i="2"/>
  <c r="U113" i="2"/>
  <c r="U101" i="2"/>
  <c r="U81" i="2"/>
  <c r="U69" i="2"/>
  <c r="U53" i="2"/>
  <c r="U29" i="2"/>
  <c r="U17" i="2"/>
  <c r="U132" i="2"/>
  <c r="U120" i="2"/>
  <c r="U108" i="2"/>
  <c r="U96" i="2"/>
  <c r="U80" i="2"/>
  <c r="U64" i="2"/>
  <c r="U60" i="2"/>
  <c r="U48" i="2"/>
  <c r="U36" i="2"/>
  <c r="U24" i="2"/>
  <c r="U12" i="2"/>
  <c r="U52" i="2"/>
  <c r="U40" i="2"/>
  <c r="U32" i="2"/>
  <c r="U16" i="2"/>
  <c r="U8" i="2"/>
  <c r="U2" i="2"/>
  <c r="U143" i="2"/>
  <c r="U139" i="2"/>
  <c r="U135" i="2"/>
  <c r="U131" i="2"/>
  <c r="U127" i="2"/>
  <c r="U123" i="2"/>
  <c r="U119" i="2"/>
  <c r="U115" i="2"/>
  <c r="U111" i="2"/>
  <c r="U107" i="2"/>
  <c r="U103" i="2"/>
  <c r="U99" i="2"/>
  <c r="U95" i="2"/>
  <c r="U91" i="2"/>
  <c r="U87" i="2"/>
  <c r="U83" i="2"/>
  <c r="U79" i="2"/>
  <c r="U75" i="2"/>
  <c r="U71" i="2"/>
  <c r="U67" i="2"/>
  <c r="U63" i="2"/>
  <c r="U59" i="2"/>
  <c r="U55" i="2"/>
  <c r="U51" i="2"/>
  <c r="U47" i="2"/>
  <c r="U43" i="2"/>
  <c r="U39" i="2"/>
  <c r="U35" i="2"/>
  <c r="U31" i="2"/>
  <c r="U27" i="2"/>
  <c r="U23" i="2"/>
  <c r="U19" i="2"/>
  <c r="U15" i="2"/>
  <c r="U11" i="2"/>
  <c r="U7" i="2"/>
  <c r="U3" i="2"/>
  <c r="U56" i="2"/>
  <c r="U44" i="2"/>
  <c r="U28" i="2"/>
  <c r="U20" i="2"/>
  <c r="U4" i="2"/>
  <c r="U146" i="2"/>
  <c r="U142" i="2"/>
  <c r="U138" i="2"/>
  <c r="U134" i="2"/>
  <c r="U130" i="2"/>
  <c r="U126" i="2"/>
  <c r="U122" i="2"/>
  <c r="U118" i="2"/>
  <c r="U114" i="2"/>
  <c r="U110" i="2"/>
  <c r="U106" i="2"/>
  <c r="U102" i="2"/>
  <c r="U98" i="2"/>
  <c r="U94" i="2"/>
  <c r="U90" i="2"/>
  <c r="U86" i="2"/>
  <c r="U82" i="2"/>
  <c r="U78" i="2"/>
  <c r="U74" i="2"/>
  <c r="U70" i="2"/>
  <c r="U66" i="2"/>
  <c r="U62" i="2"/>
  <c r="U58" i="2"/>
  <c r="U54" i="2"/>
  <c r="U50" i="2"/>
  <c r="U46" i="2"/>
  <c r="U42" i="2"/>
  <c r="U38" i="2"/>
  <c r="U34" i="2"/>
  <c r="U30" i="2"/>
  <c r="U26" i="2"/>
  <c r="U22" i="2"/>
  <c r="U18" i="2"/>
  <c r="U14" i="2"/>
  <c r="U10" i="2"/>
  <c r="U6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O116" i="2"/>
  <c r="O142" i="2"/>
  <c r="O138" i="2"/>
  <c r="O133" i="2"/>
  <c r="O128" i="2"/>
  <c r="O127" i="2"/>
  <c r="O118" i="2"/>
  <c r="O87" i="2"/>
  <c r="O113" i="2"/>
  <c r="O93" i="2"/>
  <c r="O112" i="2"/>
  <c r="O114" i="2"/>
  <c r="O107" i="2"/>
  <c r="O71" i="2"/>
  <c r="O101" i="2"/>
  <c r="O77" i="2"/>
  <c r="O94" i="2"/>
  <c r="O86" i="2"/>
  <c r="O79" i="2"/>
  <c r="O78" i="2"/>
  <c r="O35" i="2"/>
  <c r="O66" i="2"/>
  <c r="O74" i="2"/>
  <c r="O50" i="2"/>
  <c r="O48" i="2"/>
  <c r="O69" i="2"/>
  <c r="O47" i="2"/>
  <c r="O27" i="2"/>
  <c r="O43" i="2"/>
  <c r="O42" i="2"/>
  <c r="O26" i="2"/>
  <c r="O28" i="2"/>
  <c r="O12" i="2"/>
  <c r="O19" i="2"/>
  <c r="O11" i="2"/>
  <c r="O10" i="2"/>
  <c r="P146" i="2"/>
  <c r="Q146" i="2" s="1"/>
  <c r="P139" i="2"/>
  <c r="Q139" i="2" s="1"/>
  <c r="P137" i="2"/>
  <c r="Q137" i="2" s="1"/>
  <c r="P132" i="2"/>
  <c r="Q132" i="2" s="1"/>
  <c r="P121" i="2"/>
  <c r="Q121" i="2" s="1"/>
  <c r="P123" i="2"/>
  <c r="Q123" i="2" s="1"/>
  <c r="P119" i="2"/>
  <c r="Q119" i="2" s="1"/>
  <c r="P102" i="2"/>
  <c r="Q102" i="2" s="1"/>
  <c r="P89" i="2"/>
  <c r="Q89" i="2" s="1"/>
  <c r="P135" i="2"/>
  <c r="Q135" i="2" s="1"/>
  <c r="P92" i="2"/>
  <c r="Q92" i="2" s="1"/>
  <c r="P106" i="2"/>
  <c r="Q106" i="2" s="1"/>
  <c r="P103" i="2"/>
  <c r="Q103" i="2" s="1"/>
  <c r="P85" i="2"/>
  <c r="Q85" i="2" s="1"/>
  <c r="P80" i="2"/>
  <c r="Q80" i="2" s="1"/>
  <c r="P96" i="2"/>
  <c r="Q96" i="2" s="1"/>
  <c r="P54" i="2"/>
  <c r="Q54" i="2" s="1"/>
  <c r="P68" i="2"/>
  <c r="Q68" i="2" s="1"/>
  <c r="P82" i="2"/>
  <c r="Q82" i="2" s="1"/>
  <c r="P72" i="2"/>
  <c r="Q72" i="2" s="1"/>
  <c r="P75" i="2"/>
  <c r="Q75" i="2" s="1"/>
  <c r="P38" i="2"/>
  <c r="Q38" i="2" s="1"/>
  <c r="P51" i="2"/>
  <c r="Q51" i="2" s="1"/>
  <c r="P62" i="2"/>
  <c r="Q62" i="2" s="1"/>
  <c r="P64" i="2"/>
  <c r="Q64" i="2" s="1"/>
  <c r="P63" i="2"/>
  <c r="Q63" i="2" s="1"/>
  <c r="P52" i="2"/>
  <c r="Q52" i="2" s="1"/>
  <c r="P34" i="2"/>
  <c r="Q34" i="2" s="1"/>
  <c r="P25" i="2"/>
  <c r="Q25" i="2" s="1"/>
  <c r="P33" i="2"/>
  <c r="Q33" i="2" s="1"/>
  <c r="P24" i="2"/>
  <c r="Q24" i="2" s="1"/>
  <c r="P32" i="2"/>
  <c r="Q32" i="2" s="1"/>
  <c r="P17" i="2"/>
  <c r="Q17" i="2" s="1"/>
  <c r="P16" i="2"/>
  <c r="Q16" i="2" s="1"/>
  <c r="P8" i="2"/>
  <c r="Q8" i="2" s="1"/>
  <c r="P4" i="2"/>
  <c r="Q4" i="2" s="1"/>
  <c r="O141" i="2"/>
  <c r="O126" i="2"/>
  <c r="O145" i="2"/>
  <c r="O134" i="2"/>
  <c r="O144" i="2"/>
  <c r="O130" i="2"/>
  <c r="O122" i="2"/>
  <c r="O124" i="2"/>
  <c r="O100" i="2"/>
  <c r="O110" i="2"/>
  <c r="O115" i="2"/>
  <c r="O81" i="2"/>
  <c r="O109" i="2"/>
  <c r="O97" i="2"/>
  <c r="O98" i="2"/>
  <c r="O90" i="2"/>
  <c r="O55" i="2"/>
  <c r="O44" i="2"/>
  <c r="O70" i="2"/>
  <c r="O59" i="2"/>
  <c r="O104" i="2"/>
  <c r="O56" i="2"/>
  <c r="O49" i="2"/>
  <c r="O53" i="2"/>
  <c r="O58" i="2"/>
  <c r="O46" i="2"/>
  <c r="O31" i="2"/>
  <c r="O41" i="2"/>
  <c r="O30" i="2"/>
  <c r="O37" i="2"/>
  <c r="O18" i="2"/>
  <c r="O21" i="2"/>
  <c r="O20" i="2"/>
  <c r="O9" i="2"/>
  <c r="O14" i="2"/>
  <c r="O3" i="2"/>
  <c r="P116" i="2"/>
  <c r="Q116" i="2" s="1"/>
  <c r="P142" i="2"/>
  <c r="Q142" i="2" s="1"/>
  <c r="P138" i="2"/>
  <c r="Q138" i="2" s="1"/>
  <c r="P133" i="2"/>
  <c r="Q133" i="2" s="1"/>
  <c r="P128" i="2"/>
  <c r="Q128" i="2" s="1"/>
  <c r="P127" i="2"/>
  <c r="Q127" i="2" s="1"/>
  <c r="P118" i="2"/>
  <c r="Q118" i="2" s="1"/>
  <c r="P87" i="2"/>
  <c r="Q87" i="2" s="1"/>
  <c r="P113" i="2"/>
  <c r="Q113" i="2" s="1"/>
  <c r="P93" i="2"/>
  <c r="Q93" i="2" s="1"/>
  <c r="P112" i="2"/>
  <c r="Q112" i="2" s="1"/>
  <c r="P114" i="2"/>
  <c r="Q114" i="2" s="1"/>
  <c r="P107" i="2"/>
  <c r="Q107" i="2" s="1"/>
  <c r="P71" i="2"/>
  <c r="Q71" i="2" s="1"/>
  <c r="P101" i="2"/>
  <c r="Q101" i="2" s="1"/>
  <c r="P77" i="2"/>
  <c r="Q77" i="2" s="1"/>
  <c r="P94" i="2"/>
  <c r="Q94" i="2" s="1"/>
  <c r="P86" i="2"/>
  <c r="Q86" i="2" s="1"/>
  <c r="P79" i="2"/>
  <c r="Q79" i="2" s="1"/>
  <c r="P78" i="2"/>
  <c r="Q78" i="2" s="1"/>
  <c r="P35" i="2"/>
  <c r="Q35" i="2" s="1"/>
  <c r="P66" i="2"/>
  <c r="Q66" i="2" s="1"/>
  <c r="P74" i="2"/>
  <c r="Q74" i="2" s="1"/>
  <c r="P50" i="2"/>
  <c r="Q50" i="2" s="1"/>
  <c r="P48" i="2"/>
  <c r="Q48" i="2" s="1"/>
  <c r="P69" i="2"/>
  <c r="Q69" i="2" s="1"/>
  <c r="P47" i="2"/>
  <c r="Q47" i="2" s="1"/>
  <c r="P27" i="2"/>
  <c r="Q27" i="2" s="1"/>
  <c r="P43" i="2"/>
  <c r="Q43" i="2" s="1"/>
  <c r="P42" i="2"/>
  <c r="Q42" i="2" s="1"/>
  <c r="P26" i="2"/>
  <c r="Q26" i="2" s="1"/>
  <c r="P28" i="2"/>
  <c r="Q28" i="2" s="1"/>
  <c r="P12" i="2"/>
  <c r="Q12" i="2" s="1"/>
  <c r="P19" i="2"/>
  <c r="Q19" i="2" s="1"/>
  <c r="P11" i="2"/>
  <c r="Q11" i="2" s="1"/>
  <c r="P10" i="2"/>
  <c r="Q10" i="2" s="1"/>
  <c r="O6" i="2"/>
  <c r="O143" i="2"/>
  <c r="O140" i="2"/>
  <c r="O136" i="2"/>
  <c r="O131" i="2"/>
  <c r="O125" i="2"/>
  <c r="O129" i="2"/>
  <c r="O120" i="2"/>
  <c r="O111" i="2"/>
  <c r="O99" i="2"/>
  <c r="O95" i="2"/>
  <c r="O105" i="2"/>
  <c r="O73" i="2"/>
  <c r="O108" i="2"/>
  <c r="O84" i="2"/>
  <c r="O117" i="2"/>
  <c r="O91" i="2"/>
  <c r="O83" i="2"/>
  <c r="O67" i="2"/>
  <c r="O88" i="2"/>
  <c r="O65" i="2"/>
  <c r="O76" i="2"/>
  <c r="O61" i="2"/>
  <c r="O57" i="2"/>
  <c r="O45" i="2"/>
  <c r="O60" i="2"/>
  <c r="O39" i="2"/>
  <c r="O40" i="2"/>
  <c r="O23" i="2"/>
  <c r="O22" i="2"/>
  <c r="O36" i="2"/>
  <c r="O29" i="2"/>
  <c r="O7" i="2"/>
  <c r="O15" i="2"/>
  <c r="O13" i="2"/>
  <c r="O5" i="2"/>
  <c r="O2" i="2"/>
  <c r="P141" i="2"/>
  <c r="Q141" i="2" s="1"/>
  <c r="P126" i="2"/>
  <c r="Q126" i="2" s="1"/>
  <c r="P145" i="2"/>
  <c r="Q145" i="2" s="1"/>
  <c r="P134" i="2"/>
  <c r="Q134" i="2" s="1"/>
  <c r="P144" i="2"/>
  <c r="Q144" i="2" s="1"/>
  <c r="P130" i="2"/>
  <c r="Q130" i="2" s="1"/>
  <c r="P122" i="2"/>
  <c r="Q122" i="2" s="1"/>
  <c r="P124" i="2"/>
  <c r="Q124" i="2" s="1"/>
  <c r="P100" i="2"/>
  <c r="Q100" i="2" s="1"/>
  <c r="P110" i="2"/>
  <c r="Q110" i="2" s="1"/>
  <c r="P115" i="2"/>
  <c r="Q115" i="2" s="1"/>
  <c r="P81" i="2"/>
  <c r="Q81" i="2" s="1"/>
  <c r="P109" i="2"/>
  <c r="Q109" i="2" s="1"/>
  <c r="P97" i="2"/>
  <c r="Q97" i="2" s="1"/>
  <c r="P98" i="2"/>
  <c r="Q98" i="2" s="1"/>
  <c r="P90" i="2"/>
  <c r="Q90" i="2" s="1"/>
  <c r="P55" i="2"/>
  <c r="Q55" i="2" s="1"/>
  <c r="P44" i="2"/>
  <c r="Q44" i="2" s="1"/>
  <c r="P70" i="2"/>
  <c r="Q70" i="2" s="1"/>
  <c r="P59" i="2"/>
  <c r="Q59" i="2" s="1"/>
  <c r="P104" i="2"/>
  <c r="Q104" i="2" s="1"/>
  <c r="P56" i="2"/>
  <c r="Q56" i="2" s="1"/>
  <c r="P49" i="2"/>
  <c r="Q49" i="2" s="1"/>
  <c r="P53" i="2"/>
  <c r="Q53" i="2" s="1"/>
  <c r="P58" i="2"/>
  <c r="Q58" i="2" s="1"/>
  <c r="P46" i="2"/>
  <c r="Q46" i="2" s="1"/>
  <c r="P31" i="2"/>
  <c r="Q31" i="2" s="1"/>
  <c r="P41" i="2"/>
  <c r="Q41" i="2" s="1"/>
  <c r="P30" i="2"/>
  <c r="Q30" i="2" s="1"/>
  <c r="P37" i="2"/>
  <c r="Q37" i="2" s="1"/>
  <c r="P18" i="2"/>
  <c r="Q18" i="2" s="1"/>
  <c r="P21" i="2"/>
  <c r="Q21" i="2" s="1"/>
  <c r="P20" i="2"/>
  <c r="Q20" i="2" s="1"/>
  <c r="P9" i="2"/>
  <c r="Q9" i="2" s="1"/>
  <c r="P14" i="2"/>
  <c r="Q14" i="2" s="1"/>
  <c r="P3" i="2"/>
  <c r="Q3" i="2" s="1"/>
  <c r="O146" i="2"/>
  <c r="O139" i="2"/>
  <c r="O137" i="2"/>
  <c r="O132" i="2"/>
  <c r="O121" i="2"/>
  <c r="O123" i="2"/>
  <c r="O119" i="2"/>
  <c r="O102" i="2"/>
  <c r="O89" i="2"/>
  <c r="O135" i="2"/>
  <c r="O92" i="2"/>
  <c r="O106" i="2"/>
  <c r="O103" i="2"/>
  <c r="O85" i="2"/>
  <c r="O80" i="2"/>
  <c r="O96" i="2"/>
  <c r="O54" i="2"/>
  <c r="O68" i="2"/>
  <c r="O82" i="2"/>
  <c r="O72" i="2"/>
  <c r="O75" i="2"/>
  <c r="O38" i="2"/>
  <c r="O51" i="2"/>
  <c r="O62" i="2"/>
  <c r="O64" i="2"/>
  <c r="O63" i="2"/>
  <c r="O52" i="2"/>
  <c r="O34" i="2"/>
  <c r="O25" i="2"/>
  <c r="O33" i="2"/>
  <c r="O24" i="2"/>
  <c r="O32" i="2"/>
  <c r="O17" i="2"/>
  <c r="O16" i="2"/>
  <c r="O8" i="2"/>
  <c r="O4" i="2"/>
  <c r="P6" i="2"/>
  <c r="Q6" i="2" s="1"/>
  <c r="P143" i="2"/>
  <c r="Q143" i="2" s="1"/>
  <c r="P140" i="2"/>
  <c r="Q140" i="2" s="1"/>
  <c r="P136" i="2"/>
  <c r="Q136" i="2" s="1"/>
  <c r="P131" i="2"/>
  <c r="Q131" i="2" s="1"/>
  <c r="P125" i="2"/>
  <c r="Q125" i="2" s="1"/>
  <c r="P129" i="2"/>
  <c r="Q129" i="2" s="1"/>
  <c r="P120" i="2"/>
  <c r="Q120" i="2" s="1"/>
  <c r="P111" i="2"/>
  <c r="Q111" i="2" s="1"/>
  <c r="P99" i="2"/>
  <c r="Q99" i="2" s="1"/>
  <c r="P95" i="2"/>
  <c r="Q95" i="2" s="1"/>
  <c r="P105" i="2"/>
  <c r="Q105" i="2" s="1"/>
  <c r="P73" i="2"/>
  <c r="Q73" i="2" s="1"/>
  <c r="P108" i="2"/>
  <c r="Q108" i="2" s="1"/>
  <c r="P84" i="2"/>
  <c r="Q84" i="2" s="1"/>
  <c r="P117" i="2"/>
  <c r="Q117" i="2" s="1"/>
  <c r="P91" i="2"/>
  <c r="Q91" i="2" s="1"/>
  <c r="P83" i="2"/>
  <c r="Q83" i="2" s="1"/>
  <c r="P67" i="2"/>
  <c r="Q67" i="2" s="1"/>
  <c r="P88" i="2"/>
  <c r="Q88" i="2" s="1"/>
  <c r="P65" i="2"/>
  <c r="Q65" i="2" s="1"/>
  <c r="P76" i="2"/>
  <c r="Q76" i="2" s="1"/>
  <c r="P61" i="2"/>
  <c r="Q61" i="2" s="1"/>
  <c r="P57" i="2"/>
  <c r="Q57" i="2" s="1"/>
  <c r="P45" i="2"/>
  <c r="Q45" i="2" s="1"/>
  <c r="P60" i="2"/>
  <c r="Q60" i="2" s="1"/>
  <c r="P39" i="2"/>
  <c r="Q39" i="2" s="1"/>
  <c r="P40" i="2"/>
  <c r="Q40" i="2" s="1"/>
  <c r="P23" i="2"/>
  <c r="Q23" i="2" s="1"/>
  <c r="P22" i="2"/>
  <c r="Q22" i="2" s="1"/>
  <c r="P36" i="2"/>
  <c r="Q36" i="2" s="1"/>
  <c r="P29" i="2"/>
  <c r="Q29" i="2" s="1"/>
  <c r="P7" i="2"/>
  <c r="Q7" i="2" s="1"/>
  <c r="P15" i="2"/>
  <c r="Q15" i="2" s="1"/>
  <c r="P13" i="2"/>
  <c r="Q13" i="2" s="1"/>
  <c r="P5" i="2"/>
  <c r="Q5" i="2" s="1"/>
  <c r="B12" i="1"/>
  <c r="B14" i="1"/>
  <c r="B13" i="1"/>
  <c r="T7" i="2" l="1"/>
  <c r="T23" i="2"/>
  <c r="T45" i="2"/>
  <c r="T65" i="2"/>
  <c r="T91" i="2"/>
  <c r="T73" i="2"/>
  <c r="T111" i="2"/>
  <c r="T131" i="2"/>
  <c r="T6" i="2"/>
  <c r="T20" i="2"/>
  <c r="T30" i="2"/>
  <c r="T58" i="2"/>
  <c r="T104" i="2"/>
  <c r="T55" i="2"/>
  <c r="T109" i="2"/>
  <c r="T100" i="2"/>
  <c r="T141" i="2"/>
  <c r="T19" i="2"/>
  <c r="T127" i="2"/>
  <c r="T33" i="2"/>
  <c r="T38" i="2"/>
  <c r="T85" i="2"/>
  <c r="T123" i="2"/>
  <c r="T29" i="2"/>
  <c r="T57" i="2"/>
  <c r="T117" i="2"/>
  <c r="T120" i="2"/>
  <c r="T81" i="2"/>
  <c r="T134" i="2"/>
  <c r="T43" i="2"/>
  <c r="T35" i="2"/>
  <c r="T107" i="2"/>
  <c r="T116" i="2"/>
  <c r="T14" i="2"/>
  <c r="T18" i="2"/>
  <c r="T31" i="2"/>
  <c r="T49" i="2"/>
  <c r="T70" i="2"/>
  <c r="T98" i="2"/>
  <c r="T115" i="2"/>
  <c r="T122" i="2"/>
  <c r="T145" i="2"/>
  <c r="T10" i="2"/>
  <c r="T28" i="2"/>
  <c r="T27" i="2"/>
  <c r="T50" i="2"/>
  <c r="T78" i="2"/>
  <c r="T77" i="2"/>
  <c r="T114" i="2"/>
  <c r="T87" i="2"/>
  <c r="T133" i="2"/>
  <c r="T4" i="2"/>
  <c r="T32" i="2"/>
  <c r="T34" i="2"/>
  <c r="T62" i="2"/>
  <c r="T72" i="2"/>
  <c r="T96" i="2"/>
  <c r="T106" i="2"/>
  <c r="T102" i="2"/>
  <c r="T132" i="2"/>
  <c r="T144" i="2"/>
  <c r="T42" i="2"/>
  <c r="T69" i="2"/>
  <c r="T66" i="2"/>
  <c r="T86" i="2"/>
  <c r="T71" i="2"/>
  <c r="T93" i="2"/>
  <c r="T142" i="2"/>
  <c r="T16" i="2"/>
  <c r="T63" i="2"/>
  <c r="T68" i="2"/>
  <c r="T135" i="2"/>
  <c r="T139" i="2"/>
  <c r="T5" i="2"/>
  <c r="T40" i="2"/>
  <c r="T88" i="2"/>
  <c r="T105" i="2"/>
  <c r="T136" i="2"/>
  <c r="T3" i="2"/>
  <c r="T21" i="2"/>
  <c r="T41" i="2"/>
  <c r="T53" i="2"/>
  <c r="T59" i="2"/>
  <c r="T90" i="2"/>
  <c r="T124" i="2"/>
  <c r="T12" i="2"/>
  <c r="T48" i="2"/>
  <c r="T94" i="2"/>
  <c r="T113" i="2"/>
  <c r="T128" i="2"/>
  <c r="T17" i="2"/>
  <c r="T25" i="2"/>
  <c r="T64" i="2"/>
  <c r="T75" i="2"/>
  <c r="T54" i="2"/>
  <c r="T103" i="2"/>
  <c r="T89" i="2"/>
  <c r="T121" i="2"/>
  <c r="T146" i="2"/>
  <c r="T13" i="2"/>
  <c r="T36" i="2"/>
  <c r="T39" i="2"/>
  <c r="T61" i="2"/>
  <c r="T67" i="2"/>
  <c r="T84" i="2"/>
  <c r="T95" i="2"/>
  <c r="T129" i="2"/>
  <c r="T140" i="2"/>
  <c r="T15" i="2"/>
  <c r="T22" i="2"/>
  <c r="T60" i="2"/>
  <c r="T76" i="2"/>
  <c r="T83" i="2"/>
  <c r="T108" i="2"/>
  <c r="T99" i="2"/>
  <c r="T125" i="2"/>
  <c r="T143" i="2"/>
  <c r="T9" i="2"/>
  <c r="T37" i="2"/>
  <c r="T46" i="2"/>
  <c r="T56" i="2"/>
  <c r="T44" i="2"/>
  <c r="T97" i="2"/>
  <c r="T110" i="2"/>
  <c r="T130" i="2"/>
  <c r="T126" i="2"/>
  <c r="T11" i="2"/>
  <c r="T26" i="2"/>
  <c r="T47" i="2"/>
  <c r="T74" i="2"/>
  <c r="T79" i="2"/>
  <c r="T101" i="2"/>
  <c r="T112" i="2"/>
  <c r="T118" i="2"/>
  <c r="T138" i="2"/>
  <c r="T8" i="2"/>
  <c r="T24" i="2"/>
  <c r="T52" i="2"/>
  <c r="T51" i="2"/>
  <c r="T82" i="2"/>
  <c r="T80" i="2"/>
  <c r="T92" i="2"/>
  <c r="T119" i="2"/>
  <c r="T137" i="2"/>
  <c r="T2" i="2"/>
  <c r="B16" i="1"/>
  <c r="B17" i="1" s="1"/>
</calcChain>
</file>

<file path=xl/comments1.xml><?xml version="1.0" encoding="utf-8"?>
<comments xmlns="http://schemas.openxmlformats.org/spreadsheetml/2006/main">
  <authors>
    <author>high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I am lvl 22, and my best pokemon (this max lvl vaporen) must be at least lvl 23 judging by its CP.</t>
        </r>
      </text>
    </comment>
  </commentList>
</comments>
</file>

<file path=xl/comments2.xml><?xml version="1.0" encoding="utf-8"?>
<comments xmlns="http://schemas.openxmlformats.org/spreadsheetml/2006/main">
  <authors>
    <author>high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Not sure about this column. May need to be shifted up or down.</t>
        </r>
      </text>
    </comment>
  </commentList>
</comments>
</file>

<file path=xl/sharedStrings.xml><?xml version="1.0" encoding="utf-8"?>
<sst xmlns="http://schemas.openxmlformats.org/spreadsheetml/2006/main" count="1004" uniqueCount="301">
  <si>
    <t>Attack</t>
  </si>
  <si>
    <t>Stamina</t>
  </si>
  <si>
    <t>CP Multiplier</t>
  </si>
  <si>
    <t>Parameter</t>
  </si>
  <si>
    <t>Max CP</t>
  </si>
  <si>
    <t>Name</t>
  </si>
  <si>
    <t>Defense</t>
  </si>
  <si>
    <t>Total Stats</t>
  </si>
  <si>
    <t>Type1</t>
  </si>
  <si>
    <t>Type2</t>
  </si>
  <si>
    <t>Power</t>
  </si>
  <si>
    <t>Best Move</t>
  </si>
  <si>
    <t>Snorlax</t>
  </si>
  <si>
    <t>NORMAL</t>
  </si>
  <si>
    <t>NONE</t>
  </si>
  <si>
    <t>Lick</t>
  </si>
  <si>
    <t>Zen Headbutt</t>
  </si>
  <si>
    <t>Vaporeon</t>
  </si>
  <si>
    <t>WATER</t>
  </si>
  <si>
    <t>Water Gun</t>
  </si>
  <si>
    <t>Slowbro</t>
  </si>
  <si>
    <t>PSYCHIC</t>
  </si>
  <si>
    <t>Confusion</t>
  </si>
  <si>
    <t>Lapras</t>
  </si>
  <si>
    <t>ICE</t>
  </si>
  <si>
    <t>Frost Breath</t>
  </si>
  <si>
    <t>Ice Shard</t>
  </si>
  <si>
    <t>Blastoise</t>
  </si>
  <si>
    <t>Bite</t>
  </si>
  <si>
    <t>Golem</t>
  </si>
  <si>
    <t>ROCK</t>
  </si>
  <si>
    <t>GROUND</t>
  </si>
  <si>
    <t>Rock Throw</t>
  </si>
  <si>
    <t>Mud Shot</t>
  </si>
  <si>
    <t>Dragonite</t>
  </si>
  <si>
    <t>DRAGON</t>
  </si>
  <si>
    <t>FLYING</t>
  </si>
  <si>
    <t>Dragon Breath</t>
  </si>
  <si>
    <t>Steel Wing</t>
  </si>
  <si>
    <t>Poliwrath</t>
  </si>
  <si>
    <t>FIGHTING</t>
  </si>
  <si>
    <t>Bubble</t>
  </si>
  <si>
    <t>Golduck</t>
  </si>
  <si>
    <t>Exeggutor</t>
  </si>
  <si>
    <t>GRASS</t>
  </si>
  <si>
    <t>Omastar</t>
  </si>
  <si>
    <t>Muk</t>
  </si>
  <si>
    <t>POISON</t>
  </si>
  <si>
    <t>Poison Jab</t>
  </si>
  <si>
    <t>Acid</t>
  </si>
  <si>
    <t>Venusaur</t>
  </si>
  <si>
    <t>Razor Leaf</t>
  </si>
  <si>
    <t>Vine Whip</t>
  </si>
  <si>
    <t>Charizard</t>
  </si>
  <si>
    <t>FIRE</t>
  </si>
  <si>
    <t>Wing Attack</t>
  </si>
  <si>
    <t>Ember</t>
  </si>
  <si>
    <t>Nidoqueen</t>
  </si>
  <si>
    <t>Starmie</t>
  </si>
  <si>
    <t>Quick Attack</t>
  </si>
  <si>
    <t>Sandslash</t>
  </si>
  <si>
    <t>Metal Claw</t>
  </si>
  <si>
    <t>Alakazam</t>
  </si>
  <si>
    <t>Psycho Cut</t>
  </si>
  <si>
    <t>Nidoking</t>
  </si>
  <si>
    <t>Fury Cutter</t>
  </si>
  <si>
    <t>Dewgong</t>
  </si>
  <si>
    <t>Hypno</t>
  </si>
  <si>
    <t>Tentacruel</t>
  </si>
  <si>
    <t>Kabutops</t>
  </si>
  <si>
    <t>Wigglytuff</t>
  </si>
  <si>
    <t>FAIRY</t>
  </si>
  <si>
    <t>Feint Attack</t>
  </si>
  <si>
    <t>Pound</t>
  </si>
  <si>
    <t>Pidgeot</t>
  </si>
  <si>
    <t>Arcanine</t>
  </si>
  <si>
    <t>Fire Fang</t>
  </si>
  <si>
    <t>Clefable</t>
  </si>
  <si>
    <t>Gyarados</t>
  </si>
  <si>
    <t>(Either)</t>
  </si>
  <si>
    <t>Golbat</t>
  </si>
  <si>
    <t>Gengar</t>
  </si>
  <si>
    <t>GHOST</t>
  </si>
  <si>
    <t>Shadow Claw</t>
  </si>
  <si>
    <t>Sucker Punch</t>
  </si>
  <si>
    <t>Wartortle</t>
  </si>
  <si>
    <t>Vileplume</t>
  </si>
  <si>
    <t>Persian</t>
  </si>
  <si>
    <t>Scratch</t>
  </si>
  <si>
    <t>Seadra</t>
  </si>
  <si>
    <t>Lickitung</t>
  </si>
  <si>
    <t>Kingler</t>
  </si>
  <si>
    <t>Cloyster</t>
  </si>
  <si>
    <t>Victreebel</t>
  </si>
  <si>
    <t>Graveler</t>
  </si>
  <si>
    <t>Flareon</t>
  </si>
  <si>
    <t>Seaking</t>
  </si>
  <si>
    <t>Peck</t>
  </si>
  <si>
    <t>Tangela</t>
  </si>
  <si>
    <t>Venomoth</t>
  </si>
  <si>
    <t>BUG</t>
  </si>
  <si>
    <t>Bug Bite</t>
  </si>
  <si>
    <t>Machamp</t>
  </si>
  <si>
    <t>Bullet Punch</t>
  </si>
  <si>
    <t>Karate Chop</t>
  </si>
  <si>
    <t>Ninetales</t>
  </si>
  <si>
    <t>Tauros</t>
  </si>
  <si>
    <t>Tackle</t>
  </si>
  <si>
    <t>Weezing</t>
  </si>
  <si>
    <t>Ivysaur</t>
  </si>
  <si>
    <t>Aerodactyl</t>
  </si>
  <si>
    <t>Jynx</t>
  </si>
  <si>
    <t>Parasect</t>
  </si>
  <si>
    <t>Slowpoke</t>
  </si>
  <si>
    <t>Rapidash</t>
  </si>
  <si>
    <t>Low Kick</t>
  </si>
  <si>
    <t>Magmar</t>
  </si>
  <si>
    <t>Charmeleon</t>
  </si>
  <si>
    <t>Scyther</t>
  </si>
  <si>
    <t>Poliwhirl</t>
  </si>
  <si>
    <t>Dragonair</t>
  </si>
  <si>
    <t>Seel</t>
  </si>
  <si>
    <t>Raichu</t>
  </si>
  <si>
    <t>ELECTRIC</t>
  </si>
  <si>
    <t>Thunder Shock</t>
  </si>
  <si>
    <t>Spark</t>
  </si>
  <si>
    <t>Haunter</t>
  </si>
  <si>
    <t>Jolteon</t>
  </si>
  <si>
    <t>Kangaskhan</t>
  </si>
  <si>
    <t>Mud Slap</t>
  </si>
  <si>
    <t>Kadabra</t>
  </si>
  <si>
    <t>Porygon</t>
  </si>
  <si>
    <t>Beedrill</t>
  </si>
  <si>
    <t>Mr. Mime</t>
  </si>
  <si>
    <t>Electabuzz</t>
  </si>
  <si>
    <t>Magneton</t>
  </si>
  <si>
    <t>STEEL</t>
  </si>
  <si>
    <t>Pinsir</t>
  </si>
  <si>
    <t>Rock Smash</t>
  </si>
  <si>
    <t>Butterfree</t>
  </si>
  <si>
    <t>Gloom</t>
  </si>
  <si>
    <t>Arbok</t>
  </si>
  <si>
    <t>Nidorino</t>
  </si>
  <si>
    <t>Dugtrio</t>
  </si>
  <si>
    <t>Electrode</t>
  </si>
  <si>
    <t>Pidgeotto</t>
  </si>
  <si>
    <t>Dodrio</t>
  </si>
  <si>
    <t>Psyduck</t>
  </si>
  <si>
    <t>Machoke</t>
  </si>
  <si>
    <t>Omanyte</t>
  </si>
  <si>
    <t>Primeape</t>
  </si>
  <si>
    <t>Fearow</t>
  </si>
  <si>
    <t>Weepinbell</t>
  </si>
  <si>
    <t>Nidorina</t>
  </si>
  <si>
    <t>Poison Sting</t>
  </si>
  <si>
    <t>Rhydon</t>
  </si>
  <si>
    <t>Clefairy</t>
  </si>
  <si>
    <t>Raticate</t>
  </si>
  <si>
    <t>Sandshrew</t>
  </si>
  <si>
    <t>Goldeen</t>
  </si>
  <si>
    <t>Ponyta</t>
  </si>
  <si>
    <t>Kabuto</t>
  </si>
  <si>
    <t>Bulbasaur</t>
  </si>
  <si>
    <t>Hitmonlee</t>
  </si>
  <si>
    <t>Grimer</t>
  </si>
  <si>
    <t>Drowzee</t>
  </si>
  <si>
    <t>Venonat</t>
  </si>
  <si>
    <t>Staryu</t>
  </si>
  <si>
    <t>Bellsprout</t>
  </si>
  <si>
    <t>Hitmonchan</t>
  </si>
  <si>
    <t>Growlithe</t>
  </si>
  <si>
    <t>Jigglypuff</t>
  </si>
  <si>
    <t>Chansey</t>
  </si>
  <si>
    <t>Eevee</t>
  </si>
  <si>
    <t>Charmander</t>
  </si>
  <si>
    <t>Paras</t>
  </si>
  <si>
    <t>Oddish</t>
  </si>
  <si>
    <t>Meowth</t>
  </si>
  <si>
    <t>Marowak</t>
  </si>
  <si>
    <t>Mankey</t>
  </si>
  <si>
    <t>Poliwag</t>
  </si>
  <si>
    <t>Koffing</t>
  </si>
  <si>
    <t>Horsea</t>
  </si>
  <si>
    <t>Dratini</t>
  </si>
  <si>
    <t>Exeggcute</t>
  </si>
  <si>
    <t>Gastly</t>
  </si>
  <si>
    <t>Krabby</t>
  </si>
  <si>
    <t>Machop</t>
  </si>
  <si>
    <t>Squirtle</t>
  </si>
  <si>
    <t>Tentacool</t>
  </si>
  <si>
    <t>NidoranF</t>
  </si>
  <si>
    <t>Farfetch'd</t>
  </si>
  <si>
    <t>Onix</t>
  </si>
  <si>
    <t>Voltorb</t>
  </si>
  <si>
    <t>NidoranM</t>
  </si>
  <si>
    <t>Ekans</t>
  </si>
  <si>
    <t>Poison sting</t>
  </si>
  <si>
    <t>Rhyhorn</t>
  </si>
  <si>
    <t>Vulpix</t>
  </si>
  <si>
    <t>Magnemite</t>
  </si>
  <si>
    <t>Geodude</t>
  </si>
  <si>
    <t>Pikachu</t>
  </si>
  <si>
    <t>Pidgey</t>
  </si>
  <si>
    <t>Doduo</t>
  </si>
  <si>
    <t>Shellder</t>
  </si>
  <si>
    <t>Cubone</t>
  </si>
  <si>
    <t>Metapod</t>
  </si>
  <si>
    <t>Kakuna</t>
  </si>
  <si>
    <t>Zubat</t>
  </si>
  <si>
    <t>Abra</t>
  </si>
  <si>
    <t>Spearow</t>
  </si>
  <si>
    <t>Rattata</t>
  </si>
  <si>
    <t>Caterpie</t>
  </si>
  <si>
    <t>Weedle</t>
  </si>
  <si>
    <t>Diglett</t>
  </si>
  <si>
    <t>Magikarp</t>
  </si>
  <si>
    <t>Splash</t>
  </si>
  <si>
    <t>Number</t>
  </si>
  <si>
    <t>Fast Move 1</t>
  </si>
  <si>
    <t>Fast Move 2</t>
  </si>
  <si>
    <t>Best Power</t>
  </si>
  <si>
    <t>Level</t>
  </si>
  <si>
    <t>Selected Pokemon</t>
  </si>
  <si>
    <t>Min CP</t>
  </si>
  <si>
    <t>Current lvl</t>
  </si>
  <si>
    <t>Current CP</t>
  </si>
  <si>
    <t>Notes</t>
  </si>
  <si>
    <t>Input Cells</t>
  </si>
  <si>
    <t>Key</t>
  </si>
  <si>
    <t>Max CP * Best Move Power</t>
  </si>
  <si>
    <t>Output Cell</t>
  </si>
  <si>
    <t>Current Move</t>
  </si>
  <si>
    <t>Move Power</t>
  </si>
  <si>
    <t>Move Type</t>
  </si>
  <si>
    <t>ID</t>
  </si>
  <si>
    <t>Type</t>
  </si>
  <si>
    <t>Duration</t>
  </si>
  <si>
    <t>Energy Gain</t>
  </si>
  <si>
    <t>Power per Min</t>
  </si>
  <si>
    <t>STAB Pow/min</t>
  </si>
  <si>
    <t>psycho cut</t>
  </si>
  <si>
    <t>mud shot</t>
  </si>
  <si>
    <t>lick</t>
  </si>
  <si>
    <t>scratch</t>
  </si>
  <si>
    <t>water gun</t>
  </si>
  <si>
    <t>water gun blastoise</t>
  </si>
  <si>
    <t>metal claw</t>
  </si>
  <si>
    <t>shadow claw</t>
  </si>
  <si>
    <t>wing attack</t>
  </si>
  <si>
    <t>vine whip</t>
  </si>
  <si>
    <t>pound</t>
  </si>
  <si>
    <t>frost breath</t>
  </si>
  <si>
    <t>poison jab</t>
  </si>
  <si>
    <t>zen headbutt</t>
  </si>
  <si>
    <t>bug bite</t>
  </si>
  <si>
    <t>bite</t>
  </si>
  <si>
    <t>DARK</t>
  </si>
  <si>
    <t>dragon breath</t>
  </si>
  <si>
    <t>feint attack</t>
  </si>
  <si>
    <t>steel wing</t>
  </si>
  <si>
    <t>tackle</t>
  </si>
  <si>
    <t>cut</t>
  </si>
  <si>
    <t>poison sting</t>
  </si>
  <si>
    <t>razor leaf</t>
  </si>
  <si>
    <t>sucker punch</t>
  </si>
  <si>
    <t>spark</t>
  </si>
  <si>
    <t>ember</t>
  </si>
  <si>
    <t>acid</t>
  </si>
  <si>
    <t>rock throw</t>
  </si>
  <si>
    <t>peck</t>
  </si>
  <si>
    <t>thunder shock</t>
  </si>
  <si>
    <t>low kick</t>
  </si>
  <si>
    <t>bullet punch</t>
  </si>
  <si>
    <t>fire fang</t>
  </si>
  <si>
    <t>confusion</t>
  </si>
  <si>
    <t>quick attack</t>
  </si>
  <si>
    <t>fury cutter</t>
  </si>
  <si>
    <t>karate chop</t>
  </si>
  <si>
    <t>ice shard</t>
  </si>
  <si>
    <t>bubble</t>
  </si>
  <si>
    <t>mud slap</t>
  </si>
  <si>
    <t>rock smash</t>
  </si>
  <si>
    <t>splash</t>
  </si>
  <si>
    <t>Rating compared to best Pokemon</t>
  </si>
  <si>
    <t>A perfect lvl 40 Vaporeon has a value of 4,224,381</t>
  </si>
  <si>
    <t>Represents how close the pokemon is to perfect Individual Values</t>
  </si>
  <si>
    <t>Represents how close the pokemon is to the best pokemon in the game (a perfect vaporeon)</t>
  </si>
  <si>
    <t>CP at lvl 40</t>
  </si>
  <si>
    <t>CP at lvl 40 * Move Power</t>
  </si>
  <si>
    <t>Stardust cost to next level</t>
  </si>
  <si>
    <t>Max level seems to be trainer lvl + 1. Not sure though.</t>
  </si>
  <si>
    <t>Overall Rank</t>
  </si>
  <si>
    <t>Attack Rank</t>
  </si>
  <si>
    <t>Defense Rank</t>
  </si>
  <si>
    <t>Attack Value</t>
  </si>
  <si>
    <t>Defense Value</t>
  </si>
  <si>
    <t>Base Attack</t>
  </si>
  <si>
    <t>Base Defense</t>
  </si>
  <si>
    <t>Base Stamina</t>
  </si>
  <si>
    <t>Type 1</t>
  </si>
  <si>
    <t>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</si>
</sst>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6" formatCode="0.000000000000"/>
    <numFmt numFmtId="178" formatCode="0.000"/>
    <numFmt numFmtId="180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6" fontId="0" fillId="0" borderId="0" xfId="0" applyNumberFormat="1"/>
    <xf numFmtId="178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2" borderId="0" xfId="0" applyFont="1" applyFill="1"/>
    <xf numFmtId="0" fontId="0" fillId="3" borderId="0" xfId="0" applyFill="1"/>
    <xf numFmtId="180" fontId="0" fillId="0" borderId="0" xfId="1" applyNumberFormat="1" applyFont="1" applyBorder="1"/>
    <xf numFmtId="2" fontId="0" fillId="3" borderId="0" xfId="1" applyNumberFormat="1" applyFont="1" applyFill="1"/>
    <xf numFmtId="41" fontId="0" fillId="3" borderId="0" xfId="1" applyNumberFormat="1" applyFont="1" applyFill="1" applyAlignment="1">
      <alignment horizontal="right"/>
    </xf>
    <xf numFmtId="10" fontId="0" fillId="3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tabSelected="1" workbookViewId="0"/>
  </sheetViews>
  <sheetFormatPr defaultRowHeight="15" x14ac:dyDescent="0.25"/>
  <cols>
    <col min="1" max="1" width="31.7109375" customWidth="1"/>
    <col min="2" max="2" width="12.140625" customWidth="1"/>
    <col min="3" max="3" width="5.42578125" customWidth="1"/>
    <col min="4" max="4" width="84.7109375" customWidth="1"/>
    <col min="5" max="5" width="6.140625" customWidth="1"/>
    <col min="6" max="6" width="11.42578125" customWidth="1"/>
    <col min="7" max="12" width="9.28515625" customWidth="1"/>
  </cols>
  <sheetData>
    <row r="1" spans="1:10" x14ac:dyDescent="0.25">
      <c r="A1" t="s">
        <v>222</v>
      </c>
      <c r="B1" s="6" t="s">
        <v>17</v>
      </c>
      <c r="D1" t="s">
        <v>226</v>
      </c>
      <c r="F1" t="s">
        <v>228</v>
      </c>
    </row>
    <row r="2" spans="1:10" x14ac:dyDescent="0.25">
      <c r="A2" t="s">
        <v>224</v>
      </c>
      <c r="B2" s="6">
        <v>23</v>
      </c>
      <c r="D2" t="s">
        <v>290</v>
      </c>
      <c r="F2" s="6" t="s">
        <v>227</v>
      </c>
    </row>
    <row r="3" spans="1:10" x14ac:dyDescent="0.25">
      <c r="A3" t="s">
        <v>225</v>
      </c>
      <c r="B3" s="6">
        <v>1847</v>
      </c>
      <c r="F3" s="7" t="s">
        <v>230</v>
      </c>
    </row>
    <row r="4" spans="1:10" x14ac:dyDescent="0.25">
      <c r="A4" t="s">
        <v>231</v>
      </c>
      <c r="B4" s="6" t="s">
        <v>19</v>
      </c>
    </row>
    <row r="6" spans="1:10" x14ac:dyDescent="0.25">
      <c r="A6" t="s">
        <v>296</v>
      </c>
      <c r="B6" s="7">
        <f>VLOOKUP($B$1,PokemonData!$B$1:$N$146,3,FALSE)</f>
        <v>186</v>
      </c>
    </row>
    <row r="7" spans="1:10" x14ac:dyDescent="0.25">
      <c r="A7" t="s">
        <v>297</v>
      </c>
      <c r="B7" s="7">
        <f>VLOOKUP($B$1,PokemonData!$B$1:$N$146,4,FALSE)</f>
        <v>168</v>
      </c>
      <c r="J7" s="3"/>
    </row>
    <row r="8" spans="1:10" x14ac:dyDescent="0.25">
      <c r="A8" t="s">
        <v>298</v>
      </c>
      <c r="B8" s="7">
        <f>VLOOKUP($B$1,PokemonData!$B$1:$N$146,2,FALSE)</f>
        <v>260</v>
      </c>
    </row>
    <row r="9" spans="1:10" x14ac:dyDescent="0.25">
      <c r="A9" t="s">
        <v>299</v>
      </c>
      <c r="B9" s="7" t="str">
        <f>VLOOKUP($B$1,PokemonData!$B$1:$N$146,6,FALSE)</f>
        <v>WATER</v>
      </c>
    </row>
    <row r="10" spans="1:10" x14ac:dyDescent="0.25">
      <c r="A10" t="s">
        <v>300</v>
      </c>
      <c r="B10" s="7" t="str">
        <f>VLOOKUP($B$1,PokemonData!$B$1:$N$146,7,FALSE)</f>
        <v>NONE</v>
      </c>
    </row>
    <row r="11" spans="1:10" x14ac:dyDescent="0.25">
      <c r="A11" t="s">
        <v>233</v>
      </c>
      <c r="B11" s="7" t="str">
        <f>VLOOKUP(Calculator!$B$4,MoveData!B2:H43,2,FALSE)</f>
        <v>WATER</v>
      </c>
    </row>
    <row r="12" spans="1:10" x14ac:dyDescent="0.25">
      <c r="A12" t="s">
        <v>232</v>
      </c>
      <c r="B12" s="9">
        <f>VLOOKUP(Calculator!$B$4,MoveData!B2:H43,6,FALSE)*IF(OR(B11=B9,B11=B10),1.25,1)</f>
        <v>1500</v>
      </c>
    </row>
    <row r="13" spans="1:10" x14ac:dyDescent="0.25">
      <c r="A13" t="s">
        <v>223</v>
      </c>
      <c r="B13" s="9">
        <f>($B$6*($B$7*$B$8)^0.5*VLOOKUP($B$2,LevelData!$A$2:$C$80,3,FALSE)^2)/10</f>
        <v>1595.5114489574146</v>
      </c>
    </row>
    <row r="14" spans="1:10" x14ac:dyDescent="0.25">
      <c r="A14" t="s">
        <v>4</v>
      </c>
      <c r="B14" s="9">
        <f>(($B$6+15)*(($B$7+15)*($B$8+15))^0.5*VLOOKUP($B$2,LevelData!$A$2:$C$80,3,FALSE)^2)/10</f>
        <v>1850.6897304564259</v>
      </c>
    </row>
    <row r="15" spans="1:10" x14ac:dyDescent="0.25">
      <c r="A15" t="str">
        <f>CONCATENATE("Rating compared to best ",B1)</f>
        <v>Rating compared to best Vaporeon</v>
      </c>
      <c r="B15" s="11">
        <f xml:space="preserve"> (B3-B13)/(B14-B13)</f>
        <v>0.98554057800393102</v>
      </c>
      <c r="D15" t="s">
        <v>285</v>
      </c>
    </row>
    <row r="16" spans="1:10" x14ac:dyDescent="0.25">
      <c r="A16" t="s">
        <v>287</v>
      </c>
      <c r="B16" s="9">
        <f>B3/VLOOKUP($B$2,LevelData!$A$2:$C$80,3,FALSE)^2*LevelData!$C$80^2</f>
        <v>2810.639881984057</v>
      </c>
    </row>
    <row r="17" spans="1:4" x14ac:dyDescent="0.25">
      <c r="A17" s="5" t="s">
        <v>288</v>
      </c>
      <c r="B17" s="10">
        <f>B16*B12</f>
        <v>4215959.8229760854</v>
      </c>
      <c r="D17" t="s">
        <v>284</v>
      </c>
    </row>
    <row r="18" spans="1:4" x14ac:dyDescent="0.25">
      <c r="A18" s="5" t="s">
        <v>283</v>
      </c>
      <c r="B18" s="11">
        <f>B17/PokemonData!Q2</f>
        <v>0.99800629441245337</v>
      </c>
      <c r="D18" t="s">
        <v>286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0"/>
  <sheetViews>
    <sheetView workbookViewId="0">
      <selection activeCell="D46" sqref="D46"/>
    </sheetView>
  </sheetViews>
  <sheetFormatPr defaultRowHeight="15" x14ac:dyDescent="0.25"/>
  <cols>
    <col min="1" max="3" width="15.5703125" customWidth="1"/>
    <col min="4" max="4" width="24.85546875" customWidth="1"/>
  </cols>
  <sheetData>
    <row r="1" spans="1:4" x14ac:dyDescent="0.25">
      <c r="A1" t="s">
        <v>221</v>
      </c>
      <c r="B1" t="s">
        <v>3</v>
      </c>
      <c r="C1" t="s">
        <v>2</v>
      </c>
      <c r="D1" t="s">
        <v>289</v>
      </c>
    </row>
    <row r="2" spans="1:4" x14ac:dyDescent="0.25">
      <c r="A2">
        <v>1</v>
      </c>
      <c r="B2" s="1">
        <v>9.4261254690000008E-3</v>
      </c>
      <c r="C2" s="2">
        <v>9.4E-2</v>
      </c>
      <c r="D2">
        <v>200</v>
      </c>
    </row>
    <row r="3" spans="1:4" x14ac:dyDescent="0.25">
      <c r="A3">
        <f>A2+0.5</f>
        <v>1.5</v>
      </c>
      <c r="B3" s="1">
        <v>9.4261254690000008E-3</v>
      </c>
      <c r="C3">
        <f>(C2^2+B3)^0.5</f>
        <v>0.13513743178335158</v>
      </c>
      <c r="D3">
        <v>200</v>
      </c>
    </row>
    <row r="4" spans="1:4" x14ac:dyDescent="0.25">
      <c r="A4">
        <f>A3+0.5</f>
        <v>2</v>
      </c>
      <c r="B4" s="1">
        <v>9.4261254690000008E-3</v>
      </c>
      <c r="C4">
        <f>(C3^2+B4)^0.5</f>
        <v>0.16639786939140777</v>
      </c>
      <c r="D4">
        <v>200</v>
      </c>
    </row>
    <row r="5" spans="1:4" x14ac:dyDescent="0.25">
      <c r="A5">
        <f>A4+0.5</f>
        <v>2.5</v>
      </c>
      <c r="B5" s="1">
        <v>9.4261254690000008E-3</v>
      </c>
      <c r="C5">
        <f>(C4^2+B5)^0.5</f>
        <v>0.19265091852103899</v>
      </c>
      <c r="D5">
        <v>400</v>
      </c>
    </row>
    <row r="6" spans="1:4" x14ac:dyDescent="0.25">
      <c r="A6">
        <f>A5+0.5</f>
        <v>3</v>
      </c>
      <c r="B6" s="1">
        <v>9.4261254690000008E-3</v>
      </c>
      <c r="C6">
        <f>(C5^2+B6)^0.5</f>
        <v>0.2157324775642277</v>
      </c>
      <c r="D6">
        <v>400</v>
      </c>
    </row>
    <row r="7" spans="1:4" x14ac:dyDescent="0.25">
      <c r="A7">
        <f>A6+0.5</f>
        <v>3.5</v>
      </c>
      <c r="B7" s="1">
        <v>9.4261254690000008E-3</v>
      </c>
      <c r="C7">
        <f>(C6^2+B7)^0.5</f>
        <v>0.23657266821211617</v>
      </c>
      <c r="D7">
        <v>400</v>
      </c>
    </row>
    <row r="8" spans="1:4" x14ac:dyDescent="0.25">
      <c r="A8">
        <f>A7+0.5</f>
        <v>4</v>
      </c>
      <c r="B8" s="1">
        <v>9.4261254690000008E-3</v>
      </c>
      <c r="C8">
        <f>(C7^2+B8)^0.5</f>
        <v>0.25572006728843166</v>
      </c>
      <c r="D8">
        <v>400</v>
      </c>
    </row>
    <row r="9" spans="1:4" x14ac:dyDescent="0.25">
      <c r="A9">
        <f>A8+0.5</f>
        <v>4.5</v>
      </c>
      <c r="B9" s="1">
        <v>9.4261254690000008E-3</v>
      </c>
      <c r="C9">
        <f>(C8^2+B9)^0.5</f>
        <v>0.27353039736563106</v>
      </c>
      <c r="D9">
        <v>600</v>
      </c>
    </row>
    <row r="10" spans="1:4" x14ac:dyDescent="0.25">
      <c r="A10">
        <f>A9+0.5</f>
        <v>5</v>
      </c>
      <c r="B10" s="1">
        <v>9.4261254690000008E-3</v>
      </c>
      <c r="C10">
        <f>(C9^2+B10)^0.5</f>
        <v>0.29024989879757068</v>
      </c>
      <c r="D10">
        <v>600</v>
      </c>
    </row>
    <row r="11" spans="1:4" x14ac:dyDescent="0.25">
      <c r="A11">
        <f>A10+0.5</f>
        <v>5.5</v>
      </c>
      <c r="B11" s="1">
        <v>9.4261254690000008E-3</v>
      </c>
      <c r="C11">
        <f>(C10^2+B11)^0.5</f>
        <v>0.30605739530519438</v>
      </c>
      <c r="D11">
        <v>600</v>
      </c>
    </row>
    <row r="12" spans="1:4" x14ac:dyDescent="0.25">
      <c r="A12">
        <f>A11+0.5</f>
        <v>6</v>
      </c>
      <c r="B12" s="1">
        <v>9.4261254690000008E-3</v>
      </c>
      <c r="C12">
        <f>(C11^2+B12)^0.5</f>
        <v>0.32108761217150689</v>
      </c>
      <c r="D12">
        <v>600</v>
      </c>
    </row>
    <row r="13" spans="1:4" x14ac:dyDescent="0.25">
      <c r="A13">
        <f>A12+0.5</f>
        <v>6.5</v>
      </c>
      <c r="B13" s="1">
        <v>9.4261254690000008E-3</v>
      </c>
      <c r="C13">
        <f>(C12^2+B13)^0.5</f>
        <v>0.33544504789756552</v>
      </c>
      <c r="D13">
        <v>800</v>
      </c>
    </row>
    <row r="14" spans="1:4" x14ac:dyDescent="0.25">
      <c r="A14">
        <f>A13+0.5</f>
        <v>7</v>
      </c>
      <c r="B14" s="1">
        <v>9.4261254690000008E-3</v>
      </c>
      <c r="C14">
        <f>(C13^2+B14)^0.5</f>
        <v>0.34921269396744448</v>
      </c>
      <c r="D14">
        <v>800</v>
      </c>
    </row>
    <row r="15" spans="1:4" x14ac:dyDescent="0.25">
      <c r="A15">
        <f>A14+0.5</f>
        <v>7.5</v>
      </c>
      <c r="B15" s="1">
        <v>9.4261254690000008E-3</v>
      </c>
      <c r="C15">
        <f>(C14^2+B15)^0.5</f>
        <v>0.36245776456988754</v>
      </c>
      <c r="D15">
        <v>800</v>
      </c>
    </row>
    <row r="16" spans="1:4" x14ac:dyDescent="0.25">
      <c r="A16">
        <f>A15+0.5</f>
        <v>8</v>
      </c>
      <c r="B16" s="1">
        <v>9.4261254690000008E-3</v>
      </c>
      <c r="C16">
        <f>(C15^2+B16)^0.5</f>
        <v>0.37523560141063378</v>
      </c>
      <c r="D16">
        <v>800</v>
      </c>
    </row>
    <row r="17" spans="1:4" x14ac:dyDescent="0.25">
      <c r="A17">
        <f>A16+0.5</f>
        <v>8.5</v>
      </c>
      <c r="B17" s="1">
        <v>9.4261254690000008E-3</v>
      </c>
      <c r="C17">
        <f>(C16^2+B17)^0.5</f>
        <v>0.38759241741164135</v>
      </c>
      <c r="D17">
        <v>1000</v>
      </c>
    </row>
    <row r="18" spans="1:4" x14ac:dyDescent="0.25">
      <c r="A18">
        <f>A17+0.5</f>
        <v>9</v>
      </c>
      <c r="B18" s="1">
        <v>9.4261254690000008E-3</v>
      </c>
      <c r="C18">
        <f>(C17^2+B18)^0.5</f>
        <v>0.39956727531668562</v>
      </c>
      <c r="D18">
        <v>1000</v>
      </c>
    </row>
    <row r="19" spans="1:4" x14ac:dyDescent="0.25">
      <c r="A19">
        <f>A18+0.5</f>
        <v>9.5</v>
      </c>
      <c r="B19" s="1">
        <v>9.4261254690000008E-3</v>
      </c>
      <c r="C19">
        <f>(C18^2+B19)^0.5</f>
        <v>0.41119354685233089</v>
      </c>
      <c r="D19">
        <v>1000</v>
      </c>
    </row>
    <row r="20" spans="1:4" x14ac:dyDescent="0.25">
      <c r="A20">
        <f>A19+0.5</f>
        <v>10</v>
      </c>
      <c r="B20" s="1">
        <v>9.4261254690000008E-3</v>
      </c>
      <c r="C20">
        <f>(C19^2+B20)^0.5</f>
        <v>0.4225000099905325</v>
      </c>
      <c r="D20">
        <v>1000</v>
      </c>
    </row>
    <row r="21" spans="1:4" x14ac:dyDescent="0.25">
      <c r="A21">
        <f>A20+0.5</f>
        <v>10.5</v>
      </c>
      <c r="B21" s="1">
        <v>8.9190256749999992E-3</v>
      </c>
      <c r="C21">
        <f>(C20^2+B21)^0.5</f>
        <v>0.4329264188254166</v>
      </c>
      <c r="D21">
        <v>1300</v>
      </c>
    </row>
    <row r="22" spans="1:4" x14ac:dyDescent="0.25">
      <c r="A22">
        <f>A21+0.5</f>
        <v>11</v>
      </c>
      <c r="B22" s="1">
        <v>8.9190256749999992E-3</v>
      </c>
      <c r="C22">
        <f>(C21^2+B22)^0.5</f>
        <v>0.44310756007091551</v>
      </c>
      <c r="D22">
        <v>1300</v>
      </c>
    </row>
    <row r="23" spans="1:4" x14ac:dyDescent="0.25">
      <c r="A23">
        <f>A22+0.5</f>
        <v>11.5</v>
      </c>
      <c r="B23" s="1">
        <v>8.9190256749999992E-3</v>
      </c>
      <c r="C23">
        <f>(C22^2+B23)^0.5</f>
        <v>0.45305996895223483</v>
      </c>
      <c r="D23">
        <v>1300</v>
      </c>
    </row>
    <row r="24" spans="1:4" x14ac:dyDescent="0.25">
      <c r="A24">
        <f>A23+0.5</f>
        <v>12</v>
      </c>
      <c r="B24" s="1">
        <v>8.9190256749999992E-3</v>
      </c>
      <c r="C24">
        <f>(C23^2+B24)^0.5</f>
        <v>0.4627984022682014</v>
      </c>
      <c r="D24">
        <v>1300</v>
      </c>
    </row>
    <row r="25" spans="1:4" x14ac:dyDescent="0.25">
      <c r="A25">
        <f>A24+0.5</f>
        <v>12.5</v>
      </c>
      <c r="B25" s="1">
        <v>8.9190256749999992E-3</v>
      </c>
      <c r="C25">
        <f>(C24^2+B25)^0.5</f>
        <v>0.47233609518752634</v>
      </c>
      <c r="D25">
        <v>1600</v>
      </c>
    </row>
    <row r="26" spans="1:4" x14ac:dyDescent="0.25">
      <c r="A26">
        <f>A25+0.5</f>
        <v>13</v>
      </c>
      <c r="B26" s="1">
        <v>8.9190256749999992E-3</v>
      </c>
      <c r="C26">
        <f>(C25^2+B26)^0.5</f>
        <v>0.4816849722505363</v>
      </c>
      <c r="D26">
        <v>1600</v>
      </c>
    </row>
    <row r="27" spans="1:4" x14ac:dyDescent="0.25">
      <c r="A27">
        <f>A26+0.5</f>
        <v>13.5</v>
      </c>
      <c r="B27" s="1">
        <v>8.9190256749999992E-3</v>
      </c>
      <c r="C27">
        <f>(C26^2+B27)^0.5</f>
        <v>0.49085582217897744</v>
      </c>
      <c r="D27">
        <v>1600</v>
      </c>
    </row>
    <row r="28" spans="1:4" x14ac:dyDescent="0.25">
      <c r="A28">
        <f>A27+0.5</f>
        <v>14</v>
      </c>
      <c r="B28" s="1">
        <v>8.9190256749999992E-3</v>
      </c>
      <c r="C28">
        <f>(C27^2+B28)^0.5</f>
        <v>0.49985844380384326</v>
      </c>
      <c r="D28">
        <v>1600</v>
      </c>
    </row>
    <row r="29" spans="1:4" x14ac:dyDescent="0.25">
      <c r="A29">
        <f>A28+0.5</f>
        <v>14.5</v>
      </c>
      <c r="B29" s="1">
        <v>8.9190256749999992E-3</v>
      </c>
      <c r="C29">
        <f>(C28^2+B29)^0.5</f>
        <v>0.50870176873783324</v>
      </c>
      <c r="D29">
        <v>1900</v>
      </c>
    </row>
    <row r="30" spans="1:4" x14ac:dyDescent="0.25">
      <c r="A30">
        <f>A29+0.5</f>
        <v>15</v>
      </c>
      <c r="B30" s="1">
        <v>8.9190256749999992E-3</v>
      </c>
      <c r="C30">
        <f>(C29^2+B30)^0.5</f>
        <v>0.51739396516774327</v>
      </c>
      <c r="D30">
        <v>1900</v>
      </c>
    </row>
    <row r="31" spans="1:4" x14ac:dyDescent="0.25">
      <c r="A31">
        <f>A30+0.5</f>
        <v>15.5</v>
      </c>
      <c r="B31" s="1">
        <v>8.9190256749999992E-3</v>
      </c>
      <c r="C31">
        <f>(C30^2+B31)^0.5</f>
        <v>0.52594252620129511</v>
      </c>
      <c r="D31">
        <v>1900</v>
      </c>
    </row>
    <row r="32" spans="1:4" x14ac:dyDescent="0.25">
      <c r="A32">
        <f>A31+0.5</f>
        <v>16</v>
      </c>
      <c r="B32" s="1">
        <v>8.9190256749999992E-3</v>
      </c>
      <c r="C32">
        <f>(C31^2+B32)^0.5</f>
        <v>0.53435434548808536</v>
      </c>
      <c r="D32">
        <v>1900</v>
      </c>
    </row>
    <row r="33" spans="1:4" x14ac:dyDescent="0.25">
      <c r="A33">
        <f>A32+0.5</f>
        <v>16.5</v>
      </c>
      <c r="B33" s="1">
        <v>8.9190256749999992E-3</v>
      </c>
      <c r="C33">
        <f>(C32^2+B33)^0.5</f>
        <v>0.54263578228587184</v>
      </c>
      <c r="D33">
        <v>2200</v>
      </c>
    </row>
    <row r="34" spans="1:4" x14ac:dyDescent="0.25">
      <c r="A34">
        <f>A33+0.5</f>
        <v>17</v>
      </c>
      <c r="B34" s="1">
        <v>8.9190256749999992E-3</v>
      </c>
      <c r="C34">
        <f>(C33^2+B34)^0.5</f>
        <v>0.55079271771874416</v>
      </c>
      <c r="D34">
        <v>2200</v>
      </c>
    </row>
    <row r="35" spans="1:4" x14ac:dyDescent="0.25">
      <c r="A35">
        <f>A34+0.5</f>
        <v>17.5</v>
      </c>
      <c r="B35" s="1">
        <v>8.9190256749999992E-3</v>
      </c>
      <c r="C35">
        <f>(C34^2+B35)^0.5</f>
        <v>0.55883060364210568</v>
      </c>
      <c r="D35">
        <v>2200</v>
      </c>
    </row>
    <row r="36" spans="1:4" x14ac:dyDescent="0.25">
      <c r="A36">
        <f>A35+0.5</f>
        <v>18</v>
      </c>
      <c r="B36" s="1">
        <v>8.9190256749999992E-3</v>
      </c>
      <c r="C36">
        <f>(C35^2+B36)^0.5</f>
        <v>0.56675450526837479</v>
      </c>
      <c r="D36">
        <v>2200</v>
      </c>
    </row>
    <row r="37" spans="1:4" x14ac:dyDescent="0.25">
      <c r="A37">
        <f>A36+0.5</f>
        <v>18.5</v>
      </c>
      <c r="B37" s="1">
        <v>8.9190256749999992E-3</v>
      </c>
      <c r="C37">
        <f>(C36^2+B37)^0.5</f>
        <v>0.57456913850032032</v>
      </c>
      <c r="D37">
        <v>2500</v>
      </c>
    </row>
    <row r="38" spans="1:4" x14ac:dyDescent="0.25">
      <c r="A38">
        <f>A37+0.5</f>
        <v>19</v>
      </c>
      <c r="B38" s="1">
        <v>8.9190256749999992E-3</v>
      </c>
      <c r="C38">
        <f>(C37^2+B38)^0.5</f>
        <v>0.5822789027536549</v>
      </c>
      <c r="D38">
        <v>2500</v>
      </c>
    </row>
    <row r="39" spans="1:4" x14ac:dyDescent="0.25">
      <c r="A39">
        <f>A38+0.5</f>
        <v>19.5</v>
      </c>
      <c r="B39" s="1">
        <v>8.9190256749999992E-3</v>
      </c>
      <c r="C39">
        <f>(C38^2+B39)^0.5</f>
        <v>0.58988790991763884</v>
      </c>
      <c r="D39">
        <v>2500</v>
      </c>
    </row>
    <row r="40" spans="1:4" x14ac:dyDescent="0.25">
      <c r="A40">
        <f>A39+0.5</f>
        <v>20</v>
      </c>
      <c r="B40" s="1">
        <v>8.9190256749999992E-3</v>
      </c>
      <c r="C40">
        <f>(C39^2+B40)^0.5</f>
        <v>0.59740000999497855</v>
      </c>
      <c r="D40">
        <v>2500</v>
      </c>
    </row>
    <row r="41" spans="1:4" x14ac:dyDescent="0.25">
      <c r="A41">
        <f>A40+0.5</f>
        <v>20.5</v>
      </c>
      <c r="B41" s="1">
        <v>8.9249059029999998E-3</v>
      </c>
      <c r="C41">
        <f>(C40^2+B41)^0.5</f>
        <v>0.60482367500371581</v>
      </c>
      <c r="D41">
        <v>3000</v>
      </c>
    </row>
    <row r="42" spans="1:4" x14ac:dyDescent="0.25">
      <c r="A42">
        <f>A41+0.5</f>
        <v>21</v>
      </c>
      <c r="B42" s="1">
        <v>8.9249059029999998E-3</v>
      </c>
      <c r="C42">
        <f>(C41^2+B42)^0.5</f>
        <v>0.6121573194432951</v>
      </c>
      <c r="D42">
        <v>3000</v>
      </c>
    </row>
    <row r="43" spans="1:4" x14ac:dyDescent="0.25">
      <c r="A43">
        <f>A42+0.5</f>
        <v>21.5</v>
      </c>
      <c r="B43" s="1">
        <v>8.9249059029999998E-3</v>
      </c>
      <c r="C43">
        <f>(C42^2+B43)^0.5</f>
        <v>0.61940414080872952</v>
      </c>
      <c r="D43">
        <v>3000</v>
      </c>
    </row>
    <row r="44" spans="1:4" x14ac:dyDescent="0.25">
      <c r="A44">
        <f>A43+0.5</f>
        <v>22</v>
      </c>
      <c r="B44" s="1">
        <v>8.9249059029999998E-3</v>
      </c>
      <c r="C44">
        <f>(C43^2+B44)^0.5</f>
        <v>0.62656715167171062</v>
      </c>
      <c r="D44">
        <v>3000</v>
      </c>
    </row>
    <row r="45" spans="1:4" x14ac:dyDescent="0.25">
      <c r="A45">
        <f>A44+0.5</f>
        <v>22.5</v>
      </c>
      <c r="B45" s="1">
        <v>8.9249059029999998E-3</v>
      </c>
      <c r="C45">
        <f>(C44^2+B45)^0.5</f>
        <v>0.63364919431575106</v>
      </c>
      <c r="D45">
        <v>3500</v>
      </c>
    </row>
    <row r="46" spans="1:4" x14ac:dyDescent="0.25">
      <c r="A46">
        <f>A45+0.5</f>
        <v>23</v>
      </c>
      <c r="B46" s="1">
        <v>8.9249059029999998E-3</v>
      </c>
      <c r="C46">
        <f>(C45^2+B46)^0.5</f>
        <v>0.64065295391498855</v>
      </c>
      <c r="D46">
        <v>3500</v>
      </c>
    </row>
    <row r="47" spans="1:4" x14ac:dyDescent="0.25">
      <c r="A47">
        <f>A46+0.5</f>
        <v>23.5</v>
      </c>
      <c r="B47" s="1">
        <v>8.9249059029999998E-3</v>
      </c>
      <c r="C47">
        <f>(C46^2+B47)^0.5</f>
        <v>0.64758097042995366</v>
      </c>
      <c r="D47">
        <v>3500</v>
      </c>
    </row>
    <row r="48" spans="1:4" x14ac:dyDescent="0.25">
      <c r="A48">
        <f>A47+0.5</f>
        <v>24</v>
      </c>
      <c r="B48" s="1">
        <v>8.9249059029999998E-3</v>
      </c>
      <c r="C48">
        <f>(C47^2+B48)^0.5</f>
        <v>0.65443564936974552</v>
      </c>
      <c r="D48">
        <v>3500</v>
      </c>
    </row>
    <row r="49" spans="1:4" x14ac:dyDescent="0.25">
      <c r="A49">
        <f>A48+0.5</f>
        <v>24.5</v>
      </c>
      <c r="B49" s="1">
        <v>8.9249059029999998E-3</v>
      </c>
      <c r="C49">
        <f>(C48^2+B49)^0.5</f>
        <v>0.66121927154991522</v>
      </c>
      <c r="D49">
        <v>4000</v>
      </c>
    </row>
    <row r="50" spans="1:4" x14ac:dyDescent="0.25">
      <c r="A50">
        <f>A49+0.5</f>
        <v>25</v>
      </c>
      <c r="B50" s="1">
        <v>8.9249059029999998E-3</v>
      </c>
      <c r="C50">
        <f>(C49^2+B50)^0.5</f>
        <v>0.66793400195827768</v>
      </c>
      <c r="D50">
        <v>4000</v>
      </c>
    </row>
    <row r="51" spans="1:4" x14ac:dyDescent="0.25">
      <c r="A51">
        <f>A50+0.5</f>
        <v>25.5</v>
      </c>
      <c r="B51" s="1">
        <v>8.9249059029999998E-3</v>
      </c>
      <c r="C51">
        <f>(C50^2+B51)^0.5</f>
        <v>0.67458189782635025</v>
      </c>
      <c r="D51">
        <v>4000</v>
      </c>
    </row>
    <row r="52" spans="1:4" x14ac:dyDescent="0.25">
      <c r="A52">
        <f>A51+0.5</f>
        <v>26</v>
      </c>
      <c r="B52" s="1">
        <v>8.9249059029999998E-3</v>
      </c>
      <c r="C52">
        <f>(C51^2+B52)^0.5</f>
        <v>0.68116491599171525</v>
      </c>
      <c r="D52">
        <v>4000</v>
      </c>
    </row>
    <row r="53" spans="1:4" x14ac:dyDescent="0.25">
      <c r="A53">
        <f>A52+0.5</f>
        <v>26.5</v>
      </c>
      <c r="B53" s="1">
        <v>8.9249059029999998E-3</v>
      </c>
      <c r="C53">
        <f>(C52^2+B53)^0.5</f>
        <v>0.68768491962598721</v>
      </c>
      <c r="D53">
        <v>4500</v>
      </c>
    </row>
    <row r="54" spans="1:4" x14ac:dyDescent="0.25">
      <c r="A54">
        <f>A53+0.5</f>
        <v>27</v>
      </c>
      <c r="B54" s="1">
        <v>8.9249059029999998E-3</v>
      </c>
      <c r="C54">
        <f>(C53^2+B54)^0.5</f>
        <v>0.6941436843939448</v>
      </c>
      <c r="D54">
        <v>4500</v>
      </c>
    </row>
    <row r="55" spans="1:4" x14ac:dyDescent="0.25">
      <c r="A55">
        <f>A54+0.5</f>
        <v>27.5</v>
      </c>
      <c r="B55" s="1">
        <v>8.9249059029999998E-3</v>
      </c>
      <c r="C55">
        <f>(C54^2+B55)^0.5</f>
        <v>0.70054290410152642</v>
      </c>
      <c r="D55">
        <v>4500</v>
      </c>
    </row>
    <row r="56" spans="1:4" x14ac:dyDescent="0.25">
      <c r="A56">
        <f>A55+0.5</f>
        <v>28</v>
      </c>
      <c r="B56" s="1">
        <v>8.9249059029999998E-3</v>
      </c>
      <c r="C56">
        <f>(C55^2+B56)^0.5</f>
        <v>0.70688419588359763</v>
      </c>
      <c r="D56">
        <v>4500</v>
      </c>
    </row>
    <row r="57" spans="1:4" x14ac:dyDescent="0.25">
      <c r="A57">
        <f>A56+0.5</f>
        <v>28.5</v>
      </c>
      <c r="B57" s="1">
        <v>8.9249059029999998E-3</v>
      </c>
      <c r="C57">
        <f>(C56^2+B57)^0.5</f>
        <v>0.71316910497651287</v>
      </c>
      <c r="D57">
        <v>5000</v>
      </c>
    </row>
    <row r="58" spans="1:4" x14ac:dyDescent="0.25">
      <c r="A58">
        <f>A57+0.5</f>
        <v>29</v>
      </c>
      <c r="B58" s="1">
        <v>8.9249059029999998E-3</v>
      </c>
      <c r="C58">
        <f>(C57^2+B58)^0.5</f>
        <v>0.71939910911537863</v>
      </c>
      <c r="D58">
        <v>5000</v>
      </c>
    </row>
    <row r="59" spans="1:4" x14ac:dyDescent="0.25">
      <c r="A59">
        <f>A58+0.5</f>
        <v>29.5</v>
      </c>
      <c r="B59" s="1">
        <v>8.9249059029999998E-3</v>
      </c>
      <c r="C59">
        <f>(C58^2+B59)^0.5</f>
        <v>0.72557562259147079</v>
      </c>
      <c r="D59">
        <v>5000</v>
      </c>
    </row>
    <row r="60" spans="1:4" x14ac:dyDescent="0.25">
      <c r="A60">
        <f>A59+0.5</f>
        <v>30</v>
      </c>
      <c r="B60" s="1">
        <v>8.9249059029999998E-3</v>
      </c>
      <c r="C60">
        <f>(C59^2+B60)^0.5</f>
        <v>0.73170000000136692</v>
      </c>
      <c r="D60">
        <v>5000</v>
      </c>
    </row>
    <row r="61" spans="1:4" x14ac:dyDescent="0.25">
      <c r="A61">
        <f>A60+0.5</f>
        <v>30.5</v>
      </c>
      <c r="B61" s="1">
        <v>4.4594607899999996E-3</v>
      </c>
      <c r="C61">
        <f>(C60^2+B61)^0.5</f>
        <v>0.73474100933049902</v>
      </c>
      <c r="D61">
        <v>6000</v>
      </c>
    </row>
    <row r="62" spans="1:4" x14ac:dyDescent="0.25">
      <c r="A62">
        <f>A61+0.5</f>
        <v>31</v>
      </c>
      <c r="B62" s="1">
        <v>4.4594607899999996E-3</v>
      </c>
      <c r="C62">
        <f>(C61^2+B62)^0.5</f>
        <v>0.73776948404091669</v>
      </c>
      <c r="D62">
        <v>6000</v>
      </c>
    </row>
    <row r="63" spans="1:4" x14ac:dyDescent="0.25">
      <c r="A63">
        <f>A62+0.5</f>
        <v>31.5</v>
      </c>
      <c r="B63" s="1">
        <v>4.4594607899999996E-3</v>
      </c>
      <c r="C63">
        <f>(C62^2+B63)^0.5</f>
        <v>0.74078557786447252</v>
      </c>
      <c r="D63">
        <v>6000</v>
      </c>
    </row>
    <row r="64" spans="1:4" x14ac:dyDescent="0.25">
      <c r="A64">
        <f>A63+0.5</f>
        <v>32</v>
      </c>
      <c r="B64" s="1">
        <v>4.4594607899999996E-3</v>
      </c>
      <c r="C64">
        <f>(C63^2+B64)^0.5</f>
        <v>0.74378944141605063</v>
      </c>
      <c r="D64">
        <v>6000</v>
      </c>
    </row>
    <row r="65" spans="1:4" x14ac:dyDescent="0.25">
      <c r="A65">
        <f>A64+0.5</f>
        <v>32.5</v>
      </c>
      <c r="B65" s="1">
        <v>4.4594607899999996E-3</v>
      </c>
      <c r="C65">
        <f>(C64^2+B65)^0.5</f>
        <v>0.74678122228133237</v>
      </c>
      <c r="D65">
        <v>7000</v>
      </c>
    </row>
    <row r="66" spans="1:4" x14ac:dyDescent="0.25">
      <c r="A66">
        <f>A65+0.5</f>
        <v>33</v>
      </c>
      <c r="B66" s="1">
        <v>4.4594607899999996E-3</v>
      </c>
      <c r="C66">
        <f>(C65^2+B66)^0.5</f>
        <v>0.74976106510140994</v>
      </c>
      <c r="D66">
        <v>7000</v>
      </c>
    </row>
    <row r="67" spans="1:4" x14ac:dyDescent="0.25">
      <c r="A67">
        <f>A66+0.5</f>
        <v>33.5</v>
      </c>
      <c r="B67" s="1">
        <v>4.4594607899999996E-3</v>
      </c>
      <c r="C67">
        <f>(C66^2+B67)^0.5</f>
        <v>0.75272911165438572</v>
      </c>
      <c r="D67">
        <v>7000</v>
      </c>
    </row>
    <row r="68" spans="1:4" x14ac:dyDescent="0.25">
      <c r="A68">
        <f>A67+0.5</f>
        <v>34</v>
      </c>
      <c r="B68" s="1">
        <v>4.4594607899999996E-3</v>
      </c>
      <c r="C68">
        <f>(C67^2+B68)^0.5</f>
        <v>0.75568550093408615</v>
      </c>
      <c r="D68">
        <v>7000</v>
      </c>
    </row>
    <row r="69" spans="1:4" x14ac:dyDescent="0.25">
      <c r="A69">
        <f>A68+0.5</f>
        <v>34.5</v>
      </c>
      <c r="B69" s="1">
        <v>4.4594607899999996E-3</v>
      </c>
      <c r="C69">
        <f>(C68^2+B69)^0.5</f>
        <v>0.75863036922601557</v>
      </c>
      <c r="D69">
        <v>8000</v>
      </c>
    </row>
    <row r="70" spans="1:4" x14ac:dyDescent="0.25">
      <c r="A70">
        <f>A69+0.5</f>
        <v>35</v>
      </c>
      <c r="B70" s="1">
        <v>4.4594607899999996E-3</v>
      </c>
      <c r="C70">
        <f>(C69^2+B70)^0.5</f>
        <v>0.76156385018066652</v>
      </c>
      <c r="D70">
        <v>8000</v>
      </c>
    </row>
    <row r="71" spans="1:4" x14ac:dyDescent="0.25">
      <c r="A71">
        <f>A70+0.5</f>
        <v>35.5</v>
      </c>
      <c r="B71" s="1">
        <v>4.4594607899999996E-3</v>
      </c>
      <c r="C71">
        <f>(C70^2+B71)^0.5</f>
        <v>0.76448607488429809</v>
      </c>
      <c r="D71">
        <v>8000</v>
      </c>
    </row>
    <row r="72" spans="1:4" x14ac:dyDescent="0.25">
      <c r="A72">
        <f>A71+0.5</f>
        <v>36</v>
      </c>
      <c r="B72" s="1">
        <v>4.4594607899999996E-3</v>
      </c>
      <c r="C72">
        <f>(C71^2+B72)^0.5</f>
        <v>0.76739717192728873</v>
      </c>
      <c r="D72">
        <v>8000</v>
      </c>
    </row>
    <row r="73" spans="1:4" x14ac:dyDescent="0.25">
      <c r="A73">
        <f>A72+0.5</f>
        <v>36.5</v>
      </c>
      <c r="B73" s="1">
        <v>4.4594607899999996E-3</v>
      </c>
      <c r="C73">
        <f>(C72^2+B73)^0.5</f>
        <v>0.77029726747016358</v>
      </c>
      <c r="D73">
        <v>9000</v>
      </c>
    </row>
    <row r="74" spans="1:4" x14ac:dyDescent="0.25">
      <c r="A74">
        <f>A73+0.5</f>
        <v>37</v>
      </c>
      <c r="B74" s="1">
        <v>4.4594607899999996E-3</v>
      </c>
      <c r="C74">
        <f>(C73^2+B74)^0.5</f>
        <v>0.77318648530739387</v>
      </c>
      <c r="D74">
        <v>9000</v>
      </c>
    </row>
    <row r="75" spans="1:4" x14ac:dyDescent="0.25">
      <c r="A75">
        <f>A74+0.5</f>
        <v>37.5</v>
      </c>
      <c r="B75" s="1">
        <v>4.4594607899999996E-3</v>
      </c>
      <c r="C75">
        <f>(C74^2+B75)^0.5</f>
        <v>0.77606494692905748</v>
      </c>
      <c r="D75">
        <v>9000</v>
      </c>
    </row>
    <row r="76" spans="1:4" x14ac:dyDescent="0.25">
      <c r="A76">
        <f>A75+0.5</f>
        <v>38</v>
      </c>
      <c r="B76" s="1">
        <v>4.4594607899999996E-3</v>
      </c>
      <c r="C76">
        <f>(C75^2+B76)^0.5</f>
        <v>0.7789327715804496</v>
      </c>
      <c r="D76">
        <v>9000</v>
      </c>
    </row>
    <row r="77" spans="1:4" x14ac:dyDescent="0.25">
      <c r="A77">
        <f>A76+0.5</f>
        <v>38.5</v>
      </c>
      <c r="B77" s="1">
        <v>4.4594607899999996E-3</v>
      </c>
      <c r="C77">
        <f>(C76^2+B77)^0.5</f>
        <v>0.78179007631972464</v>
      </c>
      <c r="D77">
        <v>10000</v>
      </c>
    </row>
    <row r="78" spans="1:4" x14ac:dyDescent="0.25">
      <c r="A78">
        <f>A77+0.5</f>
        <v>39</v>
      </c>
      <c r="B78" s="1">
        <v>4.4594607899999996E-3</v>
      </c>
      <c r="C78">
        <f>(C77^2+B78)^0.5</f>
        <v>0.78463697607364957</v>
      </c>
      <c r="D78">
        <v>10000</v>
      </c>
    </row>
    <row r="79" spans="1:4" x14ac:dyDescent="0.25">
      <c r="A79">
        <f>A78+0.5</f>
        <v>39.5</v>
      </c>
      <c r="B79" s="1">
        <v>4.4594607899999996E-3</v>
      </c>
      <c r="C79">
        <f>(C78^2+B79)^0.5</f>
        <v>0.78747358369154263</v>
      </c>
      <c r="D79">
        <v>10000</v>
      </c>
    </row>
    <row r="80" spans="1:4" x14ac:dyDescent="0.25">
      <c r="A80">
        <f>A79+0.5</f>
        <v>40</v>
      </c>
      <c r="B80" s="1">
        <v>4.4594607899999996E-3</v>
      </c>
      <c r="C80">
        <f>(C79^2+B80)^0.5</f>
        <v>0.79030000999746985</v>
      </c>
      <c r="D80">
        <f t="shared" ref="D63:D80" si="0">D76+1000</f>
        <v>10000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V42" sqref="V42"/>
    </sheetView>
  </sheetViews>
  <sheetFormatPr defaultRowHeight="15" x14ac:dyDescent="0.25"/>
  <cols>
    <col min="1" max="8" width="12" style="4" customWidth="1"/>
    <col min="9" max="9" width="16" style="4" customWidth="1"/>
    <col min="10" max="10" width="12" style="4" customWidth="1"/>
    <col min="11" max="11" width="14.5703125" style="4" customWidth="1"/>
    <col min="12" max="12" width="12" style="4" customWidth="1"/>
    <col min="13" max="13" width="15.140625" style="4" customWidth="1"/>
    <col min="14" max="14" width="12" style="4" customWidth="1"/>
    <col min="15" max="16" width="10.85546875" style="4" customWidth="1"/>
    <col min="17" max="17" width="27.5703125" style="4" customWidth="1"/>
    <col min="18" max="18" width="13" customWidth="1"/>
    <col min="19" max="19" width="15.42578125" customWidth="1"/>
    <col min="20" max="22" width="13" style="4" customWidth="1"/>
    <col min="23" max="16384" width="9.140625" style="4"/>
  </cols>
  <sheetData>
    <row r="1" spans="1:22" x14ac:dyDescent="0.25">
      <c r="A1" s="4" t="s">
        <v>217</v>
      </c>
      <c r="B1" s="4" t="s">
        <v>5</v>
      </c>
      <c r="C1" s="4" t="s">
        <v>1</v>
      </c>
      <c r="D1" s="5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218</v>
      </c>
      <c r="J1" s="5" t="s">
        <v>10</v>
      </c>
      <c r="K1" s="5" t="s">
        <v>219</v>
      </c>
      <c r="L1" s="5" t="s">
        <v>10</v>
      </c>
      <c r="M1" s="5" t="s">
        <v>11</v>
      </c>
      <c r="N1" s="5" t="s">
        <v>220</v>
      </c>
      <c r="O1" s="5" t="s">
        <v>223</v>
      </c>
      <c r="P1" s="5" t="s">
        <v>4</v>
      </c>
      <c r="Q1" s="5" t="s">
        <v>229</v>
      </c>
      <c r="R1" s="5" t="s">
        <v>294</v>
      </c>
      <c r="S1" s="5" t="s">
        <v>295</v>
      </c>
      <c r="T1" s="5" t="s">
        <v>291</v>
      </c>
      <c r="U1" s="5" t="s">
        <v>292</v>
      </c>
      <c r="V1" s="5" t="s">
        <v>293</v>
      </c>
    </row>
    <row r="2" spans="1:22" x14ac:dyDescent="0.25">
      <c r="A2" s="4">
        <v>134</v>
      </c>
      <c r="B2" s="4" t="s">
        <v>17</v>
      </c>
      <c r="C2" s="4">
        <v>260</v>
      </c>
      <c r="D2" s="4">
        <v>186</v>
      </c>
      <c r="E2" s="4">
        <v>168</v>
      </c>
      <c r="F2" s="4">
        <v>614</v>
      </c>
      <c r="G2" s="4" t="s">
        <v>18</v>
      </c>
      <c r="H2" s="4" t="s">
        <v>14</v>
      </c>
      <c r="I2" s="4" t="s">
        <v>19</v>
      </c>
      <c r="J2" s="4">
        <v>1500</v>
      </c>
      <c r="M2" s="4" t="s">
        <v>19</v>
      </c>
      <c r="N2" s="4">
        <v>1500</v>
      </c>
      <c r="O2" s="4">
        <f>(D2*(E2*C2)^0.5*LevelData!$C$80^2)/10</f>
        <v>2427.9415866821219</v>
      </c>
      <c r="P2" s="4">
        <f>((D2+15)*((E2+15)*(C2+15))^0.5*LevelData!$C$80^2)/10</f>
        <v>2816.2546646449136</v>
      </c>
      <c r="Q2" s="8">
        <f>P2*N2</f>
        <v>4224381.9969673706</v>
      </c>
      <c r="R2" s="8">
        <f>(D2+15)*N2</f>
        <v>301500</v>
      </c>
      <c r="S2" s="8">
        <f>(C2+15)*(E2+15)</f>
        <v>50325</v>
      </c>
      <c r="T2" s="4">
        <f>RANK(Q2,$Q$2:$Q$146)</f>
        <v>1</v>
      </c>
      <c r="U2" s="4">
        <f>RANK(R2,$R$2:$R$146)</f>
        <v>6</v>
      </c>
      <c r="V2" s="4">
        <f>RANK(S2,$S$2:$S$146)</f>
        <v>3</v>
      </c>
    </row>
    <row r="3" spans="1:22" x14ac:dyDescent="0.25">
      <c r="A3" s="4">
        <v>80</v>
      </c>
      <c r="B3" s="4" t="s">
        <v>20</v>
      </c>
      <c r="C3" s="4">
        <v>190</v>
      </c>
      <c r="D3" s="4">
        <v>184</v>
      </c>
      <c r="E3" s="4">
        <v>198</v>
      </c>
      <c r="F3" s="4">
        <v>572</v>
      </c>
      <c r="G3" s="4" t="s">
        <v>18</v>
      </c>
      <c r="H3" s="4" t="s">
        <v>21</v>
      </c>
      <c r="I3" s="4" t="s">
        <v>19</v>
      </c>
      <c r="J3" s="4">
        <v>1500</v>
      </c>
      <c r="K3" s="4" t="s">
        <v>22</v>
      </c>
      <c r="L3" s="4">
        <v>596</v>
      </c>
      <c r="M3" s="4" t="s">
        <v>19</v>
      </c>
      <c r="N3" s="4">
        <v>1500</v>
      </c>
      <c r="O3" s="4">
        <f>(D3*(E3*C3)^0.5*LevelData!$C$80^2)/10</f>
        <v>2229.0057740416423</v>
      </c>
      <c r="P3" s="4">
        <f>((D3+15)*((E3+15)*(C3+15))^0.5*LevelData!$C$80^2)/10</f>
        <v>2597.1903677252367</v>
      </c>
      <c r="Q3" s="8">
        <f>P3*N3</f>
        <v>3895785.551587855</v>
      </c>
      <c r="R3" s="8">
        <f>(D3+15)*N3</f>
        <v>298500</v>
      </c>
      <c r="S3" s="8">
        <f>(C3+15)*(E3+15)</f>
        <v>43665</v>
      </c>
      <c r="T3" s="4">
        <f>RANK(Q3,$Q$2:$Q$146)</f>
        <v>2</v>
      </c>
      <c r="U3" s="4">
        <f>RANK(R3,$R$2:$R$146)</f>
        <v>8</v>
      </c>
      <c r="V3" s="4">
        <f t="shared" ref="V3:V66" si="0">RANK(S3,$S$2:$S$146)</f>
        <v>6</v>
      </c>
    </row>
    <row r="4" spans="1:22" x14ac:dyDescent="0.25">
      <c r="A4" s="4">
        <v>9</v>
      </c>
      <c r="B4" s="4" t="s">
        <v>27</v>
      </c>
      <c r="C4" s="4">
        <v>158</v>
      </c>
      <c r="D4" s="4">
        <v>186</v>
      </c>
      <c r="E4" s="4">
        <v>222</v>
      </c>
      <c r="F4" s="4">
        <v>566</v>
      </c>
      <c r="G4" s="4" t="s">
        <v>18</v>
      </c>
      <c r="H4" s="4" t="s">
        <v>14</v>
      </c>
      <c r="I4" s="4" t="s">
        <v>28</v>
      </c>
      <c r="J4" s="4">
        <v>720</v>
      </c>
      <c r="K4" s="4" t="s">
        <v>19</v>
      </c>
      <c r="L4" s="4">
        <v>1500</v>
      </c>
      <c r="M4" s="4" t="s">
        <v>19</v>
      </c>
      <c r="N4" s="4">
        <v>1500</v>
      </c>
      <c r="O4" s="4">
        <f>(D4*(E4*C4)^0.5*LevelData!$C$80^2)/10</f>
        <v>2175.7147188836216</v>
      </c>
      <c r="P4" s="4">
        <f>((D4+15)*((E4+15)*(C4+15))^0.5*LevelData!$C$80^2)/10</f>
        <v>2542.0100126783873</v>
      </c>
      <c r="Q4" s="8">
        <f>P4*N4</f>
        <v>3813015.0190175809</v>
      </c>
      <c r="R4" s="8">
        <f>(D4+15)*N4</f>
        <v>301500</v>
      </c>
      <c r="S4" s="8">
        <f>(C4+15)*(E4+15)</f>
        <v>41001</v>
      </c>
      <c r="T4" s="4">
        <f>RANK(Q4,$Q$2:$Q$146)</f>
        <v>3</v>
      </c>
      <c r="U4" s="4">
        <f>RANK(R4,$R$2:$R$146)</f>
        <v>6</v>
      </c>
      <c r="V4" s="4">
        <f t="shared" si="0"/>
        <v>10</v>
      </c>
    </row>
    <row r="5" spans="1:22" x14ac:dyDescent="0.25">
      <c r="A5" s="4">
        <v>76</v>
      </c>
      <c r="B5" s="4" t="s">
        <v>29</v>
      </c>
      <c r="C5" s="4">
        <v>160</v>
      </c>
      <c r="D5" s="4">
        <v>176</v>
      </c>
      <c r="E5" s="4">
        <v>198</v>
      </c>
      <c r="F5" s="4">
        <v>534</v>
      </c>
      <c r="G5" s="4" t="s">
        <v>30</v>
      </c>
      <c r="H5" s="4" t="s">
        <v>31</v>
      </c>
      <c r="I5" s="4" t="s">
        <v>32</v>
      </c>
      <c r="J5" s="4">
        <v>662</v>
      </c>
      <c r="K5" s="4" t="s">
        <v>33</v>
      </c>
      <c r="L5" s="4">
        <v>1636</v>
      </c>
      <c r="M5" s="4" t="s">
        <v>33</v>
      </c>
      <c r="N5" s="4">
        <v>1636</v>
      </c>
      <c r="O5" s="4">
        <f>(D5*(E5*C5)^0.5*LevelData!$C$80^2)/10</f>
        <v>1956.5422434741959</v>
      </c>
      <c r="P5" s="4">
        <f>((D5+15)*((E5+15)*(C5+15))^0.5*LevelData!$C$80^2)/10</f>
        <v>2303.1709184352198</v>
      </c>
      <c r="Q5" s="8">
        <f>P5*N5</f>
        <v>3767987.6225600196</v>
      </c>
      <c r="R5" s="8">
        <f>(D5+15)*N5</f>
        <v>312476</v>
      </c>
      <c r="S5" s="8">
        <f>(C5+15)*(E5+15)</f>
        <v>37275</v>
      </c>
      <c r="T5" s="4">
        <f>RANK(Q5,$Q$2:$Q$146)</f>
        <v>4</v>
      </c>
      <c r="U5" s="4">
        <f>RANK(R5,$R$2:$R$146)</f>
        <v>5</v>
      </c>
      <c r="V5" s="4">
        <f t="shared" si="0"/>
        <v>20</v>
      </c>
    </row>
    <row r="6" spans="1:22" x14ac:dyDescent="0.25">
      <c r="A6" s="4">
        <v>143</v>
      </c>
      <c r="B6" s="4" t="s">
        <v>12</v>
      </c>
      <c r="C6" s="4">
        <v>320</v>
      </c>
      <c r="D6" s="4">
        <v>180</v>
      </c>
      <c r="E6" s="4">
        <v>180</v>
      </c>
      <c r="F6" s="4">
        <v>680</v>
      </c>
      <c r="G6" s="4" t="s">
        <v>13</v>
      </c>
      <c r="H6" s="4" t="s">
        <v>14</v>
      </c>
      <c r="I6" s="4" t="s">
        <v>15</v>
      </c>
      <c r="J6" s="4">
        <v>1200</v>
      </c>
      <c r="K6" s="4" t="s">
        <v>16</v>
      </c>
      <c r="L6" s="4">
        <v>857</v>
      </c>
      <c r="M6" s="4" t="s">
        <v>15</v>
      </c>
      <c r="N6" s="4">
        <v>1200</v>
      </c>
      <c r="O6" s="4">
        <f>(D6*(E6*C6)^0.5*LevelData!$C$80^2)/10</f>
        <v>2698.160137064644</v>
      </c>
      <c r="P6" s="4">
        <f>((D6+15)*((E6+15)*(C6+15))^0.5*LevelData!$C$80^2)/10</f>
        <v>3112.8507292536187</v>
      </c>
      <c r="Q6" s="8">
        <f>P6*N6</f>
        <v>3735420.8751043426</v>
      </c>
      <c r="R6" s="8">
        <f>(D6+15)*N6</f>
        <v>234000</v>
      </c>
      <c r="S6" s="8">
        <f>(C6+15)*(E6+15)</f>
        <v>65325</v>
      </c>
      <c r="T6" s="4">
        <f>RANK(Q6,$Q$2:$Q$146)</f>
        <v>5</v>
      </c>
      <c r="U6" s="4">
        <f>RANK(R6,$R$2:$R$146)</f>
        <v>27</v>
      </c>
      <c r="V6" s="4">
        <f t="shared" si="0"/>
        <v>1</v>
      </c>
    </row>
    <row r="7" spans="1:22" x14ac:dyDescent="0.25">
      <c r="A7" s="4">
        <v>65</v>
      </c>
      <c r="B7" s="4" t="s">
        <v>62</v>
      </c>
      <c r="C7" s="4">
        <v>110</v>
      </c>
      <c r="D7" s="4">
        <v>186</v>
      </c>
      <c r="E7" s="4">
        <v>152</v>
      </c>
      <c r="F7" s="4">
        <v>448</v>
      </c>
      <c r="G7" s="4" t="s">
        <v>21</v>
      </c>
      <c r="H7" s="4" t="s">
        <v>14</v>
      </c>
      <c r="I7" s="4" t="s">
        <v>22</v>
      </c>
      <c r="J7" s="4">
        <v>596</v>
      </c>
      <c r="K7" s="4" t="s">
        <v>63</v>
      </c>
      <c r="L7" s="4">
        <v>1974</v>
      </c>
      <c r="M7" s="4" t="s">
        <v>63</v>
      </c>
      <c r="N7" s="4">
        <v>1974</v>
      </c>
      <c r="O7" s="4">
        <f>(D7*(E7*C7)^0.5*LevelData!$C$80^2)/10</f>
        <v>1502.1560651150198</v>
      </c>
      <c r="P7" s="4">
        <f>((D7+15)*((E7+15)*(C7+15))^0.5*LevelData!$C$80^2)/10</f>
        <v>1813.8161912647138</v>
      </c>
      <c r="Q7" s="8">
        <f>P7*N7</f>
        <v>3580473.1615565452</v>
      </c>
      <c r="R7" s="8">
        <f>(D7+15)*N7</f>
        <v>396774</v>
      </c>
      <c r="S7" s="8">
        <f>(C7+15)*(E7+15)</f>
        <v>20875</v>
      </c>
      <c r="T7" s="4">
        <f>RANK(Q7,$Q$2:$Q$146)</f>
        <v>6</v>
      </c>
      <c r="U7" s="4">
        <f>RANK(R7,$R$2:$R$146)</f>
        <v>1</v>
      </c>
      <c r="V7" s="4">
        <f t="shared" si="0"/>
        <v>83</v>
      </c>
    </row>
    <row r="8" spans="1:22" x14ac:dyDescent="0.25">
      <c r="A8" s="4">
        <v>55</v>
      </c>
      <c r="B8" s="4" t="s">
        <v>42</v>
      </c>
      <c r="C8" s="4">
        <v>160</v>
      </c>
      <c r="D8" s="4">
        <v>194</v>
      </c>
      <c r="E8" s="4">
        <v>176</v>
      </c>
      <c r="F8" s="4">
        <v>530</v>
      </c>
      <c r="G8" s="4" t="s">
        <v>18</v>
      </c>
      <c r="H8" s="4" t="s">
        <v>14</v>
      </c>
      <c r="I8" s="4" t="s">
        <v>22</v>
      </c>
      <c r="J8" s="4">
        <v>477</v>
      </c>
      <c r="K8" s="4" t="s">
        <v>19</v>
      </c>
      <c r="L8" s="4">
        <v>1500</v>
      </c>
      <c r="M8" s="4" t="s">
        <v>19</v>
      </c>
      <c r="N8" s="4">
        <v>1500</v>
      </c>
      <c r="O8" s="4">
        <f>(D8*(E8*C8)^0.5*LevelData!$C$80^2)/10</f>
        <v>2033.3026657536188</v>
      </c>
      <c r="P8" s="4">
        <f>((D8+15)*((E8+15)*(C8+15))^0.5*LevelData!$C$80^2)/10</f>
        <v>2386.5248943507149</v>
      </c>
      <c r="Q8" s="8">
        <f>P8*N8</f>
        <v>3579787.3415260725</v>
      </c>
      <c r="R8" s="8">
        <f>(D8+15)*N8</f>
        <v>313500</v>
      </c>
      <c r="S8" s="8">
        <f>(C8+15)*(E8+15)</f>
        <v>33425</v>
      </c>
      <c r="T8" s="4">
        <f>RANK(Q8,$Q$2:$Q$146)</f>
        <v>7</v>
      </c>
      <c r="U8" s="4">
        <f>RANK(R8,$R$2:$R$146)</f>
        <v>3</v>
      </c>
      <c r="V8" s="4">
        <f t="shared" si="0"/>
        <v>29</v>
      </c>
    </row>
    <row r="9" spans="1:22" x14ac:dyDescent="0.25">
      <c r="A9" s="4">
        <v>139</v>
      </c>
      <c r="B9" s="4" t="s">
        <v>45</v>
      </c>
      <c r="C9" s="4">
        <v>140</v>
      </c>
      <c r="D9" s="4">
        <v>180</v>
      </c>
      <c r="E9" s="4">
        <v>202</v>
      </c>
      <c r="F9" s="4">
        <v>522</v>
      </c>
      <c r="G9" s="4" t="s">
        <v>30</v>
      </c>
      <c r="H9" s="4" t="s">
        <v>18</v>
      </c>
      <c r="I9" s="4" t="s">
        <v>19</v>
      </c>
      <c r="J9" s="4">
        <v>1500</v>
      </c>
      <c r="K9" s="4" t="s">
        <v>32</v>
      </c>
      <c r="L9" s="4">
        <v>662</v>
      </c>
      <c r="M9" s="4" t="s">
        <v>19</v>
      </c>
      <c r="N9" s="4">
        <v>1500</v>
      </c>
      <c r="O9" s="4">
        <f>(D9*(E9*C9)^0.5*LevelData!$C$80^2)/10</f>
        <v>1890.5848897578114</v>
      </c>
      <c r="P9" s="4">
        <f>((D9+15)*((E9+15)*(C9+15))^0.5*LevelData!$C$80^2)/10</f>
        <v>2233.6457803113653</v>
      </c>
      <c r="Q9" s="8">
        <f>P9*N9</f>
        <v>3350468.670467048</v>
      </c>
      <c r="R9" s="8">
        <f>(D9+15)*N9</f>
        <v>292500</v>
      </c>
      <c r="S9" s="8">
        <f>(C9+15)*(E9+15)</f>
        <v>33635</v>
      </c>
      <c r="T9" s="4">
        <f>RANK(Q9,$Q$2:$Q$146)</f>
        <v>8</v>
      </c>
      <c r="U9" s="4">
        <f>RANK(R9,$R$2:$R$146)</f>
        <v>9</v>
      </c>
      <c r="V9" s="4">
        <f t="shared" si="0"/>
        <v>28</v>
      </c>
    </row>
    <row r="10" spans="1:22" x14ac:dyDescent="0.25">
      <c r="A10" s="4">
        <v>131</v>
      </c>
      <c r="B10" s="4" t="s">
        <v>23</v>
      </c>
      <c r="C10" s="4">
        <v>260</v>
      </c>
      <c r="D10" s="4">
        <v>186</v>
      </c>
      <c r="E10" s="4">
        <v>190</v>
      </c>
      <c r="F10" s="4">
        <v>636</v>
      </c>
      <c r="G10" s="4" t="s">
        <v>18</v>
      </c>
      <c r="H10" s="4" t="s">
        <v>24</v>
      </c>
      <c r="I10" s="4" t="s">
        <v>25</v>
      </c>
      <c r="J10" s="4">
        <v>1111</v>
      </c>
      <c r="K10" s="4" t="s">
        <v>26</v>
      </c>
      <c r="L10" s="4">
        <v>536</v>
      </c>
      <c r="M10" s="4" t="s">
        <v>25</v>
      </c>
      <c r="N10" s="4">
        <v>1111</v>
      </c>
      <c r="O10" s="4">
        <f>(D10*(E10*C10)^0.5*LevelData!$C$80^2)/10</f>
        <v>2582.024706394714</v>
      </c>
      <c r="P10" s="4">
        <f>((D10+15)*((E10+15)*(C10+15))^0.5*LevelData!$C$80^2)/10</f>
        <v>2980.7346060735363</v>
      </c>
      <c r="Q10" s="8">
        <f>P10*N10</f>
        <v>3311596.1473476989</v>
      </c>
      <c r="R10" s="8">
        <f>(D10+15)*N10</f>
        <v>223311</v>
      </c>
      <c r="S10" s="8">
        <f>(C10+15)*(E10+15)</f>
        <v>56375</v>
      </c>
      <c r="T10" s="4">
        <f>RANK(Q10,$Q$2:$Q$146)</f>
        <v>9</v>
      </c>
      <c r="U10" s="4">
        <f>RANK(R10,$R$2:$R$146)</f>
        <v>29</v>
      </c>
      <c r="V10" s="4">
        <f t="shared" si="0"/>
        <v>2</v>
      </c>
    </row>
    <row r="11" spans="1:22" x14ac:dyDescent="0.25">
      <c r="A11" s="4">
        <v>62</v>
      </c>
      <c r="B11" s="4" t="s">
        <v>39</v>
      </c>
      <c r="C11" s="4">
        <v>180</v>
      </c>
      <c r="D11" s="4">
        <v>180</v>
      </c>
      <c r="E11" s="4">
        <v>202</v>
      </c>
      <c r="F11" s="4">
        <v>562</v>
      </c>
      <c r="G11" s="4" t="s">
        <v>18</v>
      </c>
      <c r="H11" s="4" t="s">
        <v>40</v>
      </c>
      <c r="I11" s="4" t="s">
        <v>41</v>
      </c>
      <c r="J11" s="4">
        <v>489</v>
      </c>
      <c r="K11" s="4" t="s">
        <v>33</v>
      </c>
      <c r="L11" s="4">
        <v>1309</v>
      </c>
      <c r="M11" s="4" t="s">
        <v>33</v>
      </c>
      <c r="N11" s="4">
        <v>1309</v>
      </c>
      <c r="O11" s="4">
        <f>(D11*(E11*C11)^0.5*LevelData!$C$80^2)/10</f>
        <v>2143.7217646095578</v>
      </c>
      <c r="P11" s="4">
        <f>((D11+15)*((E11+15)*(C11+15))^0.5*LevelData!$C$80^2)/10</f>
        <v>2505.3347300935975</v>
      </c>
      <c r="Q11" s="8">
        <f>P11*N11</f>
        <v>3279483.1616925192</v>
      </c>
      <c r="R11" s="8">
        <f>(D11+15)*N11</f>
        <v>255255</v>
      </c>
      <c r="S11" s="8">
        <f>(C11+15)*(E11+15)</f>
        <v>42315</v>
      </c>
      <c r="T11" s="4">
        <f>RANK(Q11,$Q$2:$Q$146)</f>
        <v>10</v>
      </c>
      <c r="U11" s="4">
        <f>RANK(R11,$R$2:$R$146)</f>
        <v>20</v>
      </c>
      <c r="V11" s="4">
        <f t="shared" si="0"/>
        <v>9</v>
      </c>
    </row>
    <row r="12" spans="1:22" x14ac:dyDescent="0.25">
      <c r="A12" s="4">
        <v>121</v>
      </c>
      <c r="B12" s="4" t="s">
        <v>58</v>
      </c>
      <c r="C12" s="4">
        <v>120</v>
      </c>
      <c r="D12" s="4">
        <v>194</v>
      </c>
      <c r="E12" s="4">
        <v>192</v>
      </c>
      <c r="F12" s="4">
        <v>506</v>
      </c>
      <c r="G12" s="4" t="s">
        <v>18</v>
      </c>
      <c r="H12" s="4" t="s">
        <v>21</v>
      </c>
      <c r="I12" s="4" t="s">
        <v>19</v>
      </c>
      <c r="J12" s="4">
        <v>1500</v>
      </c>
      <c r="K12" s="4" t="s">
        <v>59</v>
      </c>
      <c r="L12" s="4">
        <v>451</v>
      </c>
      <c r="M12" s="4" t="s">
        <v>19</v>
      </c>
      <c r="N12" s="4">
        <v>1500</v>
      </c>
      <c r="O12" s="4">
        <f>(D12*(E12*C12)^0.5*LevelData!$C$80^2)/10</f>
        <v>1839.1914620547745</v>
      </c>
      <c r="P12" s="4">
        <f>((D12+15)*((E12+15)*(C12+15))^0.5*LevelData!$C$80^2)/10</f>
        <v>2182.1385312588727</v>
      </c>
      <c r="Q12" s="8">
        <f>P12*N12</f>
        <v>3273207.7968883091</v>
      </c>
      <c r="R12" s="8">
        <f>(D12+15)*N12</f>
        <v>313500</v>
      </c>
      <c r="S12" s="8">
        <f>(C12+15)*(E12+15)</f>
        <v>27945</v>
      </c>
      <c r="T12" s="4">
        <f>RANK(Q12,$Q$2:$Q$146)</f>
        <v>11</v>
      </c>
      <c r="U12" s="4">
        <f>RANK(R12,$R$2:$R$146)</f>
        <v>3</v>
      </c>
      <c r="V12" s="4">
        <f t="shared" si="0"/>
        <v>43</v>
      </c>
    </row>
    <row r="13" spans="1:22" x14ac:dyDescent="0.25">
      <c r="A13" s="4">
        <v>103</v>
      </c>
      <c r="B13" s="4" t="s">
        <v>43</v>
      </c>
      <c r="C13" s="4">
        <v>190</v>
      </c>
      <c r="D13" s="4">
        <v>232</v>
      </c>
      <c r="E13" s="4">
        <v>164</v>
      </c>
      <c r="F13" s="4">
        <v>586</v>
      </c>
      <c r="G13" s="4" t="s">
        <v>44</v>
      </c>
      <c r="H13" s="4" t="s">
        <v>21</v>
      </c>
      <c r="I13" s="4" t="s">
        <v>22</v>
      </c>
      <c r="J13" s="4">
        <v>596</v>
      </c>
      <c r="K13" s="4" t="s">
        <v>16</v>
      </c>
      <c r="L13" s="4">
        <v>1071</v>
      </c>
      <c r="M13" s="4" t="s">
        <v>16</v>
      </c>
      <c r="N13" s="4">
        <v>1071</v>
      </c>
      <c r="O13" s="4">
        <f>(D13*(E13*C13)^0.5*LevelData!$C$80^2)/10</f>
        <v>2557.8241545024594</v>
      </c>
      <c r="P13" s="4">
        <f>((D13+15)*((E13+15)*(C13+15))^0.5*LevelData!$C$80^2)/10</f>
        <v>2955.1829616560549</v>
      </c>
      <c r="Q13" s="8">
        <f>P13*N13</f>
        <v>3165000.9519336349</v>
      </c>
      <c r="R13" s="8">
        <f>(D13+15)*N13</f>
        <v>264537</v>
      </c>
      <c r="S13" s="8">
        <f>(C13+15)*(E13+15)</f>
        <v>36695</v>
      </c>
      <c r="T13" s="4">
        <f>RANK(Q13,$Q$2:$Q$146)</f>
        <v>12</v>
      </c>
      <c r="U13" s="4">
        <f>RANK(R13,$R$2:$R$146)</f>
        <v>17</v>
      </c>
      <c r="V13" s="4">
        <f t="shared" si="0"/>
        <v>22</v>
      </c>
    </row>
    <row r="14" spans="1:22" x14ac:dyDescent="0.25">
      <c r="A14" s="4">
        <v>149</v>
      </c>
      <c r="B14" s="4" t="s">
        <v>34</v>
      </c>
      <c r="C14" s="4">
        <v>182</v>
      </c>
      <c r="D14" s="4">
        <v>250</v>
      </c>
      <c r="E14" s="4">
        <v>212</v>
      </c>
      <c r="F14" s="4">
        <v>644</v>
      </c>
      <c r="G14" s="4" t="s">
        <v>35</v>
      </c>
      <c r="H14" s="4" t="s">
        <v>36</v>
      </c>
      <c r="I14" s="4" t="s">
        <v>37</v>
      </c>
      <c r="J14" s="4">
        <v>900</v>
      </c>
      <c r="K14" s="4" t="s">
        <v>38</v>
      </c>
      <c r="L14" s="4">
        <v>677</v>
      </c>
      <c r="M14" s="4" t="s">
        <v>37</v>
      </c>
      <c r="N14" s="4">
        <v>900</v>
      </c>
      <c r="O14" s="4">
        <f>(D14*(E14*C14)^0.5*LevelData!$C$80^2)/10</f>
        <v>3067.0976836236023</v>
      </c>
      <c r="P14" s="4">
        <f>((D14+15)*((E14+15)*(C14+15))^0.5*LevelData!$C$80^2)/10</f>
        <v>3500.0632329095743</v>
      </c>
      <c r="Q14" s="8">
        <f>P14*N14</f>
        <v>3150056.909618617</v>
      </c>
      <c r="R14" s="8">
        <f>(D14+15)*N14</f>
        <v>238500</v>
      </c>
      <c r="S14" s="8">
        <f>(C14+15)*(E14+15)</f>
        <v>44719</v>
      </c>
      <c r="T14" s="4">
        <f>RANK(Q14,$Q$2:$Q$146)</f>
        <v>13</v>
      </c>
      <c r="U14" s="4">
        <f>RANK(R14,$R$2:$R$146)</f>
        <v>23</v>
      </c>
      <c r="V14" s="4">
        <f t="shared" si="0"/>
        <v>5</v>
      </c>
    </row>
    <row r="15" spans="1:22" x14ac:dyDescent="0.25">
      <c r="A15" s="4">
        <v>6</v>
      </c>
      <c r="B15" s="4" t="s">
        <v>53</v>
      </c>
      <c r="C15" s="4">
        <v>156</v>
      </c>
      <c r="D15" s="4">
        <v>212</v>
      </c>
      <c r="E15" s="4">
        <v>182</v>
      </c>
      <c r="F15" s="4">
        <v>550</v>
      </c>
      <c r="G15" s="4" t="s">
        <v>54</v>
      </c>
      <c r="H15" s="4" t="s">
        <v>36</v>
      </c>
      <c r="I15" s="4" t="s">
        <v>55</v>
      </c>
      <c r="J15" s="4">
        <v>1200</v>
      </c>
      <c r="K15" s="4" t="s">
        <v>56</v>
      </c>
      <c r="L15" s="4">
        <v>714</v>
      </c>
      <c r="M15" s="4" t="s">
        <v>55</v>
      </c>
      <c r="N15" s="4">
        <v>1200</v>
      </c>
      <c r="O15" s="4">
        <f>(D15*(E15*C15)^0.5*LevelData!$C$80^2)/10</f>
        <v>2231.0937980454696</v>
      </c>
      <c r="P15" s="4">
        <f>((D15+15)*((E15+15)*(C15+15))^0.5*LevelData!$C$80^2)/10</f>
        <v>2602.2019641317593</v>
      </c>
      <c r="Q15" s="8">
        <f>P15*N15</f>
        <v>3122642.3569581113</v>
      </c>
      <c r="R15" s="8">
        <f>(D15+15)*N15</f>
        <v>272400</v>
      </c>
      <c r="S15" s="8">
        <f>(C15+15)*(E15+15)</f>
        <v>33687</v>
      </c>
      <c r="T15" s="4">
        <f>RANK(Q15,$Q$2:$Q$146)</f>
        <v>14</v>
      </c>
      <c r="U15" s="4">
        <f>RANK(R15,$R$2:$R$146)</f>
        <v>13</v>
      </c>
      <c r="V15" s="4">
        <f t="shared" si="0"/>
        <v>26</v>
      </c>
    </row>
    <row r="16" spans="1:22" x14ac:dyDescent="0.25">
      <c r="A16" s="4">
        <v>3</v>
      </c>
      <c r="B16" s="4" t="s">
        <v>50</v>
      </c>
      <c r="C16" s="4">
        <v>160</v>
      </c>
      <c r="D16" s="4">
        <v>198</v>
      </c>
      <c r="E16" s="4">
        <v>200</v>
      </c>
      <c r="F16" s="4">
        <v>558</v>
      </c>
      <c r="G16" s="4" t="s">
        <v>44</v>
      </c>
      <c r="H16" s="4" t="s">
        <v>47</v>
      </c>
      <c r="I16" s="4" t="s">
        <v>51</v>
      </c>
      <c r="J16" s="4">
        <v>776</v>
      </c>
      <c r="K16" s="4" t="s">
        <v>52</v>
      </c>
      <c r="L16" s="4">
        <v>1154</v>
      </c>
      <c r="M16" s="4" t="s">
        <v>52</v>
      </c>
      <c r="N16" s="4">
        <v>1154</v>
      </c>
      <c r="O16" s="4">
        <f>(D16*(E16*C16)^0.5*LevelData!$C$80^2)/10</f>
        <v>2212.1988095741208</v>
      </c>
      <c r="P16" s="4">
        <f>((D16+15)*((E16+15)*(C16+15))^0.5*LevelData!$C$80^2)/10</f>
        <v>2580.4879333785179</v>
      </c>
      <c r="Q16" s="8">
        <f>P16*N16</f>
        <v>2977883.0751188095</v>
      </c>
      <c r="R16" s="8">
        <f>(D16+15)*N16</f>
        <v>245802</v>
      </c>
      <c r="S16" s="8">
        <f>(C16+15)*(E16+15)</f>
        <v>37625</v>
      </c>
      <c r="T16" s="4">
        <f>RANK(Q16,$Q$2:$Q$146)</f>
        <v>15</v>
      </c>
      <c r="U16" s="4">
        <f>RANK(R16,$R$2:$R$146)</f>
        <v>22</v>
      </c>
      <c r="V16" s="4">
        <f t="shared" si="0"/>
        <v>19</v>
      </c>
    </row>
    <row r="17" spans="1:22" x14ac:dyDescent="0.25">
      <c r="A17" s="4">
        <v>28</v>
      </c>
      <c r="B17" s="4" t="s">
        <v>60</v>
      </c>
      <c r="C17" s="4">
        <v>150</v>
      </c>
      <c r="D17" s="4">
        <v>150</v>
      </c>
      <c r="E17" s="4">
        <v>172</v>
      </c>
      <c r="F17" s="4">
        <v>472</v>
      </c>
      <c r="G17" s="4" t="s">
        <v>31</v>
      </c>
      <c r="H17" s="4" t="s">
        <v>14</v>
      </c>
      <c r="I17" s="4" t="s">
        <v>61</v>
      </c>
      <c r="J17" s="4">
        <v>1143</v>
      </c>
      <c r="K17" s="4" t="s">
        <v>33</v>
      </c>
      <c r="L17" s="4">
        <v>1636</v>
      </c>
      <c r="M17" s="4" t="s">
        <v>33</v>
      </c>
      <c r="N17" s="4">
        <v>1636</v>
      </c>
      <c r="O17" s="4">
        <f>(D17*(E17*C17)^0.5*LevelData!$C$80^2)/10</f>
        <v>1504.8218443293322</v>
      </c>
      <c r="P17" s="4">
        <f>((D17+15)*((E17+15)*(C17+15))^0.5*LevelData!$C$80^2)/10</f>
        <v>1810.2172307405631</v>
      </c>
      <c r="Q17" s="8">
        <f>P17*N17</f>
        <v>2961515.3894915613</v>
      </c>
      <c r="R17" s="8">
        <f>(D17+15)*N17</f>
        <v>269940</v>
      </c>
      <c r="S17" s="8">
        <f>(C17+15)*(E17+15)</f>
        <v>30855</v>
      </c>
      <c r="T17" s="4">
        <f>RANK(Q17,$Q$2:$Q$146)</f>
        <v>16</v>
      </c>
      <c r="U17" s="4">
        <f>RANK(R17,$R$2:$R$146)</f>
        <v>14</v>
      </c>
      <c r="V17" s="4">
        <f t="shared" si="0"/>
        <v>35</v>
      </c>
    </row>
    <row r="18" spans="1:22" x14ac:dyDescent="0.25">
      <c r="A18" s="4">
        <v>141</v>
      </c>
      <c r="B18" s="4" t="s">
        <v>69</v>
      </c>
      <c r="C18" s="4">
        <v>120</v>
      </c>
      <c r="D18" s="4">
        <v>190</v>
      </c>
      <c r="E18" s="4">
        <v>190</v>
      </c>
      <c r="F18" s="4">
        <v>500</v>
      </c>
      <c r="G18" s="4" t="s">
        <v>30</v>
      </c>
      <c r="H18" s="4" t="s">
        <v>18</v>
      </c>
      <c r="I18" s="4" t="s">
        <v>65</v>
      </c>
      <c r="J18" s="4">
        <v>450</v>
      </c>
      <c r="K18" s="4" t="s">
        <v>33</v>
      </c>
      <c r="L18" s="4">
        <v>1309</v>
      </c>
      <c r="M18" s="4" t="s">
        <v>33</v>
      </c>
      <c r="N18" s="4">
        <v>1309</v>
      </c>
      <c r="O18" s="4">
        <f>(D18*(E18*C18)^0.5*LevelData!$C$80^2)/10</f>
        <v>1791.8638147177055</v>
      </c>
      <c r="P18" s="4">
        <f>((D18+15)*((E18+15)*(C18+15))^0.5*LevelData!$C$80^2)/10</f>
        <v>2130.0100408166959</v>
      </c>
      <c r="Q18" s="8">
        <f>P18*N18</f>
        <v>2788183.1434290549</v>
      </c>
      <c r="R18" s="8">
        <f>(D18+15)*N18</f>
        <v>268345</v>
      </c>
      <c r="S18" s="8">
        <f>(C18+15)*(E18+15)</f>
        <v>27675</v>
      </c>
      <c r="T18" s="4">
        <f>RANK(Q18,$Q$2:$Q$146)</f>
        <v>17</v>
      </c>
      <c r="U18" s="4">
        <f>RANK(R18,$R$2:$R$146)</f>
        <v>15</v>
      </c>
      <c r="V18" s="4">
        <f t="shared" si="0"/>
        <v>45</v>
      </c>
    </row>
    <row r="19" spans="1:22" x14ac:dyDescent="0.25">
      <c r="A19" s="4">
        <v>89</v>
      </c>
      <c r="B19" s="4" t="s">
        <v>46</v>
      </c>
      <c r="C19" s="4">
        <v>210</v>
      </c>
      <c r="D19" s="4">
        <v>180</v>
      </c>
      <c r="E19" s="4">
        <v>188</v>
      </c>
      <c r="F19" s="4">
        <v>578</v>
      </c>
      <c r="G19" s="4" t="s">
        <v>47</v>
      </c>
      <c r="H19" s="4" t="s">
        <v>14</v>
      </c>
      <c r="I19" s="4" t="s">
        <v>48</v>
      </c>
      <c r="J19" s="4">
        <v>1071</v>
      </c>
      <c r="K19" s="4" t="s">
        <v>49</v>
      </c>
      <c r="L19" s="4">
        <v>714</v>
      </c>
      <c r="M19" s="4" t="s">
        <v>48</v>
      </c>
      <c r="N19" s="4">
        <v>1071</v>
      </c>
      <c r="O19" s="4">
        <f>(D19*(E19*C19)^0.5*LevelData!$C$80^2)/10</f>
        <v>2233.8039366765092</v>
      </c>
      <c r="P19" s="4">
        <f>((D19+15)*((E19+15)*(C19+15))^0.5*LevelData!$C$80^2)/10</f>
        <v>2602.9022824973827</v>
      </c>
      <c r="Q19" s="8">
        <f>P19*N19</f>
        <v>2787708.3445546967</v>
      </c>
      <c r="R19" s="8">
        <f>(D19+15)*N19</f>
        <v>208845</v>
      </c>
      <c r="S19" s="8">
        <f>(C19+15)*(E19+15)</f>
        <v>45675</v>
      </c>
      <c r="T19" s="4">
        <f>RANK(Q19,$Q$2:$Q$146)</f>
        <v>18</v>
      </c>
      <c r="U19" s="4">
        <f>RANK(R19,$R$2:$R$146)</f>
        <v>38</v>
      </c>
      <c r="V19" s="4">
        <f t="shared" si="0"/>
        <v>4</v>
      </c>
    </row>
    <row r="20" spans="1:22" x14ac:dyDescent="0.25">
      <c r="A20" s="4">
        <v>31</v>
      </c>
      <c r="B20" s="4" t="s">
        <v>57</v>
      </c>
      <c r="C20" s="4">
        <v>180</v>
      </c>
      <c r="D20" s="4">
        <v>184</v>
      </c>
      <c r="E20" s="4">
        <v>190</v>
      </c>
      <c r="F20" s="4">
        <v>554</v>
      </c>
      <c r="G20" s="4" t="s">
        <v>47</v>
      </c>
      <c r="H20" s="4" t="s">
        <v>31</v>
      </c>
      <c r="I20" s="4" t="s">
        <v>48</v>
      </c>
      <c r="J20" s="4">
        <v>1071</v>
      </c>
      <c r="K20" s="4" t="s">
        <v>28</v>
      </c>
      <c r="L20" s="4">
        <v>720</v>
      </c>
      <c r="M20" s="4" t="s">
        <v>48</v>
      </c>
      <c r="N20" s="4">
        <v>1071</v>
      </c>
      <c r="O20" s="4">
        <f>(D20*(E20*C20)^0.5*LevelData!$C$80^2)/10</f>
        <v>2125.2736167611201</v>
      </c>
      <c r="P20" s="4">
        <f>((D20+15)*((E20+15)*(C20+15))^0.5*LevelData!$C$80^2)/10</f>
        <v>2485.0280056327329</v>
      </c>
      <c r="Q20" s="8">
        <f>P20*N20</f>
        <v>2661464.9940326568</v>
      </c>
      <c r="R20" s="8">
        <f>(D20+15)*N20</f>
        <v>213129</v>
      </c>
      <c r="S20" s="8">
        <f>(C20+15)*(E20+15)</f>
        <v>39975</v>
      </c>
      <c r="T20" s="4">
        <f>RANK(Q20,$Q$2:$Q$146)</f>
        <v>19</v>
      </c>
      <c r="U20" s="4">
        <f>RANK(R20,$R$2:$R$146)</f>
        <v>36</v>
      </c>
      <c r="V20" s="4">
        <f t="shared" si="0"/>
        <v>12</v>
      </c>
    </row>
    <row r="21" spans="1:22" x14ac:dyDescent="0.25">
      <c r="A21" s="4">
        <v>34</v>
      </c>
      <c r="B21" s="4" t="s">
        <v>64</v>
      </c>
      <c r="C21" s="4">
        <v>162</v>
      </c>
      <c r="D21" s="4">
        <v>204</v>
      </c>
      <c r="E21" s="4">
        <v>170</v>
      </c>
      <c r="F21" s="4">
        <v>536</v>
      </c>
      <c r="G21" s="4" t="s">
        <v>47</v>
      </c>
      <c r="H21" s="4" t="s">
        <v>31</v>
      </c>
      <c r="I21" s="4" t="s">
        <v>48</v>
      </c>
      <c r="J21" s="4">
        <v>1071</v>
      </c>
      <c r="K21" s="4" t="s">
        <v>65</v>
      </c>
      <c r="L21" s="4">
        <v>450</v>
      </c>
      <c r="M21" s="4" t="s">
        <v>48</v>
      </c>
      <c r="N21" s="4">
        <v>1071</v>
      </c>
      <c r="O21" s="4">
        <f>(D21*(E21*C21)^0.5*LevelData!$C$80^2)/10</f>
        <v>2114.4436236078509</v>
      </c>
      <c r="P21" s="4">
        <f>((D21+15)*((E21+15)*(C21+15))^0.5*LevelData!$C$80^2)/10</f>
        <v>2475.1446640269778</v>
      </c>
      <c r="Q21" s="8">
        <f>P21*N21</f>
        <v>2650879.9351728931</v>
      </c>
      <c r="R21" s="8">
        <f>(D21+15)*N21</f>
        <v>234549</v>
      </c>
      <c r="S21" s="8">
        <f>(C21+15)*(E21+15)</f>
        <v>32745</v>
      </c>
      <c r="T21" s="4">
        <f>RANK(Q21,$Q$2:$Q$146)</f>
        <v>20</v>
      </c>
      <c r="U21" s="4">
        <f>RANK(R21,$R$2:$R$146)</f>
        <v>25</v>
      </c>
      <c r="V21" s="4">
        <f t="shared" si="0"/>
        <v>32</v>
      </c>
    </row>
    <row r="22" spans="1:22" x14ac:dyDescent="0.25">
      <c r="A22" s="4">
        <v>94</v>
      </c>
      <c r="B22" s="4" t="s">
        <v>81</v>
      </c>
      <c r="C22" s="4">
        <v>120</v>
      </c>
      <c r="D22" s="4">
        <v>204</v>
      </c>
      <c r="E22" s="4">
        <v>156</v>
      </c>
      <c r="F22" s="4">
        <v>480</v>
      </c>
      <c r="G22" s="4" t="s">
        <v>82</v>
      </c>
      <c r="H22" s="4" t="s">
        <v>47</v>
      </c>
      <c r="I22" s="4" t="s">
        <v>83</v>
      </c>
      <c r="J22" s="4">
        <v>1263</v>
      </c>
      <c r="K22" s="4" t="s">
        <v>84</v>
      </c>
      <c r="L22" s="4">
        <v>600</v>
      </c>
      <c r="M22" s="4" t="s">
        <v>83</v>
      </c>
      <c r="N22" s="4">
        <v>1263</v>
      </c>
      <c r="O22" s="4">
        <f>(D22*(E22*C22)^0.5*LevelData!$C$80^2)/10</f>
        <v>1743.2796660491633</v>
      </c>
      <c r="P22" s="4">
        <f>((D22+15)*((E22+15)*(C22+15))^0.5*LevelData!$C$80^2)/10</f>
        <v>2078.2272217563054</v>
      </c>
      <c r="Q22" s="8">
        <f>P22*N22</f>
        <v>2624800.9810782135</v>
      </c>
      <c r="R22" s="8">
        <f>(D22+15)*N22</f>
        <v>276597</v>
      </c>
      <c r="S22" s="8">
        <f>(C22+15)*(E22+15)</f>
        <v>23085</v>
      </c>
      <c r="T22" s="4">
        <f>RANK(Q22,$Q$2:$Q$146)</f>
        <v>21</v>
      </c>
      <c r="U22" s="4">
        <f>RANK(R22,$R$2:$R$146)</f>
        <v>12</v>
      </c>
      <c r="V22" s="4">
        <f t="shared" si="0"/>
        <v>66</v>
      </c>
    </row>
    <row r="23" spans="1:22" x14ac:dyDescent="0.25">
      <c r="A23" s="4">
        <v>117</v>
      </c>
      <c r="B23" s="4" t="s">
        <v>89</v>
      </c>
      <c r="C23" s="4">
        <v>110</v>
      </c>
      <c r="D23" s="4">
        <v>176</v>
      </c>
      <c r="E23" s="4">
        <v>150</v>
      </c>
      <c r="F23" s="4">
        <v>436</v>
      </c>
      <c r="G23" s="4" t="s">
        <v>18</v>
      </c>
      <c r="H23" s="4" t="s">
        <v>14</v>
      </c>
      <c r="I23" s="4" t="s">
        <v>19</v>
      </c>
      <c r="J23" s="4">
        <v>1500</v>
      </c>
      <c r="K23" s="4" t="s">
        <v>37</v>
      </c>
      <c r="L23" s="4">
        <v>720</v>
      </c>
      <c r="M23" s="4" t="s">
        <v>19</v>
      </c>
      <c r="N23" s="4">
        <v>1500</v>
      </c>
      <c r="O23" s="4">
        <f>(D23*(E23*C23)^0.5*LevelData!$C$80^2)/10</f>
        <v>1412.0127386883764</v>
      </c>
      <c r="P23" s="4">
        <f>((D23+15)*((E23+15)*(C23+15))^0.5*LevelData!$C$80^2)/10</f>
        <v>1713.2246748333687</v>
      </c>
      <c r="Q23" s="8">
        <f>P23*N23</f>
        <v>2569837.0122500532</v>
      </c>
      <c r="R23" s="8">
        <f>(D23+15)*N23</f>
        <v>286500</v>
      </c>
      <c r="S23" s="8">
        <f>(C23+15)*(E23+15)</f>
        <v>20625</v>
      </c>
      <c r="T23" s="4">
        <f>RANK(Q23,$Q$2:$Q$146)</f>
        <v>22</v>
      </c>
      <c r="U23" s="4">
        <f>RANK(R23,$R$2:$R$146)</f>
        <v>10</v>
      </c>
      <c r="V23" s="4">
        <f t="shared" si="0"/>
        <v>84</v>
      </c>
    </row>
    <row r="24" spans="1:22" x14ac:dyDescent="0.25">
      <c r="A24" s="4">
        <v>18</v>
      </c>
      <c r="B24" s="4" t="s">
        <v>74</v>
      </c>
      <c r="C24" s="4">
        <v>166</v>
      </c>
      <c r="D24" s="4">
        <v>170</v>
      </c>
      <c r="E24" s="4">
        <v>166</v>
      </c>
      <c r="F24" s="4">
        <v>502</v>
      </c>
      <c r="G24" s="4" t="s">
        <v>13</v>
      </c>
      <c r="H24" s="4" t="s">
        <v>36</v>
      </c>
      <c r="I24" s="4" t="s">
        <v>55</v>
      </c>
      <c r="J24" s="4">
        <v>1200</v>
      </c>
      <c r="K24" s="4" t="s">
        <v>38</v>
      </c>
      <c r="L24" s="4">
        <v>677</v>
      </c>
      <c r="M24" s="4" t="s">
        <v>55</v>
      </c>
      <c r="N24" s="4">
        <v>1200</v>
      </c>
      <c r="O24" s="4">
        <f>(D24*(E24*C24)^0.5*LevelData!$C$80^2)/10</f>
        <v>1762.5481265732465</v>
      </c>
      <c r="P24" s="4">
        <f>((D24+15)*((E24+15)*(C24+15))^0.5*LevelData!$C$80^2)/10</f>
        <v>2091.386393278</v>
      </c>
      <c r="Q24" s="8">
        <f>P24*N24</f>
        <v>2509663.6719336002</v>
      </c>
      <c r="R24" s="8">
        <f>(D24+15)*N24</f>
        <v>222000</v>
      </c>
      <c r="S24" s="8">
        <f>(C24+15)*(E24+15)</f>
        <v>32761</v>
      </c>
      <c r="T24" s="4">
        <f>RANK(Q24,$Q$2:$Q$146)</f>
        <v>23</v>
      </c>
      <c r="U24" s="4">
        <f>RANK(R24,$R$2:$R$146)</f>
        <v>30</v>
      </c>
      <c r="V24" s="4">
        <f t="shared" si="0"/>
        <v>31</v>
      </c>
    </row>
    <row r="25" spans="1:22" x14ac:dyDescent="0.25">
      <c r="A25" s="4">
        <v>53</v>
      </c>
      <c r="B25" s="4" t="s">
        <v>87</v>
      </c>
      <c r="C25" s="4">
        <v>130</v>
      </c>
      <c r="D25" s="4">
        <v>156</v>
      </c>
      <c r="E25" s="4">
        <v>146</v>
      </c>
      <c r="F25" s="4">
        <v>432</v>
      </c>
      <c r="G25" s="4" t="s">
        <v>13</v>
      </c>
      <c r="H25" s="4" t="s">
        <v>14</v>
      </c>
      <c r="I25" s="4" t="s">
        <v>88</v>
      </c>
      <c r="J25" s="4">
        <v>1500</v>
      </c>
      <c r="K25" s="4" t="s">
        <v>72</v>
      </c>
      <c r="L25" s="4">
        <v>692</v>
      </c>
      <c r="M25" s="4" t="s">
        <v>88</v>
      </c>
      <c r="N25" s="4">
        <v>1500</v>
      </c>
      <c r="O25" s="4">
        <f>(D25*(E25*C25)^0.5*LevelData!$C$80^2)/10</f>
        <v>1342.3219046380402</v>
      </c>
      <c r="P25" s="4">
        <f>((D25+15)*((E25+15)*(C25+15))^0.5*LevelData!$C$80^2)/10</f>
        <v>1631.8379332220204</v>
      </c>
      <c r="Q25" s="8">
        <f>P25*N25</f>
        <v>2447756.8998330305</v>
      </c>
      <c r="R25" s="8">
        <f>(D25+15)*N25</f>
        <v>256500</v>
      </c>
      <c r="S25" s="8">
        <f>(C25+15)*(E25+15)</f>
        <v>23345</v>
      </c>
      <c r="T25" s="4">
        <f>RANK(Q25,$Q$2:$Q$146)</f>
        <v>24</v>
      </c>
      <c r="U25" s="4">
        <f>RANK(R25,$R$2:$R$146)</f>
        <v>19</v>
      </c>
      <c r="V25" s="4">
        <f t="shared" si="0"/>
        <v>64</v>
      </c>
    </row>
    <row r="26" spans="1:22" x14ac:dyDescent="0.25">
      <c r="A26" s="4">
        <v>40</v>
      </c>
      <c r="B26" s="4" t="s">
        <v>70</v>
      </c>
      <c r="C26" s="4">
        <v>280</v>
      </c>
      <c r="D26" s="4">
        <v>168</v>
      </c>
      <c r="E26" s="4">
        <v>108</v>
      </c>
      <c r="F26" s="4">
        <v>556</v>
      </c>
      <c r="G26" s="4" t="s">
        <v>13</v>
      </c>
      <c r="H26" s="4" t="s">
        <v>71</v>
      </c>
      <c r="I26" s="4" t="s">
        <v>72</v>
      </c>
      <c r="J26" s="4">
        <v>692</v>
      </c>
      <c r="K26" s="4" t="s">
        <v>73</v>
      </c>
      <c r="L26" s="4">
        <v>1111</v>
      </c>
      <c r="M26" s="4" t="s">
        <v>73</v>
      </c>
      <c r="N26" s="4">
        <v>1111</v>
      </c>
      <c r="O26" s="4">
        <f>(D26*(E26*C26)^0.5*LevelData!$C$80^2)/10</f>
        <v>1824.6692364951814</v>
      </c>
      <c r="P26" s="4">
        <f>((D26+15)*((E26+15)*(C26+15))^0.5*LevelData!$C$80^2)/10</f>
        <v>2177.201517294423</v>
      </c>
      <c r="Q26" s="8">
        <f>P26*N26</f>
        <v>2418870.8857141039</v>
      </c>
      <c r="R26" s="8">
        <f>(D26+15)*N26</f>
        <v>203313</v>
      </c>
      <c r="S26" s="8">
        <f>(C26+15)*(E26+15)</f>
        <v>36285</v>
      </c>
      <c r="T26" s="4">
        <f>RANK(Q26,$Q$2:$Q$146)</f>
        <v>25</v>
      </c>
      <c r="U26" s="4">
        <f>RANK(R26,$R$2:$R$146)</f>
        <v>42</v>
      </c>
      <c r="V26" s="4">
        <f t="shared" si="0"/>
        <v>23</v>
      </c>
    </row>
    <row r="27" spans="1:22" x14ac:dyDescent="0.25">
      <c r="A27" s="4">
        <v>99</v>
      </c>
      <c r="B27" s="4" t="s">
        <v>91</v>
      </c>
      <c r="C27" s="4">
        <v>110</v>
      </c>
      <c r="D27" s="4">
        <v>178</v>
      </c>
      <c r="E27" s="4">
        <v>168</v>
      </c>
      <c r="F27" s="4">
        <v>456</v>
      </c>
      <c r="G27" s="4" t="s">
        <v>18</v>
      </c>
      <c r="H27" s="4" t="s">
        <v>14</v>
      </c>
      <c r="I27" s="4" t="s">
        <v>61</v>
      </c>
      <c r="J27" s="4">
        <v>1143</v>
      </c>
      <c r="K27" s="4" t="s">
        <v>33</v>
      </c>
      <c r="L27" s="4">
        <v>1309</v>
      </c>
      <c r="M27" s="4" t="s">
        <v>33</v>
      </c>
      <c r="N27" s="4">
        <v>1309</v>
      </c>
      <c r="O27" s="4">
        <f>(D27*(E27*C27)^0.5*LevelData!$C$80^2)/10</f>
        <v>1511.3148880072554</v>
      </c>
      <c r="P27" s="4">
        <f>((D27+15)*((E27+15)*(C27+15))^0.5*LevelData!$C$80^2)/10</f>
        <v>1823.1476216918284</v>
      </c>
      <c r="Q27" s="8">
        <f>P27*N27</f>
        <v>2386500.2367946035</v>
      </c>
      <c r="R27" s="8">
        <f>(D27+15)*N27</f>
        <v>252637</v>
      </c>
      <c r="S27" s="8">
        <f>(C27+15)*(E27+15)</f>
        <v>22875</v>
      </c>
      <c r="T27" s="4">
        <f>RANK(Q27,$Q$2:$Q$146)</f>
        <v>26</v>
      </c>
      <c r="U27" s="4">
        <f>RANK(R27,$R$2:$R$146)</f>
        <v>21</v>
      </c>
      <c r="V27" s="4">
        <f t="shared" si="0"/>
        <v>69</v>
      </c>
    </row>
    <row r="28" spans="1:22" x14ac:dyDescent="0.25">
      <c r="A28" s="4">
        <v>87</v>
      </c>
      <c r="B28" s="4" t="s">
        <v>66</v>
      </c>
      <c r="C28" s="4">
        <v>180</v>
      </c>
      <c r="D28" s="4">
        <v>156</v>
      </c>
      <c r="E28" s="4">
        <v>192</v>
      </c>
      <c r="F28" s="4">
        <v>528</v>
      </c>
      <c r="G28" s="4" t="s">
        <v>18</v>
      </c>
      <c r="H28" s="4" t="s">
        <v>24</v>
      </c>
      <c r="I28" s="4" t="s">
        <v>25</v>
      </c>
      <c r="J28" s="4">
        <v>1111</v>
      </c>
      <c r="K28" s="4" t="s">
        <v>26</v>
      </c>
      <c r="L28" s="4">
        <v>536</v>
      </c>
      <c r="M28" s="4" t="s">
        <v>25</v>
      </c>
      <c r="N28" s="4">
        <v>1111</v>
      </c>
      <c r="O28" s="4">
        <f>(D28*(E28*C28)^0.5*LevelData!$C$80^2)/10</f>
        <v>1811.3210745503616</v>
      </c>
      <c r="P28" s="4">
        <f>((D28+15)*((E28+15)*(C28+15))^0.5*LevelData!$C$80^2)/10</f>
        <v>2145.7670085326031</v>
      </c>
      <c r="Q28" s="8">
        <f>P28*N28</f>
        <v>2383947.1464797221</v>
      </c>
      <c r="R28" s="8">
        <f>(D28+15)*N28</f>
        <v>189981</v>
      </c>
      <c r="S28" s="8">
        <f>(C28+15)*(E28+15)</f>
        <v>40365</v>
      </c>
      <c r="T28" s="4">
        <f>RANK(Q28,$Q$2:$Q$146)</f>
        <v>27</v>
      </c>
      <c r="U28" s="4">
        <f>RANK(R28,$R$2:$R$146)</f>
        <v>48</v>
      </c>
      <c r="V28" s="4">
        <f t="shared" si="0"/>
        <v>11</v>
      </c>
    </row>
    <row r="29" spans="1:22" x14ac:dyDescent="0.25">
      <c r="A29" s="4">
        <v>73</v>
      </c>
      <c r="B29" s="4" t="s">
        <v>68</v>
      </c>
      <c r="C29" s="4">
        <v>160</v>
      </c>
      <c r="D29" s="4">
        <v>170</v>
      </c>
      <c r="E29" s="4">
        <v>196</v>
      </c>
      <c r="F29" s="4">
        <v>526</v>
      </c>
      <c r="G29" s="4" t="s">
        <v>18</v>
      </c>
      <c r="H29" s="4" t="s">
        <v>47</v>
      </c>
      <c r="I29" s="4" t="s">
        <v>49</v>
      </c>
      <c r="J29" s="4">
        <v>714</v>
      </c>
      <c r="K29" s="4" t="s">
        <v>48</v>
      </c>
      <c r="L29" s="4">
        <v>1071</v>
      </c>
      <c r="M29" s="4" t="s">
        <v>48</v>
      </c>
      <c r="N29" s="4">
        <v>1071</v>
      </c>
      <c r="O29" s="4">
        <f>(D29*(E29*C29)^0.5*LevelData!$C$80^2)/10</f>
        <v>1880.2730582862382</v>
      </c>
      <c r="P29" s="4">
        <f>((D29+15)*((E29+15)*(C29+15))^0.5*LevelData!$C$80^2)/10</f>
        <v>2220.3219648051036</v>
      </c>
      <c r="Q29" s="8">
        <f>P29*N29</f>
        <v>2377964.8243062659</v>
      </c>
      <c r="R29" s="8">
        <f>(D29+15)*N29</f>
        <v>198135</v>
      </c>
      <c r="S29" s="8">
        <f>(C29+15)*(E29+15)</f>
        <v>36925</v>
      </c>
      <c r="T29" s="4">
        <f>RANK(Q29,$Q$2:$Q$146)</f>
        <v>28</v>
      </c>
      <c r="U29" s="4">
        <f>RANK(R29,$R$2:$R$146)</f>
        <v>45</v>
      </c>
      <c r="V29" s="4">
        <f t="shared" si="0"/>
        <v>21</v>
      </c>
    </row>
    <row r="30" spans="1:22" x14ac:dyDescent="0.25">
      <c r="A30" s="4">
        <v>8</v>
      </c>
      <c r="B30" s="4" t="s">
        <v>85</v>
      </c>
      <c r="C30" s="4">
        <v>118</v>
      </c>
      <c r="D30" s="4">
        <v>144</v>
      </c>
      <c r="E30" s="4">
        <v>176</v>
      </c>
      <c r="F30" s="4">
        <v>438</v>
      </c>
      <c r="G30" s="4" t="s">
        <v>18</v>
      </c>
      <c r="H30" s="4" t="s">
        <v>14</v>
      </c>
      <c r="I30" s="4" t="s">
        <v>28</v>
      </c>
      <c r="J30" s="4">
        <v>720</v>
      </c>
      <c r="K30" s="4" t="s">
        <v>19</v>
      </c>
      <c r="L30" s="4">
        <v>1500</v>
      </c>
      <c r="M30" s="4" t="s">
        <v>19</v>
      </c>
      <c r="N30" s="4">
        <v>1500</v>
      </c>
      <c r="O30" s="4">
        <f>(D30*(E30*C30)^0.5*LevelData!$C$80^2)/10</f>
        <v>1296.1157991179384</v>
      </c>
      <c r="P30" s="4">
        <f>((D30+15)*((E30+15)*(C30+15))^0.5*LevelData!$C$80^2)/10</f>
        <v>1582.7911135639204</v>
      </c>
      <c r="Q30" s="8">
        <f>P30*N30</f>
        <v>2374186.6703458806</v>
      </c>
      <c r="R30" s="8">
        <f>(D30+15)*N30</f>
        <v>238500</v>
      </c>
      <c r="S30" s="8">
        <f>(C30+15)*(E30+15)</f>
        <v>25403</v>
      </c>
      <c r="T30" s="4">
        <f>RANK(Q30,$Q$2:$Q$146)</f>
        <v>29</v>
      </c>
      <c r="U30" s="4">
        <f>RANK(R30,$R$2:$R$146)</f>
        <v>23</v>
      </c>
      <c r="V30" s="4">
        <f t="shared" si="0"/>
        <v>50</v>
      </c>
    </row>
    <row r="31" spans="1:22" x14ac:dyDescent="0.25">
      <c r="A31" s="4">
        <v>75</v>
      </c>
      <c r="B31" s="4" t="s">
        <v>94</v>
      </c>
      <c r="C31" s="4">
        <v>110</v>
      </c>
      <c r="D31" s="4">
        <v>142</v>
      </c>
      <c r="E31" s="4">
        <v>156</v>
      </c>
      <c r="F31" s="4">
        <v>408</v>
      </c>
      <c r="G31" s="4" t="s">
        <v>30</v>
      </c>
      <c r="H31" s="4" t="s">
        <v>31</v>
      </c>
      <c r="I31" s="4" t="s">
        <v>32</v>
      </c>
      <c r="J31" s="4">
        <v>662</v>
      </c>
      <c r="K31" s="4" t="s">
        <v>33</v>
      </c>
      <c r="L31" s="4">
        <v>1636</v>
      </c>
      <c r="M31" s="4" t="s">
        <v>33</v>
      </c>
      <c r="N31" s="4">
        <v>1636</v>
      </c>
      <c r="O31" s="4">
        <f>(D31*(E31*C31)^0.5*LevelData!$C$80^2)/10</f>
        <v>1161.7989001567435</v>
      </c>
      <c r="P31" s="4">
        <f>((D31+15)*((E31+15)*(C31+15))^0.5*LevelData!$C$80^2)/10</f>
        <v>1433.6287078322609</v>
      </c>
      <c r="Q31" s="8">
        <f>P31*N31</f>
        <v>2345416.5660135788</v>
      </c>
      <c r="R31" s="8">
        <f>(D31+15)*N31</f>
        <v>256852</v>
      </c>
      <c r="S31" s="8">
        <f>(C31+15)*(E31+15)</f>
        <v>21375</v>
      </c>
      <c r="T31" s="4">
        <f>RANK(Q31,$Q$2:$Q$146)</f>
        <v>30</v>
      </c>
      <c r="U31" s="4">
        <f>RANK(R31,$R$2:$R$146)</f>
        <v>18</v>
      </c>
      <c r="V31" s="4">
        <f t="shared" si="0"/>
        <v>79</v>
      </c>
    </row>
    <row r="32" spans="1:22" x14ac:dyDescent="0.25">
      <c r="A32" s="4">
        <v>97</v>
      </c>
      <c r="B32" s="4" t="s">
        <v>67</v>
      </c>
      <c r="C32" s="4">
        <v>170</v>
      </c>
      <c r="D32" s="4">
        <v>162</v>
      </c>
      <c r="E32" s="4">
        <v>196</v>
      </c>
      <c r="F32" s="4">
        <v>528</v>
      </c>
      <c r="G32" s="4" t="s">
        <v>21</v>
      </c>
      <c r="H32" s="4" t="s">
        <v>14</v>
      </c>
      <c r="I32" s="4" t="s">
        <v>16</v>
      </c>
      <c r="J32" s="4">
        <v>1071</v>
      </c>
      <c r="K32" s="4" t="s">
        <v>22</v>
      </c>
      <c r="L32" s="4">
        <v>596</v>
      </c>
      <c r="M32" s="4" t="s">
        <v>16</v>
      </c>
      <c r="N32" s="4">
        <v>1071</v>
      </c>
      <c r="O32" s="4">
        <f>(D32*(E32*C32)^0.5*LevelData!$C$80^2)/10</f>
        <v>1846.9344657932422</v>
      </c>
      <c r="P32" s="4">
        <f>((D32+15)*((E32+15)*(C32+15))^0.5*LevelData!$C$80^2)/10</f>
        <v>2184.1594154322365</v>
      </c>
      <c r="Q32" s="8">
        <f>P32*N32</f>
        <v>2339234.7339279251</v>
      </c>
      <c r="R32" s="8">
        <f>(D32+15)*N32</f>
        <v>189567</v>
      </c>
      <c r="S32" s="8">
        <f>(C32+15)*(E32+15)</f>
        <v>39035</v>
      </c>
      <c r="T32" s="4">
        <f>RANK(Q32,$Q$2:$Q$146)</f>
        <v>31</v>
      </c>
      <c r="U32" s="4">
        <f>RANK(R32,$R$2:$R$146)</f>
        <v>49</v>
      </c>
      <c r="V32" s="4">
        <f t="shared" si="0"/>
        <v>15</v>
      </c>
    </row>
    <row r="33" spans="1:22" x14ac:dyDescent="0.25">
      <c r="A33" s="4">
        <v>42</v>
      </c>
      <c r="B33" s="4" t="s">
        <v>80</v>
      </c>
      <c r="C33" s="4">
        <v>150</v>
      </c>
      <c r="D33" s="4">
        <v>164</v>
      </c>
      <c r="E33" s="4">
        <v>164</v>
      </c>
      <c r="F33" s="4">
        <v>478</v>
      </c>
      <c r="G33" s="4" t="s">
        <v>47</v>
      </c>
      <c r="H33" s="4" t="s">
        <v>36</v>
      </c>
      <c r="I33" s="4" t="s">
        <v>28</v>
      </c>
      <c r="J33" s="4">
        <v>720</v>
      </c>
      <c r="K33" s="4" t="s">
        <v>55</v>
      </c>
      <c r="L33" s="4">
        <v>1200</v>
      </c>
      <c r="M33" s="4" t="s">
        <v>55</v>
      </c>
      <c r="N33" s="4">
        <v>1200</v>
      </c>
      <c r="O33" s="4">
        <f>(D33*(E33*C33)^0.5*LevelData!$C$80^2)/10</f>
        <v>1606.5541801140484</v>
      </c>
      <c r="P33" s="4">
        <f>((D33+15)*((E33+15)*(C33+15))^0.5*LevelData!$C$80^2)/10</f>
        <v>1921.345614581558</v>
      </c>
      <c r="Q33" s="8">
        <f>P33*N33</f>
        <v>2305614.7374978699</v>
      </c>
      <c r="R33" s="8">
        <f>(D33+15)*N33</f>
        <v>214800</v>
      </c>
      <c r="S33" s="8">
        <f>(C33+15)*(E33+15)</f>
        <v>29535</v>
      </c>
      <c r="T33" s="4">
        <f>RANK(Q33,$Q$2:$Q$146)</f>
        <v>32</v>
      </c>
      <c r="U33" s="4">
        <f>RANK(R33,$R$2:$R$146)</f>
        <v>34</v>
      </c>
      <c r="V33" s="4">
        <f t="shared" si="0"/>
        <v>38</v>
      </c>
    </row>
    <row r="34" spans="1:22" x14ac:dyDescent="0.25">
      <c r="A34" s="4">
        <v>91</v>
      </c>
      <c r="B34" s="4" t="s">
        <v>92</v>
      </c>
      <c r="C34" s="4">
        <v>100</v>
      </c>
      <c r="D34" s="4">
        <v>196</v>
      </c>
      <c r="E34" s="4">
        <v>196</v>
      </c>
      <c r="F34" s="4">
        <v>492</v>
      </c>
      <c r="G34" s="4" t="s">
        <v>18</v>
      </c>
      <c r="H34" s="4" t="s">
        <v>24</v>
      </c>
      <c r="I34" s="4" t="s">
        <v>26</v>
      </c>
      <c r="J34" s="4">
        <v>536</v>
      </c>
      <c r="K34" s="4" t="s">
        <v>25</v>
      </c>
      <c r="L34" s="4">
        <v>1111</v>
      </c>
      <c r="M34" s="4" t="s">
        <v>25</v>
      </c>
      <c r="N34" s="4">
        <v>1111</v>
      </c>
      <c r="O34" s="4">
        <f>(D34*(E34*C34)^0.5*LevelData!$C$80^2)/10</f>
        <v>1713.8313463206905</v>
      </c>
      <c r="P34" s="4">
        <f>((D34+15)*((E34+15)*(C34+15))^0.5*LevelData!$C$80^2)/10</f>
        <v>2052.846979477989</v>
      </c>
      <c r="Q34" s="8">
        <f>P34*N34</f>
        <v>2280712.9942000457</v>
      </c>
      <c r="R34" s="8">
        <f>(D34+15)*N34</f>
        <v>234421</v>
      </c>
      <c r="S34" s="8">
        <f>(C34+15)*(E34+15)</f>
        <v>24265</v>
      </c>
      <c r="T34" s="4">
        <f>RANK(Q34,$Q$2:$Q$146)</f>
        <v>33</v>
      </c>
      <c r="U34" s="4">
        <f>RANK(R34,$R$2:$R$146)</f>
        <v>26</v>
      </c>
      <c r="V34" s="4">
        <f t="shared" si="0"/>
        <v>58</v>
      </c>
    </row>
    <row r="35" spans="1:22" x14ac:dyDescent="0.25">
      <c r="A35" s="4">
        <v>64</v>
      </c>
      <c r="B35" s="4" t="s">
        <v>130</v>
      </c>
      <c r="C35" s="4">
        <v>80</v>
      </c>
      <c r="D35" s="4">
        <v>150</v>
      </c>
      <c r="E35" s="4">
        <v>112</v>
      </c>
      <c r="F35" s="4">
        <v>342</v>
      </c>
      <c r="G35" s="4" t="s">
        <v>21</v>
      </c>
      <c r="H35" s="4" t="s">
        <v>14</v>
      </c>
      <c r="I35" s="4" t="s">
        <v>22</v>
      </c>
      <c r="J35" s="4">
        <v>596</v>
      </c>
      <c r="K35" s="4" t="s">
        <v>63</v>
      </c>
      <c r="L35" s="4">
        <v>1974</v>
      </c>
      <c r="M35" s="4" t="s">
        <v>63</v>
      </c>
      <c r="N35" s="4">
        <v>1974</v>
      </c>
      <c r="O35" s="4">
        <f>(D35*(E35*C35)^0.5*LevelData!$C$80^2)/10</f>
        <v>886.80725769185722</v>
      </c>
      <c r="P35" s="4">
        <f>((D35+15)*((E35+15)*(C35+15))^0.5*LevelData!$C$80^2)/10</f>
        <v>1131.961307691168</v>
      </c>
      <c r="Q35" s="8">
        <f>P35*N35</f>
        <v>2234491.6213823655</v>
      </c>
      <c r="R35" s="8">
        <f>(D35+15)*N35</f>
        <v>325710</v>
      </c>
      <c r="S35" s="8">
        <f>(C35+15)*(E35+15)</f>
        <v>12065</v>
      </c>
      <c r="T35" s="4">
        <f>RANK(Q35,$Q$2:$Q$146)</f>
        <v>34</v>
      </c>
      <c r="U35" s="4">
        <f>RANK(R35,$R$2:$R$146)</f>
        <v>2</v>
      </c>
      <c r="V35" s="4">
        <f t="shared" si="0"/>
        <v>117</v>
      </c>
    </row>
    <row r="36" spans="1:22" x14ac:dyDescent="0.25">
      <c r="A36" s="4">
        <v>59</v>
      </c>
      <c r="B36" s="4" t="s">
        <v>75</v>
      </c>
      <c r="C36" s="4">
        <v>180</v>
      </c>
      <c r="D36" s="4">
        <v>230</v>
      </c>
      <c r="E36" s="4">
        <v>180</v>
      </c>
      <c r="F36" s="4">
        <v>590</v>
      </c>
      <c r="G36" s="4" t="s">
        <v>54</v>
      </c>
      <c r="H36" s="4" t="s">
        <v>14</v>
      </c>
      <c r="I36" s="4" t="s">
        <v>76</v>
      </c>
      <c r="J36" s="4">
        <v>625</v>
      </c>
      <c r="K36" s="4" t="s">
        <v>28</v>
      </c>
      <c r="L36" s="4">
        <v>720</v>
      </c>
      <c r="M36" s="4" t="s">
        <v>28</v>
      </c>
      <c r="N36" s="4">
        <v>720</v>
      </c>
      <c r="O36" s="4">
        <f>(D36*(E36*C36)^0.5*LevelData!$C$80^2)/10</f>
        <v>2585.7367980202839</v>
      </c>
      <c r="P36" s="4">
        <f>((D36+15)*((E36+15)*(C36+15))^0.5*LevelData!$C$80^2)/10</f>
        <v>2983.9027904690593</v>
      </c>
      <c r="Q36" s="8">
        <f>P36*N36</f>
        <v>2148410.0091377227</v>
      </c>
      <c r="R36" s="8">
        <f>(D36+15)*N36</f>
        <v>176400</v>
      </c>
      <c r="S36" s="8">
        <f>(C36+15)*(E36+15)</f>
        <v>38025</v>
      </c>
      <c r="T36" s="4">
        <f>RANK(Q36,$Q$2:$Q$146)</f>
        <v>35</v>
      </c>
      <c r="U36" s="4">
        <f>RANK(R36,$R$2:$R$146)</f>
        <v>58</v>
      </c>
      <c r="V36" s="4">
        <f t="shared" si="0"/>
        <v>17</v>
      </c>
    </row>
    <row r="37" spans="1:22" x14ac:dyDescent="0.25">
      <c r="A37" s="4">
        <v>36</v>
      </c>
      <c r="B37" s="4" t="s">
        <v>77</v>
      </c>
      <c r="C37" s="4">
        <v>190</v>
      </c>
      <c r="D37" s="4">
        <v>178</v>
      </c>
      <c r="E37" s="4">
        <v>178</v>
      </c>
      <c r="F37" s="4">
        <v>546</v>
      </c>
      <c r="G37" s="4" t="s">
        <v>71</v>
      </c>
      <c r="H37" s="4" t="s">
        <v>14</v>
      </c>
      <c r="I37" s="4" t="s">
        <v>16</v>
      </c>
      <c r="J37" s="4">
        <v>857</v>
      </c>
      <c r="K37" s="4" t="s">
        <v>73</v>
      </c>
      <c r="L37" s="4">
        <v>889</v>
      </c>
      <c r="M37" s="4" t="s">
        <v>73</v>
      </c>
      <c r="N37" s="4">
        <v>889</v>
      </c>
      <c r="O37" s="4">
        <f>(D37*(E37*C37)^0.5*LevelData!$C$80^2)/10</f>
        <v>2044.5172484513248</v>
      </c>
      <c r="P37" s="4">
        <f>((D37+15)*((E37+15)*(C37+15))^0.5*LevelData!$C$80^2)/10</f>
        <v>2397.7111833371537</v>
      </c>
      <c r="Q37" s="8">
        <f>P37*N37</f>
        <v>2131565.2419867297</v>
      </c>
      <c r="R37" s="8">
        <f>(D37+15)*N37</f>
        <v>171577</v>
      </c>
      <c r="S37" s="8">
        <f>(C37+15)*(E37+15)</f>
        <v>39565</v>
      </c>
      <c r="T37" s="4">
        <f>RANK(Q37,$Q$2:$Q$146)</f>
        <v>36</v>
      </c>
      <c r="U37" s="4">
        <f>RANK(R37,$R$2:$R$146)</f>
        <v>61</v>
      </c>
      <c r="V37" s="4">
        <f t="shared" si="0"/>
        <v>13</v>
      </c>
    </row>
    <row r="38" spans="1:22" x14ac:dyDescent="0.25">
      <c r="A38" s="4">
        <v>93</v>
      </c>
      <c r="B38" s="4" t="s">
        <v>126</v>
      </c>
      <c r="C38" s="4">
        <v>90</v>
      </c>
      <c r="D38" s="4">
        <v>172</v>
      </c>
      <c r="E38" s="4">
        <v>118</v>
      </c>
      <c r="F38" s="4">
        <v>380</v>
      </c>
      <c r="G38" s="4" t="s">
        <v>82</v>
      </c>
      <c r="H38" s="4" t="s">
        <v>47</v>
      </c>
      <c r="I38" s="4" t="s">
        <v>15</v>
      </c>
      <c r="J38" s="4">
        <v>1500</v>
      </c>
      <c r="K38" s="4" t="s">
        <v>83</v>
      </c>
      <c r="L38" s="4">
        <v>1263</v>
      </c>
      <c r="M38" s="4" t="s">
        <v>15</v>
      </c>
      <c r="N38" s="4">
        <v>1500</v>
      </c>
      <c r="O38" s="4">
        <f>(D38*(E38*C38)^0.5*LevelData!$C$80^2)/10</f>
        <v>1107.0689751860771</v>
      </c>
      <c r="P38" s="4">
        <f>((D38+15)*((E38+15)*(C38+15))^0.5*LevelData!$C$80^2)/10</f>
        <v>1380.2128022724523</v>
      </c>
      <c r="Q38" s="8">
        <f>P38*N38</f>
        <v>2070319.2034086785</v>
      </c>
      <c r="R38" s="8">
        <f>(D38+15)*N38</f>
        <v>280500</v>
      </c>
      <c r="S38" s="8">
        <f>(C38+15)*(E38+15)</f>
        <v>13965</v>
      </c>
      <c r="T38" s="4">
        <f>RANK(Q38,$Q$2:$Q$146)</f>
        <v>37</v>
      </c>
      <c r="U38" s="4">
        <f>RANK(R38,$R$2:$R$146)</f>
        <v>11</v>
      </c>
      <c r="V38" s="4">
        <f t="shared" si="0"/>
        <v>111</v>
      </c>
    </row>
    <row r="39" spans="1:22" x14ac:dyDescent="0.25">
      <c r="A39" s="4">
        <v>114</v>
      </c>
      <c r="B39" s="4" t="s">
        <v>98</v>
      </c>
      <c r="C39" s="4">
        <v>130</v>
      </c>
      <c r="D39" s="4">
        <v>164</v>
      </c>
      <c r="E39" s="4">
        <v>152</v>
      </c>
      <c r="F39" s="4">
        <v>446</v>
      </c>
      <c r="G39" s="4" t="s">
        <v>44</v>
      </c>
      <c r="H39" s="4" t="s">
        <v>14</v>
      </c>
      <c r="I39" s="4" t="s">
        <v>52</v>
      </c>
      <c r="J39" s="4">
        <v>1154</v>
      </c>
      <c r="M39" s="4" t="s">
        <v>52</v>
      </c>
      <c r="N39" s="4">
        <v>1154</v>
      </c>
      <c r="O39" s="4">
        <f>(D39*(E39*C39)^0.5*LevelData!$C$80^2)/10</f>
        <v>1439.8634018427001</v>
      </c>
      <c r="P39" s="4">
        <f>((D39+15)*((E39+15)*(C39+15))^0.5*LevelData!$C$80^2)/10</f>
        <v>1739.7195447222857</v>
      </c>
      <c r="Q39" s="8">
        <f>P39*N39</f>
        <v>2007636.3546095176</v>
      </c>
      <c r="R39" s="8">
        <f>(D39+15)*N39</f>
        <v>206566</v>
      </c>
      <c r="S39" s="8">
        <f>(C39+15)*(E39+15)</f>
        <v>24215</v>
      </c>
      <c r="T39" s="4">
        <f>RANK(Q39,$Q$2:$Q$146)</f>
        <v>38</v>
      </c>
      <c r="U39" s="4">
        <f>RANK(R39,$R$2:$R$146)</f>
        <v>40</v>
      </c>
      <c r="V39" s="4">
        <f t="shared" si="0"/>
        <v>59</v>
      </c>
    </row>
    <row r="40" spans="1:22" x14ac:dyDescent="0.25">
      <c r="A40" s="4">
        <v>71</v>
      </c>
      <c r="B40" s="4" t="s">
        <v>93</v>
      </c>
      <c r="C40" s="4">
        <v>160</v>
      </c>
      <c r="D40" s="4">
        <v>222</v>
      </c>
      <c r="E40" s="4">
        <v>152</v>
      </c>
      <c r="F40" s="4">
        <v>534</v>
      </c>
      <c r="G40" s="4" t="s">
        <v>44</v>
      </c>
      <c r="H40" s="4" t="s">
        <v>47</v>
      </c>
      <c r="I40" s="4" t="s">
        <v>49</v>
      </c>
      <c r="J40" s="4">
        <v>714</v>
      </c>
      <c r="K40" s="4" t="s">
        <v>51</v>
      </c>
      <c r="L40" s="4">
        <v>776</v>
      </c>
      <c r="M40" s="4" t="s">
        <v>51</v>
      </c>
      <c r="N40" s="4">
        <v>776</v>
      </c>
      <c r="O40" s="4">
        <f>(D40*(E40*C40)^0.5*LevelData!$C$80^2)/10</f>
        <v>2162.3138727049645</v>
      </c>
      <c r="P40" s="4">
        <f>((D40+15)*((E40+15)*(C40+15))^0.5*LevelData!$C$80^2)/10</f>
        <v>2530.5188735898314</v>
      </c>
      <c r="Q40" s="8">
        <f>P40*N40</f>
        <v>1963682.6459057091</v>
      </c>
      <c r="R40" s="8">
        <f>(D40+15)*N40</f>
        <v>183912</v>
      </c>
      <c r="S40" s="8">
        <f>(C40+15)*(E40+15)</f>
        <v>29225</v>
      </c>
      <c r="T40" s="4">
        <f>RANK(Q40,$Q$2:$Q$146)</f>
        <v>39</v>
      </c>
      <c r="U40" s="4">
        <f>RANK(R40,$R$2:$R$146)</f>
        <v>52</v>
      </c>
      <c r="V40" s="4">
        <f t="shared" si="0"/>
        <v>40</v>
      </c>
    </row>
    <row r="41" spans="1:22" x14ac:dyDescent="0.25">
      <c r="A41" s="4">
        <v>108</v>
      </c>
      <c r="B41" s="4" t="s">
        <v>90</v>
      </c>
      <c r="C41" s="4">
        <v>180</v>
      </c>
      <c r="D41" s="4">
        <v>126</v>
      </c>
      <c r="E41" s="4">
        <v>160</v>
      </c>
      <c r="F41" s="4">
        <v>466</v>
      </c>
      <c r="G41" s="4" t="s">
        <v>13</v>
      </c>
      <c r="H41" s="4" t="s">
        <v>14</v>
      </c>
      <c r="I41" s="4" t="s">
        <v>15</v>
      </c>
      <c r="J41" s="4">
        <v>1200</v>
      </c>
      <c r="K41" s="4" t="s">
        <v>16</v>
      </c>
      <c r="L41" s="4">
        <v>857</v>
      </c>
      <c r="M41" s="4" t="s">
        <v>15</v>
      </c>
      <c r="N41" s="4">
        <v>1200</v>
      </c>
      <c r="O41" s="4">
        <f>(D41*(E41*C41)^0.5*LevelData!$C$80^2)/10</f>
        <v>1335.5211307519442</v>
      </c>
      <c r="P41" s="4">
        <f>((D41+15)*((E41+15)*(C41+15))^0.5*LevelData!$C$80^2)/10</f>
        <v>1626.8196800924286</v>
      </c>
      <c r="Q41" s="8">
        <f>P41*N41</f>
        <v>1952183.6161109144</v>
      </c>
      <c r="R41" s="8">
        <f>(D41+15)*N41</f>
        <v>169200</v>
      </c>
      <c r="S41" s="8">
        <f>(C41+15)*(E41+15)</f>
        <v>34125</v>
      </c>
      <c r="T41" s="4">
        <f>RANK(Q41,$Q$2:$Q$146)</f>
        <v>40</v>
      </c>
      <c r="U41" s="4">
        <f>RANK(R41,$R$2:$R$146)</f>
        <v>64</v>
      </c>
      <c r="V41" s="4">
        <f t="shared" si="0"/>
        <v>24</v>
      </c>
    </row>
    <row r="42" spans="1:22" x14ac:dyDescent="0.25">
      <c r="A42" s="4">
        <v>130</v>
      </c>
      <c r="B42" s="4" t="s">
        <v>78</v>
      </c>
      <c r="C42" s="4">
        <v>190</v>
      </c>
      <c r="D42" s="4">
        <v>192</v>
      </c>
      <c r="E42" s="4">
        <v>196</v>
      </c>
      <c r="F42" s="4">
        <v>578</v>
      </c>
      <c r="G42" s="4" t="s">
        <v>18</v>
      </c>
      <c r="H42" s="4" t="s">
        <v>36</v>
      </c>
      <c r="I42" s="4" t="s">
        <v>28</v>
      </c>
      <c r="J42" s="4">
        <v>720</v>
      </c>
      <c r="K42" s="4" t="s">
        <v>37</v>
      </c>
      <c r="L42" s="4">
        <v>720</v>
      </c>
      <c r="M42" s="4" t="s">
        <v>79</v>
      </c>
      <c r="N42" s="4">
        <v>720</v>
      </c>
      <c r="O42" s="4">
        <f>(D42*(E42*C42)^0.5*LevelData!$C$80^2)/10</f>
        <v>2314.1421874819416</v>
      </c>
      <c r="P42" s="4">
        <f>((D42+15)*((E42+15)*(C42+15))^0.5*LevelData!$C$80^2)/10</f>
        <v>2688.886548287499</v>
      </c>
      <c r="Q42" s="8">
        <f>P42*N42</f>
        <v>1935998.3147669993</v>
      </c>
      <c r="R42" s="8">
        <f>(D42+15)*N42</f>
        <v>149040</v>
      </c>
      <c r="S42" s="8">
        <f>(C42+15)*(E42+15)</f>
        <v>43255</v>
      </c>
      <c r="T42" s="4">
        <f>RANK(Q42,$Q$2:$Q$146)</f>
        <v>41</v>
      </c>
      <c r="U42" s="4">
        <f>RANK(R42,$R$2:$R$146)</f>
        <v>81</v>
      </c>
      <c r="V42" s="4">
        <f t="shared" si="0"/>
        <v>8</v>
      </c>
    </row>
    <row r="43" spans="1:22" x14ac:dyDescent="0.25">
      <c r="A43" s="4">
        <v>45</v>
      </c>
      <c r="B43" s="4" t="s">
        <v>86</v>
      </c>
      <c r="C43" s="4">
        <v>150</v>
      </c>
      <c r="D43" s="4">
        <v>202</v>
      </c>
      <c r="E43" s="4">
        <v>190</v>
      </c>
      <c r="F43" s="4">
        <v>542</v>
      </c>
      <c r="G43" s="4" t="s">
        <v>44</v>
      </c>
      <c r="H43" s="4" t="s">
        <v>47</v>
      </c>
      <c r="I43" s="4" t="s">
        <v>51</v>
      </c>
      <c r="J43" s="4">
        <v>776</v>
      </c>
      <c r="K43" s="4" t="s">
        <v>49</v>
      </c>
      <c r="L43" s="4">
        <v>714</v>
      </c>
      <c r="M43" s="4" t="s">
        <v>51</v>
      </c>
      <c r="N43" s="4">
        <v>776</v>
      </c>
      <c r="O43" s="4">
        <f>(D43*(E43*C43)^0.5*LevelData!$C$80^2)/10</f>
        <v>2129.8929416274668</v>
      </c>
      <c r="P43" s="4">
        <f>((D43+15)*((E43+15)*(C43+15))^0.5*LevelData!$C$80^2)/10</f>
        <v>2492.6575134992681</v>
      </c>
      <c r="Q43" s="8">
        <f>P43*N43</f>
        <v>1934302.230475432</v>
      </c>
      <c r="R43" s="8">
        <f>(D43+15)*N43</f>
        <v>168392</v>
      </c>
      <c r="S43" s="8">
        <f>(C43+15)*(E43+15)</f>
        <v>33825</v>
      </c>
      <c r="T43" s="4">
        <f>RANK(Q43,$Q$2:$Q$146)</f>
        <v>42</v>
      </c>
      <c r="U43" s="4">
        <f>RANK(R43,$R$2:$R$146)</f>
        <v>66</v>
      </c>
      <c r="V43" s="4">
        <f t="shared" si="0"/>
        <v>25</v>
      </c>
    </row>
    <row r="44" spans="1:22" x14ac:dyDescent="0.25">
      <c r="A44" s="4">
        <v>51</v>
      </c>
      <c r="B44" s="4" t="s">
        <v>143</v>
      </c>
      <c r="C44" s="4">
        <v>70</v>
      </c>
      <c r="D44" s="4">
        <v>148</v>
      </c>
      <c r="E44" s="4">
        <v>140</v>
      </c>
      <c r="F44" s="4">
        <v>358</v>
      </c>
      <c r="G44" s="4" t="s">
        <v>31</v>
      </c>
      <c r="H44" s="4" t="s">
        <v>14</v>
      </c>
      <c r="I44" s="4" t="s">
        <v>84</v>
      </c>
      <c r="J44" s="4">
        <v>600</v>
      </c>
      <c r="K44" s="4" t="s">
        <v>33</v>
      </c>
      <c r="L44" s="4">
        <v>1636</v>
      </c>
      <c r="M44" s="4" t="s">
        <v>33</v>
      </c>
      <c r="N44" s="4">
        <v>1636</v>
      </c>
      <c r="O44" s="4">
        <f>(D44*(E44*C44)^0.5*LevelData!$C$80^2)/10</f>
        <v>915.07929329299861</v>
      </c>
      <c r="P44" s="4">
        <f>((D44+15)*((E44+15)*(C44+15))^0.5*LevelData!$C$80^2)/10</f>
        <v>1168.5489007577917</v>
      </c>
      <c r="Q44" s="8">
        <f>P44*N44</f>
        <v>1911746.0016397471</v>
      </c>
      <c r="R44" s="8">
        <f>(D44+15)*N44</f>
        <v>266668</v>
      </c>
      <c r="S44" s="8">
        <f>(C44+15)*(E44+15)</f>
        <v>13175</v>
      </c>
      <c r="T44" s="4">
        <f>RANK(Q44,$Q$2:$Q$146)</f>
        <v>43</v>
      </c>
      <c r="U44" s="4">
        <f>RANK(R44,$R$2:$R$146)</f>
        <v>16</v>
      </c>
      <c r="V44" s="4">
        <f t="shared" si="0"/>
        <v>113</v>
      </c>
    </row>
    <row r="45" spans="1:22" x14ac:dyDescent="0.25">
      <c r="A45" s="4">
        <v>124</v>
      </c>
      <c r="B45" s="4" t="s">
        <v>111</v>
      </c>
      <c r="C45" s="4">
        <v>130</v>
      </c>
      <c r="D45" s="4">
        <v>172</v>
      </c>
      <c r="E45" s="4">
        <v>134</v>
      </c>
      <c r="F45" s="4">
        <v>436</v>
      </c>
      <c r="G45" s="4" t="s">
        <v>24</v>
      </c>
      <c r="H45" s="4" t="s">
        <v>21</v>
      </c>
      <c r="I45" s="4" t="s">
        <v>73</v>
      </c>
      <c r="J45" s="4">
        <v>889</v>
      </c>
      <c r="K45" s="4" t="s">
        <v>25</v>
      </c>
      <c r="L45" s="4">
        <v>1111</v>
      </c>
      <c r="M45" s="4" t="s">
        <v>25</v>
      </c>
      <c r="N45" s="4">
        <v>1111</v>
      </c>
      <c r="O45" s="4">
        <f>(D45*(E45*C45)^0.5*LevelData!$C$80^2)/10</f>
        <v>1417.8702726729348</v>
      </c>
      <c r="P45" s="4">
        <f>((D45+15)*((E45+15)*(C45+15))^0.5*LevelData!$C$80^2)/10</f>
        <v>1716.732846836092</v>
      </c>
      <c r="Q45" s="8">
        <f>P45*N45</f>
        <v>1907290.1928348981</v>
      </c>
      <c r="R45" s="8">
        <f>(D45+15)*N45</f>
        <v>207757</v>
      </c>
      <c r="S45" s="8">
        <f>(C45+15)*(E45+15)</f>
        <v>21605</v>
      </c>
      <c r="T45" s="4">
        <f>RANK(Q45,$Q$2:$Q$146)</f>
        <v>44</v>
      </c>
      <c r="U45" s="4">
        <f>RANK(R45,$R$2:$R$146)</f>
        <v>39</v>
      </c>
      <c r="V45" s="4">
        <f t="shared" si="0"/>
        <v>75</v>
      </c>
    </row>
    <row r="46" spans="1:22" x14ac:dyDescent="0.25">
      <c r="A46" s="4">
        <v>49</v>
      </c>
      <c r="B46" s="4" t="s">
        <v>99</v>
      </c>
      <c r="C46" s="4">
        <v>140</v>
      </c>
      <c r="D46" s="4">
        <v>172</v>
      </c>
      <c r="E46" s="4">
        <v>154</v>
      </c>
      <c r="F46" s="4">
        <v>466</v>
      </c>
      <c r="G46" s="4" t="s">
        <v>100</v>
      </c>
      <c r="H46" s="4" t="s">
        <v>47</v>
      </c>
      <c r="I46" s="4" t="s">
        <v>22</v>
      </c>
      <c r="J46" s="4">
        <v>477</v>
      </c>
      <c r="K46" s="4" t="s">
        <v>101</v>
      </c>
      <c r="L46" s="4">
        <v>1000</v>
      </c>
      <c r="M46" s="4" t="s">
        <v>101</v>
      </c>
      <c r="N46" s="4">
        <v>1000</v>
      </c>
      <c r="O46" s="4">
        <f>(D46*(E46*C46)^0.5*LevelData!$C$80^2)/10</f>
        <v>1577.3817071954622</v>
      </c>
      <c r="P46" s="4">
        <f>((D46+15)*((E46+15)*(C46+15))^0.5*LevelData!$C$80^2)/10</f>
        <v>1890.3176213143299</v>
      </c>
      <c r="Q46" s="8">
        <f>P46*N46</f>
        <v>1890317.62131433</v>
      </c>
      <c r="R46" s="8">
        <f>(D46+15)*N46</f>
        <v>187000</v>
      </c>
      <c r="S46" s="8">
        <f>(C46+15)*(E46+15)</f>
        <v>26195</v>
      </c>
      <c r="T46" s="4">
        <f>RANK(Q46,$Q$2:$Q$146)</f>
        <v>45</v>
      </c>
      <c r="U46" s="4">
        <f>RANK(R46,$R$2:$R$146)</f>
        <v>51</v>
      </c>
      <c r="V46" s="4">
        <f t="shared" si="0"/>
        <v>48</v>
      </c>
    </row>
    <row r="47" spans="1:22" x14ac:dyDescent="0.25">
      <c r="A47" s="4">
        <v>136</v>
      </c>
      <c r="B47" s="4" t="s">
        <v>95</v>
      </c>
      <c r="C47" s="4">
        <v>130</v>
      </c>
      <c r="D47" s="4">
        <v>238</v>
      </c>
      <c r="E47" s="4">
        <v>178</v>
      </c>
      <c r="F47" s="4">
        <v>546</v>
      </c>
      <c r="G47" s="4" t="s">
        <v>54</v>
      </c>
      <c r="H47" s="4" t="s">
        <v>14</v>
      </c>
      <c r="I47" s="4" t="s">
        <v>56</v>
      </c>
      <c r="J47" s="4">
        <v>714</v>
      </c>
      <c r="M47" s="4" t="s">
        <v>56</v>
      </c>
      <c r="N47" s="4">
        <v>714</v>
      </c>
      <c r="O47" s="4">
        <f>(D47*(E47*C47)^0.5*LevelData!$C$80^2)/10</f>
        <v>2261.2189127743322</v>
      </c>
      <c r="P47" s="4">
        <f>((D47+15)*((E47+15)*(C47+15))^0.5*LevelData!$C$80^2)/10</f>
        <v>2643.42596579774</v>
      </c>
      <c r="Q47" s="8">
        <f>P47*N47</f>
        <v>1887406.1395795865</v>
      </c>
      <c r="R47" s="8">
        <f>(D47+15)*N47</f>
        <v>180642</v>
      </c>
      <c r="S47" s="8">
        <f>(C47+15)*(E47+15)</f>
        <v>27985</v>
      </c>
      <c r="T47" s="4">
        <f>RANK(Q47,$Q$2:$Q$146)</f>
        <v>46</v>
      </c>
      <c r="U47" s="4">
        <f>RANK(R47,$R$2:$R$146)</f>
        <v>54</v>
      </c>
      <c r="V47" s="4">
        <f t="shared" si="0"/>
        <v>42</v>
      </c>
    </row>
    <row r="48" spans="1:22" x14ac:dyDescent="0.25">
      <c r="A48" s="4">
        <v>2</v>
      </c>
      <c r="B48" s="4" t="s">
        <v>109</v>
      </c>
      <c r="C48" s="4">
        <v>120</v>
      </c>
      <c r="D48" s="4">
        <v>156</v>
      </c>
      <c r="E48" s="4">
        <v>158</v>
      </c>
      <c r="F48" s="4">
        <v>434</v>
      </c>
      <c r="G48" s="4" t="s">
        <v>44</v>
      </c>
      <c r="H48" s="4" t="s">
        <v>47</v>
      </c>
      <c r="I48" s="4" t="s">
        <v>51</v>
      </c>
      <c r="J48" s="4">
        <v>776</v>
      </c>
      <c r="K48" s="4" t="s">
        <v>52</v>
      </c>
      <c r="L48" s="4">
        <v>1154</v>
      </c>
      <c r="M48" s="4" t="s">
        <v>52</v>
      </c>
      <c r="N48" s="4">
        <v>1154</v>
      </c>
      <c r="O48" s="4">
        <f>(D48*(E48*C48)^0.5*LevelData!$C$80^2)/10</f>
        <v>1341.6144885653835</v>
      </c>
      <c r="P48" s="4">
        <f>((D48+15)*((E48+15)*(C48+15))^0.5*LevelData!$C$80^2)/10</f>
        <v>1632.1874006065218</v>
      </c>
      <c r="Q48" s="8">
        <f>P48*N48</f>
        <v>1883544.2602999262</v>
      </c>
      <c r="R48" s="8">
        <f>(D48+15)*N48</f>
        <v>197334</v>
      </c>
      <c r="S48" s="8">
        <f>(C48+15)*(E48+15)</f>
        <v>23355</v>
      </c>
      <c r="T48" s="4">
        <f>RANK(Q48,$Q$2:$Q$146)</f>
        <v>47</v>
      </c>
      <c r="U48" s="4">
        <f>RANK(R48,$R$2:$R$146)</f>
        <v>46</v>
      </c>
      <c r="V48" s="4">
        <f t="shared" si="0"/>
        <v>62</v>
      </c>
    </row>
    <row r="49" spans="1:22" x14ac:dyDescent="0.25">
      <c r="A49" s="4">
        <v>5</v>
      </c>
      <c r="B49" s="4" t="s">
        <v>117</v>
      </c>
      <c r="C49" s="4">
        <v>116</v>
      </c>
      <c r="D49" s="4">
        <v>160</v>
      </c>
      <c r="E49" s="4">
        <v>140</v>
      </c>
      <c r="F49" s="4">
        <v>416</v>
      </c>
      <c r="G49" s="4" t="s">
        <v>54</v>
      </c>
      <c r="H49" s="4" t="s">
        <v>14</v>
      </c>
      <c r="I49" s="4" t="s">
        <v>88</v>
      </c>
      <c r="J49" s="4">
        <v>1200</v>
      </c>
      <c r="K49" s="4" t="s">
        <v>56</v>
      </c>
      <c r="L49" s="4">
        <v>714</v>
      </c>
      <c r="M49" s="4" t="s">
        <v>88</v>
      </c>
      <c r="N49" s="4">
        <v>1200</v>
      </c>
      <c r="O49" s="4">
        <f>(D49*(E49*C49)^0.5*LevelData!$C$80^2)/10</f>
        <v>1273.4941959556395</v>
      </c>
      <c r="P49" s="4">
        <f>((D49+15)*((E49+15)*(C49+15))^0.5*LevelData!$C$80^2)/10</f>
        <v>1557.4837368039896</v>
      </c>
      <c r="Q49" s="8">
        <f>P49*N49</f>
        <v>1868980.4841647875</v>
      </c>
      <c r="R49" s="8">
        <f>(D49+15)*N49</f>
        <v>210000</v>
      </c>
      <c r="S49" s="8">
        <f>(C49+15)*(E49+15)</f>
        <v>20305</v>
      </c>
      <c r="T49" s="4">
        <f>RANK(Q49,$Q$2:$Q$146)</f>
        <v>48</v>
      </c>
      <c r="U49" s="4">
        <f>RANK(R49,$R$2:$R$146)</f>
        <v>37</v>
      </c>
      <c r="V49" s="4">
        <f t="shared" si="0"/>
        <v>86</v>
      </c>
    </row>
    <row r="50" spans="1:22" x14ac:dyDescent="0.25">
      <c r="A50" s="4">
        <v>79</v>
      </c>
      <c r="B50" s="4" t="s">
        <v>113</v>
      </c>
      <c r="C50" s="4">
        <v>180</v>
      </c>
      <c r="D50" s="4">
        <v>110</v>
      </c>
      <c r="E50" s="4">
        <v>110</v>
      </c>
      <c r="F50" s="4">
        <v>400</v>
      </c>
      <c r="G50" s="4" t="s">
        <v>18</v>
      </c>
      <c r="H50" s="4" t="s">
        <v>21</v>
      </c>
      <c r="I50" s="4" t="s">
        <v>19</v>
      </c>
      <c r="J50" s="4">
        <v>1500</v>
      </c>
      <c r="K50" s="4" t="s">
        <v>22</v>
      </c>
      <c r="L50" s="4">
        <v>596</v>
      </c>
      <c r="M50" s="4" t="s">
        <v>19</v>
      </c>
      <c r="N50" s="4">
        <v>1500</v>
      </c>
      <c r="O50" s="4">
        <f>(D50*(E50*C50)^0.5*LevelData!$C$80^2)/10</f>
        <v>966.7390355803393</v>
      </c>
      <c r="P50" s="4">
        <f>((D50+15)*((E50+15)*(C50+15))^0.5*LevelData!$C$80^2)/10</f>
        <v>1218.8950126828015</v>
      </c>
      <c r="Q50" s="8">
        <f>P50*N50</f>
        <v>1828342.5190242024</v>
      </c>
      <c r="R50" s="8">
        <f>(D50+15)*N50</f>
        <v>187500</v>
      </c>
      <c r="S50" s="8">
        <f>(C50+15)*(E50+15)</f>
        <v>24375</v>
      </c>
      <c r="T50" s="4">
        <f>RANK(Q50,$Q$2:$Q$146)</f>
        <v>49</v>
      </c>
      <c r="U50" s="4">
        <f>RANK(R50,$R$2:$R$146)</f>
        <v>50</v>
      </c>
      <c r="V50" s="4">
        <f t="shared" si="0"/>
        <v>57</v>
      </c>
    </row>
    <row r="51" spans="1:22" x14ac:dyDescent="0.25">
      <c r="A51" s="4">
        <v>61</v>
      </c>
      <c r="B51" s="4" t="s">
        <v>119</v>
      </c>
      <c r="C51" s="4">
        <v>130</v>
      </c>
      <c r="D51" s="4">
        <v>132</v>
      </c>
      <c r="E51" s="4">
        <v>132</v>
      </c>
      <c r="F51" s="4">
        <v>394</v>
      </c>
      <c r="G51" s="4" t="s">
        <v>18</v>
      </c>
      <c r="H51" s="4" t="s">
        <v>14</v>
      </c>
      <c r="I51" s="4" t="s">
        <v>41</v>
      </c>
      <c r="J51" s="4">
        <v>489</v>
      </c>
      <c r="K51" s="4" t="s">
        <v>33</v>
      </c>
      <c r="L51" s="4">
        <v>1309</v>
      </c>
      <c r="M51" s="4" t="s">
        <v>33</v>
      </c>
      <c r="N51" s="4">
        <v>1309</v>
      </c>
      <c r="O51" s="4">
        <f>(D51*(E51*C51)^0.5*LevelData!$C$80^2)/10</f>
        <v>1079.9820762020433</v>
      </c>
      <c r="P51" s="4">
        <f>((D51+15)*((E51+15)*(C51+15))^0.5*LevelData!$C$80^2)/10</f>
        <v>1340.4295029029463</v>
      </c>
      <c r="Q51" s="8">
        <f>P51*N51</f>
        <v>1754622.2192999567</v>
      </c>
      <c r="R51" s="8">
        <f>(D51+15)*N51</f>
        <v>192423</v>
      </c>
      <c r="S51" s="8">
        <f>(C51+15)*(E51+15)</f>
        <v>21315</v>
      </c>
      <c r="T51" s="4">
        <f>RANK(Q51,$Q$2:$Q$146)</f>
        <v>50</v>
      </c>
      <c r="U51" s="4">
        <f>RANK(R51,$R$2:$R$146)</f>
        <v>47</v>
      </c>
      <c r="V51" s="4">
        <f t="shared" si="0"/>
        <v>80</v>
      </c>
    </row>
    <row r="52" spans="1:22" x14ac:dyDescent="0.25">
      <c r="A52" s="4">
        <v>119</v>
      </c>
      <c r="B52" s="4" t="s">
        <v>96</v>
      </c>
      <c r="C52" s="4">
        <v>160</v>
      </c>
      <c r="D52" s="4">
        <v>172</v>
      </c>
      <c r="E52" s="4">
        <v>160</v>
      </c>
      <c r="F52" s="4">
        <v>492</v>
      </c>
      <c r="G52" s="4" t="s">
        <v>18</v>
      </c>
      <c r="H52" s="4" t="s">
        <v>14</v>
      </c>
      <c r="I52" s="4" t="s">
        <v>48</v>
      </c>
      <c r="J52" s="4">
        <v>857</v>
      </c>
      <c r="K52" s="4" t="s">
        <v>97</v>
      </c>
      <c r="L52" s="4">
        <v>522</v>
      </c>
      <c r="M52" s="4" t="s">
        <v>48</v>
      </c>
      <c r="N52" s="4">
        <v>857</v>
      </c>
      <c r="O52" s="4">
        <f>(D52*(E52*C52)^0.5*LevelData!$C$80^2)/10</f>
        <v>1718.8279391671065</v>
      </c>
      <c r="P52" s="4">
        <f>((D52+15)*((E52+15)*(C52+15))^0.5*LevelData!$C$80^2)/10</f>
        <v>2043.9187612370479</v>
      </c>
      <c r="Q52" s="8">
        <f>P52*N52</f>
        <v>1751638.3783801501</v>
      </c>
      <c r="R52" s="8">
        <f>(D52+15)*N52</f>
        <v>160259</v>
      </c>
      <c r="S52" s="8">
        <f>(C52+15)*(E52+15)</f>
        <v>30625</v>
      </c>
      <c r="T52" s="4">
        <f>RANK(Q52,$Q$2:$Q$146)</f>
        <v>51</v>
      </c>
      <c r="U52" s="4">
        <f>RANK(R52,$R$2:$R$146)</f>
        <v>76</v>
      </c>
      <c r="V52" s="4">
        <f t="shared" si="0"/>
        <v>36</v>
      </c>
    </row>
    <row r="53" spans="1:22" x14ac:dyDescent="0.25">
      <c r="A53" s="4">
        <v>47</v>
      </c>
      <c r="B53" s="4" t="s">
        <v>112</v>
      </c>
      <c r="C53" s="4">
        <v>120</v>
      </c>
      <c r="D53" s="4">
        <v>162</v>
      </c>
      <c r="E53" s="4">
        <v>170</v>
      </c>
      <c r="F53" s="4">
        <v>452</v>
      </c>
      <c r="G53" s="4" t="s">
        <v>100</v>
      </c>
      <c r="H53" s="4" t="s">
        <v>44</v>
      </c>
      <c r="I53" s="4" t="s">
        <v>101</v>
      </c>
      <c r="J53" s="4">
        <v>1000</v>
      </c>
      <c r="K53" s="4" t="s">
        <v>65</v>
      </c>
      <c r="L53" s="4">
        <v>563</v>
      </c>
      <c r="M53" s="4" t="s">
        <v>101</v>
      </c>
      <c r="N53" s="4">
        <v>1000</v>
      </c>
      <c r="O53" s="4">
        <f>(D53*(E53*C53)^0.5*LevelData!$C$80^2)/10</f>
        <v>1445.153813069589</v>
      </c>
      <c r="P53" s="4">
        <f>((D53+15)*((E53+15)*(C53+15))^0.5*LevelData!$C$80^2)/10</f>
        <v>1747.0687265186498</v>
      </c>
      <c r="Q53" s="8">
        <f>P53*N53</f>
        <v>1747068.7265186498</v>
      </c>
      <c r="R53" s="8">
        <f>(D53+15)*N53</f>
        <v>177000</v>
      </c>
      <c r="S53" s="8">
        <f>(C53+15)*(E53+15)</f>
        <v>24975</v>
      </c>
      <c r="T53" s="4">
        <f>RANK(Q53,$Q$2:$Q$146)</f>
        <v>52</v>
      </c>
      <c r="U53" s="4">
        <f>RANK(R53,$R$2:$R$146)</f>
        <v>57</v>
      </c>
      <c r="V53" s="4">
        <f t="shared" si="0"/>
        <v>55</v>
      </c>
    </row>
    <row r="54" spans="1:22" x14ac:dyDescent="0.25">
      <c r="A54" s="4">
        <v>138</v>
      </c>
      <c r="B54" s="4" t="s">
        <v>149</v>
      </c>
      <c r="C54" s="4">
        <v>70</v>
      </c>
      <c r="D54" s="4">
        <v>132</v>
      </c>
      <c r="E54" s="4">
        <v>160</v>
      </c>
      <c r="F54" s="4">
        <v>362</v>
      </c>
      <c r="G54" s="4" t="s">
        <v>30</v>
      </c>
      <c r="H54" s="4" t="s">
        <v>18</v>
      </c>
      <c r="I54" s="4" t="s">
        <v>19</v>
      </c>
      <c r="J54" s="4">
        <v>1500</v>
      </c>
      <c r="K54" s="4" t="s">
        <v>33</v>
      </c>
      <c r="L54" s="4">
        <v>1309</v>
      </c>
      <c r="M54" s="4" t="s">
        <v>19</v>
      </c>
      <c r="N54" s="4">
        <v>1500</v>
      </c>
      <c r="O54" s="4">
        <f>(D54*(E54*C54)^0.5*LevelData!$C$80^2)/10</f>
        <v>872.50297690123296</v>
      </c>
      <c r="P54" s="4">
        <f>((D54+15)*((E54+15)*(C54+15))^0.5*LevelData!$C$80^2)/10</f>
        <v>1119.7724978647841</v>
      </c>
      <c r="Q54" s="8">
        <f>P54*N54</f>
        <v>1679658.7467971761</v>
      </c>
      <c r="R54" s="8">
        <f>(D54+15)*N54</f>
        <v>220500</v>
      </c>
      <c r="S54" s="8">
        <f>(C54+15)*(E54+15)</f>
        <v>14875</v>
      </c>
      <c r="T54" s="4">
        <f>RANK(Q54,$Q$2:$Q$146)</f>
        <v>53</v>
      </c>
      <c r="U54" s="4">
        <f>RANK(R54,$R$2:$R$146)</f>
        <v>31</v>
      </c>
      <c r="V54" s="4">
        <f t="shared" si="0"/>
        <v>104</v>
      </c>
    </row>
    <row r="55" spans="1:22" x14ac:dyDescent="0.25">
      <c r="A55" s="4">
        <v>54</v>
      </c>
      <c r="B55" s="4" t="s">
        <v>147</v>
      </c>
      <c r="C55" s="4">
        <v>100</v>
      </c>
      <c r="D55" s="4">
        <v>132</v>
      </c>
      <c r="E55" s="4">
        <v>112</v>
      </c>
      <c r="F55" s="4">
        <v>344</v>
      </c>
      <c r="G55" s="4" t="s">
        <v>18</v>
      </c>
      <c r="H55" s="4" t="s">
        <v>14</v>
      </c>
      <c r="I55" s="4" t="s">
        <v>16</v>
      </c>
      <c r="J55" s="4">
        <v>857</v>
      </c>
      <c r="K55" s="4" t="s">
        <v>19</v>
      </c>
      <c r="L55" s="4">
        <v>1500</v>
      </c>
      <c r="M55" s="4" t="s">
        <v>19</v>
      </c>
      <c r="N55" s="4">
        <v>1500</v>
      </c>
      <c r="O55" s="4">
        <f>(D55*(E55*C55)^0.5*LevelData!$C$80^2)/10</f>
        <v>872.50297690123296</v>
      </c>
      <c r="P55" s="4">
        <f>((D55+15)*((E55+15)*(C55+15))^0.5*LevelData!$C$80^2)/10</f>
        <v>1109.5633171782388</v>
      </c>
      <c r="Q55" s="8">
        <f>P55*N55</f>
        <v>1664344.9757673582</v>
      </c>
      <c r="R55" s="8">
        <f>(D55+15)*N55</f>
        <v>220500</v>
      </c>
      <c r="S55" s="8">
        <f>(C55+15)*(E55+15)</f>
        <v>14605</v>
      </c>
      <c r="T55" s="4">
        <f>RANK(Q55,$Q$2:$Q$146)</f>
        <v>54</v>
      </c>
      <c r="U55" s="4">
        <f>RANK(R55,$R$2:$R$146)</f>
        <v>31</v>
      </c>
      <c r="V55" s="4">
        <f t="shared" si="0"/>
        <v>109</v>
      </c>
    </row>
    <row r="56" spans="1:22" x14ac:dyDescent="0.25">
      <c r="A56" s="4">
        <v>86</v>
      </c>
      <c r="B56" s="4" t="s">
        <v>121</v>
      </c>
      <c r="C56" s="4">
        <v>130</v>
      </c>
      <c r="D56" s="4">
        <v>104</v>
      </c>
      <c r="E56" s="4">
        <v>138</v>
      </c>
      <c r="F56" s="4">
        <v>372</v>
      </c>
      <c r="G56" s="4" t="s">
        <v>18</v>
      </c>
      <c r="H56" s="4" t="s">
        <v>14</v>
      </c>
      <c r="I56" s="4" t="s">
        <v>19</v>
      </c>
      <c r="J56" s="4">
        <v>1500</v>
      </c>
      <c r="K56" s="4" t="s">
        <v>26</v>
      </c>
      <c r="L56" s="4">
        <v>429</v>
      </c>
      <c r="M56" s="4" t="s">
        <v>19</v>
      </c>
      <c r="N56" s="4">
        <v>1500</v>
      </c>
      <c r="O56" s="4">
        <f>(D56*(E56*C56)^0.5*LevelData!$C$80^2)/10</f>
        <v>870.01859215357035</v>
      </c>
      <c r="P56" s="4">
        <f>((D56+15)*((E56+15)*(C56+15))^0.5*LevelData!$C$80^2)/10</f>
        <v>1107.0332183286207</v>
      </c>
      <c r="Q56" s="8">
        <f>P56*N56</f>
        <v>1660549.8274929312</v>
      </c>
      <c r="R56" s="8">
        <f>(D56+15)*N56</f>
        <v>178500</v>
      </c>
      <c r="S56" s="8">
        <f>(C56+15)*(E56+15)</f>
        <v>22185</v>
      </c>
      <c r="T56" s="4">
        <f>RANK(Q56,$Q$2:$Q$146)</f>
        <v>55</v>
      </c>
      <c r="U56" s="4">
        <f>RANK(R56,$R$2:$R$146)</f>
        <v>55</v>
      </c>
      <c r="V56" s="4">
        <f t="shared" si="0"/>
        <v>73</v>
      </c>
    </row>
    <row r="57" spans="1:22" x14ac:dyDescent="0.25">
      <c r="A57" s="4">
        <v>126</v>
      </c>
      <c r="B57" s="4" t="s">
        <v>116</v>
      </c>
      <c r="C57" s="4">
        <v>130</v>
      </c>
      <c r="D57" s="4">
        <v>214</v>
      </c>
      <c r="E57" s="4">
        <v>158</v>
      </c>
      <c r="F57" s="4">
        <v>502</v>
      </c>
      <c r="G57" s="4" t="s">
        <v>54</v>
      </c>
      <c r="H57" s="4" t="s">
        <v>14</v>
      </c>
      <c r="I57" s="4" t="s">
        <v>104</v>
      </c>
      <c r="J57" s="4">
        <v>450</v>
      </c>
      <c r="K57" s="4" t="s">
        <v>56</v>
      </c>
      <c r="L57" s="4">
        <v>714</v>
      </c>
      <c r="M57" s="4" t="s">
        <v>56</v>
      </c>
      <c r="N57" s="4">
        <v>714</v>
      </c>
      <c r="O57" s="4">
        <f>(D57*(E57*C57)^0.5*LevelData!$C$80^2)/10</f>
        <v>1915.5697396181681</v>
      </c>
      <c r="P57" s="4">
        <f>((D57+15)*((E57+15)*(C57+15))^0.5*LevelData!$C$80^2)/10</f>
        <v>2265.3040940801825</v>
      </c>
      <c r="Q57" s="8">
        <f>P57*N57</f>
        <v>1617427.1231732504</v>
      </c>
      <c r="R57" s="8">
        <f>(D57+15)*N57</f>
        <v>163506</v>
      </c>
      <c r="S57" s="8">
        <f>(C57+15)*(E57+15)</f>
        <v>25085</v>
      </c>
      <c r="T57" s="4">
        <f>RANK(Q57,$Q$2:$Q$146)</f>
        <v>56</v>
      </c>
      <c r="U57" s="4">
        <f>RANK(R57,$R$2:$R$146)</f>
        <v>72</v>
      </c>
      <c r="V57" s="4">
        <f t="shared" si="0"/>
        <v>53</v>
      </c>
    </row>
    <row r="58" spans="1:22" x14ac:dyDescent="0.25">
      <c r="A58" s="4">
        <v>110</v>
      </c>
      <c r="B58" s="4" t="s">
        <v>108</v>
      </c>
      <c r="C58" s="4">
        <v>130</v>
      </c>
      <c r="D58" s="4">
        <v>190</v>
      </c>
      <c r="E58" s="4">
        <v>198</v>
      </c>
      <c r="F58" s="4">
        <v>518</v>
      </c>
      <c r="G58" s="4" t="s">
        <v>47</v>
      </c>
      <c r="H58" s="4" t="s">
        <v>14</v>
      </c>
      <c r="I58" s="4" t="s">
        <v>107</v>
      </c>
      <c r="J58" s="4">
        <v>655</v>
      </c>
      <c r="K58" s="4" t="s">
        <v>49</v>
      </c>
      <c r="L58" s="4">
        <v>714</v>
      </c>
      <c r="M58" s="4" t="s">
        <v>49</v>
      </c>
      <c r="N58" s="4">
        <v>714</v>
      </c>
      <c r="O58" s="4">
        <f>(D58*(E58*C58)^0.5*LevelData!$C$80^2)/10</f>
        <v>1903.8899751092849</v>
      </c>
      <c r="P58" s="4">
        <f>((D58+15)*((E58+15)*(C58+15))^0.5*LevelData!$C$80^2)/10</f>
        <v>2250.150873788275</v>
      </c>
      <c r="Q58" s="8">
        <f>P58*N58</f>
        <v>1606607.7238848284</v>
      </c>
      <c r="R58" s="8">
        <f>(D58+15)*N58</f>
        <v>146370</v>
      </c>
      <c r="S58" s="8">
        <f>(C58+15)*(E58+15)</f>
        <v>30885</v>
      </c>
      <c r="T58" s="4">
        <f>RANK(Q58,$Q$2:$Q$146)</f>
        <v>57</v>
      </c>
      <c r="U58" s="4">
        <f>RANK(R58,$R$2:$R$146)</f>
        <v>82</v>
      </c>
      <c r="V58" s="4">
        <f t="shared" si="0"/>
        <v>34</v>
      </c>
    </row>
    <row r="59" spans="1:22" x14ac:dyDescent="0.25">
      <c r="A59" s="4">
        <v>122</v>
      </c>
      <c r="B59" s="4" t="s">
        <v>133</v>
      </c>
      <c r="C59" s="4">
        <v>80</v>
      </c>
      <c r="D59" s="4">
        <v>154</v>
      </c>
      <c r="E59" s="4">
        <v>196</v>
      </c>
      <c r="F59" s="4">
        <v>430</v>
      </c>
      <c r="G59" s="4" t="s">
        <v>21</v>
      </c>
      <c r="H59" s="4" t="s">
        <v>71</v>
      </c>
      <c r="I59" s="4" t="s">
        <v>22</v>
      </c>
      <c r="J59" s="4">
        <v>596</v>
      </c>
      <c r="K59" s="4" t="s">
        <v>16</v>
      </c>
      <c r="L59" s="4">
        <v>1071</v>
      </c>
      <c r="M59" s="4" t="s">
        <v>16</v>
      </c>
      <c r="N59" s="4">
        <v>1071</v>
      </c>
      <c r="O59" s="4">
        <f>(D59*(E59*C59)^0.5*LevelData!$C$80^2)/10</f>
        <v>1204.4193518792438</v>
      </c>
      <c r="P59" s="4">
        <f>((D59+15)*((E59+15)*(C59+15))^0.5*LevelData!$C$80^2)/10</f>
        <v>1494.4235739735029</v>
      </c>
      <c r="Q59" s="8">
        <f>P59*N59</f>
        <v>1600527.6477256217</v>
      </c>
      <c r="R59" s="8">
        <f>(D59+15)*N59</f>
        <v>180999</v>
      </c>
      <c r="S59" s="8">
        <f>(C59+15)*(E59+15)</f>
        <v>20045</v>
      </c>
      <c r="T59" s="4">
        <f>RANK(Q59,$Q$2:$Q$146)</f>
        <v>58</v>
      </c>
      <c r="U59" s="4">
        <f>RANK(R59,$R$2:$R$146)</f>
        <v>53</v>
      </c>
      <c r="V59" s="4">
        <f t="shared" si="0"/>
        <v>87</v>
      </c>
    </row>
    <row r="60" spans="1:22" x14ac:dyDescent="0.25">
      <c r="A60" s="4">
        <v>128</v>
      </c>
      <c r="B60" s="4" t="s">
        <v>106</v>
      </c>
      <c r="C60" s="4">
        <v>150</v>
      </c>
      <c r="D60" s="4">
        <v>148</v>
      </c>
      <c r="E60" s="4">
        <v>184</v>
      </c>
      <c r="F60" s="4">
        <v>482</v>
      </c>
      <c r="G60" s="4" t="s">
        <v>13</v>
      </c>
      <c r="H60" s="4" t="s">
        <v>14</v>
      </c>
      <c r="I60" s="4" t="s">
        <v>107</v>
      </c>
      <c r="J60" s="4">
        <v>818</v>
      </c>
      <c r="K60" s="4" t="s">
        <v>16</v>
      </c>
      <c r="L60" s="4">
        <v>857</v>
      </c>
      <c r="M60" s="4" t="s">
        <v>16</v>
      </c>
      <c r="N60" s="4">
        <v>857</v>
      </c>
      <c r="O60" s="4">
        <f>(D60*(E60*C60)^0.5*LevelData!$C$80^2)/10</f>
        <v>1535.6782427390233</v>
      </c>
      <c r="P60" s="4">
        <f>((D60+15)*((E60+15)*(C60+15))^0.5*LevelData!$C$80^2)/10</f>
        <v>1844.7609190057424</v>
      </c>
      <c r="Q60" s="8">
        <f>P60*N60</f>
        <v>1580960.1075879212</v>
      </c>
      <c r="R60" s="8">
        <f>(D60+15)*N60</f>
        <v>139691</v>
      </c>
      <c r="S60" s="8">
        <f>(C60+15)*(E60+15)</f>
        <v>32835</v>
      </c>
      <c r="T60" s="4">
        <f>RANK(Q60,$Q$2:$Q$146)</f>
        <v>59</v>
      </c>
      <c r="U60" s="4">
        <f>RANK(R60,$R$2:$R$146)</f>
        <v>85</v>
      </c>
      <c r="V60" s="4">
        <f t="shared" si="0"/>
        <v>30</v>
      </c>
    </row>
    <row r="61" spans="1:22" x14ac:dyDescent="0.25">
      <c r="A61" s="4">
        <v>148</v>
      </c>
      <c r="B61" s="4" t="s">
        <v>120</v>
      </c>
      <c r="C61" s="4">
        <v>122</v>
      </c>
      <c r="D61" s="4">
        <v>170</v>
      </c>
      <c r="E61" s="4">
        <v>152</v>
      </c>
      <c r="F61" s="4">
        <v>444</v>
      </c>
      <c r="G61" s="4" t="s">
        <v>35</v>
      </c>
      <c r="H61" s="4" t="s">
        <v>14</v>
      </c>
      <c r="I61" s="4" t="s">
        <v>37</v>
      </c>
      <c r="J61" s="4">
        <v>900</v>
      </c>
      <c r="M61" s="4" t="s">
        <v>37</v>
      </c>
      <c r="N61" s="4">
        <v>900</v>
      </c>
      <c r="O61" s="4">
        <f>(D61*(E61*C61)^0.5*LevelData!$C$80^2)/10</f>
        <v>1445.8878408561868</v>
      </c>
      <c r="P61" s="4">
        <f>((D61+15)*((E61+15)*(C61+15))^0.5*LevelData!$C$80^2)/10</f>
        <v>1747.729522734063</v>
      </c>
      <c r="Q61" s="8">
        <f>P61*N61</f>
        <v>1572956.5704606567</v>
      </c>
      <c r="R61" s="8">
        <f>(D61+15)*N61</f>
        <v>166500</v>
      </c>
      <c r="S61" s="8">
        <f>(C61+15)*(E61+15)</f>
        <v>22879</v>
      </c>
      <c r="T61" s="4">
        <f>RANK(Q61,$Q$2:$Q$146)</f>
        <v>60</v>
      </c>
      <c r="U61" s="4">
        <f>RANK(R61,$R$2:$R$146)</f>
        <v>68</v>
      </c>
      <c r="V61" s="4">
        <f t="shared" si="0"/>
        <v>68</v>
      </c>
    </row>
    <row r="62" spans="1:22" x14ac:dyDescent="0.25">
      <c r="A62" s="4">
        <v>78</v>
      </c>
      <c r="B62" s="4" t="s">
        <v>114</v>
      </c>
      <c r="C62" s="4">
        <v>130</v>
      </c>
      <c r="D62" s="4">
        <v>200</v>
      </c>
      <c r="E62" s="4">
        <v>170</v>
      </c>
      <c r="F62" s="4">
        <v>500</v>
      </c>
      <c r="G62" s="4" t="s">
        <v>54</v>
      </c>
      <c r="H62" s="4" t="s">
        <v>14</v>
      </c>
      <c r="I62" s="4" t="s">
        <v>115</v>
      </c>
      <c r="J62" s="4">
        <v>500</v>
      </c>
      <c r="K62" s="4" t="s">
        <v>56</v>
      </c>
      <c r="L62" s="4">
        <v>714</v>
      </c>
      <c r="M62" s="4" t="s">
        <v>56</v>
      </c>
      <c r="N62" s="4">
        <v>714</v>
      </c>
      <c r="O62" s="4">
        <f>(D62*(E62*C62)^0.5*LevelData!$C$80^2)/10</f>
        <v>1856.9923189295052</v>
      </c>
      <c r="P62" s="4">
        <f>((D62+15)*((E62+15)*(C62+15))^0.5*LevelData!$C$80^2)/10</f>
        <v>2199.3396311788265</v>
      </c>
      <c r="Q62" s="8">
        <f>P62*N62</f>
        <v>1570328.4966616821</v>
      </c>
      <c r="R62" s="8">
        <f>(D62+15)*N62</f>
        <v>153510</v>
      </c>
      <c r="S62" s="8">
        <f>(C62+15)*(E62+15)</f>
        <v>26825</v>
      </c>
      <c r="T62" s="4">
        <f>RANK(Q62,$Q$2:$Q$146)</f>
        <v>61</v>
      </c>
      <c r="U62" s="4">
        <f>RANK(R62,$R$2:$R$146)</f>
        <v>79</v>
      </c>
      <c r="V62" s="4">
        <f t="shared" si="0"/>
        <v>47</v>
      </c>
    </row>
    <row r="63" spans="1:22" x14ac:dyDescent="0.25">
      <c r="A63" s="4">
        <v>38</v>
      </c>
      <c r="B63" s="4" t="s">
        <v>105</v>
      </c>
      <c r="C63" s="4">
        <v>146</v>
      </c>
      <c r="D63" s="4">
        <v>176</v>
      </c>
      <c r="E63" s="4">
        <v>194</v>
      </c>
      <c r="F63" s="4">
        <v>516</v>
      </c>
      <c r="G63" s="4" t="s">
        <v>54</v>
      </c>
      <c r="H63" s="4" t="s">
        <v>14</v>
      </c>
      <c r="I63" s="4" t="s">
        <v>72</v>
      </c>
      <c r="J63" s="4">
        <v>692</v>
      </c>
      <c r="K63" s="4" t="s">
        <v>56</v>
      </c>
      <c r="L63" s="4">
        <v>714</v>
      </c>
      <c r="M63" s="4" t="s">
        <v>56</v>
      </c>
      <c r="N63" s="4">
        <v>714</v>
      </c>
      <c r="O63" s="4">
        <f>(D63*(E63*C63)^0.5*LevelData!$C$80^2)/10</f>
        <v>1850.0094019377423</v>
      </c>
      <c r="P63" s="4">
        <f>((D63+15)*((E63+15)*(C63+15))^0.5*LevelData!$C$80^2)/10</f>
        <v>2188.2826810415781</v>
      </c>
      <c r="Q63" s="8">
        <f>P63*N63</f>
        <v>1562433.8342636868</v>
      </c>
      <c r="R63" s="8">
        <f>(D63+15)*N63</f>
        <v>136374</v>
      </c>
      <c r="S63" s="8">
        <f>(C63+15)*(E63+15)</f>
        <v>33649</v>
      </c>
      <c r="T63" s="4">
        <f>RANK(Q63,$Q$2:$Q$146)</f>
        <v>62</v>
      </c>
      <c r="U63" s="4">
        <f>RANK(R63,$R$2:$R$146)</f>
        <v>87</v>
      </c>
      <c r="V63" s="4">
        <f t="shared" si="0"/>
        <v>27</v>
      </c>
    </row>
    <row r="64" spans="1:22" x14ac:dyDescent="0.25">
      <c r="A64" s="4">
        <v>142</v>
      </c>
      <c r="B64" s="4" t="s">
        <v>110</v>
      </c>
      <c r="C64" s="4">
        <v>160</v>
      </c>
      <c r="D64" s="4">
        <v>182</v>
      </c>
      <c r="E64" s="4">
        <v>162</v>
      </c>
      <c r="F64" s="4">
        <v>504</v>
      </c>
      <c r="G64" s="4" t="s">
        <v>30</v>
      </c>
      <c r="H64" s="4" t="s">
        <v>36</v>
      </c>
      <c r="I64" s="4" t="s">
        <v>28</v>
      </c>
      <c r="J64" s="4">
        <v>720</v>
      </c>
      <c r="K64" s="4" t="s">
        <v>38</v>
      </c>
      <c r="L64" s="4">
        <v>677</v>
      </c>
      <c r="M64" s="4" t="s">
        <v>28</v>
      </c>
      <c r="N64" s="4">
        <v>720</v>
      </c>
      <c r="O64" s="4">
        <f>(D64*(E64*C64)^0.5*LevelData!$C$80^2)/10</f>
        <v>1830.0917424658637</v>
      </c>
      <c r="P64" s="4">
        <f>((D64+15)*((E64+15)*(C64+15))^0.5*LevelData!$C$80^2)/10</f>
        <v>2165.488384496955</v>
      </c>
      <c r="Q64" s="8">
        <f>P64*N64</f>
        <v>1559151.6368378075</v>
      </c>
      <c r="R64" s="8">
        <f>(D64+15)*N64</f>
        <v>141840</v>
      </c>
      <c r="S64" s="8">
        <f>(C64+15)*(E64+15)</f>
        <v>30975</v>
      </c>
      <c r="T64" s="4">
        <f>RANK(Q64,$Q$2:$Q$146)</f>
        <v>63</v>
      </c>
      <c r="U64" s="4">
        <f>RANK(R64,$R$2:$R$146)</f>
        <v>83</v>
      </c>
      <c r="V64" s="4">
        <f t="shared" si="0"/>
        <v>33</v>
      </c>
    </row>
    <row r="65" spans="1:22" x14ac:dyDescent="0.25">
      <c r="A65" s="4">
        <v>15</v>
      </c>
      <c r="B65" s="4" t="s">
        <v>132</v>
      </c>
      <c r="C65" s="4">
        <v>130</v>
      </c>
      <c r="D65" s="4">
        <v>144</v>
      </c>
      <c r="E65" s="4">
        <v>130</v>
      </c>
      <c r="F65" s="4">
        <v>404</v>
      </c>
      <c r="G65" s="4" t="s">
        <v>100</v>
      </c>
      <c r="H65" s="4" t="s">
        <v>47</v>
      </c>
      <c r="I65" s="4" t="s">
        <v>101</v>
      </c>
      <c r="J65" s="4">
        <v>1000</v>
      </c>
      <c r="K65" s="4" t="s">
        <v>48</v>
      </c>
      <c r="L65" s="4">
        <v>1071</v>
      </c>
      <c r="M65" s="4" t="s">
        <v>48</v>
      </c>
      <c r="N65" s="4">
        <v>1071</v>
      </c>
      <c r="O65" s="4">
        <f>(D65*(E65*C65)^0.5*LevelData!$C$80^2)/10</f>
        <v>1169.2027260613456</v>
      </c>
      <c r="P65" s="4">
        <f>((D65+15)*((E65+15)*(C65+15))^0.5*LevelData!$C$80^2)/10</f>
        <v>1439.9556009265129</v>
      </c>
      <c r="Q65" s="8">
        <f>P65*N65</f>
        <v>1542192.4485922954</v>
      </c>
      <c r="R65" s="8">
        <f>(D65+15)*N65</f>
        <v>170289</v>
      </c>
      <c r="S65" s="8">
        <f>(C65+15)*(E65+15)</f>
        <v>21025</v>
      </c>
      <c r="T65" s="4">
        <f>RANK(Q65,$Q$2:$Q$146)</f>
        <v>64</v>
      </c>
      <c r="U65" s="4">
        <f>RANK(R65,$R$2:$R$146)</f>
        <v>63</v>
      </c>
      <c r="V65" s="4">
        <f t="shared" si="0"/>
        <v>81</v>
      </c>
    </row>
    <row r="66" spans="1:22" x14ac:dyDescent="0.25">
      <c r="A66" s="4">
        <v>26</v>
      </c>
      <c r="B66" s="4" t="s">
        <v>122</v>
      </c>
      <c r="C66" s="4">
        <v>120</v>
      </c>
      <c r="D66" s="4">
        <v>200</v>
      </c>
      <c r="E66" s="4">
        <v>154</v>
      </c>
      <c r="F66" s="4">
        <v>474</v>
      </c>
      <c r="G66" s="4" t="s">
        <v>123</v>
      </c>
      <c r="H66" s="4" t="s">
        <v>14</v>
      </c>
      <c r="I66" s="4" t="s">
        <v>124</v>
      </c>
      <c r="J66" s="4">
        <v>625</v>
      </c>
      <c r="K66" s="4" t="s">
        <v>125</v>
      </c>
      <c r="L66" s="4">
        <v>750</v>
      </c>
      <c r="M66" s="4" t="s">
        <v>125</v>
      </c>
      <c r="N66" s="4">
        <v>750</v>
      </c>
      <c r="O66" s="4">
        <f>(D66*(E66*C66)^0.5*LevelData!$C$80^2)/10</f>
        <v>1698.1066157384889</v>
      </c>
      <c r="P66" s="4">
        <f>((D66+15)*((E66+15)*(C66+15))^0.5*LevelData!$C$80^2)/10</f>
        <v>2028.3022449392072</v>
      </c>
      <c r="Q66" s="8">
        <f>P66*N66</f>
        <v>1521226.6837044053</v>
      </c>
      <c r="R66" s="8">
        <f>(D66+15)*N66</f>
        <v>161250</v>
      </c>
      <c r="S66" s="8">
        <f>(C66+15)*(E66+15)</f>
        <v>22815</v>
      </c>
      <c r="T66" s="4">
        <f>RANK(Q66,$Q$2:$Q$146)</f>
        <v>65</v>
      </c>
      <c r="U66" s="4">
        <f>RANK(R66,$R$2:$R$146)</f>
        <v>74</v>
      </c>
      <c r="V66" s="4">
        <f t="shared" si="0"/>
        <v>70</v>
      </c>
    </row>
    <row r="67" spans="1:22" x14ac:dyDescent="0.25">
      <c r="A67" s="4">
        <v>33</v>
      </c>
      <c r="B67" s="4" t="s">
        <v>142</v>
      </c>
      <c r="C67" s="4">
        <v>122</v>
      </c>
      <c r="D67" s="4">
        <v>142</v>
      </c>
      <c r="E67" s="4">
        <v>128</v>
      </c>
      <c r="F67" s="4">
        <v>392</v>
      </c>
      <c r="G67" s="4" t="s">
        <v>47</v>
      </c>
      <c r="H67" s="4" t="s">
        <v>14</v>
      </c>
      <c r="I67" s="4" t="s">
        <v>48</v>
      </c>
      <c r="J67" s="4">
        <v>1071</v>
      </c>
      <c r="K67" s="4" t="s">
        <v>28</v>
      </c>
      <c r="L67" s="4">
        <v>720</v>
      </c>
      <c r="M67" s="4" t="s">
        <v>48</v>
      </c>
      <c r="N67" s="4">
        <v>1071</v>
      </c>
      <c r="O67" s="4">
        <f>(D67*(E67*C67)^0.5*LevelData!$C$80^2)/10</f>
        <v>1108.2997095257708</v>
      </c>
      <c r="P67" s="4">
        <f>((D67+15)*((E67+15)*(C67+15))^0.5*LevelData!$C$80^2)/10</f>
        <v>1372.4986615010739</v>
      </c>
      <c r="Q67" s="8">
        <f>P67*N67</f>
        <v>1469946.0664676502</v>
      </c>
      <c r="R67" s="8">
        <f>(D67+15)*N67</f>
        <v>168147</v>
      </c>
      <c r="S67" s="8">
        <f>(C67+15)*(E67+15)</f>
        <v>19591</v>
      </c>
      <c r="T67" s="4">
        <f>RANK(Q67,$Q$2:$Q$146)</f>
        <v>66</v>
      </c>
      <c r="U67" s="4">
        <f>RANK(R67,$R$2:$R$146)</f>
        <v>67</v>
      </c>
      <c r="V67" s="4">
        <f t="shared" ref="V67:V130" si="1">RANK(S67,$S$2:$S$146)</f>
        <v>89</v>
      </c>
    </row>
    <row r="68" spans="1:22" x14ac:dyDescent="0.25">
      <c r="A68" s="4">
        <v>17</v>
      </c>
      <c r="B68" s="4" t="s">
        <v>145</v>
      </c>
      <c r="C68" s="4">
        <v>126</v>
      </c>
      <c r="D68" s="4">
        <v>126</v>
      </c>
      <c r="E68" s="4">
        <v>122</v>
      </c>
      <c r="F68" s="4">
        <v>374</v>
      </c>
      <c r="G68" s="4" t="s">
        <v>13</v>
      </c>
      <c r="H68" s="4" t="s">
        <v>36</v>
      </c>
      <c r="I68" s="4" t="s">
        <v>55</v>
      </c>
      <c r="J68" s="4">
        <v>1200</v>
      </c>
      <c r="K68" s="4" t="s">
        <v>38</v>
      </c>
      <c r="L68" s="4">
        <v>677</v>
      </c>
      <c r="M68" s="4" t="s">
        <v>55</v>
      </c>
      <c r="N68" s="4">
        <v>1200</v>
      </c>
      <c r="O68" s="4">
        <f>(D68*(E68*C68)^0.5*LevelData!$C$80^2)/10</f>
        <v>975.7076450725865</v>
      </c>
      <c r="P68" s="4">
        <f>((D68+15)*((E68+15)*(C68+15))^0.5*LevelData!$C$80^2)/10</f>
        <v>1223.976071245685</v>
      </c>
      <c r="Q68" s="8">
        <f>P68*N68</f>
        <v>1468771.2854948221</v>
      </c>
      <c r="R68" s="8">
        <f>(D68+15)*N68</f>
        <v>169200</v>
      </c>
      <c r="S68" s="8">
        <f>(C68+15)*(E68+15)</f>
        <v>19317</v>
      </c>
      <c r="T68" s="4">
        <f>RANK(Q68,$Q$2:$Q$146)</f>
        <v>67</v>
      </c>
      <c r="U68" s="4">
        <f>RANK(R68,$R$2:$R$146)</f>
        <v>64</v>
      </c>
      <c r="V68" s="4">
        <f t="shared" si="1"/>
        <v>90</v>
      </c>
    </row>
    <row r="69" spans="1:22" x14ac:dyDescent="0.25">
      <c r="A69" s="4">
        <v>68</v>
      </c>
      <c r="B69" s="4" t="s">
        <v>102</v>
      </c>
      <c r="C69" s="4">
        <v>180</v>
      </c>
      <c r="D69" s="4">
        <v>198</v>
      </c>
      <c r="E69" s="4">
        <v>180</v>
      </c>
      <c r="F69" s="4">
        <v>558</v>
      </c>
      <c r="G69" s="4" t="s">
        <v>40</v>
      </c>
      <c r="H69" s="4" t="s">
        <v>14</v>
      </c>
      <c r="I69" s="4" t="s">
        <v>103</v>
      </c>
      <c r="J69" s="4">
        <v>500</v>
      </c>
      <c r="K69" s="4" t="s">
        <v>104</v>
      </c>
      <c r="L69" s="4">
        <v>563</v>
      </c>
      <c r="M69" s="4" t="s">
        <v>104</v>
      </c>
      <c r="N69" s="4">
        <v>563</v>
      </c>
      <c r="O69" s="4">
        <f>(D69*(E69*C69)^0.5*LevelData!$C$80^2)/10</f>
        <v>2225.9821130783312</v>
      </c>
      <c r="P69" s="4">
        <f>((D69+15)*((E69+15)*(C69+15))^0.5*LevelData!$C$80^2)/10</f>
        <v>2594.1685484486106</v>
      </c>
      <c r="Q69" s="8">
        <f>P69*N69</f>
        <v>1460516.8927765677</v>
      </c>
      <c r="R69" s="8">
        <f>(D69+15)*N69</f>
        <v>119919</v>
      </c>
      <c r="S69" s="8">
        <f>(C69+15)*(E69+15)</f>
        <v>38025</v>
      </c>
      <c r="T69" s="4">
        <f>RANK(Q69,$Q$2:$Q$146)</f>
        <v>68</v>
      </c>
      <c r="U69" s="4">
        <f>RANK(R69,$R$2:$R$146)</f>
        <v>102</v>
      </c>
      <c r="V69" s="4">
        <f t="shared" si="1"/>
        <v>17</v>
      </c>
    </row>
    <row r="70" spans="1:22" x14ac:dyDescent="0.25">
      <c r="A70" s="4">
        <v>12</v>
      </c>
      <c r="B70" s="4" t="s">
        <v>139</v>
      </c>
      <c r="C70" s="4">
        <v>120</v>
      </c>
      <c r="D70" s="4">
        <v>144</v>
      </c>
      <c r="E70" s="4">
        <v>144</v>
      </c>
      <c r="F70" s="4">
        <v>408</v>
      </c>
      <c r="G70" s="4" t="s">
        <v>100</v>
      </c>
      <c r="H70" s="4" t="s">
        <v>36</v>
      </c>
      <c r="I70" s="4" t="s">
        <v>22</v>
      </c>
      <c r="J70" s="4">
        <v>477</v>
      </c>
      <c r="K70" s="4" t="s">
        <v>101</v>
      </c>
      <c r="L70" s="4">
        <v>1000</v>
      </c>
      <c r="M70" s="4" t="s">
        <v>101</v>
      </c>
      <c r="N70" s="4">
        <v>1000</v>
      </c>
      <c r="O70" s="4">
        <f>(D70*(E70*C70)^0.5*LevelData!$C$80^2)/10</f>
        <v>1182.2745366652289</v>
      </c>
      <c r="P70" s="4">
        <f>((D70+15)*((E70+15)*(C70+15))^0.5*LevelData!$C$80^2)/10</f>
        <v>1454.9448968585161</v>
      </c>
      <c r="Q70" s="8">
        <f>P70*N70</f>
        <v>1454944.8968585161</v>
      </c>
      <c r="R70" s="8">
        <f>(D70+15)*N70</f>
        <v>159000</v>
      </c>
      <c r="S70" s="8">
        <f>(C70+15)*(E70+15)</f>
        <v>21465</v>
      </c>
      <c r="T70" s="4">
        <f>RANK(Q70,$Q$2:$Q$146)</f>
        <v>69</v>
      </c>
      <c r="U70" s="4">
        <f>RANK(R70,$R$2:$R$146)</f>
        <v>78</v>
      </c>
      <c r="V70" s="4">
        <f t="shared" si="1"/>
        <v>78</v>
      </c>
    </row>
    <row r="71" spans="1:22" x14ac:dyDescent="0.25">
      <c r="A71" s="4">
        <v>140</v>
      </c>
      <c r="B71" s="4" t="s">
        <v>161</v>
      </c>
      <c r="C71" s="4">
        <v>60</v>
      </c>
      <c r="D71" s="4">
        <v>148</v>
      </c>
      <c r="E71" s="4">
        <v>142</v>
      </c>
      <c r="F71" s="4">
        <v>350</v>
      </c>
      <c r="G71" s="4" t="s">
        <v>30</v>
      </c>
      <c r="H71" s="4" t="s">
        <v>18</v>
      </c>
      <c r="I71" s="4" t="s">
        <v>88</v>
      </c>
      <c r="J71" s="4">
        <v>1200</v>
      </c>
      <c r="K71" s="4" t="s">
        <v>33</v>
      </c>
      <c r="L71" s="4">
        <v>1309</v>
      </c>
      <c r="M71" s="4" t="s">
        <v>33</v>
      </c>
      <c r="N71" s="4">
        <v>1309</v>
      </c>
      <c r="O71" s="4">
        <f>(D71*(E71*C71)^0.5*LevelData!$C$80^2)/10</f>
        <v>853.22876342892232</v>
      </c>
      <c r="P71" s="4">
        <f>((D71+15)*((E71+15)*(C71+15))^0.5*LevelData!$C$80^2)/10</f>
        <v>1104.7195435695135</v>
      </c>
      <c r="Q71" s="8">
        <f>P71*N71</f>
        <v>1446077.8825324932</v>
      </c>
      <c r="R71" s="8">
        <f>(D71+15)*N71</f>
        <v>213367</v>
      </c>
      <c r="S71" s="8">
        <f>(C71+15)*(E71+15)</f>
        <v>11775</v>
      </c>
      <c r="T71" s="4">
        <f>RANK(Q71,$Q$2:$Q$146)</f>
        <v>70</v>
      </c>
      <c r="U71" s="4">
        <f>RANK(R71,$R$2:$R$146)</f>
        <v>35</v>
      </c>
      <c r="V71" s="4">
        <f t="shared" si="1"/>
        <v>118</v>
      </c>
    </row>
    <row r="72" spans="1:22" x14ac:dyDescent="0.25">
      <c r="A72" s="4">
        <v>82</v>
      </c>
      <c r="B72" s="4" t="s">
        <v>135</v>
      </c>
      <c r="C72" s="4">
        <v>100</v>
      </c>
      <c r="D72" s="4">
        <v>186</v>
      </c>
      <c r="E72" s="4">
        <v>180</v>
      </c>
      <c r="F72" s="4">
        <v>466</v>
      </c>
      <c r="G72" s="4" t="s">
        <v>123</v>
      </c>
      <c r="H72" s="4" t="s">
        <v>136</v>
      </c>
      <c r="I72" s="4" t="s">
        <v>125</v>
      </c>
      <c r="J72" s="4">
        <v>750</v>
      </c>
      <c r="K72" s="4" t="s">
        <v>124</v>
      </c>
      <c r="L72" s="4">
        <v>625</v>
      </c>
      <c r="M72" s="4" t="s">
        <v>125</v>
      </c>
      <c r="N72" s="4">
        <v>750</v>
      </c>
      <c r="O72" s="4">
        <f>(D72*(E72*C72)^0.5*LevelData!$C$80^2)/10</f>
        <v>1558.5946158363124</v>
      </c>
      <c r="P72" s="4">
        <f>((D72+15)*((E72+15)*(C72+15))^0.5*LevelData!$C$80^2)/10</f>
        <v>1879.9498243392002</v>
      </c>
      <c r="Q72" s="8">
        <f>P72*N72</f>
        <v>1409962.3682544001</v>
      </c>
      <c r="R72" s="8">
        <f>(D72+15)*N72</f>
        <v>150750</v>
      </c>
      <c r="S72" s="8">
        <f>(C72+15)*(E72+15)</f>
        <v>22425</v>
      </c>
      <c r="T72" s="4">
        <f>RANK(Q72,$Q$2:$Q$146)</f>
        <v>71</v>
      </c>
      <c r="U72" s="4">
        <f>RANK(R72,$R$2:$R$146)</f>
        <v>80</v>
      </c>
      <c r="V72" s="4">
        <f t="shared" si="1"/>
        <v>71</v>
      </c>
    </row>
    <row r="73" spans="1:22" x14ac:dyDescent="0.25">
      <c r="A73" s="4">
        <v>120</v>
      </c>
      <c r="B73" s="4" t="s">
        <v>167</v>
      </c>
      <c r="C73" s="4">
        <v>60</v>
      </c>
      <c r="D73" s="4">
        <v>130</v>
      </c>
      <c r="E73" s="4">
        <v>128</v>
      </c>
      <c r="F73" s="4">
        <v>318</v>
      </c>
      <c r="G73" s="4" t="s">
        <v>18</v>
      </c>
      <c r="H73" s="4" t="s">
        <v>14</v>
      </c>
      <c r="I73" s="4" t="s">
        <v>19</v>
      </c>
      <c r="J73" s="4">
        <v>1500</v>
      </c>
      <c r="K73" s="4" t="s">
        <v>59</v>
      </c>
      <c r="L73" s="4">
        <v>451</v>
      </c>
      <c r="M73" s="4" t="s">
        <v>19</v>
      </c>
      <c r="N73" s="4">
        <v>1500</v>
      </c>
      <c r="O73" s="4">
        <f>(D73*(E73*C73)^0.5*LevelData!$C$80^2)/10</f>
        <v>711.55411928925821</v>
      </c>
      <c r="P73" s="4">
        <f>((D73+15)*((E73+15)*(C73+15))^0.5*LevelData!$C$80^2)/10</f>
        <v>937.88724048980657</v>
      </c>
      <c r="Q73" s="8">
        <f>P73*N73</f>
        <v>1406830.8607347098</v>
      </c>
      <c r="R73" s="8">
        <f>(D73+15)*N73</f>
        <v>217500</v>
      </c>
      <c r="S73" s="8">
        <f>(C73+15)*(E73+15)</f>
        <v>10725</v>
      </c>
      <c r="T73" s="4">
        <f>RANK(Q73,$Q$2:$Q$146)</f>
        <v>72</v>
      </c>
      <c r="U73" s="4">
        <f>RANK(R73,$R$2:$R$146)</f>
        <v>33</v>
      </c>
      <c r="V73" s="4">
        <f t="shared" si="1"/>
        <v>125</v>
      </c>
    </row>
    <row r="74" spans="1:22" x14ac:dyDescent="0.25">
      <c r="A74" s="4">
        <v>123</v>
      </c>
      <c r="B74" s="4" t="s">
        <v>118</v>
      </c>
      <c r="C74" s="4">
        <v>140</v>
      </c>
      <c r="D74" s="4">
        <v>176</v>
      </c>
      <c r="E74" s="4">
        <v>180</v>
      </c>
      <c r="F74" s="4">
        <v>496</v>
      </c>
      <c r="G74" s="4" t="s">
        <v>100</v>
      </c>
      <c r="H74" s="4" t="s">
        <v>36</v>
      </c>
      <c r="I74" s="4" t="s">
        <v>38</v>
      </c>
      <c r="J74" s="4">
        <v>677</v>
      </c>
      <c r="K74" s="4" t="s">
        <v>65</v>
      </c>
      <c r="L74" s="4">
        <v>563</v>
      </c>
      <c r="M74" s="4" t="s">
        <v>38</v>
      </c>
      <c r="N74" s="4">
        <v>677</v>
      </c>
      <c r="O74" s="4">
        <f>(D74*(E74*C74)^0.5*LevelData!$C$80^2)/10</f>
        <v>1745.0059538024659</v>
      </c>
      <c r="P74" s="4">
        <f>((D74+15)*((E74+15)*(C74+15))^0.5*LevelData!$C$80^2)/10</f>
        <v>2073.9605772903856</v>
      </c>
      <c r="Q74" s="8">
        <f>P74*N74</f>
        <v>1404071.310825591</v>
      </c>
      <c r="R74" s="8">
        <f>(D74+15)*N74</f>
        <v>129307</v>
      </c>
      <c r="S74" s="8">
        <f>(C74+15)*(E74+15)</f>
        <v>30225</v>
      </c>
      <c r="T74" s="4">
        <f>RANK(Q74,$Q$2:$Q$146)</f>
        <v>73</v>
      </c>
      <c r="U74" s="4">
        <f>RANK(R74,$R$2:$R$146)</f>
        <v>94</v>
      </c>
      <c r="V74" s="4">
        <f t="shared" si="1"/>
        <v>37</v>
      </c>
    </row>
    <row r="75" spans="1:22" x14ac:dyDescent="0.25">
      <c r="A75" s="4">
        <v>137</v>
      </c>
      <c r="B75" s="4" t="s">
        <v>131</v>
      </c>
      <c r="C75" s="4">
        <v>130</v>
      </c>
      <c r="D75" s="4">
        <v>156</v>
      </c>
      <c r="E75" s="4">
        <v>158</v>
      </c>
      <c r="F75" s="4">
        <v>444</v>
      </c>
      <c r="G75" s="4" t="s">
        <v>13</v>
      </c>
      <c r="H75" s="4" t="s">
        <v>14</v>
      </c>
      <c r="I75" s="4" t="s">
        <v>107</v>
      </c>
      <c r="J75" s="4">
        <v>818</v>
      </c>
      <c r="K75" s="4" t="s">
        <v>59</v>
      </c>
      <c r="L75" s="4">
        <v>564</v>
      </c>
      <c r="M75" s="4" t="s">
        <v>107</v>
      </c>
      <c r="N75" s="4">
        <v>818</v>
      </c>
      <c r="O75" s="4">
        <f>(D75*(E75*C75)^0.5*LevelData!$C$80^2)/10</f>
        <v>1396.3966326188515</v>
      </c>
      <c r="P75" s="4">
        <f>((D75+15)*((E75+15)*(C75+15))^0.5*LevelData!$C$80^2)/10</f>
        <v>1691.5589523480837</v>
      </c>
      <c r="Q75" s="8">
        <f>P75*N75</f>
        <v>1383695.2230207324</v>
      </c>
      <c r="R75" s="8">
        <f>(D75+15)*N75</f>
        <v>139878</v>
      </c>
      <c r="S75" s="8">
        <f>(C75+15)*(E75+15)</f>
        <v>25085</v>
      </c>
      <c r="T75" s="4">
        <f>RANK(Q75,$Q$2:$Q$146)</f>
        <v>74</v>
      </c>
      <c r="U75" s="4">
        <f>RANK(R75,$R$2:$R$146)</f>
        <v>84</v>
      </c>
      <c r="V75" s="4">
        <f t="shared" si="1"/>
        <v>53</v>
      </c>
    </row>
    <row r="76" spans="1:22" x14ac:dyDescent="0.25">
      <c r="A76" s="4">
        <v>135</v>
      </c>
      <c r="B76" s="4" t="s">
        <v>127</v>
      </c>
      <c r="C76" s="4">
        <v>130</v>
      </c>
      <c r="D76" s="4">
        <v>192</v>
      </c>
      <c r="E76" s="4">
        <v>174</v>
      </c>
      <c r="F76" s="4">
        <v>496</v>
      </c>
      <c r="G76" s="4" t="s">
        <v>123</v>
      </c>
      <c r="H76" s="4" t="s">
        <v>14</v>
      </c>
      <c r="I76" s="4" t="s">
        <v>124</v>
      </c>
      <c r="J76" s="4">
        <v>625</v>
      </c>
      <c r="M76" s="4" t="s">
        <v>124</v>
      </c>
      <c r="N76" s="4">
        <v>625</v>
      </c>
      <c r="O76" s="4">
        <f>(D76*(E76*C76)^0.5*LevelData!$C$80^2)/10</f>
        <v>1803.563775201877</v>
      </c>
      <c r="P76" s="4">
        <f>((D76+15)*((E76+15)*(C76+15))^0.5*LevelData!$C$80^2)/10</f>
        <v>2140.2732499763597</v>
      </c>
      <c r="Q76" s="8">
        <f>P76*N76</f>
        <v>1337670.7812352248</v>
      </c>
      <c r="R76" s="8">
        <f>(D76+15)*N76</f>
        <v>129375</v>
      </c>
      <c r="S76" s="8">
        <f>(C76+15)*(E76+15)</f>
        <v>27405</v>
      </c>
      <c r="T76" s="4">
        <f>RANK(Q76,$Q$2:$Q$146)</f>
        <v>75</v>
      </c>
      <c r="U76" s="4">
        <f>RANK(R76,$R$2:$R$146)</f>
        <v>93</v>
      </c>
      <c r="V76" s="4">
        <f t="shared" si="1"/>
        <v>46</v>
      </c>
    </row>
    <row r="77" spans="1:22" x14ac:dyDescent="0.25">
      <c r="A77" s="4">
        <v>70</v>
      </c>
      <c r="B77" s="4" t="s">
        <v>152</v>
      </c>
      <c r="C77" s="4">
        <v>130</v>
      </c>
      <c r="D77" s="4">
        <v>190</v>
      </c>
      <c r="E77" s="4">
        <v>110</v>
      </c>
      <c r="F77" s="4">
        <v>430</v>
      </c>
      <c r="G77" s="4" t="s">
        <v>44</v>
      </c>
      <c r="H77" s="4" t="s">
        <v>47</v>
      </c>
      <c r="I77" s="4" t="s">
        <v>49</v>
      </c>
      <c r="J77" s="4">
        <v>714</v>
      </c>
      <c r="K77" s="4" t="s">
        <v>51</v>
      </c>
      <c r="L77" s="4">
        <v>776</v>
      </c>
      <c r="M77" s="4" t="s">
        <v>51</v>
      </c>
      <c r="N77" s="4">
        <v>776</v>
      </c>
      <c r="O77" s="4">
        <f>(D77*(E77*C77)^0.5*LevelData!$C$80^2)/10</f>
        <v>1419.075802008248</v>
      </c>
      <c r="P77" s="4">
        <f>((D77+15)*((E77+15)*(C77+15))^0.5*LevelData!$C$80^2)/10</f>
        <v>1723.7601781813742</v>
      </c>
      <c r="Q77" s="8">
        <f>P77*N77</f>
        <v>1337637.8982687464</v>
      </c>
      <c r="R77" s="8">
        <f>(D77+15)*N77</f>
        <v>159080</v>
      </c>
      <c r="S77" s="8">
        <f>(C77+15)*(E77+15)</f>
        <v>18125</v>
      </c>
      <c r="T77" s="4">
        <f>RANK(Q77,$Q$2:$Q$146)</f>
        <v>76</v>
      </c>
      <c r="U77" s="4">
        <f>RANK(R77,$R$2:$R$146)</f>
        <v>77</v>
      </c>
      <c r="V77" s="4">
        <f t="shared" si="1"/>
        <v>92</v>
      </c>
    </row>
    <row r="78" spans="1:22" x14ac:dyDescent="0.25">
      <c r="A78" s="4">
        <v>125</v>
      </c>
      <c r="B78" s="4" t="s">
        <v>134</v>
      </c>
      <c r="C78" s="4">
        <v>130</v>
      </c>
      <c r="D78" s="4">
        <v>198</v>
      </c>
      <c r="E78" s="4">
        <v>160</v>
      </c>
      <c r="F78" s="4">
        <v>488</v>
      </c>
      <c r="G78" s="4" t="s">
        <v>123</v>
      </c>
      <c r="H78" s="4" t="s">
        <v>14</v>
      </c>
      <c r="I78" s="4" t="s">
        <v>115</v>
      </c>
      <c r="J78" s="4">
        <v>500</v>
      </c>
      <c r="K78" s="4" t="s">
        <v>124</v>
      </c>
      <c r="L78" s="4">
        <v>625</v>
      </c>
      <c r="M78" s="4" t="s">
        <v>124</v>
      </c>
      <c r="N78" s="4">
        <v>625</v>
      </c>
      <c r="O78" s="4">
        <f>(D78*(E78*C78)^0.5*LevelData!$C$80^2)/10</f>
        <v>1783.5316993265783</v>
      </c>
      <c r="P78" s="4">
        <f>((D78+15)*((E78+15)*(C78+15))^0.5*LevelData!$C$80^2)/10</f>
        <v>2119.1739354574315</v>
      </c>
      <c r="Q78" s="8">
        <f>P78*N78</f>
        <v>1324483.7096608947</v>
      </c>
      <c r="R78" s="8">
        <f>(D78+15)*N78</f>
        <v>133125</v>
      </c>
      <c r="S78" s="8">
        <f>(C78+15)*(E78+15)</f>
        <v>25375</v>
      </c>
      <c r="T78" s="4">
        <f>RANK(Q78,$Q$2:$Q$146)</f>
        <v>77</v>
      </c>
      <c r="U78" s="4">
        <f>RANK(R78,$R$2:$R$146)</f>
        <v>90</v>
      </c>
      <c r="V78" s="4">
        <f t="shared" si="1"/>
        <v>51</v>
      </c>
    </row>
    <row r="79" spans="1:22" x14ac:dyDescent="0.25">
      <c r="A79" s="4">
        <v>44</v>
      </c>
      <c r="B79" s="4" t="s">
        <v>140</v>
      </c>
      <c r="C79" s="4">
        <v>120</v>
      </c>
      <c r="D79" s="4">
        <v>162</v>
      </c>
      <c r="E79" s="4">
        <v>158</v>
      </c>
      <c r="F79" s="4">
        <v>440</v>
      </c>
      <c r="G79" s="4" t="s">
        <v>44</v>
      </c>
      <c r="H79" s="4" t="s">
        <v>47</v>
      </c>
      <c r="I79" s="4" t="s">
        <v>51</v>
      </c>
      <c r="J79" s="4">
        <v>776</v>
      </c>
      <c r="K79" s="4" t="s">
        <v>49</v>
      </c>
      <c r="L79" s="4">
        <v>714</v>
      </c>
      <c r="M79" s="4" t="s">
        <v>51</v>
      </c>
      <c r="N79" s="4">
        <v>776</v>
      </c>
      <c r="O79" s="4">
        <f>(D79*(E79*C79)^0.5*LevelData!$C$80^2)/10</f>
        <v>1393.215045817898</v>
      </c>
      <c r="P79" s="4">
        <f>((D79+15)*((E79+15)*(C79+15))^0.5*LevelData!$C$80^2)/10</f>
        <v>1689.4571339611364</v>
      </c>
      <c r="Q79" s="8">
        <f>P79*N79</f>
        <v>1311018.7359538418</v>
      </c>
      <c r="R79" s="8">
        <f>(D79+15)*N79</f>
        <v>137352</v>
      </c>
      <c r="S79" s="8">
        <f>(C79+15)*(E79+15)</f>
        <v>23355</v>
      </c>
      <c r="T79" s="4">
        <f>RANK(Q79,$Q$2:$Q$146)</f>
        <v>78</v>
      </c>
      <c r="U79" s="4">
        <f>RANK(R79,$R$2:$R$146)</f>
        <v>86</v>
      </c>
      <c r="V79" s="4">
        <f t="shared" si="1"/>
        <v>62</v>
      </c>
    </row>
    <row r="80" spans="1:22" x14ac:dyDescent="0.25">
      <c r="A80" s="4">
        <v>27</v>
      </c>
      <c r="B80" s="4" t="s">
        <v>158</v>
      </c>
      <c r="C80" s="4">
        <v>100</v>
      </c>
      <c r="D80" s="4">
        <v>90</v>
      </c>
      <c r="E80" s="4">
        <v>114</v>
      </c>
      <c r="F80" s="4">
        <v>304</v>
      </c>
      <c r="G80" s="4" t="s">
        <v>31</v>
      </c>
      <c r="H80" s="4" t="s">
        <v>14</v>
      </c>
      <c r="I80" s="4" t="s">
        <v>88</v>
      </c>
      <c r="J80" s="4">
        <v>1200</v>
      </c>
      <c r="K80" s="4" t="s">
        <v>33</v>
      </c>
      <c r="L80" s="4">
        <v>1636</v>
      </c>
      <c r="M80" s="4" t="s">
        <v>33</v>
      </c>
      <c r="N80" s="4">
        <v>1636</v>
      </c>
      <c r="O80" s="4">
        <f>(D80*(E80*C80)^0.5*LevelData!$C$80^2)/10</f>
        <v>600.1763941656402</v>
      </c>
      <c r="P80" s="4">
        <f>((D80+15)*((E80+15)*(C80+15))^0.5*LevelData!$C$80^2)/10</f>
        <v>798.76136277260798</v>
      </c>
      <c r="Q80" s="8">
        <f>P80*N80</f>
        <v>1306773.5894959867</v>
      </c>
      <c r="R80" s="8">
        <f>(D80+15)*N80</f>
        <v>171780</v>
      </c>
      <c r="S80" s="8">
        <f>(C80+15)*(E80+15)</f>
        <v>14835</v>
      </c>
      <c r="T80" s="4">
        <f>RANK(Q80,$Q$2:$Q$146)</f>
        <v>79</v>
      </c>
      <c r="U80" s="4">
        <f>RANK(R80,$R$2:$R$146)</f>
        <v>59</v>
      </c>
      <c r="V80" s="4">
        <f t="shared" si="1"/>
        <v>106</v>
      </c>
    </row>
    <row r="81" spans="1:22" x14ac:dyDescent="0.25">
      <c r="A81" s="4">
        <v>69</v>
      </c>
      <c r="B81" s="4" t="s">
        <v>168</v>
      </c>
      <c r="C81" s="4">
        <v>100</v>
      </c>
      <c r="D81" s="4">
        <v>158</v>
      </c>
      <c r="E81" s="4">
        <v>78</v>
      </c>
      <c r="F81" s="4">
        <v>336</v>
      </c>
      <c r="G81" s="4" t="s">
        <v>44</v>
      </c>
      <c r="H81" s="4" t="s">
        <v>47</v>
      </c>
      <c r="I81" s="4" t="s">
        <v>49</v>
      </c>
      <c r="J81" s="4">
        <v>714</v>
      </c>
      <c r="K81" s="4" t="s">
        <v>52</v>
      </c>
      <c r="L81" s="4">
        <v>1154</v>
      </c>
      <c r="M81" s="4" t="s">
        <v>52</v>
      </c>
      <c r="N81" s="4">
        <v>1154</v>
      </c>
      <c r="O81" s="4">
        <f>(D81*(E81*C81)^0.5*LevelData!$C$80^2)/10</f>
        <v>871.54208502752351</v>
      </c>
      <c r="P81" s="4">
        <f>((D81+15)*((E81+15)*(C81+15))^0.5*LevelData!$C$80^2)/10</f>
        <v>1117.4303746914097</v>
      </c>
      <c r="Q81" s="8">
        <f>P81*N81</f>
        <v>1289514.6523938868</v>
      </c>
      <c r="R81" s="8">
        <f>(D81+15)*N81</f>
        <v>199642</v>
      </c>
      <c r="S81" s="8">
        <f>(C81+15)*(E81+15)</f>
        <v>10695</v>
      </c>
      <c r="T81" s="4">
        <f>RANK(Q81,$Q$2:$Q$146)</f>
        <v>80</v>
      </c>
      <c r="U81" s="4">
        <f>RANK(R81,$R$2:$R$146)</f>
        <v>44</v>
      </c>
      <c r="V81" s="4">
        <f t="shared" si="1"/>
        <v>126</v>
      </c>
    </row>
    <row r="82" spans="1:22" x14ac:dyDescent="0.25">
      <c r="A82" s="4">
        <v>24</v>
      </c>
      <c r="B82" s="4" t="s">
        <v>141</v>
      </c>
      <c r="C82" s="4">
        <v>120</v>
      </c>
      <c r="D82" s="4">
        <v>166</v>
      </c>
      <c r="E82" s="4">
        <v>166</v>
      </c>
      <c r="F82" s="4">
        <v>452</v>
      </c>
      <c r="G82" s="4" t="s">
        <v>47</v>
      </c>
      <c r="H82" s="4" t="s">
        <v>14</v>
      </c>
      <c r="I82" s="4" t="s">
        <v>49</v>
      </c>
      <c r="J82" s="4">
        <v>714</v>
      </c>
      <c r="K82" s="4" t="s">
        <v>28</v>
      </c>
      <c r="L82" s="4">
        <v>720</v>
      </c>
      <c r="M82" s="4" t="s">
        <v>28</v>
      </c>
      <c r="N82" s="4">
        <v>720</v>
      </c>
      <c r="O82" s="4">
        <f>(D82*(E82*C82)^0.5*LevelData!$C$80^2)/10</f>
        <v>1463.3113122181776</v>
      </c>
      <c r="P82" s="4">
        <f>((D82+15)*((E82+15)*(C82+15))^0.5*LevelData!$C$80^2)/10</f>
        <v>1767.1309016679195</v>
      </c>
      <c r="Q82" s="8">
        <f>P82*N82</f>
        <v>1272334.2492009019</v>
      </c>
      <c r="R82" s="8">
        <f>(D82+15)*N82</f>
        <v>130320</v>
      </c>
      <c r="S82" s="8">
        <f>(C82+15)*(E82+15)</f>
        <v>24435</v>
      </c>
      <c r="T82" s="4">
        <f>RANK(Q82,$Q$2:$Q$146)</f>
        <v>81</v>
      </c>
      <c r="U82" s="4">
        <f>RANK(R82,$R$2:$R$146)</f>
        <v>92</v>
      </c>
      <c r="V82" s="4">
        <f t="shared" si="1"/>
        <v>56</v>
      </c>
    </row>
    <row r="83" spans="1:22" x14ac:dyDescent="0.25">
      <c r="A83" s="4">
        <v>85</v>
      </c>
      <c r="B83" s="4" t="s">
        <v>146</v>
      </c>
      <c r="C83" s="4">
        <v>120</v>
      </c>
      <c r="D83" s="4">
        <v>182</v>
      </c>
      <c r="E83" s="4">
        <v>150</v>
      </c>
      <c r="F83" s="4">
        <v>452</v>
      </c>
      <c r="G83" s="4" t="s">
        <v>13</v>
      </c>
      <c r="H83" s="4" t="s">
        <v>36</v>
      </c>
      <c r="I83" s="4" t="s">
        <v>38</v>
      </c>
      <c r="J83" s="4">
        <v>677</v>
      </c>
      <c r="K83" s="4" t="s">
        <v>72</v>
      </c>
      <c r="L83" s="4">
        <v>692</v>
      </c>
      <c r="M83" s="4" t="s">
        <v>72</v>
      </c>
      <c r="N83" s="4">
        <v>692</v>
      </c>
      <c r="O83" s="4">
        <f>(D83*(E83*C83)^0.5*LevelData!$C$80^2)/10</f>
        <v>1525.0764520548862</v>
      </c>
      <c r="P83" s="4">
        <f>((D83+15)*((E83+15)*(C83+15))^0.5*LevelData!$C$80^2)/10</f>
        <v>1836.3652139485962</v>
      </c>
      <c r="Q83" s="8">
        <f>P83*N83</f>
        <v>1270764.7280524285</v>
      </c>
      <c r="R83" s="8">
        <f>(D83+15)*N83</f>
        <v>136324</v>
      </c>
      <c r="S83" s="8">
        <f>(C83+15)*(E83+15)</f>
        <v>22275</v>
      </c>
      <c r="T83" s="4">
        <f>RANK(Q83,$Q$2:$Q$146)</f>
        <v>82</v>
      </c>
      <c r="U83" s="4">
        <f>RANK(R83,$R$2:$R$146)</f>
        <v>88</v>
      </c>
      <c r="V83" s="4">
        <f t="shared" si="1"/>
        <v>72</v>
      </c>
    </row>
    <row r="84" spans="1:22" x14ac:dyDescent="0.25">
      <c r="A84" s="4">
        <v>118</v>
      </c>
      <c r="B84" s="4" t="s">
        <v>159</v>
      </c>
      <c r="C84" s="4">
        <v>90</v>
      </c>
      <c r="D84" s="4">
        <v>112</v>
      </c>
      <c r="E84" s="4">
        <v>126</v>
      </c>
      <c r="F84" s="4">
        <v>328</v>
      </c>
      <c r="G84" s="4" t="s">
        <v>18</v>
      </c>
      <c r="H84" s="4" t="s">
        <v>14</v>
      </c>
      <c r="I84" s="4" t="s">
        <v>33</v>
      </c>
      <c r="J84" s="4">
        <v>1309</v>
      </c>
      <c r="K84" s="4" t="s">
        <v>97</v>
      </c>
      <c r="L84" s="4">
        <v>522</v>
      </c>
      <c r="M84" s="4" t="s">
        <v>33</v>
      </c>
      <c r="N84" s="4">
        <v>1309</v>
      </c>
      <c r="O84" s="4">
        <f>(D84*(E84*C84)^0.5*LevelData!$C$80^2)/10</f>
        <v>744.91809646116008</v>
      </c>
      <c r="P84" s="4">
        <f>((D84+15)*((E84+15)*(C84+15))^0.5*LevelData!$C$80^2)/10</f>
        <v>965.14352561844407</v>
      </c>
      <c r="Q84" s="8">
        <f>P84*N84</f>
        <v>1263372.8750345432</v>
      </c>
      <c r="R84" s="8">
        <f>(D84+15)*N84</f>
        <v>166243</v>
      </c>
      <c r="S84" s="8">
        <f>(C84+15)*(E84+15)</f>
        <v>14805</v>
      </c>
      <c r="T84" s="4">
        <f>RANK(Q84,$Q$2:$Q$146)</f>
        <v>83</v>
      </c>
      <c r="U84" s="4">
        <f>RANK(R84,$R$2:$R$146)</f>
        <v>69</v>
      </c>
      <c r="V84" s="4">
        <f t="shared" si="1"/>
        <v>107</v>
      </c>
    </row>
    <row r="85" spans="1:22" x14ac:dyDescent="0.25">
      <c r="A85" s="4">
        <v>1</v>
      </c>
      <c r="B85" s="4" t="s">
        <v>162</v>
      </c>
      <c r="C85" s="4">
        <v>90</v>
      </c>
      <c r="D85" s="4">
        <v>126</v>
      </c>
      <c r="E85" s="4">
        <v>126</v>
      </c>
      <c r="F85" s="4">
        <v>342</v>
      </c>
      <c r="G85" s="4" t="s">
        <v>44</v>
      </c>
      <c r="H85" s="4" t="s">
        <v>47</v>
      </c>
      <c r="I85" s="4" t="s">
        <v>107</v>
      </c>
      <c r="J85" s="4">
        <v>655</v>
      </c>
      <c r="K85" s="4" t="s">
        <v>52</v>
      </c>
      <c r="L85" s="4">
        <v>1154</v>
      </c>
      <c r="M85" s="4" t="s">
        <v>52</v>
      </c>
      <c r="N85" s="4">
        <v>1154</v>
      </c>
      <c r="O85" s="4">
        <f>(D85*(E85*C85)^0.5*LevelData!$C$80^2)/10</f>
        <v>838.03285851880503</v>
      </c>
      <c r="P85" s="4">
        <f>((D85+15)*((E85+15)*(C85+15))^0.5*LevelData!$C$80^2)/10</f>
        <v>1071.5373000960678</v>
      </c>
      <c r="Q85" s="8">
        <f>P85*N85</f>
        <v>1236554.0443108622</v>
      </c>
      <c r="R85" s="8">
        <f>(D85+15)*N85</f>
        <v>162714</v>
      </c>
      <c r="S85" s="8">
        <f>(C85+15)*(E85+15)</f>
        <v>14805</v>
      </c>
      <c r="T85" s="4">
        <f>RANK(Q85,$Q$2:$Q$146)</f>
        <v>84</v>
      </c>
      <c r="U85" s="4">
        <f>RANK(R85,$R$2:$R$146)</f>
        <v>73</v>
      </c>
      <c r="V85" s="4">
        <f t="shared" si="1"/>
        <v>107</v>
      </c>
    </row>
    <row r="86" spans="1:22" x14ac:dyDescent="0.25">
      <c r="A86" s="4">
        <v>101</v>
      </c>
      <c r="B86" s="4" t="s">
        <v>144</v>
      </c>
      <c r="C86" s="4">
        <v>120</v>
      </c>
      <c r="D86" s="4">
        <v>150</v>
      </c>
      <c r="E86" s="4">
        <v>174</v>
      </c>
      <c r="F86" s="4">
        <v>444</v>
      </c>
      <c r="G86" s="4" t="s">
        <v>123</v>
      </c>
      <c r="H86" s="4" t="s">
        <v>14</v>
      </c>
      <c r="I86" s="4" t="s">
        <v>107</v>
      </c>
      <c r="J86" s="4">
        <v>655</v>
      </c>
      <c r="K86" s="4" t="s">
        <v>125</v>
      </c>
      <c r="L86" s="4">
        <v>750</v>
      </c>
      <c r="M86" s="4" t="s">
        <v>125</v>
      </c>
      <c r="N86" s="4">
        <v>750</v>
      </c>
      <c r="O86" s="4">
        <f>(D86*(E86*C86)^0.5*LevelData!$C$80^2)/10</f>
        <v>1353.7562699662953</v>
      </c>
      <c r="P86" s="4">
        <f>((D86+15)*((E86+15)*(C86+15))^0.5*LevelData!$C$80^2)/10</f>
        <v>1646.13597209051</v>
      </c>
      <c r="Q86" s="8">
        <f>P86*N86</f>
        <v>1234601.9790678825</v>
      </c>
      <c r="R86" s="8">
        <f>(D86+15)*N86</f>
        <v>123750</v>
      </c>
      <c r="S86" s="8">
        <f>(C86+15)*(E86+15)</f>
        <v>25515</v>
      </c>
      <c r="T86" s="4">
        <f>RANK(Q86,$Q$2:$Q$146)</f>
        <v>85</v>
      </c>
      <c r="U86" s="4">
        <f>RANK(R86,$R$2:$R$146)</f>
        <v>98</v>
      </c>
      <c r="V86" s="4">
        <f t="shared" si="1"/>
        <v>49</v>
      </c>
    </row>
    <row r="87" spans="1:22" x14ac:dyDescent="0.25">
      <c r="A87" s="4">
        <v>92</v>
      </c>
      <c r="B87" s="4" t="s">
        <v>185</v>
      </c>
      <c r="C87" s="4">
        <v>60</v>
      </c>
      <c r="D87" s="4">
        <v>136</v>
      </c>
      <c r="E87" s="4">
        <v>82</v>
      </c>
      <c r="F87" s="4">
        <v>278</v>
      </c>
      <c r="G87" s="4" t="s">
        <v>82</v>
      </c>
      <c r="H87" s="4" t="s">
        <v>47</v>
      </c>
      <c r="I87" s="4" t="s">
        <v>15</v>
      </c>
      <c r="J87" s="4">
        <v>1500</v>
      </c>
      <c r="K87" s="4" t="s">
        <v>84</v>
      </c>
      <c r="L87" s="4">
        <v>600</v>
      </c>
      <c r="M87" s="4" t="s">
        <v>15</v>
      </c>
      <c r="N87" s="4">
        <v>1500</v>
      </c>
      <c r="O87" s="4">
        <f>(D87*(E87*C87)^0.5*LevelData!$C$80^2)/10</f>
        <v>595.80677128404591</v>
      </c>
      <c r="P87" s="4">
        <f>((D87+15)*((E87+15)*(C87+15))^0.5*LevelData!$C$80^2)/10</f>
        <v>804.40992611612808</v>
      </c>
      <c r="Q87" s="8">
        <f>P87*N87</f>
        <v>1206614.8891741922</v>
      </c>
      <c r="R87" s="8">
        <f>(D87+15)*N87</f>
        <v>226500</v>
      </c>
      <c r="S87" s="8">
        <f>(C87+15)*(E87+15)</f>
        <v>7275</v>
      </c>
      <c r="T87" s="4">
        <f>RANK(Q87,$Q$2:$Q$146)</f>
        <v>86</v>
      </c>
      <c r="U87" s="4">
        <f>RANK(R87,$R$2:$R$146)</f>
        <v>28</v>
      </c>
      <c r="V87" s="4">
        <f t="shared" si="1"/>
        <v>142</v>
      </c>
    </row>
    <row r="88" spans="1:22" x14ac:dyDescent="0.25">
      <c r="A88" s="4">
        <v>127</v>
      </c>
      <c r="B88" s="4" t="s">
        <v>137</v>
      </c>
      <c r="C88" s="4">
        <v>130</v>
      </c>
      <c r="D88" s="4">
        <v>184</v>
      </c>
      <c r="E88" s="4">
        <v>186</v>
      </c>
      <c r="F88" s="4">
        <v>500</v>
      </c>
      <c r="G88" s="4" t="s">
        <v>100</v>
      </c>
      <c r="H88" s="4" t="s">
        <v>14</v>
      </c>
      <c r="I88" s="4" t="s">
        <v>65</v>
      </c>
      <c r="J88" s="4">
        <v>563</v>
      </c>
      <c r="K88" s="4" t="s">
        <v>138</v>
      </c>
      <c r="L88" s="4">
        <v>213</v>
      </c>
      <c r="M88" s="4" t="s">
        <v>65</v>
      </c>
      <c r="N88" s="4">
        <v>563</v>
      </c>
      <c r="O88" s="4">
        <f>(D88*(E88*C88)^0.5*LevelData!$C$80^2)/10</f>
        <v>1787.0221934232159</v>
      </c>
      <c r="P88" s="4">
        <f>((D88+15)*((E88+15)*(C88+15))^0.5*LevelData!$C$80^2)/10</f>
        <v>2121.8715073568146</v>
      </c>
      <c r="Q88" s="8">
        <f>P88*N88</f>
        <v>1194613.6586418867</v>
      </c>
      <c r="R88" s="8">
        <f>(D88+15)*N88</f>
        <v>112037</v>
      </c>
      <c r="S88" s="8">
        <f>(C88+15)*(E88+15)</f>
        <v>29145</v>
      </c>
      <c r="T88" s="4">
        <f>RANK(Q88,$Q$2:$Q$146)</f>
        <v>87</v>
      </c>
      <c r="U88" s="4">
        <f>RANK(R88,$R$2:$R$146)</f>
        <v>107</v>
      </c>
      <c r="V88" s="4">
        <f t="shared" si="1"/>
        <v>41</v>
      </c>
    </row>
    <row r="89" spans="1:22" x14ac:dyDescent="0.25">
      <c r="A89" s="4">
        <v>116</v>
      </c>
      <c r="B89" s="4" t="s">
        <v>182</v>
      </c>
      <c r="C89" s="4">
        <v>60</v>
      </c>
      <c r="D89" s="4">
        <v>122</v>
      </c>
      <c r="E89" s="4">
        <v>100</v>
      </c>
      <c r="F89" s="4">
        <v>282</v>
      </c>
      <c r="G89" s="4" t="s">
        <v>18</v>
      </c>
      <c r="H89" s="4" t="s">
        <v>14</v>
      </c>
      <c r="I89" s="4" t="s">
        <v>19</v>
      </c>
      <c r="J89" s="4">
        <v>1500</v>
      </c>
      <c r="K89" s="4" t="s">
        <v>41</v>
      </c>
      <c r="L89" s="4">
        <v>489</v>
      </c>
      <c r="M89" s="4" t="s">
        <v>19</v>
      </c>
      <c r="N89" s="4">
        <v>1500</v>
      </c>
      <c r="O89" s="4">
        <f>(D89*(E89*C89)^0.5*LevelData!$C$80^2)/10</f>
        <v>590.22748689942341</v>
      </c>
      <c r="P89" s="4">
        <f>((D89+15)*((E89+15)*(C89+15))^0.5*LevelData!$C$80^2)/10</f>
        <v>794.66501537072213</v>
      </c>
      <c r="Q89" s="8">
        <f>P89*N89</f>
        <v>1191997.5230560831</v>
      </c>
      <c r="R89" s="8">
        <f>(D89+15)*N89</f>
        <v>205500</v>
      </c>
      <c r="S89" s="8">
        <f>(C89+15)*(E89+15)</f>
        <v>8625</v>
      </c>
      <c r="T89" s="4">
        <f>RANK(Q89,$Q$2:$Q$146)</f>
        <v>88</v>
      </c>
      <c r="U89" s="4">
        <f>RANK(R89,$R$2:$R$146)</f>
        <v>41</v>
      </c>
      <c r="V89" s="4">
        <f t="shared" si="1"/>
        <v>138</v>
      </c>
    </row>
    <row r="90" spans="1:22" x14ac:dyDescent="0.25">
      <c r="A90" s="4">
        <v>22</v>
      </c>
      <c r="B90" s="4" t="s">
        <v>151</v>
      </c>
      <c r="C90" s="4">
        <v>130</v>
      </c>
      <c r="D90" s="4">
        <v>168</v>
      </c>
      <c r="E90" s="4">
        <v>146</v>
      </c>
      <c r="F90" s="4">
        <v>444</v>
      </c>
      <c r="G90" s="4" t="s">
        <v>13</v>
      </c>
      <c r="H90" s="4" t="s">
        <v>36</v>
      </c>
      <c r="I90" s="4" t="s">
        <v>38</v>
      </c>
      <c r="J90" s="4">
        <v>677</v>
      </c>
      <c r="K90" s="4" t="s">
        <v>97</v>
      </c>
      <c r="L90" s="4">
        <v>652</v>
      </c>
      <c r="M90" s="4" t="s">
        <v>38</v>
      </c>
      <c r="N90" s="4">
        <v>677</v>
      </c>
      <c r="O90" s="4">
        <f>(D90*(E90*C90)^0.5*LevelData!$C$80^2)/10</f>
        <v>1445.5774357640432</v>
      </c>
      <c r="P90" s="4">
        <f>((D90+15)*((E90+15)*(C90+15))^0.5*LevelData!$C$80^2)/10</f>
        <v>1746.3528759042674</v>
      </c>
      <c r="Q90" s="8">
        <f>P90*N90</f>
        <v>1182280.8969871891</v>
      </c>
      <c r="R90" s="8">
        <f>(D90+15)*N90</f>
        <v>123891</v>
      </c>
      <c r="S90" s="8">
        <f>(C90+15)*(E90+15)</f>
        <v>23345</v>
      </c>
      <c r="T90" s="4">
        <f>RANK(Q90,$Q$2:$Q$146)</f>
        <v>89</v>
      </c>
      <c r="U90" s="4">
        <f>RANK(R90,$R$2:$R$146)</f>
        <v>97</v>
      </c>
      <c r="V90" s="4">
        <f t="shared" si="1"/>
        <v>64</v>
      </c>
    </row>
    <row r="91" spans="1:22" x14ac:dyDescent="0.25">
      <c r="A91" s="4">
        <v>57</v>
      </c>
      <c r="B91" s="4" t="s">
        <v>150</v>
      </c>
      <c r="C91" s="4">
        <v>130</v>
      </c>
      <c r="D91" s="4">
        <v>178</v>
      </c>
      <c r="E91" s="4">
        <v>150</v>
      </c>
      <c r="F91" s="4">
        <v>458</v>
      </c>
      <c r="G91" s="4" t="s">
        <v>40</v>
      </c>
      <c r="H91" s="4" t="s">
        <v>14</v>
      </c>
      <c r="I91" s="4" t="s">
        <v>104</v>
      </c>
      <c r="J91" s="4">
        <v>563</v>
      </c>
      <c r="K91" s="4" t="s">
        <v>115</v>
      </c>
      <c r="L91" s="4">
        <v>625</v>
      </c>
      <c r="M91" s="4" t="s">
        <v>115</v>
      </c>
      <c r="N91" s="4">
        <v>625</v>
      </c>
      <c r="O91" s="4">
        <f>(D91*(E91*C91)^0.5*LevelData!$C$80^2)/10</f>
        <v>1552.4630874603836</v>
      </c>
      <c r="P91" s="4">
        <f>((D91+15)*((E91+15)*(C91+15))^0.5*LevelData!$C$80^2)/10</f>
        <v>1864.5209052838036</v>
      </c>
      <c r="Q91" s="8">
        <f>P91*N91</f>
        <v>1165325.5658023772</v>
      </c>
      <c r="R91" s="8">
        <f>(D91+15)*N91</f>
        <v>120625</v>
      </c>
      <c r="S91" s="8">
        <f>(C91+15)*(E91+15)</f>
        <v>23925</v>
      </c>
      <c r="T91" s="4">
        <f>RANK(Q91,$Q$2:$Q$146)</f>
        <v>90</v>
      </c>
      <c r="U91" s="4">
        <f>RANK(R91,$R$2:$R$146)</f>
        <v>101</v>
      </c>
      <c r="V91" s="4">
        <f t="shared" si="1"/>
        <v>60</v>
      </c>
    </row>
    <row r="92" spans="1:22" x14ac:dyDescent="0.25">
      <c r="A92" s="4">
        <v>4</v>
      </c>
      <c r="B92" s="4" t="s">
        <v>174</v>
      </c>
      <c r="C92" s="4">
        <v>78</v>
      </c>
      <c r="D92" s="4">
        <v>128</v>
      </c>
      <c r="E92" s="4">
        <v>108</v>
      </c>
      <c r="F92" s="4">
        <v>314</v>
      </c>
      <c r="G92" s="4" t="s">
        <v>54</v>
      </c>
      <c r="H92" s="4" t="s">
        <v>14</v>
      </c>
      <c r="I92" s="4" t="s">
        <v>88</v>
      </c>
      <c r="J92" s="4">
        <v>1200</v>
      </c>
      <c r="K92" s="4" t="s">
        <v>56</v>
      </c>
      <c r="L92" s="4">
        <v>714</v>
      </c>
      <c r="M92" s="4" t="s">
        <v>88</v>
      </c>
      <c r="N92" s="4">
        <v>1200</v>
      </c>
      <c r="O92" s="4">
        <f>(D92*(E92*C92)^0.5*LevelData!$C$80^2)/10</f>
        <v>733.75846345017612</v>
      </c>
      <c r="P92" s="4">
        <f>((D92+15)*((E92+15)*(C92+15))^0.5*LevelData!$C$80^2)/10</f>
        <v>955.24339252012146</v>
      </c>
      <c r="Q92" s="8">
        <f>P92*N92</f>
        <v>1146292.0710241457</v>
      </c>
      <c r="R92" s="8">
        <f>(D92+15)*N92</f>
        <v>171600</v>
      </c>
      <c r="S92" s="8">
        <f>(C92+15)*(E92+15)</f>
        <v>11439</v>
      </c>
      <c r="T92" s="4">
        <f>RANK(Q92,$Q$2:$Q$146)</f>
        <v>91</v>
      </c>
      <c r="U92" s="4">
        <f>RANK(R92,$R$2:$R$146)</f>
        <v>60</v>
      </c>
      <c r="V92" s="4">
        <f t="shared" si="1"/>
        <v>122</v>
      </c>
    </row>
    <row r="93" spans="1:22" x14ac:dyDescent="0.25">
      <c r="A93" s="4">
        <v>52</v>
      </c>
      <c r="B93" s="4" t="s">
        <v>177</v>
      </c>
      <c r="C93" s="4">
        <v>80</v>
      </c>
      <c r="D93" s="4">
        <v>104</v>
      </c>
      <c r="E93" s="4">
        <v>94</v>
      </c>
      <c r="F93" s="4">
        <v>278</v>
      </c>
      <c r="G93" s="4" t="s">
        <v>13</v>
      </c>
      <c r="H93" s="4" t="s">
        <v>14</v>
      </c>
      <c r="I93" s="4" t="s">
        <v>88</v>
      </c>
      <c r="J93" s="4">
        <v>1500</v>
      </c>
      <c r="K93" s="4" t="s">
        <v>28</v>
      </c>
      <c r="L93" s="4">
        <v>720</v>
      </c>
      <c r="M93" s="4" t="s">
        <v>88</v>
      </c>
      <c r="N93" s="4">
        <v>1500</v>
      </c>
      <c r="O93" s="4">
        <f>(D93*(E93*C93)^0.5*LevelData!$C$80^2)/10</f>
        <v>563.28246839210919</v>
      </c>
      <c r="P93" s="4">
        <f>((D93+15)*((E93+15)*(C93+15))^0.5*LevelData!$C$80^2)/10</f>
        <v>756.32070167274696</v>
      </c>
      <c r="Q93" s="8">
        <f>P93*N93</f>
        <v>1134481.0525091204</v>
      </c>
      <c r="R93" s="8">
        <f>(D93+15)*N93</f>
        <v>178500</v>
      </c>
      <c r="S93" s="8">
        <f>(C93+15)*(E93+15)</f>
        <v>10355</v>
      </c>
      <c r="T93" s="4">
        <f>RANK(Q93,$Q$2:$Q$146)</f>
        <v>92</v>
      </c>
      <c r="U93" s="4">
        <f>RANK(R93,$R$2:$R$146)</f>
        <v>55</v>
      </c>
      <c r="V93" s="4">
        <f t="shared" si="1"/>
        <v>129</v>
      </c>
    </row>
    <row r="94" spans="1:22" x14ac:dyDescent="0.25">
      <c r="A94" s="4">
        <v>67</v>
      </c>
      <c r="B94" s="4" t="s">
        <v>148</v>
      </c>
      <c r="C94" s="4">
        <v>160</v>
      </c>
      <c r="D94" s="4">
        <v>154</v>
      </c>
      <c r="E94" s="4">
        <v>144</v>
      </c>
      <c r="F94" s="4">
        <v>458</v>
      </c>
      <c r="G94" s="4" t="s">
        <v>40</v>
      </c>
      <c r="H94" s="4" t="s">
        <v>14</v>
      </c>
      <c r="I94" s="4" t="s">
        <v>115</v>
      </c>
      <c r="J94" s="4">
        <v>625</v>
      </c>
      <c r="K94" s="4" t="s">
        <v>104</v>
      </c>
      <c r="L94" s="4">
        <v>563</v>
      </c>
      <c r="M94" s="4" t="s">
        <v>115</v>
      </c>
      <c r="N94" s="4">
        <v>625</v>
      </c>
      <c r="O94" s="4">
        <f>(D94*(E94*C94)^0.5*LevelData!$C$80^2)/10</f>
        <v>1459.976727610491</v>
      </c>
      <c r="P94" s="4">
        <f>((D94+15)*((E94+15)*(C94+15))^0.5*LevelData!$C$80^2)/10</f>
        <v>1760.7117642030619</v>
      </c>
      <c r="Q94" s="8">
        <f>P94*N94</f>
        <v>1100444.8526269137</v>
      </c>
      <c r="R94" s="8">
        <f>(D94+15)*N94</f>
        <v>105625</v>
      </c>
      <c r="S94" s="8">
        <f>(C94+15)*(E94+15)</f>
        <v>27825</v>
      </c>
      <c r="T94" s="4">
        <f>RANK(Q94,$Q$2:$Q$146)</f>
        <v>93</v>
      </c>
      <c r="U94" s="4">
        <f>RANK(R94,$R$2:$R$146)</f>
        <v>111</v>
      </c>
      <c r="V94" s="4">
        <f t="shared" si="1"/>
        <v>44</v>
      </c>
    </row>
    <row r="95" spans="1:22" x14ac:dyDescent="0.25">
      <c r="A95" s="4">
        <v>46</v>
      </c>
      <c r="B95" s="4" t="s">
        <v>175</v>
      </c>
      <c r="C95" s="4">
        <v>70</v>
      </c>
      <c r="D95" s="4">
        <v>122</v>
      </c>
      <c r="E95" s="4">
        <v>120</v>
      </c>
      <c r="F95" s="4">
        <v>312</v>
      </c>
      <c r="G95" s="4" t="s">
        <v>100</v>
      </c>
      <c r="H95" s="4" t="s">
        <v>44</v>
      </c>
      <c r="I95" s="4" t="s">
        <v>101</v>
      </c>
      <c r="J95" s="4">
        <v>1000</v>
      </c>
      <c r="K95" s="4" t="s">
        <v>88</v>
      </c>
      <c r="L95" s="4">
        <v>1200</v>
      </c>
      <c r="M95" s="4" t="s">
        <v>88</v>
      </c>
      <c r="N95" s="4">
        <v>1200</v>
      </c>
      <c r="O95" s="4">
        <f>(D95*(E95*C95)^0.5*LevelData!$C$80^2)/10</f>
        <v>698.36658053507449</v>
      </c>
      <c r="P95" s="4">
        <f>((D95+15)*((E95+15)*(C95+15))^0.5*LevelData!$C$80^2)/10</f>
        <v>916.6021869932116</v>
      </c>
      <c r="Q95" s="8">
        <f>P95*N95</f>
        <v>1099922.6243918538</v>
      </c>
      <c r="R95" s="8">
        <f>(D95+15)*N95</f>
        <v>164400</v>
      </c>
      <c r="S95" s="8">
        <f>(C95+15)*(E95+15)</f>
        <v>11475</v>
      </c>
      <c r="T95" s="4">
        <f>RANK(Q95,$Q$2:$Q$146)</f>
        <v>94</v>
      </c>
      <c r="U95" s="4">
        <f>RANK(R95,$R$2:$R$146)</f>
        <v>70</v>
      </c>
      <c r="V95" s="4">
        <f t="shared" si="1"/>
        <v>121</v>
      </c>
    </row>
    <row r="96" spans="1:22" x14ac:dyDescent="0.25">
      <c r="A96" s="4">
        <v>30</v>
      </c>
      <c r="B96" s="4" t="s">
        <v>153</v>
      </c>
      <c r="C96" s="4">
        <v>140</v>
      </c>
      <c r="D96" s="4">
        <v>132</v>
      </c>
      <c r="E96" s="4">
        <v>136</v>
      </c>
      <c r="F96" s="4">
        <v>408</v>
      </c>
      <c r="G96" s="4" t="s">
        <v>47</v>
      </c>
      <c r="H96" s="4" t="s">
        <v>14</v>
      </c>
      <c r="I96" s="4" t="s">
        <v>154</v>
      </c>
      <c r="J96" s="4">
        <v>783</v>
      </c>
      <c r="K96" s="4" t="s">
        <v>28</v>
      </c>
      <c r="L96" s="4">
        <v>720</v>
      </c>
      <c r="M96" s="4" t="s">
        <v>154</v>
      </c>
      <c r="N96" s="4">
        <v>783</v>
      </c>
      <c r="O96" s="4">
        <f>(D96*(E96*C96)^0.5*LevelData!$C$80^2)/10</f>
        <v>1137.6047011121977</v>
      </c>
      <c r="P96" s="4">
        <f>((D96+15)*((E96+15)*(C96+15))^0.5*LevelData!$C$80^2)/10</f>
        <v>1404.6096000311938</v>
      </c>
      <c r="Q96" s="8">
        <f>P96*N96</f>
        <v>1099809.3168244248</v>
      </c>
      <c r="R96" s="8">
        <f>(D96+15)*N96</f>
        <v>115101</v>
      </c>
      <c r="S96" s="8">
        <f>(C96+15)*(E96+15)</f>
        <v>23405</v>
      </c>
      <c r="T96" s="4">
        <f>RANK(Q96,$Q$2:$Q$146)</f>
        <v>95</v>
      </c>
      <c r="U96" s="4">
        <f>RANK(R96,$R$2:$R$146)</f>
        <v>106</v>
      </c>
      <c r="V96" s="4">
        <f t="shared" si="1"/>
        <v>61</v>
      </c>
    </row>
    <row r="97" spans="1:22" x14ac:dyDescent="0.25">
      <c r="A97" s="4">
        <v>77</v>
      </c>
      <c r="B97" s="4" t="s">
        <v>160</v>
      </c>
      <c r="C97" s="4">
        <v>100</v>
      </c>
      <c r="D97" s="4">
        <v>168</v>
      </c>
      <c r="E97" s="4">
        <v>138</v>
      </c>
      <c r="F97" s="4">
        <v>406</v>
      </c>
      <c r="G97" s="4" t="s">
        <v>54</v>
      </c>
      <c r="H97" s="4" t="s">
        <v>14</v>
      </c>
      <c r="I97" s="4" t="s">
        <v>107</v>
      </c>
      <c r="J97" s="4">
        <v>655</v>
      </c>
      <c r="K97" s="4" t="s">
        <v>56</v>
      </c>
      <c r="L97" s="4">
        <v>714</v>
      </c>
      <c r="M97" s="4" t="s">
        <v>56</v>
      </c>
      <c r="N97" s="4">
        <v>714</v>
      </c>
      <c r="O97" s="4">
        <f>(D97*(E97*C97)^0.5*LevelData!$C$80^2)/10</f>
        <v>1232.6301882372697</v>
      </c>
      <c r="P97" s="4">
        <f>((D97+15)*((E97+15)*(C97+15))^0.5*LevelData!$C$80^2)/10</f>
        <v>1516.106466780227</v>
      </c>
      <c r="Q97" s="8">
        <f>P97*N97</f>
        <v>1082500.017281082</v>
      </c>
      <c r="R97" s="8">
        <f>(D97+15)*N97</f>
        <v>130662</v>
      </c>
      <c r="S97" s="8">
        <f>(C97+15)*(E97+15)</f>
        <v>17595</v>
      </c>
      <c r="T97" s="4">
        <f>RANK(Q97,$Q$2:$Q$146)</f>
        <v>96</v>
      </c>
      <c r="U97" s="4">
        <f>RANK(R97,$R$2:$R$146)</f>
        <v>91</v>
      </c>
      <c r="V97" s="4">
        <f t="shared" si="1"/>
        <v>95</v>
      </c>
    </row>
    <row r="98" spans="1:22" x14ac:dyDescent="0.25">
      <c r="A98" s="4">
        <v>35</v>
      </c>
      <c r="B98" s="4" t="s">
        <v>156</v>
      </c>
      <c r="C98" s="4">
        <v>140</v>
      </c>
      <c r="D98" s="4">
        <v>116</v>
      </c>
      <c r="E98" s="4">
        <v>124</v>
      </c>
      <c r="F98" s="4">
        <v>380</v>
      </c>
      <c r="G98" s="4" t="s">
        <v>71</v>
      </c>
      <c r="H98" s="4" t="s">
        <v>14</v>
      </c>
      <c r="I98" s="4" t="s">
        <v>16</v>
      </c>
      <c r="J98" s="4">
        <v>857</v>
      </c>
      <c r="K98" s="4" t="s">
        <v>73</v>
      </c>
      <c r="L98" s="4">
        <v>889</v>
      </c>
      <c r="M98" s="4" t="s">
        <v>73</v>
      </c>
      <c r="N98" s="4">
        <v>889</v>
      </c>
      <c r="O98" s="4">
        <f>(D98*(E98*C98)^0.5*LevelData!$C$80^2)/10</f>
        <v>954.58987690797676</v>
      </c>
      <c r="P98" s="4">
        <f>((D98+15)*((E98+15)*(C98+15))^0.5*LevelData!$C$80^2)/10</f>
        <v>1200.9599364012993</v>
      </c>
      <c r="Q98" s="8">
        <f>P98*N98</f>
        <v>1067653.383460755</v>
      </c>
      <c r="R98" s="8">
        <f>(D98+15)*N98</f>
        <v>116459</v>
      </c>
      <c r="S98" s="8">
        <f>(C98+15)*(E98+15)</f>
        <v>21545</v>
      </c>
      <c r="T98" s="4">
        <f>RANK(Q98,$Q$2:$Q$146)</f>
        <v>97</v>
      </c>
      <c r="U98" s="4">
        <f>RANK(R98,$R$2:$R$146)</f>
        <v>103</v>
      </c>
      <c r="V98" s="4">
        <f t="shared" si="1"/>
        <v>76</v>
      </c>
    </row>
    <row r="99" spans="1:22" x14ac:dyDescent="0.25">
      <c r="A99" s="4">
        <v>56</v>
      </c>
      <c r="B99" s="4" t="s">
        <v>179</v>
      </c>
      <c r="C99" s="4">
        <v>80</v>
      </c>
      <c r="D99" s="4">
        <v>122</v>
      </c>
      <c r="E99" s="4">
        <v>96</v>
      </c>
      <c r="F99" s="4">
        <v>298</v>
      </c>
      <c r="G99" s="4" t="s">
        <v>40</v>
      </c>
      <c r="H99" s="4" t="s">
        <v>14</v>
      </c>
      <c r="I99" s="4" t="s">
        <v>104</v>
      </c>
      <c r="J99" s="4">
        <v>563</v>
      </c>
      <c r="K99" s="4" t="s">
        <v>88</v>
      </c>
      <c r="L99" s="4">
        <v>1200</v>
      </c>
      <c r="M99" s="4" t="s">
        <v>88</v>
      </c>
      <c r="N99" s="4">
        <v>1200</v>
      </c>
      <c r="O99" s="4">
        <f>(D99*(E99*C99)^0.5*LevelData!$C$80^2)/10</f>
        <v>667.76617348684226</v>
      </c>
      <c r="P99" s="4">
        <f>((D99+15)*((E99+15)*(C99+15))^0.5*LevelData!$C$80^2)/10</f>
        <v>878.67411787441301</v>
      </c>
      <c r="Q99" s="8">
        <f>P99*N99</f>
        <v>1054408.9414492957</v>
      </c>
      <c r="R99" s="8">
        <f>(D99+15)*N99</f>
        <v>164400</v>
      </c>
      <c r="S99" s="8">
        <f>(C99+15)*(E99+15)</f>
        <v>10545</v>
      </c>
      <c r="T99" s="4">
        <f>RANK(Q99,$Q$2:$Q$146)</f>
        <v>98</v>
      </c>
      <c r="U99" s="4">
        <f>RANK(R99,$R$2:$R$146)</f>
        <v>70</v>
      </c>
      <c r="V99" s="4">
        <f t="shared" si="1"/>
        <v>127</v>
      </c>
    </row>
    <row r="100" spans="1:22" x14ac:dyDescent="0.25">
      <c r="A100" s="4">
        <v>60</v>
      </c>
      <c r="B100" s="4" t="s">
        <v>180</v>
      </c>
      <c r="C100" s="4">
        <v>80</v>
      </c>
      <c r="D100" s="4">
        <v>108</v>
      </c>
      <c r="E100" s="4">
        <v>98</v>
      </c>
      <c r="F100" s="4">
        <v>286</v>
      </c>
      <c r="G100" s="4" t="s">
        <v>18</v>
      </c>
      <c r="H100" s="4" t="s">
        <v>14</v>
      </c>
      <c r="I100" s="4" t="s">
        <v>41</v>
      </c>
      <c r="J100" s="4">
        <v>489</v>
      </c>
      <c r="K100" s="4" t="s">
        <v>33</v>
      </c>
      <c r="L100" s="4">
        <v>1309</v>
      </c>
      <c r="M100" s="4" t="s">
        <v>33</v>
      </c>
      <c r="N100" s="4">
        <v>1309</v>
      </c>
      <c r="O100" s="4">
        <f>(D100*(E100*C100)^0.5*LevelData!$C$80^2)/10</f>
        <v>597.26320674974636</v>
      </c>
      <c r="P100" s="4">
        <f>((D100+15)*((E100+15)*(C100+15))^0.5*LevelData!$C$80^2)/10</f>
        <v>795.95792411305888</v>
      </c>
      <c r="Q100" s="8">
        <f>P100*N100</f>
        <v>1041908.922663994</v>
      </c>
      <c r="R100" s="8">
        <f>(D100+15)*N100</f>
        <v>161007</v>
      </c>
      <c r="S100" s="8">
        <f>(C100+15)*(E100+15)</f>
        <v>10735</v>
      </c>
      <c r="T100" s="4">
        <f>RANK(Q100,$Q$2:$Q$146)</f>
        <v>99</v>
      </c>
      <c r="U100" s="4">
        <f>RANK(R100,$R$2:$R$146)</f>
        <v>75</v>
      </c>
      <c r="V100" s="4">
        <f t="shared" si="1"/>
        <v>124</v>
      </c>
    </row>
    <row r="101" spans="1:22" x14ac:dyDescent="0.25">
      <c r="A101" s="4">
        <v>20</v>
      </c>
      <c r="B101" s="4" t="s">
        <v>157</v>
      </c>
      <c r="C101" s="4">
        <v>110</v>
      </c>
      <c r="D101" s="4">
        <v>146</v>
      </c>
      <c r="E101" s="4">
        <v>150</v>
      </c>
      <c r="F101" s="4">
        <v>406</v>
      </c>
      <c r="G101" s="4" t="s">
        <v>13</v>
      </c>
      <c r="H101" s="4" t="s">
        <v>14</v>
      </c>
      <c r="I101" s="4" t="s">
        <v>28</v>
      </c>
      <c r="J101" s="4">
        <v>720</v>
      </c>
      <c r="K101" s="4" t="s">
        <v>59</v>
      </c>
      <c r="L101" s="4">
        <v>564</v>
      </c>
      <c r="M101" s="4" t="s">
        <v>28</v>
      </c>
      <c r="N101" s="4">
        <v>720</v>
      </c>
      <c r="O101" s="4">
        <f>(D101*(E101*C101)^0.5*LevelData!$C$80^2)/10</f>
        <v>1171.3287491392216</v>
      </c>
      <c r="P101" s="4">
        <f>((D101+15)*((E101+15)*(C101+15))^0.5*LevelData!$C$80^2)/10</f>
        <v>1444.1317939694886</v>
      </c>
      <c r="Q101" s="8">
        <f>P101*N101</f>
        <v>1039774.8916580318</v>
      </c>
      <c r="R101" s="8">
        <f>(D101+15)*N101</f>
        <v>115920</v>
      </c>
      <c r="S101" s="8">
        <f>(C101+15)*(E101+15)</f>
        <v>20625</v>
      </c>
      <c r="T101" s="4">
        <f>RANK(Q101,$Q$2:$Q$146)</f>
        <v>100</v>
      </c>
      <c r="U101" s="4">
        <f>RANK(R101,$R$2:$R$146)</f>
        <v>104</v>
      </c>
      <c r="V101" s="4">
        <f t="shared" si="1"/>
        <v>84</v>
      </c>
    </row>
    <row r="102" spans="1:22" x14ac:dyDescent="0.25">
      <c r="A102" s="4">
        <v>98</v>
      </c>
      <c r="B102" s="4" t="s">
        <v>186</v>
      </c>
      <c r="C102" s="4">
        <v>60</v>
      </c>
      <c r="D102" s="4">
        <v>116</v>
      </c>
      <c r="E102" s="4">
        <v>110</v>
      </c>
      <c r="F102" s="4">
        <v>286</v>
      </c>
      <c r="G102" s="4" t="s">
        <v>18</v>
      </c>
      <c r="H102" s="4" t="s">
        <v>14</v>
      </c>
      <c r="I102" s="4" t="s">
        <v>41</v>
      </c>
      <c r="J102" s="4">
        <v>489</v>
      </c>
      <c r="K102" s="4" t="s">
        <v>33</v>
      </c>
      <c r="L102" s="4">
        <v>1309</v>
      </c>
      <c r="M102" s="4" t="s">
        <v>33</v>
      </c>
      <c r="N102" s="4">
        <v>1309</v>
      </c>
      <c r="O102" s="4">
        <f>(D102*(E102*C102)^0.5*LevelData!$C$80^2)/10</f>
        <v>588.59142656088784</v>
      </c>
      <c r="P102" s="4">
        <f>((D102+15)*((E102+15)*(C102+15))^0.5*LevelData!$C$80^2)/10</f>
        <v>792.21107360475901</v>
      </c>
      <c r="Q102" s="8">
        <f>P102*N102</f>
        <v>1037004.2953486296</v>
      </c>
      <c r="R102" s="8">
        <f>(D102+15)*N102</f>
        <v>171479</v>
      </c>
      <c r="S102" s="8">
        <f>(C102+15)*(E102+15)</f>
        <v>9375</v>
      </c>
      <c r="T102" s="4">
        <f>RANK(Q102,$Q$2:$Q$146)</f>
        <v>101</v>
      </c>
      <c r="U102" s="4">
        <f>RANK(R102,$R$2:$R$146)</f>
        <v>62</v>
      </c>
      <c r="V102" s="4">
        <f t="shared" si="1"/>
        <v>136</v>
      </c>
    </row>
    <row r="103" spans="1:22" x14ac:dyDescent="0.25">
      <c r="A103" s="4">
        <v>48</v>
      </c>
      <c r="B103" s="4" t="s">
        <v>166</v>
      </c>
      <c r="C103" s="4">
        <v>120</v>
      </c>
      <c r="D103" s="4">
        <v>108</v>
      </c>
      <c r="E103" s="4">
        <v>118</v>
      </c>
      <c r="F103" s="4">
        <v>346</v>
      </c>
      <c r="G103" s="4" t="s">
        <v>100</v>
      </c>
      <c r="H103" s="4" t="s">
        <v>47</v>
      </c>
      <c r="I103" s="4" t="s">
        <v>22</v>
      </c>
      <c r="J103" s="4">
        <v>477</v>
      </c>
      <c r="K103" s="4" t="s">
        <v>101</v>
      </c>
      <c r="L103" s="4">
        <v>1000</v>
      </c>
      <c r="M103" s="4" t="s">
        <v>101</v>
      </c>
      <c r="N103" s="4">
        <v>1000</v>
      </c>
      <c r="O103" s="4">
        <f>(D103*(E103*C103)^0.5*LevelData!$C$80^2)/10</f>
        <v>802.67429825811405</v>
      </c>
      <c r="P103" s="4">
        <f>((D103+15)*((E103+15)*(C103+15))^0.5*LevelData!$C$80^2)/10</f>
        <v>1029.3943756288884</v>
      </c>
      <c r="Q103" s="8">
        <f>P103*N103</f>
        <v>1029394.3756288884</v>
      </c>
      <c r="R103" s="8">
        <f>(D103+15)*N103</f>
        <v>123000</v>
      </c>
      <c r="S103" s="8">
        <f>(C103+15)*(E103+15)</f>
        <v>17955</v>
      </c>
      <c r="T103" s="4">
        <f>RANK(Q103,$Q$2:$Q$146)</f>
        <v>102</v>
      </c>
      <c r="U103" s="4">
        <f>RANK(R103,$R$2:$R$146)</f>
        <v>100</v>
      </c>
      <c r="V103" s="4">
        <f t="shared" si="1"/>
        <v>93</v>
      </c>
    </row>
    <row r="104" spans="1:22" x14ac:dyDescent="0.25">
      <c r="A104" s="4">
        <v>115</v>
      </c>
      <c r="B104" s="4" t="s">
        <v>128</v>
      </c>
      <c r="C104" s="4">
        <v>210</v>
      </c>
      <c r="D104" s="4">
        <v>142</v>
      </c>
      <c r="E104" s="4">
        <v>178</v>
      </c>
      <c r="F104" s="4">
        <v>530</v>
      </c>
      <c r="G104" s="4" t="s">
        <v>13</v>
      </c>
      <c r="H104" s="4" t="s">
        <v>14</v>
      </c>
      <c r="I104" s="4" t="s">
        <v>115</v>
      </c>
      <c r="J104" s="4">
        <v>500</v>
      </c>
      <c r="K104" s="4" t="s">
        <v>129</v>
      </c>
      <c r="L104" s="4">
        <v>267</v>
      </c>
      <c r="M104" s="4" t="s">
        <v>115</v>
      </c>
      <c r="N104" s="4">
        <v>500</v>
      </c>
      <c r="O104" s="4">
        <f>(D104*(E104*C104)^0.5*LevelData!$C$80^2)/10</f>
        <v>1714.7150820277643</v>
      </c>
      <c r="P104" s="4">
        <f>((D104+15)*((E104+15)*(C104+15))^0.5*LevelData!$C$80^2)/10</f>
        <v>2043.4007141880811</v>
      </c>
      <c r="Q104" s="8">
        <f>P104*N104</f>
        <v>1021700.3570940406</v>
      </c>
      <c r="R104" s="8">
        <f>(D104+15)*N104</f>
        <v>78500</v>
      </c>
      <c r="S104" s="8">
        <f>(C104+15)*(E104+15)</f>
        <v>43425</v>
      </c>
      <c r="T104" s="4">
        <f>RANK(Q104,$Q$2:$Q$146)</f>
        <v>103</v>
      </c>
      <c r="U104" s="4">
        <f>RANK(R104,$R$2:$R$146)</f>
        <v>130</v>
      </c>
      <c r="V104" s="4">
        <f t="shared" si="1"/>
        <v>7</v>
      </c>
    </row>
    <row r="105" spans="1:22" x14ac:dyDescent="0.25">
      <c r="A105" s="4">
        <v>39</v>
      </c>
      <c r="B105" s="4" t="s">
        <v>171</v>
      </c>
      <c r="C105" s="4">
        <v>230</v>
      </c>
      <c r="D105" s="4">
        <v>98</v>
      </c>
      <c r="E105" s="4">
        <v>54</v>
      </c>
      <c r="F105" s="4">
        <v>382</v>
      </c>
      <c r="G105" s="4" t="s">
        <v>13</v>
      </c>
      <c r="H105" s="4" t="s">
        <v>71</v>
      </c>
      <c r="I105" s="4" t="s">
        <v>72</v>
      </c>
      <c r="J105" s="4">
        <v>692</v>
      </c>
      <c r="K105" s="4" t="s">
        <v>73</v>
      </c>
      <c r="L105" s="4">
        <v>1111</v>
      </c>
      <c r="M105" s="4" t="s">
        <v>73</v>
      </c>
      <c r="N105" s="4">
        <v>1111</v>
      </c>
      <c r="O105" s="4">
        <f>(D105*(E105*C105)^0.5*LevelData!$C$80^2)/10</f>
        <v>682.13580881457597</v>
      </c>
      <c r="P105" s="4">
        <f>((D105+15)*((E105+15)*(C105+15))^0.5*LevelData!$C$80^2)/10</f>
        <v>917.63507614341756</v>
      </c>
      <c r="Q105" s="8">
        <f>P105*N105</f>
        <v>1019492.5695953369</v>
      </c>
      <c r="R105" s="8">
        <f>(D105+15)*N105</f>
        <v>125543</v>
      </c>
      <c r="S105" s="8">
        <f>(C105+15)*(E105+15)</f>
        <v>16905</v>
      </c>
      <c r="T105" s="4">
        <f>RANK(Q105,$Q$2:$Q$146)</f>
        <v>104</v>
      </c>
      <c r="U105" s="4">
        <f>RANK(R105,$R$2:$R$146)</f>
        <v>96</v>
      </c>
      <c r="V105" s="4">
        <f t="shared" si="1"/>
        <v>99</v>
      </c>
    </row>
    <row r="106" spans="1:22" x14ac:dyDescent="0.25">
      <c r="A106" s="4">
        <v>58</v>
      </c>
      <c r="B106" s="4" t="s">
        <v>170</v>
      </c>
      <c r="C106" s="4">
        <v>110</v>
      </c>
      <c r="D106" s="4">
        <v>156</v>
      </c>
      <c r="E106" s="4">
        <v>110</v>
      </c>
      <c r="F106" s="4">
        <v>376</v>
      </c>
      <c r="G106" s="4" t="s">
        <v>54</v>
      </c>
      <c r="H106" s="4" t="s">
        <v>14</v>
      </c>
      <c r="I106" s="4" t="s">
        <v>56</v>
      </c>
      <c r="J106" s="4">
        <v>714</v>
      </c>
      <c r="K106" s="4" t="s">
        <v>28</v>
      </c>
      <c r="L106" s="4">
        <v>720</v>
      </c>
      <c r="M106" s="4" t="s">
        <v>28</v>
      </c>
      <c r="N106" s="4">
        <v>720</v>
      </c>
      <c r="O106" s="4">
        <f>(D106*(E106*C106)^0.5*LevelData!$C$80^2)/10</f>
        <v>1071.7691655562335</v>
      </c>
      <c r="P106" s="4">
        <f>((D106+15)*((E106+15)*(C106+15))^0.5*LevelData!$C$80^2)/10</f>
        <v>1335.0271511517769</v>
      </c>
      <c r="Q106" s="8">
        <f>P106*N106</f>
        <v>961219.54882927937</v>
      </c>
      <c r="R106" s="8">
        <f>(D106+15)*N106</f>
        <v>123120</v>
      </c>
      <c r="S106" s="8">
        <f>(C106+15)*(E106+15)</f>
        <v>15625</v>
      </c>
      <c r="T106" s="4">
        <f>RANK(Q106,$Q$2:$Q$146)</f>
        <v>105</v>
      </c>
      <c r="U106" s="4">
        <f>RANK(R106,$R$2:$R$146)</f>
        <v>99</v>
      </c>
      <c r="V106" s="4">
        <f t="shared" si="1"/>
        <v>101</v>
      </c>
    </row>
    <row r="107" spans="1:22" x14ac:dyDescent="0.25">
      <c r="A107" s="4">
        <v>96</v>
      </c>
      <c r="B107" s="4" t="s">
        <v>165</v>
      </c>
      <c r="C107" s="4">
        <v>120</v>
      </c>
      <c r="D107" s="4">
        <v>104</v>
      </c>
      <c r="E107" s="4">
        <v>140</v>
      </c>
      <c r="F107" s="4">
        <v>364</v>
      </c>
      <c r="G107" s="4" t="s">
        <v>21</v>
      </c>
      <c r="H107" s="4" t="s">
        <v>14</v>
      </c>
      <c r="I107" s="4" t="s">
        <v>73</v>
      </c>
      <c r="J107" s="4">
        <v>889</v>
      </c>
      <c r="K107" s="4" t="s">
        <v>22</v>
      </c>
      <c r="L107" s="4">
        <v>596</v>
      </c>
      <c r="M107" s="4" t="s">
        <v>73</v>
      </c>
      <c r="N107" s="4">
        <v>889</v>
      </c>
      <c r="O107" s="4">
        <f>(D107*(E107*C107)^0.5*LevelData!$C$80^2)/10</f>
        <v>841.92218794168662</v>
      </c>
      <c r="P107" s="4">
        <f>((D107+15)*((E107+15)*(C107+15))^0.5*LevelData!$C$80^2)/10</f>
        <v>1075.1366573024418</v>
      </c>
      <c r="Q107" s="8">
        <f>P107*N107</f>
        <v>955796.48834187072</v>
      </c>
      <c r="R107" s="8">
        <f>(D107+15)*N107</f>
        <v>105791</v>
      </c>
      <c r="S107" s="8">
        <f>(C107+15)*(E107+15)</f>
        <v>20925</v>
      </c>
      <c r="T107" s="4">
        <f>RANK(Q107,$Q$2:$Q$146)</f>
        <v>106</v>
      </c>
      <c r="U107" s="4">
        <f>RANK(R107,$R$2:$R$146)</f>
        <v>110</v>
      </c>
      <c r="V107" s="4">
        <f t="shared" si="1"/>
        <v>82</v>
      </c>
    </row>
    <row r="108" spans="1:22" x14ac:dyDescent="0.25">
      <c r="A108" s="4">
        <v>106</v>
      </c>
      <c r="B108" s="4" t="s">
        <v>163</v>
      </c>
      <c r="C108" s="4">
        <v>100</v>
      </c>
      <c r="D108" s="4">
        <v>148</v>
      </c>
      <c r="E108" s="4">
        <v>172</v>
      </c>
      <c r="F108" s="4">
        <v>420</v>
      </c>
      <c r="G108" s="4" t="s">
        <v>40</v>
      </c>
      <c r="H108" s="4" t="s">
        <v>14</v>
      </c>
      <c r="I108" s="4" t="s">
        <v>115</v>
      </c>
      <c r="J108" s="4">
        <v>625</v>
      </c>
      <c r="K108" s="4" t="s">
        <v>138</v>
      </c>
      <c r="L108" s="4">
        <v>266</v>
      </c>
      <c r="M108" s="4" t="s">
        <v>115</v>
      </c>
      <c r="N108" s="4">
        <v>625</v>
      </c>
      <c r="O108" s="4">
        <f>(D108*(E108*C108)^0.5*LevelData!$C$80^2)/10</f>
        <v>1212.2994655895841</v>
      </c>
      <c r="P108" s="4">
        <f>((D108+15)*((E108+15)*(C108+15))^0.5*LevelData!$C$80^2)/10</f>
        <v>1492.9363855815193</v>
      </c>
      <c r="Q108" s="8">
        <f>P108*N108</f>
        <v>933085.24098844954</v>
      </c>
      <c r="R108" s="8">
        <f>(D108+15)*N108</f>
        <v>101875</v>
      </c>
      <c r="S108" s="8">
        <f>(C108+15)*(E108+15)</f>
        <v>21505</v>
      </c>
      <c r="T108" s="4">
        <f>RANK(Q108,$Q$2:$Q$146)</f>
        <v>107</v>
      </c>
      <c r="U108" s="4">
        <f>RANK(R108,$R$2:$R$146)</f>
        <v>113</v>
      </c>
      <c r="V108" s="4">
        <f t="shared" si="1"/>
        <v>77</v>
      </c>
    </row>
    <row r="109" spans="1:22" x14ac:dyDescent="0.25">
      <c r="A109" s="4">
        <v>88</v>
      </c>
      <c r="B109" s="4" t="s">
        <v>164</v>
      </c>
      <c r="C109" s="4">
        <v>160</v>
      </c>
      <c r="D109" s="4">
        <v>124</v>
      </c>
      <c r="E109" s="4">
        <v>110</v>
      </c>
      <c r="F109" s="4">
        <v>394</v>
      </c>
      <c r="G109" s="4" t="s">
        <v>47</v>
      </c>
      <c r="H109" s="4" t="s">
        <v>14</v>
      </c>
      <c r="I109" s="4" t="s">
        <v>129</v>
      </c>
      <c r="J109" s="4">
        <v>267</v>
      </c>
      <c r="K109" s="4" t="s">
        <v>49</v>
      </c>
      <c r="L109" s="4">
        <v>714</v>
      </c>
      <c r="M109" s="4" t="s">
        <v>49</v>
      </c>
      <c r="N109" s="4">
        <v>714</v>
      </c>
      <c r="O109" s="4">
        <f>(D109*(E109*C109)^0.5*LevelData!$C$80^2)/10</f>
        <v>1027.4530695076185</v>
      </c>
      <c r="P109" s="4">
        <f>((D109+15)*((E109+15)*(C109+15))^0.5*LevelData!$C$80^2)/10</f>
        <v>1284.0230085330015</v>
      </c>
      <c r="Q109" s="8">
        <f>P109*N109</f>
        <v>916792.42809256306</v>
      </c>
      <c r="R109" s="8">
        <f>(D109+15)*N109</f>
        <v>99246</v>
      </c>
      <c r="S109" s="8">
        <f>(C109+15)*(E109+15)</f>
        <v>21875</v>
      </c>
      <c r="T109" s="4">
        <f>RANK(Q109,$Q$2:$Q$146)</f>
        <v>108</v>
      </c>
      <c r="U109" s="4">
        <f>RANK(R109,$R$2:$R$146)</f>
        <v>115</v>
      </c>
      <c r="V109" s="4">
        <f t="shared" si="1"/>
        <v>74</v>
      </c>
    </row>
    <row r="110" spans="1:22" x14ac:dyDescent="0.25">
      <c r="A110" s="4">
        <v>43</v>
      </c>
      <c r="B110" s="4" t="s">
        <v>176</v>
      </c>
      <c r="C110" s="4">
        <v>90</v>
      </c>
      <c r="D110" s="4">
        <v>134</v>
      </c>
      <c r="E110" s="4">
        <v>130</v>
      </c>
      <c r="F110" s="4">
        <v>354</v>
      </c>
      <c r="G110" s="4" t="s">
        <v>44</v>
      </c>
      <c r="H110" s="4" t="s">
        <v>47</v>
      </c>
      <c r="I110" s="4" t="s">
        <v>51</v>
      </c>
      <c r="J110" s="4">
        <v>776</v>
      </c>
      <c r="K110" s="4" t="s">
        <v>49</v>
      </c>
      <c r="L110" s="4">
        <v>714</v>
      </c>
      <c r="M110" s="4" t="s">
        <v>51</v>
      </c>
      <c r="N110" s="4">
        <v>776</v>
      </c>
      <c r="O110" s="4">
        <f>(D110*(E110*C110)^0.5*LevelData!$C$80^2)/10</f>
        <v>905.27745344606626</v>
      </c>
      <c r="P110" s="4">
        <f>((D110+15)*((E110+15)*(C110+15))^0.5*LevelData!$C$80^2)/10</f>
        <v>1148.2828907058931</v>
      </c>
      <c r="Q110" s="8">
        <f>P110*N110</f>
        <v>891067.52318777307</v>
      </c>
      <c r="R110" s="8">
        <f>(D110+15)*N110</f>
        <v>115624</v>
      </c>
      <c r="S110" s="8">
        <f>(C110+15)*(E110+15)</f>
        <v>15225</v>
      </c>
      <c r="T110" s="4">
        <f>RANK(Q110,$Q$2:$Q$146)</f>
        <v>109</v>
      </c>
      <c r="U110" s="4">
        <f>RANK(R110,$R$2:$R$146)</f>
        <v>105</v>
      </c>
      <c r="V110" s="4">
        <f t="shared" si="1"/>
        <v>102</v>
      </c>
    </row>
    <row r="111" spans="1:22" x14ac:dyDescent="0.25">
      <c r="A111" s="4">
        <v>147</v>
      </c>
      <c r="B111" s="4" t="s">
        <v>183</v>
      </c>
      <c r="C111" s="4">
        <v>82</v>
      </c>
      <c r="D111" s="4">
        <v>128</v>
      </c>
      <c r="E111" s="4">
        <v>110</v>
      </c>
      <c r="F111" s="4">
        <v>320</v>
      </c>
      <c r="G111" s="4" t="s">
        <v>35</v>
      </c>
      <c r="H111" s="4" t="s">
        <v>14</v>
      </c>
      <c r="I111" s="4" t="s">
        <v>37</v>
      </c>
      <c r="J111" s="4">
        <v>900</v>
      </c>
      <c r="M111" s="4" t="s">
        <v>37</v>
      </c>
      <c r="N111" s="4">
        <v>900</v>
      </c>
      <c r="O111" s="4">
        <f>(D111*(E111*C111)^0.5*LevelData!$C$80^2)/10</f>
        <v>759.27170065156758</v>
      </c>
      <c r="P111" s="4">
        <f>((D111+15)*((E111+15)*(C111+15))^0.5*LevelData!$C$80^2)/10</f>
        <v>983.46947764713821</v>
      </c>
      <c r="Q111" s="8">
        <f>P111*N111</f>
        <v>885122.52988242439</v>
      </c>
      <c r="R111" s="8">
        <f>(D111+15)*N111</f>
        <v>128700</v>
      </c>
      <c r="S111" s="8">
        <f>(C111+15)*(E111+15)</f>
        <v>12125</v>
      </c>
      <c r="T111" s="4">
        <f>RANK(Q111,$Q$2:$Q$146)</f>
        <v>110</v>
      </c>
      <c r="U111" s="4">
        <f>RANK(R111,$R$2:$R$146)</f>
        <v>95</v>
      </c>
      <c r="V111" s="4">
        <f t="shared" si="1"/>
        <v>115</v>
      </c>
    </row>
    <row r="112" spans="1:22" x14ac:dyDescent="0.25">
      <c r="A112" s="4">
        <v>133</v>
      </c>
      <c r="B112" s="4" t="s">
        <v>173</v>
      </c>
      <c r="C112" s="4">
        <v>110</v>
      </c>
      <c r="D112" s="4">
        <v>114</v>
      </c>
      <c r="E112" s="4">
        <v>128</v>
      </c>
      <c r="F112" s="4">
        <v>352</v>
      </c>
      <c r="G112" s="4" t="s">
        <v>13</v>
      </c>
      <c r="H112" s="4" t="s">
        <v>14</v>
      </c>
      <c r="I112" s="4" t="s">
        <v>107</v>
      </c>
      <c r="J112" s="4">
        <v>818</v>
      </c>
      <c r="K112" s="4" t="s">
        <v>59</v>
      </c>
      <c r="L112" s="4">
        <v>564</v>
      </c>
      <c r="M112" s="4" t="s">
        <v>107</v>
      </c>
      <c r="N112" s="4">
        <v>818</v>
      </c>
      <c r="O112" s="4">
        <f>(D112*(E112*C112)^0.5*LevelData!$C$80^2)/10</f>
        <v>844.87051422749357</v>
      </c>
      <c r="P112" s="4">
        <f>((D112+15)*((E112+15)*(C112+15))^0.5*LevelData!$C$80^2)/10</f>
        <v>1077.2009069697272</v>
      </c>
      <c r="Q112" s="8">
        <f>P112*N112</f>
        <v>881150.3419012368</v>
      </c>
      <c r="R112" s="8">
        <f>(D112+15)*N112</f>
        <v>105522</v>
      </c>
      <c r="S112" s="8">
        <f>(C112+15)*(E112+15)</f>
        <v>17875</v>
      </c>
      <c r="T112" s="4">
        <f>RANK(Q112,$Q$2:$Q$146)</f>
        <v>111</v>
      </c>
      <c r="U112" s="4">
        <f>RANK(R112,$R$2:$R$146)</f>
        <v>112</v>
      </c>
      <c r="V112" s="4">
        <f t="shared" si="1"/>
        <v>94</v>
      </c>
    </row>
    <row r="113" spans="1:22" x14ac:dyDescent="0.25">
      <c r="A113" s="4">
        <v>109</v>
      </c>
      <c r="B113" s="4" t="s">
        <v>181</v>
      </c>
      <c r="C113" s="4">
        <v>80</v>
      </c>
      <c r="D113" s="4">
        <v>136</v>
      </c>
      <c r="E113" s="4">
        <v>142</v>
      </c>
      <c r="F113" s="4">
        <v>358</v>
      </c>
      <c r="G113" s="4" t="s">
        <v>47</v>
      </c>
      <c r="H113" s="4" t="s">
        <v>14</v>
      </c>
      <c r="I113" s="4" t="s">
        <v>107</v>
      </c>
      <c r="J113" s="4">
        <v>655</v>
      </c>
      <c r="K113" s="4" t="s">
        <v>49</v>
      </c>
      <c r="L113" s="4">
        <v>714</v>
      </c>
      <c r="M113" s="4" t="s">
        <v>49</v>
      </c>
      <c r="N113" s="4">
        <v>714</v>
      </c>
      <c r="O113" s="4">
        <f>(D113*(E113*C113)^0.5*LevelData!$C$80^2)/10</f>
        <v>905.34070877646877</v>
      </c>
      <c r="P113" s="4">
        <f>((D113+15)*((E113+15)*(C113+15))^0.5*LevelData!$C$80^2)/10</f>
        <v>1151.788004043307</v>
      </c>
      <c r="Q113" s="8">
        <f>P113*N113</f>
        <v>822376.63488692115</v>
      </c>
      <c r="R113" s="8">
        <f>(D113+15)*N113</f>
        <v>107814</v>
      </c>
      <c r="S113" s="8">
        <f>(C113+15)*(E113+15)</f>
        <v>14915</v>
      </c>
      <c r="T113" s="4">
        <f>RANK(Q113,$Q$2:$Q$146)</f>
        <v>112</v>
      </c>
      <c r="U113" s="4">
        <f>RANK(R113,$R$2:$R$146)</f>
        <v>108</v>
      </c>
      <c r="V113" s="4">
        <f t="shared" si="1"/>
        <v>103</v>
      </c>
    </row>
    <row r="114" spans="1:22" x14ac:dyDescent="0.25">
      <c r="A114" s="4">
        <v>107</v>
      </c>
      <c r="B114" s="4" t="s">
        <v>169</v>
      </c>
      <c r="C114" s="4">
        <v>100</v>
      </c>
      <c r="D114" s="4">
        <v>138</v>
      </c>
      <c r="E114" s="4">
        <v>204</v>
      </c>
      <c r="F114" s="4">
        <v>442</v>
      </c>
      <c r="G114" s="4" t="s">
        <v>40</v>
      </c>
      <c r="H114" s="4" t="s">
        <v>14</v>
      </c>
      <c r="I114" s="4" t="s">
        <v>103</v>
      </c>
      <c r="J114" s="4">
        <v>500</v>
      </c>
      <c r="K114" s="4" t="s">
        <v>138</v>
      </c>
      <c r="L114" s="4">
        <v>266</v>
      </c>
      <c r="M114" s="4" t="s">
        <v>103</v>
      </c>
      <c r="N114" s="4">
        <v>500</v>
      </c>
      <c r="O114" s="4">
        <f>(D114*(E114*C114)^0.5*LevelData!$C$80^2)/10</f>
        <v>1231.0569518740945</v>
      </c>
      <c r="P114" s="4">
        <f>((D114+15)*((E114+15)*(C114+15))^0.5*LevelData!$C$80^2)/10</f>
        <v>1516.5138580187445</v>
      </c>
      <c r="Q114" s="8">
        <f>P114*N114</f>
        <v>758256.92900937225</v>
      </c>
      <c r="R114" s="8">
        <f>(D114+15)*N114</f>
        <v>76500</v>
      </c>
      <c r="S114" s="8">
        <f>(C114+15)*(E114+15)</f>
        <v>25185</v>
      </c>
      <c r="T114" s="4">
        <f>RANK(Q114,$Q$2:$Q$146)</f>
        <v>113</v>
      </c>
      <c r="U114" s="4">
        <f>RANK(R114,$R$2:$R$146)</f>
        <v>133</v>
      </c>
      <c r="V114" s="4">
        <f t="shared" si="1"/>
        <v>52</v>
      </c>
    </row>
    <row r="115" spans="1:22" x14ac:dyDescent="0.25">
      <c r="A115" s="4">
        <v>113</v>
      </c>
      <c r="B115" s="4" t="s">
        <v>172</v>
      </c>
      <c r="C115" s="4">
        <v>500</v>
      </c>
      <c r="D115" s="4">
        <v>40</v>
      </c>
      <c r="E115" s="4">
        <v>60</v>
      </c>
      <c r="F115" s="4">
        <v>600</v>
      </c>
      <c r="G115" s="4" t="s">
        <v>13</v>
      </c>
      <c r="H115" s="4" t="s">
        <v>14</v>
      </c>
      <c r="I115" s="4" t="s">
        <v>73</v>
      </c>
      <c r="J115" s="4">
        <v>1111</v>
      </c>
      <c r="K115" s="4" t="s">
        <v>16</v>
      </c>
      <c r="L115" s="4">
        <v>857</v>
      </c>
      <c r="M115" s="4" t="s">
        <v>73</v>
      </c>
      <c r="N115" s="4">
        <v>1111</v>
      </c>
      <c r="O115" s="4">
        <f>(D115*(E115*C115)^0.5*LevelData!$C$80^2)/10</f>
        <v>432.71763373638595</v>
      </c>
      <c r="P115" s="4">
        <f>((D115+15)*((E115+15)*(C115+15))^0.5*LevelData!$C$80^2)/10</f>
        <v>675.11990159908305</v>
      </c>
      <c r="Q115" s="8">
        <f>P115*N115</f>
        <v>750058.21067658125</v>
      </c>
      <c r="R115" s="8">
        <f>(D115+15)*N115</f>
        <v>61105</v>
      </c>
      <c r="S115" s="8">
        <f>(C115+15)*(E115+15)</f>
        <v>38625</v>
      </c>
      <c r="T115" s="4">
        <f>RANK(Q115,$Q$2:$Q$146)</f>
        <v>114</v>
      </c>
      <c r="U115" s="4">
        <f>RANK(R115,$R$2:$R$146)</f>
        <v>140</v>
      </c>
      <c r="V115" s="4">
        <f t="shared" si="1"/>
        <v>16</v>
      </c>
    </row>
    <row r="116" spans="1:22" x14ac:dyDescent="0.25">
      <c r="A116" s="4">
        <v>50</v>
      </c>
      <c r="B116" s="4" t="s">
        <v>214</v>
      </c>
      <c r="C116" s="4">
        <v>20</v>
      </c>
      <c r="D116" s="4">
        <v>108</v>
      </c>
      <c r="E116" s="4">
        <v>86</v>
      </c>
      <c r="F116" s="4">
        <v>214</v>
      </c>
      <c r="G116" s="4" t="s">
        <v>31</v>
      </c>
      <c r="H116" s="4" t="s">
        <v>14</v>
      </c>
      <c r="I116" s="4" t="s">
        <v>88</v>
      </c>
      <c r="J116" s="4">
        <v>1200</v>
      </c>
      <c r="K116" s="4" t="s">
        <v>33</v>
      </c>
      <c r="L116" s="4">
        <v>1636</v>
      </c>
      <c r="M116" s="4" t="s">
        <v>33</v>
      </c>
      <c r="N116" s="4">
        <v>1636</v>
      </c>
      <c r="O116" s="4">
        <f>(D116*(E116*C116)^0.5*LevelData!$C$80^2)/10</f>
        <v>279.75119722063835</v>
      </c>
      <c r="P116" s="4">
        <f>((D116+15)*((E116+15)*(C116+15))^0.5*LevelData!$C$80^2)/10</f>
        <v>456.75551028516139</v>
      </c>
      <c r="Q116" s="8">
        <f>P116*N116</f>
        <v>747252.01482652407</v>
      </c>
      <c r="R116" s="8">
        <f>(D116+15)*N116</f>
        <v>201228</v>
      </c>
      <c r="S116" s="8">
        <f>(C116+15)*(E116+15)</f>
        <v>3535</v>
      </c>
      <c r="T116" s="4">
        <f>RANK(Q116,$Q$2:$Q$146)</f>
        <v>115</v>
      </c>
      <c r="U116" s="4">
        <f>RANK(R116,$R$2:$R$146)</f>
        <v>43</v>
      </c>
      <c r="V116" s="4">
        <f t="shared" si="1"/>
        <v>145</v>
      </c>
    </row>
    <row r="117" spans="1:22" x14ac:dyDescent="0.25">
      <c r="A117" s="4">
        <v>112</v>
      </c>
      <c r="B117" s="4" t="s">
        <v>155</v>
      </c>
      <c r="C117" s="4">
        <v>210</v>
      </c>
      <c r="D117" s="4">
        <v>166</v>
      </c>
      <c r="E117" s="4">
        <v>160</v>
      </c>
      <c r="F117" s="4">
        <v>536</v>
      </c>
      <c r="G117" s="4" t="s">
        <v>31</v>
      </c>
      <c r="H117" s="4" t="s">
        <v>30</v>
      </c>
      <c r="I117" s="4" t="s">
        <v>138</v>
      </c>
      <c r="J117" s="4">
        <v>213</v>
      </c>
      <c r="K117" s="4" t="s">
        <v>129</v>
      </c>
      <c r="L117" s="4">
        <v>333</v>
      </c>
      <c r="M117" s="4" t="s">
        <v>129</v>
      </c>
      <c r="N117" s="4">
        <v>333</v>
      </c>
      <c r="O117" s="4">
        <f>(D117*(E117*C117)^0.5*LevelData!$C$80^2)/10</f>
        <v>1900.4729896528254</v>
      </c>
      <c r="P117" s="4">
        <f>((D117+15)*((E117+15)*(C117+15))^0.5*LevelData!$C$80^2)/10</f>
        <v>2243.2249832261814</v>
      </c>
      <c r="Q117" s="8">
        <f>P117*N117</f>
        <v>746993.9194143184</v>
      </c>
      <c r="R117" s="8">
        <f>(D117+15)*N117</f>
        <v>60273</v>
      </c>
      <c r="S117" s="8">
        <f>(C117+15)*(E117+15)</f>
        <v>39375</v>
      </c>
      <c r="T117" s="4">
        <f>RANK(Q117,$Q$2:$Q$146)</f>
        <v>116</v>
      </c>
      <c r="U117" s="4">
        <f>RANK(R117,$R$2:$R$146)</f>
        <v>141</v>
      </c>
      <c r="V117" s="4">
        <f t="shared" si="1"/>
        <v>14</v>
      </c>
    </row>
    <row r="118" spans="1:22" x14ac:dyDescent="0.25">
      <c r="A118" s="4">
        <v>72</v>
      </c>
      <c r="B118" s="4" t="s">
        <v>189</v>
      </c>
      <c r="C118" s="4">
        <v>80</v>
      </c>
      <c r="D118" s="4">
        <v>106</v>
      </c>
      <c r="E118" s="4">
        <v>136</v>
      </c>
      <c r="F118" s="4">
        <v>322</v>
      </c>
      <c r="G118" s="4" t="s">
        <v>18</v>
      </c>
      <c r="H118" s="4" t="s">
        <v>47</v>
      </c>
      <c r="I118" s="4" t="s">
        <v>41</v>
      </c>
      <c r="J118" s="4">
        <v>489</v>
      </c>
      <c r="K118" s="4" t="s">
        <v>154</v>
      </c>
      <c r="L118" s="4">
        <v>783</v>
      </c>
      <c r="M118" s="4" t="s">
        <v>154</v>
      </c>
      <c r="N118" s="4">
        <v>783</v>
      </c>
      <c r="O118" s="4">
        <f>(D118*(E118*C118)^0.5*LevelData!$C$80^2)/10</f>
        <v>690.56456216608001</v>
      </c>
      <c r="P118" s="4">
        <f>((D118+15)*((E118+15)*(C118+15))^0.5*LevelData!$C$80^2)/10</f>
        <v>905.14805279499126</v>
      </c>
      <c r="Q118" s="8">
        <f>P118*N118</f>
        <v>708730.92533847818</v>
      </c>
      <c r="R118" s="8">
        <f>(D118+15)*N118</f>
        <v>94743</v>
      </c>
      <c r="S118" s="8">
        <f>(C118+15)*(E118+15)</f>
        <v>14345</v>
      </c>
      <c r="T118" s="4">
        <f>RANK(Q118,$Q$2:$Q$146)</f>
        <v>117</v>
      </c>
      <c r="U118" s="4">
        <f>RANK(R118,$R$2:$R$146)</f>
        <v>117</v>
      </c>
      <c r="V118" s="4">
        <f t="shared" si="1"/>
        <v>110</v>
      </c>
    </row>
    <row r="119" spans="1:22" x14ac:dyDescent="0.25">
      <c r="A119" s="4">
        <v>29</v>
      </c>
      <c r="B119" s="4" t="s">
        <v>190</v>
      </c>
      <c r="C119" s="4">
        <v>110</v>
      </c>
      <c r="D119" s="4">
        <v>100</v>
      </c>
      <c r="E119" s="4">
        <v>104</v>
      </c>
      <c r="F119" s="4">
        <v>314</v>
      </c>
      <c r="G119" s="4" t="s">
        <v>47</v>
      </c>
      <c r="H119" s="4" t="s">
        <v>14</v>
      </c>
      <c r="I119" s="4" t="s">
        <v>154</v>
      </c>
      <c r="J119" s="4">
        <v>783</v>
      </c>
      <c r="K119" s="4" t="s">
        <v>28</v>
      </c>
      <c r="L119" s="4">
        <v>720</v>
      </c>
      <c r="M119" s="4" t="s">
        <v>154</v>
      </c>
      <c r="N119" s="4">
        <v>783</v>
      </c>
      <c r="O119" s="4">
        <f>(D119*(E119*C119)^0.5*LevelData!$C$80^2)/10</f>
        <v>668.03157021378433</v>
      </c>
      <c r="P119" s="4">
        <f>((D119+15)*((E119+15)*(C119+15))^0.5*LevelData!$C$80^2)/10</f>
        <v>876.01249832959309</v>
      </c>
      <c r="Q119" s="8">
        <f>P119*N119</f>
        <v>685917.78619207139</v>
      </c>
      <c r="R119" s="8">
        <f>(D119+15)*N119</f>
        <v>90045</v>
      </c>
      <c r="S119" s="8">
        <f>(C119+15)*(E119+15)</f>
        <v>14875</v>
      </c>
      <c r="T119" s="4">
        <f>RANK(Q119,$Q$2:$Q$146)</f>
        <v>118</v>
      </c>
      <c r="U119" s="4">
        <f>RANK(R119,$R$2:$R$146)</f>
        <v>119</v>
      </c>
      <c r="V119" s="4">
        <f t="shared" si="1"/>
        <v>104</v>
      </c>
    </row>
    <row r="120" spans="1:22" x14ac:dyDescent="0.25">
      <c r="A120" s="4">
        <v>66</v>
      </c>
      <c r="B120" s="4" t="s">
        <v>187</v>
      </c>
      <c r="C120" s="4">
        <v>140</v>
      </c>
      <c r="D120" s="4">
        <v>118</v>
      </c>
      <c r="E120" s="4">
        <v>96</v>
      </c>
      <c r="F120" s="4">
        <v>354</v>
      </c>
      <c r="G120" s="4" t="s">
        <v>40</v>
      </c>
      <c r="H120" s="4" t="s">
        <v>14</v>
      </c>
      <c r="I120" s="4" t="s">
        <v>115</v>
      </c>
      <c r="J120" s="4">
        <v>625</v>
      </c>
      <c r="K120" s="4" t="s">
        <v>104</v>
      </c>
      <c r="L120" s="4">
        <v>563</v>
      </c>
      <c r="M120" s="4" t="s">
        <v>115</v>
      </c>
      <c r="N120" s="4">
        <v>625</v>
      </c>
      <c r="O120" s="4">
        <f>(D120*(E120*C120)^0.5*LevelData!$C$80^2)/10</f>
        <v>854.40861073980727</v>
      </c>
      <c r="P120" s="4">
        <f>((D120+15)*((E120+15)*(C120+15))^0.5*LevelData!$C$80^2)/10</f>
        <v>1089.5896125726738</v>
      </c>
      <c r="Q120" s="8">
        <f>P120*N120</f>
        <v>680993.50785792107</v>
      </c>
      <c r="R120" s="8">
        <f>(D120+15)*N120</f>
        <v>83125</v>
      </c>
      <c r="S120" s="8">
        <f>(C120+15)*(E120+15)</f>
        <v>17205</v>
      </c>
      <c r="T120" s="4">
        <f>RANK(Q120,$Q$2:$Q$146)</f>
        <v>119</v>
      </c>
      <c r="U120" s="4">
        <f>RANK(R120,$R$2:$R$146)</f>
        <v>127</v>
      </c>
      <c r="V120" s="4">
        <f t="shared" si="1"/>
        <v>97</v>
      </c>
    </row>
    <row r="121" spans="1:22" x14ac:dyDescent="0.25">
      <c r="A121" s="4">
        <v>81</v>
      </c>
      <c r="B121" s="4" t="s">
        <v>199</v>
      </c>
      <c r="C121" s="4">
        <v>50</v>
      </c>
      <c r="D121" s="4">
        <v>128</v>
      </c>
      <c r="E121" s="4">
        <v>138</v>
      </c>
      <c r="F121" s="4">
        <v>316</v>
      </c>
      <c r="G121" s="4" t="s">
        <v>123</v>
      </c>
      <c r="H121" s="4" t="s">
        <v>136</v>
      </c>
      <c r="I121" s="4" t="s">
        <v>125</v>
      </c>
      <c r="J121" s="4">
        <v>750</v>
      </c>
      <c r="K121" s="4" t="s">
        <v>124</v>
      </c>
      <c r="L121" s="4">
        <v>625</v>
      </c>
      <c r="M121" s="4" t="s">
        <v>125</v>
      </c>
      <c r="N121" s="4">
        <v>750</v>
      </c>
      <c r="O121" s="4">
        <f>(D121*(E121*C121)^0.5*LevelData!$C$80^2)/10</f>
        <v>664.07707794119926</v>
      </c>
      <c r="P121" s="4">
        <f>((D121+15)*((E121+15)*(C121+15))^0.5*LevelData!$C$80^2)/10</f>
        <v>890.68144711717832</v>
      </c>
      <c r="Q121" s="8">
        <f>P121*N121</f>
        <v>668011.08533788379</v>
      </c>
      <c r="R121" s="8">
        <f>(D121+15)*N121</f>
        <v>107250</v>
      </c>
      <c r="S121" s="8">
        <f>(C121+15)*(E121+15)</f>
        <v>9945</v>
      </c>
      <c r="T121" s="4">
        <f>RANK(Q121,$Q$2:$Q$146)</f>
        <v>120</v>
      </c>
      <c r="U121" s="4">
        <f>RANK(R121,$R$2:$R$146)</f>
        <v>109</v>
      </c>
      <c r="V121" s="4">
        <f t="shared" si="1"/>
        <v>133</v>
      </c>
    </row>
    <row r="122" spans="1:22" x14ac:dyDescent="0.25">
      <c r="A122" s="4">
        <v>7</v>
      </c>
      <c r="B122" s="4" t="s">
        <v>188</v>
      </c>
      <c r="C122" s="4">
        <v>88</v>
      </c>
      <c r="D122" s="4">
        <v>112</v>
      </c>
      <c r="E122" s="4">
        <v>142</v>
      </c>
      <c r="F122" s="4">
        <v>342</v>
      </c>
      <c r="G122" s="4" t="s">
        <v>18</v>
      </c>
      <c r="H122" s="4" t="s">
        <v>14</v>
      </c>
      <c r="I122" s="4" t="s">
        <v>107</v>
      </c>
      <c r="J122" s="4">
        <v>655</v>
      </c>
      <c r="K122" s="4" t="s">
        <v>41</v>
      </c>
      <c r="L122" s="4">
        <v>489</v>
      </c>
      <c r="M122" s="4" t="s">
        <v>107</v>
      </c>
      <c r="N122" s="4">
        <v>655</v>
      </c>
      <c r="O122" s="4">
        <f>(D122*(E122*C122)^0.5*LevelData!$C$80^2)/10</f>
        <v>781.96534374279759</v>
      </c>
      <c r="P122" s="4">
        <f>((D122+15)*((E122+15)*(C122+15))^0.5*LevelData!$C$80^2)/10</f>
        <v>1008.6863281231815</v>
      </c>
      <c r="Q122" s="8">
        <f>P122*N122</f>
        <v>660689.54492068384</v>
      </c>
      <c r="R122" s="8">
        <f>(D122+15)*N122</f>
        <v>83185</v>
      </c>
      <c r="S122" s="8">
        <f>(C122+15)*(E122+15)</f>
        <v>16171</v>
      </c>
      <c r="T122" s="4">
        <f>RANK(Q122,$Q$2:$Q$146)</f>
        <v>121</v>
      </c>
      <c r="U122" s="4">
        <f>RANK(R122,$R$2:$R$146)</f>
        <v>126</v>
      </c>
      <c r="V122" s="4">
        <f t="shared" si="1"/>
        <v>100</v>
      </c>
    </row>
    <row r="123" spans="1:22" x14ac:dyDescent="0.25">
      <c r="A123" s="4">
        <v>32</v>
      </c>
      <c r="B123" s="4" t="s">
        <v>194</v>
      </c>
      <c r="C123" s="4">
        <v>92</v>
      </c>
      <c r="D123" s="4">
        <v>110</v>
      </c>
      <c r="E123" s="4">
        <v>94</v>
      </c>
      <c r="F123" s="4">
        <v>296</v>
      </c>
      <c r="G123" s="4" t="s">
        <v>47</v>
      </c>
      <c r="H123" s="4" t="s">
        <v>14</v>
      </c>
      <c r="I123" s="4" t="s">
        <v>154</v>
      </c>
      <c r="J123" s="4">
        <v>783</v>
      </c>
      <c r="K123" s="4" t="s">
        <v>97</v>
      </c>
      <c r="L123" s="4">
        <v>522</v>
      </c>
      <c r="M123" s="4" t="s">
        <v>154</v>
      </c>
      <c r="N123" s="4">
        <v>783</v>
      </c>
      <c r="O123" s="4">
        <f>(D123*(E123*C123)^0.5*LevelData!$C$80^2)/10</f>
        <v>638.90237198941315</v>
      </c>
      <c r="P123" s="4">
        <f>((D123+15)*((E123+15)*(C123+15))^0.5*LevelData!$C$80^2)/10</f>
        <v>843.13889772314303</v>
      </c>
      <c r="Q123" s="8">
        <f>P123*N123</f>
        <v>660177.75691722101</v>
      </c>
      <c r="R123" s="8">
        <f>(D123+15)*N123</f>
        <v>97875</v>
      </c>
      <c r="S123" s="8">
        <f>(C123+15)*(E123+15)</f>
        <v>11663</v>
      </c>
      <c r="T123" s="4">
        <f>RANK(Q123,$Q$2:$Q$146)</f>
        <v>122</v>
      </c>
      <c r="U123" s="4">
        <f>RANK(R123,$R$2:$R$146)</f>
        <v>116</v>
      </c>
      <c r="V123" s="4">
        <f t="shared" si="1"/>
        <v>119</v>
      </c>
    </row>
    <row r="124" spans="1:22" x14ac:dyDescent="0.25">
      <c r="A124" s="4">
        <v>102</v>
      </c>
      <c r="B124" s="4" t="s">
        <v>184</v>
      </c>
      <c r="C124" s="4">
        <v>120</v>
      </c>
      <c r="D124" s="4">
        <v>110</v>
      </c>
      <c r="E124" s="4">
        <v>132</v>
      </c>
      <c r="F124" s="4">
        <v>362</v>
      </c>
      <c r="G124" s="4" t="s">
        <v>44</v>
      </c>
      <c r="H124" s="4" t="s">
        <v>21</v>
      </c>
      <c r="I124" s="4" t="s">
        <v>22</v>
      </c>
      <c r="J124" s="4">
        <v>596</v>
      </c>
      <c r="M124" s="4" t="s">
        <v>22</v>
      </c>
      <c r="N124" s="4">
        <v>596</v>
      </c>
      <c r="O124" s="4">
        <f>(D124*(E124*C124)^0.5*LevelData!$C$80^2)/10</f>
        <v>864.67768002409071</v>
      </c>
      <c r="P124" s="4">
        <f>((D124+15)*((E124+15)*(C124+15))^0.5*LevelData!$C$80^2)/10</f>
        <v>1099.8147490780432</v>
      </c>
      <c r="Q124" s="8">
        <f>P124*N124</f>
        <v>655489.59045051376</v>
      </c>
      <c r="R124" s="8">
        <f>(D124+15)*N124</f>
        <v>74500</v>
      </c>
      <c r="S124" s="8">
        <f>(C124+15)*(E124+15)</f>
        <v>19845</v>
      </c>
      <c r="T124" s="4">
        <f>RANK(Q124,$Q$2:$Q$146)</f>
        <v>123</v>
      </c>
      <c r="U124" s="4">
        <f>RANK(R124,$R$2:$R$146)</f>
        <v>135</v>
      </c>
      <c r="V124" s="4">
        <f t="shared" si="1"/>
        <v>88</v>
      </c>
    </row>
    <row r="125" spans="1:22" x14ac:dyDescent="0.25">
      <c r="A125" s="4">
        <v>23</v>
      </c>
      <c r="B125" s="4" t="s">
        <v>195</v>
      </c>
      <c r="C125" s="4">
        <v>70</v>
      </c>
      <c r="D125" s="4">
        <v>112</v>
      </c>
      <c r="E125" s="4">
        <v>112</v>
      </c>
      <c r="F125" s="4">
        <v>294</v>
      </c>
      <c r="G125" s="4" t="s">
        <v>47</v>
      </c>
      <c r="H125" s="4" t="s">
        <v>14</v>
      </c>
      <c r="I125" s="4" t="s">
        <v>49</v>
      </c>
      <c r="J125" s="4">
        <v>714</v>
      </c>
      <c r="K125" s="4" t="s">
        <v>154</v>
      </c>
      <c r="L125" s="4">
        <v>783</v>
      </c>
      <c r="M125" s="4" t="s">
        <v>196</v>
      </c>
      <c r="N125" s="4">
        <v>783</v>
      </c>
      <c r="O125" s="4">
        <f>(D125*(E125*C125)^0.5*LevelData!$C$80^2)/10</f>
        <v>619.3840662589962</v>
      </c>
      <c r="P125" s="4">
        <f>((D125+15)*((E125+15)*(C125+15))^0.5*LevelData!$C$80^2)/10</f>
        <v>824.13625372092008</v>
      </c>
      <c r="Q125" s="8">
        <f>P125*N125</f>
        <v>645298.68666348048</v>
      </c>
      <c r="R125" s="8">
        <f>(D125+15)*N125</f>
        <v>99441</v>
      </c>
      <c r="S125" s="8">
        <f>(C125+15)*(E125+15)</f>
        <v>10795</v>
      </c>
      <c r="T125" s="4">
        <f>RANK(Q125,$Q$2:$Q$146)</f>
        <v>124</v>
      </c>
      <c r="U125" s="4">
        <f>RANK(R125,$R$2:$R$146)</f>
        <v>114</v>
      </c>
      <c r="V125" s="4">
        <f t="shared" si="1"/>
        <v>123</v>
      </c>
    </row>
    <row r="126" spans="1:22" x14ac:dyDescent="0.25">
      <c r="A126" s="4">
        <v>63</v>
      </c>
      <c r="B126" s="4" t="s">
        <v>209</v>
      </c>
      <c r="C126" s="4">
        <v>50</v>
      </c>
      <c r="D126" s="4">
        <v>110</v>
      </c>
      <c r="E126" s="4">
        <v>76</v>
      </c>
      <c r="F126" s="4">
        <v>236</v>
      </c>
      <c r="G126" s="4" t="s">
        <v>21</v>
      </c>
      <c r="H126" s="4" t="s">
        <v>14</v>
      </c>
      <c r="I126" s="4" t="s">
        <v>16</v>
      </c>
      <c r="J126" s="4">
        <v>1071</v>
      </c>
      <c r="M126" s="4" t="s">
        <v>16</v>
      </c>
      <c r="N126" s="4">
        <v>1071</v>
      </c>
      <c r="O126" s="4">
        <f>(D126*(E126*C126)^0.5*LevelData!$C$80^2)/10</f>
        <v>423.51467000674495</v>
      </c>
      <c r="P126" s="4">
        <f>((D126+15)*((E126+15)*(C126+15))^0.5*LevelData!$C$80^2)/10</f>
        <v>600.44241406219476</v>
      </c>
      <c r="Q126" s="8">
        <f>P126*N126</f>
        <v>643073.82546061056</v>
      </c>
      <c r="R126" s="8">
        <f>(D126+15)*N126</f>
        <v>133875</v>
      </c>
      <c r="S126" s="8">
        <f>(C126+15)*(E126+15)</f>
        <v>5915</v>
      </c>
      <c r="T126" s="4">
        <f>RANK(Q126,$Q$2:$Q$146)</f>
        <v>125</v>
      </c>
      <c r="U126" s="4">
        <f>RANK(R126,$R$2:$R$146)</f>
        <v>89</v>
      </c>
      <c r="V126" s="4">
        <f t="shared" si="1"/>
        <v>143</v>
      </c>
    </row>
    <row r="127" spans="1:22" x14ac:dyDescent="0.25">
      <c r="A127" s="4">
        <v>100</v>
      </c>
      <c r="B127" s="4" t="s">
        <v>193</v>
      </c>
      <c r="C127" s="4">
        <v>80</v>
      </c>
      <c r="D127" s="4">
        <v>102</v>
      </c>
      <c r="E127" s="4">
        <v>124</v>
      </c>
      <c r="F127" s="4">
        <v>306</v>
      </c>
      <c r="G127" s="4" t="s">
        <v>123</v>
      </c>
      <c r="H127" s="4" t="s">
        <v>14</v>
      </c>
      <c r="I127" s="4" t="s">
        <v>107</v>
      </c>
      <c r="J127" s="4">
        <v>655</v>
      </c>
      <c r="K127" s="4" t="s">
        <v>125</v>
      </c>
      <c r="L127" s="4">
        <v>750</v>
      </c>
      <c r="M127" s="4" t="s">
        <v>125</v>
      </c>
      <c r="N127" s="4">
        <v>750</v>
      </c>
      <c r="O127" s="4">
        <f>(D127*(E127*C127)^0.5*LevelData!$C$80^2)/10</f>
        <v>634.5122085530619</v>
      </c>
      <c r="P127" s="4">
        <f>((D127+15)*((E127+15)*(C127+15))^0.5*LevelData!$C$80^2)/10</f>
        <v>839.72878267004671</v>
      </c>
      <c r="Q127" s="8">
        <f>P127*N127</f>
        <v>629796.587002535</v>
      </c>
      <c r="R127" s="8">
        <f>(D127+15)*N127</f>
        <v>87750</v>
      </c>
      <c r="S127" s="8">
        <f>(C127+15)*(E127+15)</f>
        <v>13205</v>
      </c>
      <c r="T127" s="4">
        <f>RANK(Q127,$Q$2:$Q$146)</f>
        <v>126</v>
      </c>
      <c r="U127" s="4">
        <f>RANK(R127,$R$2:$R$146)</f>
        <v>122</v>
      </c>
      <c r="V127" s="4">
        <f t="shared" si="1"/>
        <v>112</v>
      </c>
    </row>
    <row r="128" spans="1:22" x14ac:dyDescent="0.25">
      <c r="A128" s="4">
        <v>37</v>
      </c>
      <c r="B128" s="4" t="s">
        <v>198</v>
      </c>
      <c r="C128" s="4">
        <v>76</v>
      </c>
      <c r="D128" s="4">
        <v>106</v>
      </c>
      <c r="E128" s="4">
        <v>118</v>
      </c>
      <c r="F128" s="4">
        <v>300</v>
      </c>
      <c r="G128" s="4" t="s">
        <v>54</v>
      </c>
      <c r="H128" s="4" t="s">
        <v>14</v>
      </c>
      <c r="I128" s="4" t="s">
        <v>59</v>
      </c>
      <c r="J128" s="4">
        <v>451</v>
      </c>
      <c r="K128" s="4" t="s">
        <v>56</v>
      </c>
      <c r="L128" s="4">
        <v>714</v>
      </c>
      <c r="M128" s="4" t="s">
        <v>56</v>
      </c>
      <c r="N128" s="4">
        <v>714</v>
      </c>
      <c r="O128" s="4">
        <f>(D128*(E128*C128)^0.5*LevelData!$C$80^2)/10</f>
        <v>626.95683292422234</v>
      </c>
      <c r="P128" s="4">
        <f>((D128+15)*((E128+15)*(C128+15))^0.5*LevelData!$C$80^2)/10</f>
        <v>831.41118316302254</v>
      </c>
      <c r="Q128" s="8">
        <f>P128*N128</f>
        <v>593627.58477839804</v>
      </c>
      <c r="R128" s="8">
        <f>(D128+15)*N128</f>
        <v>86394</v>
      </c>
      <c r="S128" s="8">
        <f>(C128+15)*(E128+15)</f>
        <v>12103</v>
      </c>
      <c r="T128" s="4">
        <f>RANK(Q128,$Q$2:$Q$146)</f>
        <v>127</v>
      </c>
      <c r="U128" s="4">
        <f>RANK(R128,$R$2:$R$146)</f>
        <v>125</v>
      </c>
      <c r="V128" s="4">
        <f t="shared" si="1"/>
        <v>116</v>
      </c>
    </row>
    <row r="129" spans="1:22" x14ac:dyDescent="0.25">
      <c r="A129" s="4">
        <v>83</v>
      </c>
      <c r="B129" s="4" t="s">
        <v>191</v>
      </c>
      <c r="C129" s="4">
        <v>104</v>
      </c>
      <c r="D129" s="4">
        <v>138</v>
      </c>
      <c r="E129" s="4">
        <v>132</v>
      </c>
      <c r="F129" s="4">
        <v>374</v>
      </c>
      <c r="G129" s="4" t="s">
        <v>13</v>
      </c>
      <c r="H129" s="4" t="s">
        <v>36</v>
      </c>
      <c r="I129" s="4" t="s">
        <v>65</v>
      </c>
      <c r="J129" s="4">
        <v>450</v>
      </c>
      <c r="M129" s="4" t="s">
        <v>65</v>
      </c>
      <c r="N129" s="4">
        <v>450</v>
      </c>
      <c r="O129" s="4">
        <f>(D129*(E129*C129)^0.5*LevelData!$C$80^2)/10</f>
        <v>1009.8728499634529</v>
      </c>
      <c r="P129" s="4">
        <f>((D129+15)*((E129+15)*(C129+15))^0.5*LevelData!$C$80^2)/10</f>
        <v>1263.8849829962332</v>
      </c>
      <c r="Q129" s="8">
        <f>P129*N129</f>
        <v>568748.24234830495</v>
      </c>
      <c r="R129" s="8">
        <f>(D129+15)*N129</f>
        <v>68850</v>
      </c>
      <c r="S129" s="8">
        <f>(C129+15)*(E129+15)</f>
        <v>17493</v>
      </c>
      <c r="T129" s="4">
        <f>RANK(Q129,$Q$2:$Q$146)</f>
        <v>128</v>
      </c>
      <c r="U129" s="4">
        <f>RANK(R129,$R$2:$R$146)</f>
        <v>139</v>
      </c>
      <c r="V129" s="4">
        <f t="shared" si="1"/>
        <v>96</v>
      </c>
    </row>
    <row r="130" spans="1:22" x14ac:dyDescent="0.25">
      <c r="A130" s="4">
        <v>95</v>
      </c>
      <c r="B130" s="4" t="s">
        <v>192</v>
      </c>
      <c r="C130" s="4">
        <v>70</v>
      </c>
      <c r="D130" s="4">
        <v>90</v>
      </c>
      <c r="E130" s="4">
        <v>186</v>
      </c>
      <c r="F130" s="4">
        <v>346</v>
      </c>
      <c r="G130" s="4" t="s">
        <v>30</v>
      </c>
      <c r="H130" s="4" t="s">
        <v>31</v>
      </c>
      <c r="I130" s="4" t="s">
        <v>32</v>
      </c>
      <c r="J130" s="4">
        <v>662</v>
      </c>
      <c r="K130" s="4" t="s">
        <v>107</v>
      </c>
      <c r="L130" s="4">
        <v>655</v>
      </c>
      <c r="M130" s="4" t="s">
        <v>32</v>
      </c>
      <c r="N130" s="4">
        <v>662</v>
      </c>
      <c r="O130" s="4">
        <f>(D130*(E130*C130)^0.5*LevelData!$C$80^2)/10</f>
        <v>641.40446141206155</v>
      </c>
      <c r="P130" s="4">
        <f>((D130+15)*((E130+15)*(C130+15))^0.5*LevelData!$C$80^2)/10</f>
        <v>857.19724290359318</v>
      </c>
      <c r="Q130" s="8">
        <f>P130*N130</f>
        <v>567464.57480217866</v>
      </c>
      <c r="R130" s="8">
        <f>(D130+15)*N130</f>
        <v>69510</v>
      </c>
      <c r="S130" s="8">
        <f>(C130+15)*(E130+15)</f>
        <v>17085</v>
      </c>
      <c r="T130" s="4">
        <f>RANK(Q130,$Q$2:$Q$146)</f>
        <v>129</v>
      </c>
      <c r="U130" s="4">
        <f>RANK(R130,$R$2:$R$146)</f>
        <v>138</v>
      </c>
      <c r="V130" s="4">
        <f t="shared" si="1"/>
        <v>98</v>
      </c>
    </row>
    <row r="131" spans="1:22" x14ac:dyDescent="0.25">
      <c r="A131" s="4">
        <v>74</v>
      </c>
      <c r="B131" s="4" t="s">
        <v>200</v>
      </c>
      <c r="C131" s="4">
        <v>80</v>
      </c>
      <c r="D131" s="4">
        <v>106</v>
      </c>
      <c r="E131" s="4">
        <v>118</v>
      </c>
      <c r="F131" s="4">
        <v>304</v>
      </c>
      <c r="G131" s="4" t="s">
        <v>30</v>
      </c>
      <c r="H131" s="4" t="s">
        <v>31</v>
      </c>
      <c r="I131" s="4" t="s">
        <v>32</v>
      </c>
      <c r="J131" s="4">
        <v>662</v>
      </c>
      <c r="K131" s="4" t="s">
        <v>107</v>
      </c>
      <c r="L131" s="4">
        <v>655</v>
      </c>
      <c r="M131" s="4" t="s">
        <v>32</v>
      </c>
      <c r="N131" s="4">
        <v>662</v>
      </c>
      <c r="O131" s="4">
        <f>(D131*(E131*C131)^0.5*LevelData!$C$80^2)/10</f>
        <v>643.24413827212095</v>
      </c>
      <c r="P131" s="4">
        <f>((D131+15)*((E131+15)*(C131+15))^0.5*LevelData!$C$80^2)/10</f>
        <v>849.48745226399149</v>
      </c>
      <c r="Q131" s="8">
        <f>P131*N131</f>
        <v>562360.69339876238</v>
      </c>
      <c r="R131" s="8">
        <f>(D131+15)*N131</f>
        <v>80102</v>
      </c>
      <c r="S131" s="8">
        <f>(C131+15)*(E131+15)</f>
        <v>12635</v>
      </c>
      <c r="T131" s="4">
        <f>RANK(Q131,$Q$2:$Q$146)</f>
        <v>130</v>
      </c>
      <c r="U131" s="4">
        <f>RANK(R131,$R$2:$R$146)</f>
        <v>129</v>
      </c>
      <c r="V131" s="4">
        <f t="shared" ref="V131:V146" si="2">RANK(S131,$S$2:$S$146)</f>
        <v>114</v>
      </c>
    </row>
    <row r="132" spans="1:22" x14ac:dyDescent="0.25">
      <c r="A132" s="4">
        <v>84</v>
      </c>
      <c r="B132" s="4" t="s">
        <v>203</v>
      </c>
      <c r="C132" s="4">
        <v>70</v>
      </c>
      <c r="D132" s="4">
        <v>126</v>
      </c>
      <c r="E132" s="4">
        <v>96</v>
      </c>
      <c r="F132" s="4">
        <v>292</v>
      </c>
      <c r="G132" s="4" t="s">
        <v>13</v>
      </c>
      <c r="H132" s="4" t="s">
        <v>36</v>
      </c>
      <c r="I132" s="4" t="s">
        <v>97</v>
      </c>
      <c r="J132" s="4">
        <v>652</v>
      </c>
      <c r="K132" s="4" t="s">
        <v>59</v>
      </c>
      <c r="L132" s="4">
        <v>564</v>
      </c>
      <c r="M132" s="4" t="s">
        <v>97</v>
      </c>
      <c r="N132" s="4">
        <v>652</v>
      </c>
      <c r="O132" s="4">
        <f>(D132*(E132*C132)^0.5*LevelData!$C$80^2)/10</f>
        <v>645.11799527411154</v>
      </c>
      <c r="P132" s="4">
        <f>((D132+15)*((E132+15)*(C132+15))^0.5*LevelData!$C$80^2)/10</f>
        <v>855.40944217173308</v>
      </c>
      <c r="Q132" s="8">
        <f>P132*N132</f>
        <v>557726.95629597001</v>
      </c>
      <c r="R132" s="8">
        <f>(D132+15)*N132</f>
        <v>91932</v>
      </c>
      <c r="S132" s="8">
        <f>(C132+15)*(E132+15)</f>
        <v>9435</v>
      </c>
      <c r="T132" s="4">
        <f>RANK(Q132,$Q$2:$Q$146)</f>
        <v>131</v>
      </c>
      <c r="U132" s="4">
        <f>RANK(R132,$R$2:$R$146)</f>
        <v>118</v>
      </c>
      <c r="V132" s="4">
        <f t="shared" si="2"/>
        <v>135</v>
      </c>
    </row>
    <row r="133" spans="1:22" x14ac:dyDescent="0.25">
      <c r="A133" s="4">
        <v>16</v>
      </c>
      <c r="B133" s="4" t="s">
        <v>202</v>
      </c>
      <c r="C133" s="4">
        <v>80</v>
      </c>
      <c r="D133" s="4">
        <v>94</v>
      </c>
      <c r="E133" s="4">
        <v>90</v>
      </c>
      <c r="F133" s="4">
        <v>264</v>
      </c>
      <c r="G133" s="4" t="s">
        <v>13</v>
      </c>
      <c r="H133" s="4" t="s">
        <v>36</v>
      </c>
      <c r="I133" s="4" t="s">
        <v>107</v>
      </c>
      <c r="J133" s="4">
        <v>818</v>
      </c>
      <c r="K133" s="4" t="s">
        <v>59</v>
      </c>
      <c r="L133" s="4">
        <v>564</v>
      </c>
      <c r="M133" s="4" t="s">
        <v>107</v>
      </c>
      <c r="N133" s="4">
        <v>818</v>
      </c>
      <c r="O133" s="4">
        <f>(D133*(E133*C133)^0.5*LevelData!$C$80^2)/10</f>
        <v>498.17058051858231</v>
      </c>
      <c r="P133" s="4">
        <f>((D133+15)*((E133+15)*(C133+15))^0.5*LevelData!$C$80^2)/10</f>
        <v>679.93426057526835</v>
      </c>
      <c r="Q133" s="8">
        <f>P133*N133</f>
        <v>556186.22515056946</v>
      </c>
      <c r="R133" s="8">
        <f>(D133+15)*N133</f>
        <v>89162</v>
      </c>
      <c r="S133" s="8">
        <f>(C133+15)*(E133+15)</f>
        <v>9975</v>
      </c>
      <c r="T133" s="4">
        <f>RANK(Q133,$Q$2:$Q$146)</f>
        <v>132</v>
      </c>
      <c r="U133" s="4">
        <f>RANK(R133,$R$2:$R$146)</f>
        <v>120</v>
      </c>
      <c r="V133" s="4">
        <f t="shared" si="2"/>
        <v>131</v>
      </c>
    </row>
    <row r="134" spans="1:22" x14ac:dyDescent="0.25">
      <c r="A134" s="4">
        <v>25</v>
      </c>
      <c r="B134" s="4" t="s">
        <v>201</v>
      </c>
      <c r="C134" s="4">
        <v>70</v>
      </c>
      <c r="D134" s="4">
        <v>124</v>
      </c>
      <c r="E134" s="4">
        <v>108</v>
      </c>
      <c r="F134" s="4">
        <v>302</v>
      </c>
      <c r="G134" s="4" t="s">
        <v>123</v>
      </c>
      <c r="H134" s="4" t="s">
        <v>14</v>
      </c>
      <c r="I134" s="4" t="s">
        <v>124</v>
      </c>
      <c r="J134" s="4">
        <v>625</v>
      </c>
      <c r="K134" s="4" t="s">
        <v>59</v>
      </c>
      <c r="L134" s="4">
        <v>451</v>
      </c>
      <c r="M134" s="4" t="s">
        <v>124</v>
      </c>
      <c r="N134" s="4">
        <v>625</v>
      </c>
      <c r="O134" s="4">
        <f>(D134*(E134*C134)^0.5*LevelData!$C$80^2)/10</f>
        <v>673.3898372779837</v>
      </c>
      <c r="P134" s="4">
        <f>((D134+15)*((E134+15)*(C134+15))^0.5*LevelData!$C$80^2)/10</f>
        <v>887.68890892513082</v>
      </c>
      <c r="Q134" s="8">
        <f>P134*N134</f>
        <v>554805.56807820674</v>
      </c>
      <c r="R134" s="8">
        <f>(D134+15)*N134</f>
        <v>86875</v>
      </c>
      <c r="S134" s="8">
        <f>(C134+15)*(E134+15)</f>
        <v>10455</v>
      </c>
      <c r="T134" s="4">
        <f>RANK(Q134,$Q$2:$Q$146)</f>
        <v>133</v>
      </c>
      <c r="U134" s="4">
        <f>RANK(R134,$R$2:$R$146)</f>
        <v>124</v>
      </c>
      <c r="V134" s="4">
        <f t="shared" si="2"/>
        <v>128</v>
      </c>
    </row>
    <row r="135" spans="1:22" x14ac:dyDescent="0.25">
      <c r="A135" s="4">
        <v>105</v>
      </c>
      <c r="B135" s="4" t="s">
        <v>178</v>
      </c>
      <c r="C135" s="4">
        <v>120</v>
      </c>
      <c r="D135" s="4">
        <v>140</v>
      </c>
      <c r="E135" s="4">
        <v>202</v>
      </c>
      <c r="F135" s="4">
        <v>462</v>
      </c>
      <c r="G135" s="4" t="s">
        <v>31</v>
      </c>
      <c r="H135" s="4" t="s">
        <v>14</v>
      </c>
      <c r="I135" s="4" t="s">
        <v>138</v>
      </c>
      <c r="J135" s="4">
        <v>213</v>
      </c>
      <c r="K135" s="4" t="s">
        <v>129</v>
      </c>
      <c r="L135" s="4">
        <v>333</v>
      </c>
      <c r="M135" s="4" t="s">
        <v>129</v>
      </c>
      <c r="N135" s="4">
        <v>333</v>
      </c>
      <c r="O135" s="4">
        <f>(D135*(E135*C135)^0.5*LevelData!$C$80^2)/10</f>
        <v>1361.3767154275986</v>
      </c>
      <c r="P135" s="4">
        <f>((D135+15)*((E135+15)*(C135+15))^0.5*LevelData!$C$80^2)/10</f>
        <v>1656.9615253144923</v>
      </c>
      <c r="Q135" s="8">
        <f>P135*N135</f>
        <v>551768.18792972597</v>
      </c>
      <c r="R135" s="8">
        <f>(D135+15)*N135</f>
        <v>51615</v>
      </c>
      <c r="S135" s="8">
        <f>(C135+15)*(E135+15)</f>
        <v>29295</v>
      </c>
      <c r="T135" s="4">
        <f>RANK(Q135,$Q$2:$Q$146)</f>
        <v>134</v>
      </c>
      <c r="U135" s="4">
        <f>RANK(R135,$R$2:$R$146)</f>
        <v>142</v>
      </c>
      <c r="V135" s="4">
        <f t="shared" si="2"/>
        <v>39</v>
      </c>
    </row>
    <row r="136" spans="1:22" x14ac:dyDescent="0.25">
      <c r="A136" s="4">
        <v>90</v>
      </c>
      <c r="B136" s="4" t="s">
        <v>204</v>
      </c>
      <c r="C136" s="4">
        <v>60</v>
      </c>
      <c r="D136" s="4">
        <v>120</v>
      </c>
      <c r="E136" s="4">
        <v>112</v>
      </c>
      <c r="F136" s="4">
        <v>292</v>
      </c>
      <c r="G136" s="4" t="s">
        <v>18</v>
      </c>
      <c r="H136" s="4" t="s">
        <v>14</v>
      </c>
      <c r="I136" s="4" t="s">
        <v>26</v>
      </c>
      <c r="J136" s="4">
        <v>429</v>
      </c>
      <c r="K136" s="4" t="s">
        <v>107</v>
      </c>
      <c r="L136" s="4">
        <v>655</v>
      </c>
      <c r="M136" s="4" t="s">
        <v>107</v>
      </c>
      <c r="N136" s="4">
        <v>655</v>
      </c>
      <c r="O136" s="4">
        <f>(D136*(E136*C136)^0.5*LevelData!$C$80^2)/10</f>
        <v>614.39809073724905</v>
      </c>
      <c r="P136" s="4">
        <f>((D136+15)*((E136+15)*(C136+15))^0.5*LevelData!$C$80^2)/10</f>
        <v>822.90601261339123</v>
      </c>
      <c r="Q136" s="8">
        <f>P136*N136</f>
        <v>539003.43826177123</v>
      </c>
      <c r="R136" s="8">
        <f>(D136+15)*N136</f>
        <v>88425</v>
      </c>
      <c r="S136" s="8">
        <f>(C136+15)*(E136+15)</f>
        <v>9525</v>
      </c>
      <c r="T136" s="4">
        <f>RANK(Q136,$Q$2:$Q$146)</f>
        <v>135</v>
      </c>
      <c r="U136" s="4">
        <f>RANK(R136,$R$2:$R$146)</f>
        <v>121</v>
      </c>
      <c r="V136" s="4">
        <f t="shared" si="2"/>
        <v>134</v>
      </c>
    </row>
    <row r="137" spans="1:22" x14ac:dyDescent="0.25">
      <c r="A137" s="4">
        <v>14</v>
      </c>
      <c r="B137" s="4" t="s">
        <v>207</v>
      </c>
      <c r="C137" s="4">
        <v>90</v>
      </c>
      <c r="D137" s="4">
        <v>62</v>
      </c>
      <c r="E137" s="4">
        <v>82</v>
      </c>
      <c r="F137" s="4">
        <v>234</v>
      </c>
      <c r="G137" s="4" t="s">
        <v>100</v>
      </c>
      <c r="H137" s="4" t="s">
        <v>47</v>
      </c>
      <c r="I137" s="4" t="s">
        <v>101</v>
      </c>
      <c r="J137" s="4">
        <v>1000</v>
      </c>
      <c r="K137" s="4" t="s">
        <v>154</v>
      </c>
      <c r="L137" s="4">
        <v>783</v>
      </c>
      <c r="M137" s="4" t="s">
        <v>101</v>
      </c>
      <c r="N137" s="4">
        <v>1000</v>
      </c>
      <c r="O137" s="4">
        <f>(D137*(E137*C137)^0.5*LevelData!$C$80^2)/10</f>
        <v>332.66249869979436</v>
      </c>
      <c r="P137" s="4">
        <f>((D137+15)*((E137+15)*(C137+15))^0.5*LevelData!$C$80^2)/10</f>
        <v>485.35020423041288</v>
      </c>
      <c r="Q137" s="8">
        <f>P137*N137</f>
        <v>485350.2042304129</v>
      </c>
      <c r="R137" s="8">
        <f>(D137+15)*N137</f>
        <v>77000</v>
      </c>
      <c r="S137" s="8">
        <f>(C137+15)*(E137+15)</f>
        <v>10185</v>
      </c>
      <c r="T137" s="4">
        <f>RANK(Q137,$Q$2:$Q$146)</f>
        <v>136</v>
      </c>
      <c r="U137" s="4">
        <f>RANK(R137,$R$2:$R$146)</f>
        <v>131</v>
      </c>
      <c r="V137" s="4">
        <f t="shared" si="2"/>
        <v>130</v>
      </c>
    </row>
    <row r="138" spans="1:22" x14ac:dyDescent="0.25">
      <c r="A138" s="4">
        <v>11</v>
      </c>
      <c r="B138" s="4" t="s">
        <v>206</v>
      </c>
      <c r="C138" s="4">
        <v>100</v>
      </c>
      <c r="D138" s="4">
        <v>56</v>
      </c>
      <c r="E138" s="4">
        <v>86</v>
      </c>
      <c r="F138" s="4">
        <v>242</v>
      </c>
      <c r="G138" s="4" t="s">
        <v>100</v>
      </c>
      <c r="H138" s="4" t="s">
        <v>14</v>
      </c>
      <c r="I138" s="4" t="s">
        <v>107</v>
      </c>
      <c r="J138" s="4">
        <v>655</v>
      </c>
      <c r="K138" s="4" t="s">
        <v>101</v>
      </c>
      <c r="L138" s="4">
        <v>1000</v>
      </c>
      <c r="M138" s="4" t="s">
        <v>101</v>
      </c>
      <c r="N138" s="4">
        <v>1000</v>
      </c>
      <c r="O138" s="4">
        <f>(D138*(E138*C138)^0.5*LevelData!$C$80^2)/10</f>
        <v>324.35547084489508</v>
      </c>
      <c r="P138" s="4">
        <f>((D138+15)*((E138+15)*(C138+15))^0.5*LevelData!$C$80^2)/10</f>
        <v>477.91639646799183</v>
      </c>
      <c r="Q138" s="8">
        <f>P138*N138</f>
        <v>477916.39646799181</v>
      </c>
      <c r="R138" s="8">
        <f>(D138+15)*N138</f>
        <v>71000</v>
      </c>
      <c r="S138" s="8">
        <f>(C138+15)*(E138+15)</f>
        <v>11615</v>
      </c>
      <c r="T138" s="4">
        <f>RANK(Q138,$Q$2:$Q$146)</f>
        <v>137</v>
      </c>
      <c r="U138" s="4">
        <f>RANK(R138,$R$2:$R$146)</f>
        <v>137</v>
      </c>
      <c r="V138" s="4">
        <f t="shared" si="2"/>
        <v>120</v>
      </c>
    </row>
    <row r="139" spans="1:22" x14ac:dyDescent="0.25">
      <c r="A139" s="4">
        <v>19</v>
      </c>
      <c r="B139" s="4" t="s">
        <v>211</v>
      </c>
      <c r="C139" s="4">
        <v>60</v>
      </c>
      <c r="D139" s="4">
        <v>92</v>
      </c>
      <c r="E139" s="4">
        <v>86</v>
      </c>
      <c r="F139" s="4">
        <v>238</v>
      </c>
      <c r="G139" s="4" t="s">
        <v>13</v>
      </c>
      <c r="H139" s="4" t="s">
        <v>14</v>
      </c>
      <c r="I139" s="4" t="s">
        <v>107</v>
      </c>
      <c r="J139" s="4">
        <v>818</v>
      </c>
      <c r="K139" s="4" t="s">
        <v>59</v>
      </c>
      <c r="L139" s="4">
        <v>564</v>
      </c>
      <c r="M139" s="4" t="s">
        <v>107</v>
      </c>
      <c r="N139" s="4">
        <v>818</v>
      </c>
      <c r="O139" s="4">
        <f>(D139*(E139*C139)^0.5*LevelData!$C$80^2)/10</f>
        <v>412.75909638816438</v>
      </c>
      <c r="P139" s="4">
        <f>((D139+15)*((E139+15)*(C139+15))^0.5*LevelData!$C$80^2)/10</f>
        <v>581.64643574807178</v>
      </c>
      <c r="Q139" s="8">
        <f>P139*N139</f>
        <v>475786.78444192273</v>
      </c>
      <c r="R139" s="8">
        <f>(D139+15)*N139</f>
        <v>87526</v>
      </c>
      <c r="S139" s="8">
        <f>(C139+15)*(E139+15)</f>
        <v>7575</v>
      </c>
      <c r="T139" s="4">
        <f>RANK(Q139,$Q$2:$Q$146)</f>
        <v>138</v>
      </c>
      <c r="U139" s="4">
        <f>RANK(R139,$R$2:$R$146)</f>
        <v>123</v>
      </c>
      <c r="V139" s="4">
        <f t="shared" si="2"/>
        <v>140</v>
      </c>
    </row>
    <row r="140" spans="1:22" x14ac:dyDescent="0.25">
      <c r="A140" s="4">
        <v>41</v>
      </c>
      <c r="B140" s="4" t="s">
        <v>208</v>
      </c>
      <c r="C140" s="4">
        <v>80</v>
      </c>
      <c r="D140" s="4">
        <v>88</v>
      </c>
      <c r="E140" s="4">
        <v>90</v>
      </c>
      <c r="F140" s="4">
        <v>258</v>
      </c>
      <c r="G140" s="4" t="s">
        <v>47</v>
      </c>
      <c r="H140" s="4" t="s">
        <v>36</v>
      </c>
      <c r="I140" s="4" t="s">
        <v>28</v>
      </c>
      <c r="J140" s="4">
        <v>720</v>
      </c>
      <c r="K140" s="4" t="s">
        <v>59</v>
      </c>
      <c r="L140" s="4">
        <v>451</v>
      </c>
      <c r="M140" s="4" t="s">
        <v>28</v>
      </c>
      <c r="N140" s="4">
        <v>720</v>
      </c>
      <c r="O140" s="4">
        <f>(D140*(E140*C140)^0.5*LevelData!$C$80^2)/10</f>
        <v>466.3724583578217</v>
      </c>
      <c r="P140" s="4">
        <f>((D140+15)*((E140+15)*(C140+15))^0.5*LevelData!$C$80^2)/10</f>
        <v>642.506686598648</v>
      </c>
      <c r="Q140" s="8">
        <f>P140*N140</f>
        <v>462604.81435102655</v>
      </c>
      <c r="R140" s="8">
        <f>(D140+15)*N140</f>
        <v>74160</v>
      </c>
      <c r="S140" s="8">
        <f>(C140+15)*(E140+15)</f>
        <v>9975</v>
      </c>
      <c r="T140" s="4">
        <f>RANK(Q140,$Q$2:$Q$146)</f>
        <v>139</v>
      </c>
      <c r="U140" s="4">
        <f>RANK(R140,$R$2:$R$146)</f>
        <v>136</v>
      </c>
      <c r="V140" s="4">
        <f t="shared" si="2"/>
        <v>131</v>
      </c>
    </row>
    <row r="141" spans="1:22" x14ac:dyDescent="0.25">
      <c r="A141" s="4">
        <v>13</v>
      </c>
      <c r="B141" s="4" t="s">
        <v>213</v>
      </c>
      <c r="C141" s="4">
        <v>80</v>
      </c>
      <c r="D141" s="4">
        <v>68</v>
      </c>
      <c r="E141" s="4">
        <v>64</v>
      </c>
      <c r="F141" s="4">
        <v>212</v>
      </c>
      <c r="G141" s="4" t="s">
        <v>100</v>
      </c>
      <c r="H141" s="4" t="s">
        <v>47</v>
      </c>
      <c r="I141" s="4" t="s">
        <v>101</v>
      </c>
      <c r="J141" s="4">
        <v>1000</v>
      </c>
      <c r="K141" s="4" t="s">
        <v>154</v>
      </c>
      <c r="L141" s="4">
        <v>783</v>
      </c>
      <c r="M141" s="4" t="s">
        <v>101</v>
      </c>
      <c r="N141" s="4">
        <v>1000</v>
      </c>
      <c r="O141" s="4">
        <f>(D141*(E141*C141)^0.5*LevelData!$C$80^2)/10</f>
        <v>303.89801828492972</v>
      </c>
      <c r="P141" s="4">
        <f>((D141+15)*((E141+15)*(C141+15))^0.5*LevelData!$C$80^2)/10</f>
        <v>449.09416825011431</v>
      </c>
      <c r="Q141" s="8">
        <f>P141*N141</f>
        <v>449094.16825011431</v>
      </c>
      <c r="R141" s="8">
        <f>(D141+15)*N141</f>
        <v>83000</v>
      </c>
      <c r="S141" s="8">
        <f>(C141+15)*(E141+15)</f>
        <v>7505</v>
      </c>
      <c r="T141" s="4">
        <f>RANK(Q141,$Q$2:$Q$146)</f>
        <v>140</v>
      </c>
      <c r="U141" s="4">
        <f>RANK(R141,$R$2:$R$146)</f>
        <v>128</v>
      </c>
      <c r="V141" s="4">
        <f t="shared" si="2"/>
        <v>141</v>
      </c>
    </row>
    <row r="142" spans="1:22" x14ac:dyDescent="0.25">
      <c r="A142" s="4">
        <v>21</v>
      </c>
      <c r="B142" s="4" t="s">
        <v>210</v>
      </c>
      <c r="C142" s="4">
        <v>80</v>
      </c>
      <c r="D142" s="4">
        <v>102</v>
      </c>
      <c r="E142" s="4">
        <v>78</v>
      </c>
      <c r="F142" s="4">
        <v>260</v>
      </c>
      <c r="G142" s="4" t="s">
        <v>13</v>
      </c>
      <c r="H142" s="4" t="s">
        <v>36</v>
      </c>
      <c r="I142" s="4" t="s">
        <v>59</v>
      </c>
      <c r="J142" s="4">
        <v>564</v>
      </c>
      <c r="K142" s="4" t="s">
        <v>97</v>
      </c>
      <c r="L142" s="4">
        <v>652</v>
      </c>
      <c r="M142" s="4" t="s">
        <v>97</v>
      </c>
      <c r="N142" s="4">
        <v>652</v>
      </c>
      <c r="O142" s="4">
        <f>(D142*(E142*C142)^0.5*LevelData!$C$80^2)/10</f>
        <v>503.24149223314254</v>
      </c>
      <c r="P142" s="4">
        <f>((D142+15)*((E142+15)*(C142+15))^0.5*LevelData!$C$80^2)/10</f>
        <v>686.86773068974435</v>
      </c>
      <c r="Q142" s="8">
        <f>P142*N142</f>
        <v>447837.76040971332</v>
      </c>
      <c r="R142" s="8">
        <f>(D142+15)*N142</f>
        <v>76284</v>
      </c>
      <c r="S142" s="8">
        <f>(C142+15)*(E142+15)</f>
        <v>8835</v>
      </c>
      <c r="T142" s="4">
        <f>RANK(Q142,$Q$2:$Q$146)</f>
        <v>141</v>
      </c>
      <c r="U142" s="4">
        <f>RANK(R142,$R$2:$R$146)</f>
        <v>134</v>
      </c>
      <c r="V142" s="4">
        <f t="shared" si="2"/>
        <v>137</v>
      </c>
    </row>
    <row r="143" spans="1:22" x14ac:dyDescent="0.25">
      <c r="A143" s="4">
        <v>10</v>
      </c>
      <c r="B143" s="4" t="s">
        <v>212</v>
      </c>
      <c r="C143" s="4">
        <v>90</v>
      </c>
      <c r="D143" s="4">
        <v>62</v>
      </c>
      <c r="E143" s="4">
        <v>66</v>
      </c>
      <c r="F143" s="4">
        <v>218</v>
      </c>
      <c r="G143" s="4" t="s">
        <v>100</v>
      </c>
      <c r="H143" s="4" t="s">
        <v>14</v>
      </c>
      <c r="I143" s="4" t="s">
        <v>107</v>
      </c>
      <c r="J143" s="4">
        <v>655</v>
      </c>
      <c r="K143" s="4" t="s">
        <v>101</v>
      </c>
      <c r="L143" s="4">
        <v>1000</v>
      </c>
      <c r="M143" s="4" t="s">
        <v>101</v>
      </c>
      <c r="N143" s="4">
        <v>1000</v>
      </c>
      <c r="O143" s="4">
        <f>(D143*(E143*C143)^0.5*LevelData!$C$80^2)/10</f>
        <v>298.44814704095228</v>
      </c>
      <c r="P143" s="4">
        <f>((D143+15)*((E143+15)*(C143+15))^0.5*LevelData!$C$80^2)/10</f>
        <v>443.51862175095164</v>
      </c>
      <c r="Q143" s="8">
        <f>P143*N143</f>
        <v>443518.62175095163</v>
      </c>
      <c r="R143" s="8">
        <f>(D143+15)*N143</f>
        <v>77000</v>
      </c>
      <c r="S143" s="8">
        <f>(C143+15)*(E143+15)</f>
        <v>8505</v>
      </c>
      <c r="T143" s="4">
        <f>RANK(Q143,$Q$2:$Q$146)</f>
        <v>142</v>
      </c>
      <c r="U143" s="4">
        <f>RANK(R143,$R$2:$R$146)</f>
        <v>131</v>
      </c>
      <c r="V143" s="4">
        <f t="shared" si="2"/>
        <v>139</v>
      </c>
    </row>
    <row r="144" spans="1:22" x14ac:dyDescent="0.25">
      <c r="A144" s="4">
        <v>111</v>
      </c>
      <c r="B144" s="4" t="s">
        <v>197</v>
      </c>
      <c r="C144" s="4">
        <v>160</v>
      </c>
      <c r="D144" s="4">
        <v>110</v>
      </c>
      <c r="E144" s="4">
        <v>116</v>
      </c>
      <c r="F144" s="4">
        <v>386</v>
      </c>
      <c r="G144" s="4" t="s">
        <v>31</v>
      </c>
      <c r="H144" s="4" t="s">
        <v>30</v>
      </c>
      <c r="I144" s="4" t="s">
        <v>138</v>
      </c>
      <c r="J144" s="4">
        <v>213</v>
      </c>
      <c r="K144" s="4" t="s">
        <v>129</v>
      </c>
      <c r="L144" s="4">
        <v>333</v>
      </c>
      <c r="M144" s="4" t="s">
        <v>129</v>
      </c>
      <c r="N144" s="4">
        <v>333</v>
      </c>
      <c r="O144" s="4">
        <f>(D144*(E144*C144)^0.5*LevelData!$C$80^2)/10</f>
        <v>935.97801104326356</v>
      </c>
      <c r="P144" s="4">
        <f>((D144+15)*((E144+15)*(C144+15))^0.5*LevelData!$C$80^2)/10</f>
        <v>1182.084873794206</v>
      </c>
      <c r="Q144" s="8">
        <f>P144*N144</f>
        <v>393634.26297347061</v>
      </c>
      <c r="R144" s="8">
        <f>(D144+15)*N144</f>
        <v>41625</v>
      </c>
      <c r="S144" s="8">
        <f>(C144+15)*(E144+15)</f>
        <v>22925</v>
      </c>
      <c r="T144" s="4">
        <f>RANK(Q144,$Q$2:$Q$146)</f>
        <v>143</v>
      </c>
      <c r="U144" s="4">
        <f>RANK(R144,$R$2:$R$146)</f>
        <v>143</v>
      </c>
      <c r="V144" s="4">
        <f t="shared" si="2"/>
        <v>67</v>
      </c>
    </row>
    <row r="145" spans="1:22" x14ac:dyDescent="0.25">
      <c r="A145" s="4">
        <v>104</v>
      </c>
      <c r="B145" s="4" t="s">
        <v>205</v>
      </c>
      <c r="C145" s="4">
        <v>100</v>
      </c>
      <c r="D145" s="4">
        <v>102</v>
      </c>
      <c r="E145" s="4">
        <v>150</v>
      </c>
      <c r="F145" s="4">
        <v>352</v>
      </c>
      <c r="G145" s="4" t="s">
        <v>31</v>
      </c>
      <c r="H145" s="4" t="s">
        <v>14</v>
      </c>
      <c r="I145" s="4" t="s">
        <v>138</v>
      </c>
      <c r="J145" s="4">
        <v>213</v>
      </c>
      <c r="K145" s="4" t="s">
        <v>129</v>
      </c>
      <c r="L145" s="4">
        <v>333</v>
      </c>
      <c r="M145" s="4" t="s">
        <v>129</v>
      </c>
      <c r="N145" s="4">
        <v>333</v>
      </c>
      <c r="O145" s="4">
        <f>(D145*(E145*C145)^0.5*LevelData!$C$80^2)/10</f>
        <v>780.24281154268806</v>
      </c>
      <c r="P145" s="4">
        <f>((D145+15)*((E145+15)*(C145+15))^0.5*LevelData!$C$80^2)/10</f>
        <v>1006.6088141819027</v>
      </c>
      <c r="Q145" s="8">
        <f>P145*N145</f>
        <v>335200.73512257362</v>
      </c>
      <c r="R145" s="8">
        <f>(D145+15)*N145</f>
        <v>38961</v>
      </c>
      <c r="S145" s="8">
        <f>(C145+15)*(E145+15)</f>
        <v>18975</v>
      </c>
      <c r="T145" s="4">
        <f>RANK(Q145,$Q$2:$Q$146)</f>
        <v>144</v>
      </c>
      <c r="U145" s="4">
        <f>RANK(R145,$R$2:$R$146)</f>
        <v>144</v>
      </c>
      <c r="V145" s="4">
        <f t="shared" si="2"/>
        <v>91</v>
      </c>
    </row>
    <row r="146" spans="1:22" x14ac:dyDescent="0.25">
      <c r="A146" s="4">
        <v>129</v>
      </c>
      <c r="B146" s="4" t="s">
        <v>215</v>
      </c>
      <c r="C146" s="4">
        <v>40</v>
      </c>
      <c r="D146" s="4">
        <v>42</v>
      </c>
      <c r="E146" s="4">
        <v>84</v>
      </c>
      <c r="F146" s="4">
        <v>166</v>
      </c>
      <c r="G146" s="4" t="s">
        <v>18</v>
      </c>
      <c r="H146" s="4" t="s">
        <v>14</v>
      </c>
      <c r="I146" s="4" t="s">
        <v>216</v>
      </c>
      <c r="J146" s="4">
        <v>0</v>
      </c>
      <c r="M146" s="4" t="s">
        <v>216</v>
      </c>
      <c r="N146" s="4">
        <v>0</v>
      </c>
      <c r="O146" s="4">
        <f>(D146*(E146*C146)^0.5*LevelData!$C$80^2)/10</f>
        <v>152.0557697079318</v>
      </c>
      <c r="P146" s="4">
        <f>((D146+15)*((E146+15)*(C146+15))^0.5*LevelData!$C$80^2)/10</f>
        <v>262.69860863692691</v>
      </c>
      <c r="Q146" s="8">
        <f>P146*N146</f>
        <v>0</v>
      </c>
      <c r="R146" s="8">
        <f>(D146+15)*N146</f>
        <v>0</v>
      </c>
      <c r="S146" s="8">
        <f>(C146+15)*(E146+15)</f>
        <v>5445</v>
      </c>
      <c r="T146" s="4">
        <f>RANK(Q146,$Q$2:$Q$146)</f>
        <v>145</v>
      </c>
      <c r="U146" s="4">
        <f>RANK(R146,$R$2:$R$146)</f>
        <v>145</v>
      </c>
      <c r="V146" s="4">
        <f t="shared" si="2"/>
        <v>144</v>
      </c>
    </row>
    <row r="147" spans="1:22" x14ac:dyDescent="0.25">
      <c r="R147" s="4"/>
      <c r="S147" s="4"/>
    </row>
    <row r="148" spans="1:22" x14ac:dyDescent="0.25">
      <c r="R148" s="4"/>
      <c r="S148" s="4"/>
    </row>
    <row r="149" spans="1:22" x14ac:dyDescent="0.25">
      <c r="R149" s="4"/>
      <c r="S149" s="4"/>
    </row>
  </sheetData>
  <sortState ref="A2:Q146">
    <sortCondition descending="1" ref="Q2:Q1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J2" sqref="J2"/>
    </sheetView>
  </sheetViews>
  <sheetFormatPr defaultRowHeight="15" x14ac:dyDescent="0.25"/>
  <cols>
    <col min="2" max="2" width="22.140625" customWidth="1"/>
    <col min="3" max="8" width="14.28515625" customWidth="1"/>
    <col min="10" max="10" width="85.7109375" customWidth="1"/>
  </cols>
  <sheetData>
    <row r="1" spans="1:8" x14ac:dyDescent="0.25">
      <c r="A1" t="s">
        <v>234</v>
      </c>
      <c r="B1" t="s">
        <v>5</v>
      </c>
      <c r="C1" t="s">
        <v>235</v>
      </c>
      <c r="D1" t="s">
        <v>10</v>
      </c>
      <c r="E1" t="s">
        <v>236</v>
      </c>
      <c r="F1" t="s">
        <v>237</v>
      </c>
      <c r="G1" t="s">
        <v>238</v>
      </c>
      <c r="H1" t="s">
        <v>239</v>
      </c>
    </row>
    <row r="2" spans="1:8" x14ac:dyDescent="0.25">
      <c r="A2">
        <v>226</v>
      </c>
      <c r="B2" t="s">
        <v>240</v>
      </c>
      <c r="C2" t="s">
        <v>21</v>
      </c>
      <c r="D2">
        <v>15</v>
      </c>
      <c r="E2">
        <v>570</v>
      </c>
      <c r="F2">
        <v>7</v>
      </c>
      <c r="G2">
        <v>1579</v>
      </c>
      <c r="H2">
        <v>1974</v>
      </c>
    </row>
    <row r="3" spans="1:8" x14ac:dyDescent="0.25">
      <c r="A3">
        <v>216</v>
      </c>
      <c r="B3" t="s">
        <v>241</v>
      </c>
      <c r="C3" t="s">
        <v>31</v>
      </c>
      <c r="D3">
        <v>12</v>
      </c>
      <c r="E3">
        <v>550</v>
      </c>
      <c r="F3">
        <v>7</v>
      </c>
      <c r="G3">
        <v>1309</v>
      </c>
      <c r="H3">
        <v>1636</v>
      </c>
    </row>
    <row r="4" spans="1:8" x14ac:dyDescent="0.25">
      <c r="A4">
        <v>212</v>
      </c>
      <c r="B4" t="s">
        <v>242</v>
      </c>
      <c r="C4" t="s">
        <v>82</v>
      </c>
      <c r="D4">
        <v>10</v>
      </c>
      <c r="E4">
        <v>500</v>
      </c>
      <c r="F4">
        <v>7</v>
      </c>
      <c r="G4">
        <v>1200</v>
      </c>
      <c r="H4">
        <v>1500</v>
      </c>
    </row>
    <row r="5" spans="1:8" x14ac:dyDescent="0.25">
      <c r="A5">
        <v>220</v>
      </c>
      <c r="B5" t="s">
        <v>243</v>
      </c>
      <c r="C5" t="s">
        <v>13</v>
      </c>
      <c r="D5">
        <v>10</v>
      </c>
      <c r="E5">
        <v>500</v>
      </c>
      <c r="F5">
        <v>7</v>
      </c>
      <c r="G5">
        <v>1200</v>
      </c>
      <c r="H5">
        <v>1500</v>
      </c>
    </row>
    <row r="6" spans="1:8" x14ac:dyDescent="0.25">
      <c r="A6">
        <v>230</v>
      </c>
      <c r="B6" t="s">
        <v>244</v>
      </c>
      <c r="C6" t="s">
        <v>18</v>
      </c>
      <c r="D6">
        <v>10</v>
      </c>
      <c r="E6">
        <v>500</v>
      </c>
      <c r="F6">
        <v>7</v>
      </c>
      <c r="G6">
        <v>1200</v>
      </c>
      <c r="H6">
        <v>1500</v>
      </c>
    </row>
    <row r="7" spans="1:8" x14ac:dyDescent="0.25">
      <c r="A7">
        <v>232</v>
      </c>
      <c r="B7" t="s">
        <v>245</v>
      </c>
      <c r="C7" t="s">
        <v>18</v>
      </c>
      <c r="D7">
        <v>10</v>
      </c>
      <c r="E7">
        <v>500</v>
      </c>
      <c r="F7">
        <v>7</v>
      </c>
      <c r="G7">
        <v>1200</v>
      </c>
      <c r="H7">
        <v>1500</v>
      </c>
    </row>
    <row r="8" spans="1:8" x14ac:dyDescent="0.25">
      <c r="A8">
        <v>228</v>
      </c>
      <c r="B8" t="s">
        <v>246</v>
      </c>
      <c r="C8" t="s">
        <v>136</v>
      </c>
      <c r="D8">
        <v>12</v>
      </c>
      <c r="E8">
        <v>630</v>
      </c>
      <c r="F8">
        <v>7</v>
      </c>
      <c r="G8">
        <v>1143</v>
      </c>
      <c r="H8">
        <v>1429</v>
      </c>
    </row>
    <row r="9" spans="1:8" x14ac:dyDescent="0.25">
      <c r="A9">
        <v>213</v>
      </c>
      <c r="B9" t="s">
        <v>247</v>
      </c>
      <c r="C9" t="s">
        <v>82</v>
      </c>
      <c r="D9">
        <v>16</v>
      </c>
      <c r="E9">
        <v>950</v>
      </c>
      <c r="F9">
        <v>7</v>
      </c>
      <c r="G9">
        <v>1011</v>
      </c>
      <c r="H9">
        <v>1263</v>
      </c>
    </row>
    <row r="10" spans="1:8" x14ac:dyDescent="0.25">
      <c r="A10">
        <v>210</v>
      </c>
      <c r="B10" t="s">
        <v>248</v>
      </c>
      <c r="C10" t="s">
        <v>36</v>
      </c>
      <c r="D10">
        <v>12</v>
      </c>
      <c r="E10">
        <v>750</v>
      </c>
      <c r="F10">
        <v>7</v>
      </c>
      <c r="G10">
        <v>960</v>
      </c>
      <c r="H10">
        <v>1200</v>
      </c>
    </row>
    <row r="11" spans="1:8" x14ac:dyDescent="0.25">
      <c r="A11">
        <v>214</v>
      </c>
      <c r="B11" t="s">
        <v>249</v>
      </c>
      <c r="C11" t="s">
        <v>44</v>
      </c>
      <c r="D11">
        <v>10</v>
      </c>
      <c r="E11">
        <v>650</v>
      </c>
      <c r="F11">
        <v>7</v>
      </c>
      <c r="G11">
        <v>923</v>
      </c>
      <c r="H11">
        <v>1154</v>
      </c>
    </row>
    <row r="12" spans="1:8" x14ac:dyDescent="0.25">
      <c r="A12">
        <v>222</v>
      </c>
      <c r="B12" t="s">
        <v>250</v>
      </c>
      <c r="C12" t="s">
        <v>13</v>
      </c>
      <c r="D12">
        <v>8</v>
      </c>
      <c r="E12">
        <v>540</v>
      </c>
      <c r="F12">
        <v>7</v>
      </c>
      <c r="G12">
        <v>889</v>
      </c>
      <c r="H12">
        <v>1111</v>
      </c>
    </row>
    <row r="13" spans="1:8" x14ac:dyDescent="0.25">
      <c r="A13">
        <v>218</v>
      </c>
      <c r="B13" t="s">
        <v>251</v>
      </c>
      <c r="C13" t="s">
        <v>24</v>
      </c>
      <c r="D13">
        <v>12</v>
      </c>
      <c r="E13">
        <v>810</v>
      </c>
      <c r="F13">
        <v>7</v>
      </c>
      <c r="G13">
        <v>889</v>
      </c>
      <c r="H13">
        <v>1111</v>
      </c>
    </row>
    <row r="14" spans="1:8" x14ac:dyDescent="0.25">
      <c r="A14">
        <v>224</v>
      </c>
      <c r="B14" t="s">
        <v>252</v>
      </c>
      <c r="C14" t="s">
        <v>47</v>
      </c>
      <c r="D14">
        <v>15</v>
      </c>
      <c r="E14">
        <v>1050</v>
      </c>
      <c r="F14">
        <v>7</v>
      </c>
      <c r="G14">
        <v>857</v>
      </c>
      <c r="H14">
        <v>1071</v>
      </c>
    </row>
    <row r="15" spans="1:8" x14ac:dyDescent="0.25">
      <c r="A15">
        <v>234</v>
      </c>
      <c r="B15" t="s">
        <v>253</v>
      </c>
      <c r="C15" t="s">
        <v>21</v>
      </c>
      <c r="D15">
        <v>15</v>
      </c>
      <c r="E15">
        <v>1050</v>
      </c>
      <c r="F15">
        <v>4</v>
      </c>
      <c r="G15">
        <v>857</v>
      </c>
      <c r="H15">
        <v>1071</v>
      </c>
    </row>
    <row r="16" spans="1:8" x14ac:dyDescent="0.25">
      <c r="A16">
        <v>201</v>
      </c>
      <c r="B16" t="s">
        <v>254</v>
      </c>
      <c r="C16" t="s">
        <v>100</v>
      </c>
      <c r="D16">
        <v>6</v>
      </c>
      <c r="E16">
        <v>450</v>
      </c>
      <c r="F16">
        <v>7</v>
      </c>
      <c r="G16">
        <v>800</v>
      </c>
      <c r="H16">
        <v>1000</v>
      </c>
    </row>
    <row r="17" spans="1:8" x14ac:dyDescent="0.25">
      <c r="A17">
        <v>202</v>
      </c>
      <c r="B17" t="s">
        <v>255</v>
      </c>
      <c r="C17" t="s">
        <v>256</v>
      </c>
      <c r="D17">
        <v>6</v>
      </c>
      <c r="E17">
        <v>500</v>
      </c>
      <c r="F17">
        <v>7</v>
      </c>
      <c r="G17">
        <v>720</v>
      </c>
      <c r="H17">
        <v>900</v>
      </c>
    </row>
    <row r="18" spans="1:8" x14ac:dyDescent="0.25">
      <c r="A18">
        <v>204</v>
      </c>
      <c r="B18" t="s">
        <v>257</v>
      </c>
      <c r="C18" t="s">
        <v>35</v>
      </c>
      <c r="D18">
        <v>6</v>
      </c>
      <c r="E18">
        <v>500</v>
      </c>
      <c r="F18">
        <v>7</v>
      </c>
      <c r="G18">
        <v>720</v>
      </c>
      <c r="H18">
        <v>900</v>
      </c>
    </row>
    <row r="19" spans="1:8" x14ac:dyDescent="0.25">
      <c r="A19">
        <v>238</v>
      </c>
      <c r="B19" t="s">
        <v>258</v>
      </c>
      <c r="C19" t="s">
        <v>256</v>
      </c>
      <c r="D19">
        <v>12</v>
      </c>
      <c r="E19">
        <v>1040</v>
      </c>
      <c r="F19">
        <v>7</v>
      </c>
      <c r="G19">
        <v>692</v>
      </c>
      <c r="H19">
        <v>865</v>
      </c>
    </row>
    <row r="20" spans="1:8" x14ac:dyDescent="0.25">
      <c r="A20">
        <v>239</v>
      </c>
      <c r="B20" t="s">
        <v>259</v>
      </c>
      <c r="C20" t="s">
        <v>136</v>
      </c>
      <c r="D20">
        <v>15</v>
      </c>
      <c r="E20">
        <v>1330</v>
      </c>
      <c r="F20">
        <v>4</v>
      </c>
      <c r="G20">
        <v>677</v>
      </c>
      <c r="H20">
        <v>846</v>
      </c>
    </row>
    <row r="21" spans="1:8" x14ac:dyDescent="0.25">
      <c r="A21">
        <v>221</v>
      </c>
      <c r="B21" t="s">
        <v>260</v>
      </c>
      <c r="C21" t="s">
        <v>13</v>
      </c>
      <c r="D21">
        <v>12</v>
      </c>
      <c r="E21">
        <v>1100</v>
      </c>
      <c r="F21">
        <v>7</v>
      </c>
      <c r="G21">
        <v>655</v>
      </c>
      <c r="H21">
        <v>818</v>
      </c>
    </row>
    <row r="22" spans="1:8" x14ac:dyDescent="0.25">
      <c r="A22">
        <v>223</v>
      </c>
      <c r="B22" t="s">
        <v>261</v>
      </c>
      <c r="C22" t="s">
        <v>13</v>
      </c>
      <c r="D22">
        <v>12</v>
      </c>
      <c r="E22">
        <v>1130</v>
      </c>
      <c r="F22">
        <v>7</v>
      </c>
      <c r="G22">
        <v>637</v>
      </c>
      <c r="H22">
        <v>796</v>
      </c>
    </row>
    <row r="23" spans="1:8" x14ac:dyDescent="0.25">
      <c r="A23">
        <v>236</v>
      </c>
      <c r="B23" t="s">
        <v>262</v>
      </c>
      <c r="C23" t="s">
        <v>47</v>
      </c>
      <c r="D23">
        <v>6</v>
      </c>
      <c r="E23">
        <v>575</v>
      </c>
      <c r="F23">
        <v>4</v>
      </c>
      <c r="G23">
        <v>626</v>
      </c>
      <c r="H23">
        <v>783</v>
      </c>
    </row>
    <row r="24" spans="1:8" x14ac:dyDescent="0.25">
      <c r="A24">
        <v>215</v>
      </c>
      <c r="B24" t="s">
        <v>263</v>
      </c>
      <c r="C24" t="s">
        <v>44</v>
      </c>
      <c r="D24">
        <v>15</v>
      </c>
      <c r="E24">
        <v>1450</v>
      </c>
      <c r="F24">
        <v>7</v>
      </c>
      <c r="G24">
        <v>621</v>
      </c>
      <c r="H24">
        <v>776</v>
      </c>
    </row>
    <row r="25" spans="1:8" x14ac:dyDescent="0.25">
      <c r="A25">
        <v>203</v>
      </c>
      <c r="B25" t="s">
        <v>264</v>
      </c>
      <c r="C25" t="s">
        <v>256</v>
      </c>
      <c r="D25">
        <v>7</v>
      </c>
      <c r="E25">
        <v>700</v>
      </c>
      <c r="F25">
        <v>4</v>
      </c>
      <c r="G25">
        <v>600</v>
      </c>
      <c r="H25">
        <v>750</v>
      </c>
    </row>
    <row r="26" spans="1:8" x14ac:dyDescent="0.25">
      <c r="A26">
        <v>206</v>
      </c>
      <c r="B26" t="s">
        <v>265</v>
      </c>
      <c r="C26" t="s">
        <v>123</v>
      </c>
      <c r="D26">
        <v>7</v>
      </c>
      <c r="E26">
        <v>700</v>
      </c>
      <c r="F26">
        <v>4</v>
      </c>
      <c r="G26">
        <v>600</v>
      </c>
      <c r="H26">
        <v>750</v>
      </c>
    </row>
    <row r="27" spans="1:8" x14ac:dyDescent="0.25">
      <c r="A27">
        <v>209</v>
      </c>
      <c r="B27" t="s">
        <v>266</v>
      </c>
      <c r="C27" t="s">
        <v>54</v>
      </c>
      <c r="D27">
        <v>10</v>
      </c>
      <c r="E27">
        <v>1050</v>
      </c>
      <c r="F27">
        <v>7</v>
      </c>
      <c r="G27">
        <v>571</v>
      </c>
      <c r="H27">
        <v>714</v>
      </c>
    </row>
    <row r="28" spans="1:8" x14ac:dyDescent="0.25">
      <c r="A28">
        <v>225</v>
      </c>
      <c r="B28" t="s">
        <v>267</v>
      </c>
      <c r="C28" t="s">
        <v>47</v>
      </c>
      <c r="D28">
        <v>10</v>
      </c>
      <c r="E28">
        <v>1050</v>
      </c>
      <c r="F28">
        <v>7</v>
      </c>
      <c r="G28">
        <v>571</v>
      </c>
      <c r="H28">
        <v>714</v>
      </c>
    </row>
    <row r="29" spans="1:8" x14ac:dyDescent="0.25">
      <c r="A29">
        <v>227</v>
      </c>
      <c r="B29" t="s">
        <v>268</v>
      </c>
      <c r="C29" t="s">
        <v>30</v>
      </c>
      <c r="D29">
        <v>12</v>
      </c>
      <c r="E29">
        <v>1360</v>
      </c>
      <c r="F29">
        <v>7</v>
      </c>
      <c r="G29">
        <v>529</v>
      </c>
      <c r="H29">
        <v>662</v>
      </c>
    </row>
    <row r="30" spans="1:8" x14ac:dyDescent="0.25">
      <c r="A30">
        <v>211</v>
      </c>
      <c r="B30" t="s">
        <v>269</v>
      </c>
      <c r="C30" t="s">
        <v>36</v>
      </c>
      <c r="D30">
        <v>10</v>
      </c>
      <c r="E30">
        <v>1150</v>
      </c>
      <c r="F30">
        <v>10</v>
      </c>
      <c r="G30">
        <v>522</v>
      </c>
      <c r="H30">
        <v>652</v>
      </c>
    </row>
    <row r="31" spans="1:8" x14ac:dyDescent="0.25">
      <c r="A31">
        <v>205</v>
      </c>
      <c r="B31" t="s">
        <v>270</v>
      </c>
      <c r="C31" t="s">
        <v>123</v>
      </c>
      <c r="D31">
        <v>5</v>
      </c>
      <c r="E31">
        <v>600</v>
      </c>
      <c r="F31">
        <v>7</v>
      </c>
      <c r="G31">
        <v>500</v>
      </c>
      <c r="H31">
        <v>625</v>
      </c>
    </row>
    <row r="32" spans="1:8" x14ac:dyDescent="0.25">
      <c r="A32">
        <v>207</v>
      </c>
      <c r="B32" t="s">
        <v>271</v>
      </c>
      <c r="C32" t="s">
        <v>40</v>
      </c>
      <c r="D32">
        <v>5</v>
      </c>
      <c r="E32">
        <v>600</v>
      </c>
      <c r="F32">
        <v>7</v>
      </c>
      <c r="G32">
        <v>500</v>
      </c>
      <c r="H32">
        <v>625</v>
      </c>
    </row>
    <row r="33" spans="1:8" x14ac:dyDescent="0.25">
      <c r="A33">
        <v>229</v>
      </c>
      <c r="B33" t="s">
        <v>272</v>
      </c>
      <c r="C33" t="s">
        <v>136</v>
      </c>
      <c r="D33">
        <v>10</v>
      </c>
      <c r="E33">
        <v>1200</v>
      </c>
      <c r="F33">
        <v>7</v>
      </c>
      <c r="G33">
        <v>500</v>
      </c>
      <c r="H33">
        <v>625</v>
      </c>
    </row>
    <row r="34" spans="1:8" x14ac:dyDescent="0.25">
      <c r="A34">
        <v>240</v>
      </c>
      <c r="B34" t="s">
        <v>273</v>
      </c>
      <c r="C34" t="s">
        <v>54</v>
      </c>
      <c r="D34">
        <v>7</v>
      </c>
      <c r="E34">
        <v>840</v>
      </c>
      <c r="F34">
        <v>4</v>
      </c>
      <c r="G34">
        <v>500</v>
      </c>
      <c r="H34">
        <v>625</v>
      </c>
    </row>
    <row r="35" spans="1:8" x14ac:dyDescent="0.25">
      <c r="A35">
        <v>235</v>
      </c>
      <c r="B35" t="s">
        <v>274</v>
      </c>
      <c r="C35" t="s">
        <v>21</v>
      </c>
      <c r="D35">
        <v>12</v>
      </c>
      <c r="E35">
        <v>1510</v>
      </c>
      <c r="F35">
        <v>7</v>
      </c>
      <c r="G35">
        <v>477</v>
      </c>
      <c r="H35">
        <v>596</v>
      </c>
    </row>
    <row r="36" spans="1:8" x14ac:dyDescent="0.25">
      <c r="A36">
        <v>219</v>
      </c>
      <c r="B36" t="s">
        <v>275</v>
      </c>
      <c r="C36" t="s">
        <v>13</v>
      </c>
      <c r="D36">
        <v>10</v>
      </c>
      <c r="E36">
        <v>1330</v>
      </c>
      <c r="F36">
        <v>7</v>
      </c>
      <c r="G36">
        <v>451</v>
      </c>
      <c r="H36">
        <v>564</v>
      </c>
    </row>
    <row r="37" spans="1:8" x14ac:dyDescent="0.25">
      <c r="A37">
        <v>200</v>
      </c>
      <c r="B37" t="s">
        <v>276</v>
      </c>
      <c r="C37" t="s">
        <v>100</v>
      </c>
      <c r="D37">
        <v>3</v>
      </c>
      <c r="E37">
        <v>400</v>
      </c>
      <c r="F37">
        <v>12</v>
      </c>
      <c r="G37">
        <v>450</v>
      </c>
      <c r="H37">
        <v>563</v>
      </c>
    </row>
    <row r="38" spans="1:8" x14ac:dyDescent="0.25">
      <c r="A38">
        <v>208</v>
      </c>
      <c r="B38" t="s">
        <v>277</v>
      </c>
      <c r="C38" t="s">
        <v>40</v>
      </c>
      <c r="D38">
        <v>6</v>
      </c>
      <c r="E38">
        <v>800</v>
      </c>
      <c r="F38">
        <v>7</v>
      </c>
      <c r="G38">
        <v>450</v>
      </c>
      <c r="H38">
        <v>563</v>
      </c>
    </row>
    <row r="39" spans="1:8" x14ac:dyDescent="0.25">
      <c r="A39">
        <v>217</v>
      </c>
      <c r="B39" t="s">
        <v>278</v>
      </c>
      <c r="C39" t="s">
        <v>24</v>
      </c>
      <c r="D39">
        <v>10</v>
      </c>
      <c r="E39">
        <v>1400</v>
      </c>
      <c r="F39">
        <v>7</v>
      </c>
      <c r="G39">
        <v>429</v>
      </c>
      <c r="H39">
        <v>536</v>
      </c>
    </row>
    <row r="40" spans="1:8" x14ac:dyDescent="0.25">
      <c r="A40">
        <v>237</v>
      </c>
      <c r="B40" t="s">
        <v>279</v>
      </c>
      <c r="C40" t="s">
        <v>18</v>
      </c>
      <c r="D40">
        <v>15</v>
      </c>
      <c r="E40">
        <v>2300</v>
      </c>
      <c r="F40">
        <v>15</v>
      </c>
      <c r="G40">
        <v>391</v>
      </c>
      <c r="H40">
        <v>489</v>
      </c>
    </row>
    <row r="41" spans="1:8" x14ac:dyDescent="0.25">
      <c r="A41">
        <v>233</v>
      </c>
      <c r="B41" t="s">
        <v>280</v>
      </c>
      <c r="C41" t="s">
        <v>31</v>
      </c>
      <c r="D41">
        <v>6</v>
      </c>
      <c r="E41">
        <v>1350</v>
      </c>
      <c r="F41">
        <v>9</v>
      </c>
      <c r="G41">
        <v>267</v>
      </c>
      <c r="H41">
        <v>333</v>
      </c>
    </row>
    <row r="42" spans="1:8" x14ac:dyDescent="0.25">
      <c r="A42">
        <v>241</v>
      </c>
      <c r="B42" t="s">
        <v>281</v>
      </c>
      <c r="C42" t="s">
        <v>40</v>
      </c>
      <c r="D42">
        <v>5</v>
      </c>
      <c r="E42">
        <v>1410</v>
      </c>
      <c r="F42">
        <v>7</v>
      </c>
      <c r="G42">
        <v>213</v>
      </c>
      <c r="H42">
        <v>266</v>
      </c>
    </row>
    <row r="43" spans="1:8" x14ac:dyDescent="0.25">
      <c r="A43">
        <v>231</v>
      </c>
      <c r="B43" t="s">
        <v>282</v>
      </c>
      <c r="C43" t="s">
        <v>18</v>
      </c>
      <c r="D43">
        <v>0</v>
      </c>
      <c r="E43">
        <v>1230</v>
      </c>
      <c r="F43">
        <v>7</v>
      </c>
      <c r="G43">
        <v>0</v>
      </c>
      <c r="H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LevelData</vt:lpstr>
      <vt:lpstr>PokemonData</vt:lpstr>
      <vt:lpstr>MoveData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</dc:creator>
  <cp:lastModifiedBy>high</cp:lastModifiedBy>
  <dcterms:created xsi:type="dcterms:W3CDTF">2016-07-19T10:54:27Z</dcterms:created>
  <dcterms:modified xsi:type="dcterms:W3CDTF">2016-07-19T13:11:54Z</dcterms:modified>
</cp:coreProperties>
</file>